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fg\esg\esg\dags\ghg\files\input_files\shitei_info\PG\"/>
    </mc:Choice>
  </mc:AlternateContent>
  <xr:revisionPtr revIDLastSave="0" documentId="13_ncr:1_{B5663633-FB97-41E3-87A3-87162259188E}" xr6:coauthVersionLast="47" xr6:coauthVersionMax="47" xr10:uidLastSave="{00000000-0000-0000-0000-000000000000}"/>
  <bookViews>
    <workbookView xWindow="-120" yWindow="-120" windowWidth="29040" windowHeight="15720" tabRatio="850" activeTab="3"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63" i="20" l="1"/>
  <c r="J559" i="20"/>
  <c r="V563" i="20"/>
  <c r="V559" i="20"/>
  <c r="AI563" i="20"/>
  <c r="AI559" i="20"/>
  <c r="AU559" i="20"/>
  <c r="J554" i="20"/>
  <c r="J550" i="20"/>
  <c r="V554" i="20"/>
  <c r="V550" i="20"/>
  <c r="AI554" i="20"/>
  <c r="AI550" i="20"/>
  <c r="AU550" i="20"/>
  <c r="J544" i="20"/>
  <c r="J540" i="20"/>
  <c r="V544" i="20"/>
  <c r="V540" i="20"/>
  <c r="AI544" i="20"/>
  <c r="AI540" i="20"/>
  <c r="AU540" i="20"/>
  <c r="J535" i="20"/>
  <c r="J531" i="20"/>
  <c r="V535" i="20"/>
  <c r="V531" i="20"/>
  <c r="AI535" i="20"/>
  <c r="AI531" i="20"/>
  <c r="AU531"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J447" i="20"/>
  <c r="J443" i="20"/>
  <c r="V447" i="20"/>
  <c r="V443" i="20"/>
  <c r="AI447" i="20"/>
  <c r="AI443" i="20"/>
  <c r="AU443" i="20"/>
  <c r="J437" i="20"/>
  <c r="J433" i="20"/>
  <c r="V437" i="20"/>
  <c r="V433" i="20"/>
  <c r="AI437" i="20"/>
  <c r="AI433" i="20"/>
  <c r="AU433" i="20"/>
  <c r="AM787" i="20"/>
  <c r="U787" i="20"/>
  <c r="C787" i="20"/>
  <c r="AM786" i="20"/>
  <c r="U786" i="20"/>
  <c r="C786" i="20"/>
  <c r="N59" i="21" l="1"/>
  <c r="N57" i="21"/>
  <c r="U62" i="23" l="1"/>
  <c r="U61" i="23"/>
  <c r="U60" i="23"/>
  <c r="V60" i="23" s="1"/>
  <c r="U59" i="23"/>
  <c r="V59" i="23" s="1"/>
  <c r="U58" i="23"/>
  <c r="V58" i="23" s="1"/>
  <c r="U55" i="23"/>
  <c r="V55" i="23" s="1"/>
  <c r="U56" i="23"/>
  <c r="V56" i="23" s="1"/>
  <c r="U57" i="23"/>
  <c r="V57" i="23" s="1"/>
  <c r="U54" i="23"/>
  <c r="V54" i="23" s="1"/>
  <c r="U53" i="23"/>
  <c r="V53" i="23" s="1"/>
  <c r="U70" i="23" l="1"/>
  <c r="C748" i="20"/>
  <c r="C765" i="20"/>
  <c r="C766" i="20"/>
  <c r="AM748" i="20" l="1"/>
  <c r="U748" i="20"/>
  <c r="U765" i="20"/>
  <c r="U766" i="20"/>
  <c r="AM766" i="20"/>
  <c r="AM765"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V61" i="23" s="1"/>
  <c r="R32" i="23" l="1"/>
  <c r="R50" i="23"/>
  <c r="U32" i="23"/>
  <c r="S32" i="23"/>
  <c r="V32" i="23" l="1"/>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V302" i="19" s="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K4" i="69" s="1"/>
  <c r="AU4" i="69"/>
  <c r="AM150" i="20"/>
  <c r="AV4" i="69" s="1"/>
  <c r="AP4" i="69"/>
  <c r="AE150" i="20"/>
  <c r="AQ4" i="69" s="1"/>
  <c r="AK4" i="69"/>
  <c r="X150" i="20"/>
  <c r="AL4" i="69" s="1"/>
  <c r="T4" i="69"/>
  <c r="AM142" i="20"/>
  <c r="U4" i="69" s="1"/>
  <c r="O4" i="69"/>
  <c r="AE142" i="20"/>
  <c r="P4" i="69" s="1"/>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V67" i="23" s="1"/>
  <c r="Y62" i="23"/>
  <c r="V62" i="23" s="1"/>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V70" i="23" l="1"/>
  <c r="V69" i="23"/>
  <c r="T33" i="23"/>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Z352" i="20" l="1"/>
  <c r="N391" i="20"/>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<sst xmlns="http://schemas.openxmlformats.org/spreadsheetml/2006/main" count="14539" uniqueCount="7294">
  <si>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</si>
  <si>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</si>
  <si>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</si>
  <si>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</si>
  <si>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</si>
  <si>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</si>
  <si>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</si>
  <si>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</si>
  <si>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</si>
  <si>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</si>
  <si>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</si>
  <si>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</si>
  <si>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</si>
  <si>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</si>
  <si>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</si>
  <si>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</si>
  <si>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</si>
  <si>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</si>
  <si>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</si>
  <si>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</si>
  <si>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</si>
  <si>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</si>
  <si>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</si>
  <si>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</si>
  <si>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</si>
  <si>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</si>
  <si>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</si>
  <si>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</si>
  <si>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</si>
  <si>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</si>
  <si>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</si>
  <si>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</si>
  <si>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</si>
  <si>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</si>
  <si>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</si>
  <si>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</si>
  <si>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</si>
  <si>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</si>
  <si>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</si>
  <si>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</si>
  <si>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</si>
  <si>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</si>
  <si>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</si>
  <si>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</si>
  <si>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</si>
  <si>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</si>
  <si>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</si>
  <si>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</si>
  <si>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</si>
  <si>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</si>
  <si>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</si>
  <si>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</si>
  <si>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</si>
  <si>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</si>
  <si>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</si>
  <si>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</si>
  <si>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</si>
  <si>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</si>
  <si>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</si>
  <si>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</si>
  <si>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</si>
  <si>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</si>
  <si>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</si>
  <si>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</si>
  <si>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</si>
  <si>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</si>
  <si>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</si>
  <si>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</si>
  <si>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</si>
  <si>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</si>
  <si>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</si>
  <si>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</si>
  <si>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</si>
  <si>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</si>
  <si>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</si>
  <si>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</si>
  <si>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</si>
  <si>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</si>
  <si>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</si>
  <si>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</si>
  <si>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</si>
  <si>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</si>
  <si>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</si>
  <si>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</si>
  <si>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</si>
  <si>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</si>
  <si>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</si>
  <si>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</si>
  <si>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</si>
  <si>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</si>
  <si>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</si>
  <si>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</si>
  <si>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</si>
  <si>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</si>
  <si>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</si>
  <si>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</si>
  <si>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</si>
  <si>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</si>
  <si>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</si>
  <si>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</si>
  <si>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</si>
  <si>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</si>
  <si>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</si>
  <si>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</si>
  <si>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</si>
  <si>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</si>
  <si>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</si>
  <si>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</si>
  <si>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</si>
  <si>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</si>
  <si>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</si>
  <si>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</si>
  <si>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</si>
  <si>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</si>
  <si>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</si>
  <si>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</si>
  <si>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</si>
  <si>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</si>
  <si>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</si>
  <si>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</si>
  <si>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</si>
  <si>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</si>
  <si>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</si>
  <si>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</si>
  <si>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</si>
  <si>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</si>
  <si>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</si>
  <si>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</si>
  <si>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</si>
  <si>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</si>
  <si>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</si>
  <si>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</si>
  <si>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</si>
  <si>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</si>
  <si>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</si>
  <si>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</si>
  <si>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</si>
  <si>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</si>
  <si>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</si>
  <si>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</si>
  <si>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</si>
  <si>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</si>
  <si>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</si>
  <si>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</si>
  <si>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</si>
  <si>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</si>
  <si>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</si>
  <si>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</si>
  <si>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</si>
  <si>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</si>
  <si>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</si>
  <si>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</si>
  <si>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</si>
  <si>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</si>
  <si>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</si>
  <si>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</si>
  <si>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</si>
  <si>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</si>
  <si>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</si>
  <si>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</si>
  <si>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</si>
  <si>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</si>
  <si>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</si>
  <si>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</si>
  <si>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</si>
  <si>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</si>
  <si>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</si>
  <si>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</si>
  <si>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</si>
  <si>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</si>
  <si>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</si>
  <si>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</si>
  <si>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</si>
  <si>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</si>
  <si>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</si>
  <si>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</si>
  <si>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</si>
  <si>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</si>
  <si>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</si>
  <si>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</si>
  <si>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</si>
  <si>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</si>
  <si>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</si>
  <si>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</si>
  <si>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</si>
  <si>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</si>
  <si>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</si>
  <si>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</si>
  <si>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</si>
  <si>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</si>
  <si>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</si>
  <si>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</si>
  <si>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</si>
  <si>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</si>
  <si>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</si>
  <si>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</si>
  <si>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</si>
  <si>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</si>
  <si>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</si>
  <si>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</si>
  <si>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</si>
  <si>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</si>
  <si>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</si>
  <si>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</si>
  <si>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</si>
  <si>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</si>
  <si>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</si>
  <si>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</si>
  <si>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</si>
  <si>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</si>
  <si>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</si>
  <si>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</si>
  <si>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</si>
  <si>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</si>
  <si>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</si>
  <si>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</si>
  <si>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</si>
  <si>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</si>
  <si>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</si>
  <si>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</si>
  <si>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</si>
  <si>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</si>
  <si>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</si>
  <si>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</si>
  <si>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</si>
  <si>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</si>
  <si>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</si>
  <si>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</si>
  <si>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</si>
  <si>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</si>
  <si>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</si>
  <si>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</si>
  <si>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</si>
  <si>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</si>
  <si>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</si>
  <si>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</si>
  <si>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</si>
  <si>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</si>
  <si>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</si>
  <si>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</si>
  <si>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</si>
  <si>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</si>
  <si>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</si>
  <si>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</si>
  <si>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</si>
  <si>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</si>
  <si>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</si>
  <si>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</si>
  <si>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</si>
  <si>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</si>
  <si>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</si>
  <si>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</si>
  <si>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</si>
  <si>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</si>
  <si>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</si>
  <si>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</si>
  <si>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</si>
  <si>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</si>
  <si>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</si>
  <si>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</si>
  <si>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</si>
  <si>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</si>
  <si>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</si>
  <si>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</si>
  <si>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</si>
  <si>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</si>
  <si>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</si>
  <si>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</si>
  <si>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</si>
  <si>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</si>
  <si>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</si>
  <si>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</si>
  <si>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</si>
  <si>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</si>
  <si>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</si>
  <si>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</si>
  <si>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</si>
  <si>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</si>
  <si>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</si>
  <si>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</si>
  <si>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</si>
  <si>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</si>
  <si>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</si>
  <si>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</si>
  <si>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</si>
  <si>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</si>
  <si>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</si>
  <si>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</si>
  <si>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</si>
  <si>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</si>
  <si>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</si>
  <si>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</si>
  <si>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</si>
  <si>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</si>
  <si>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</si>
  <si>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</si>
  <si>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</si>
  <si>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</si>
  <si>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</si>
  <si>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</si>
  <si>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</si>
  <si>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</si>
  <si>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</si>
  <si>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</si>
  <si>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</si>
  <si>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</si>
  <si>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</si>
  <si>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</si>
  <si>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</si>
  <si>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</si>
  <si>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</si>
  <si>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</si>
  <si>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</si>
  <si>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</si>
  <si>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</si>
  <si>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</si>
  <si>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</si>
  <si>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</si>
  <si>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</si>
  <si>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</si>
  <si>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</si>
  <si>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</si>
  <si>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</si>
  <si>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</si>
  <si>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</si>
  <si>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</si>
  <si>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</si>
  <si>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</si>
  <si>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</si>
  <si>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</si>
  <si>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</si>
  <si>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</si>
  <si>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</si>
  <si>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</si>
  <si>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</si>
  <si>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</si>
  <si>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</si>
  <si>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</si>
  <si>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</si>
  <si>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</si>
  <si>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</si>
  <si>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</si>
  <si>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</si>
  <si>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</si>
  <si>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</si>
  <si>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</si>
  <si>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</si>
  <si>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</si>
  <si>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</si>
  <si>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</si>
  <si>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</si>
  <si>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</si>
  <si>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</si>
  <si>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</si>
  <si>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</si>
  <si>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</si>
  <si>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</si>
  <si>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</si>
  <si>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</si>
  <si>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</si>
  <si>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</si>
  <si>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</si>
  <si>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</si>
  <si>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</si>
  <si>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</si>
  <si>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</si>
  <si>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</si>
  <si>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</si>
  <si>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</si>
  <si>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</si>
  <si>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</si>
  <si>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</si>
  <si>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</si>
  <si>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</si>
  <si>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</si>
  <si>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</si>
  <si>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</si>
  <si>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</si>
  <si>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</si>
  <si>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</si>
  <si>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</si>
  <si>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</si>
  <si>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</si>
  <si>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</si>
  <si>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</si>
  <si>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</si>
  <si>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</si>
  <si>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</si>
  <si>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</si>
  <si>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</si>
  <si>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</si>
  <si>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</si>
  <si>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</si>
  <si>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</si>
  <si>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</si>
  <si>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</si>
  <si>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</si>
  <si>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</si>
  <si>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</si>
  <si>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</si>
  <si>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</si>
  <si>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</si>
  <si>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</si>
  <si>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</si>
  <si>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</si>
  <si>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</si>
  <si>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</si>
  <si>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</si>
  <si>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</si>
  <si>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</si>
  <si>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</si>
  <si>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</si>
  <si>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</si>
  <si>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</si>
  <si>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</si>
  <si>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</si>
  <si>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</si>
  <si>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</si>
  <si>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</si>
  <si>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</si>
  <si>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</si>
  <si>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</si>
  <si>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</si>
  <si>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</si>
  <si>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</si>
  <si>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</si>
  <si>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</si>
  <si>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</si>
  <si>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</si>
  <si>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</si>
  <si>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</si>
  <si>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</si>
  <si>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</si>
  <si>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</si>
  <si>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</si>
  <si>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</si>
  <si>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</si>
  <si>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</si>
  <si>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</si>
  <si>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</si>
  <si>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</si>
  <si>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</si>
  <si>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</si>
  <si>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</si>
  <si>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</si>
  <si>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</si>
  <si>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</si>
  <si>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</si>
  <si>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</si>
  <si>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</si>
  <si>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</si>
  <si>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</si>
  <si>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</si>
  <si>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</si>
  <si>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</si>
  <si>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</si>
  <si>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</si>
  <si>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</si>
  <si>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</si>
  <si>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</si>
  <si>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</si>
  <si>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</si>
  <si>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</si>
  <si>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</si>
  <si>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</si>
  <si>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</si>
  <si>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</si>
  <si>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</si>
  <si>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</si>
  <si>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</si>
  <si>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</si>
  <si>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</si>
  <si>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</si>
  <si>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</si>
  <si>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</si>
  <si>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</si>
  <si>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</si>
  <si>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</si>
  <si>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</si>
  <si>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</si>
  <si>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</si>
  <si>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</si>
  <si>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</si>
  <si>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</si>
  <si>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</si>
  <si>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</si>
  <si>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</si>
  <si>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</si>
  <si>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</si>
  <si>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</si>
  <si>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</si>
  <si>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</si>
  <si>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</si>
  <si>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</si>
  <si>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</si>
  <si>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</si>
  <si>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</si>
  <si>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</si>
  <si>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</si>
  <si>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</si>
  <si>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</si>
  <si>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</si>
  <si>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</si>
  <si>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</si>
  <si>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</si>
  <si>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</si>
  <si>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</si>
  <si>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</si>
  <si>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</si>
  <si>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</si>
  <si>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</si>
  <si>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</si>
  <si>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</si>
  <si>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</si>
  <si>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</si>
  <si>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</si>
  <si>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</si>
  <si>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</si>
  <si>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</si>
  <si>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</si>
  <si>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</si>
  <si>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</si>
  <si>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</si>
  <si>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</si>
  <si>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</si>
  <si>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</si>
  <si>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</si>
  <si>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</si>
  <si>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</si>
  <si>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</si>
  <si>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</si>
  <si>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</si>
  <si>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</si>
  <si>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</si>
  <si>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</si>
  <si>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</si>
  <si>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</si>
  <si>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</si>
  <si>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</si>
  <si>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</si>
  <si>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</si>
  <si>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</si>
  <si>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</si>
  <si>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</si>
  <si>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</si>
  <si>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</si>
  <si>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</si>
  <si>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</si>
  <si>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</si>
  <si>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</si>
  <si>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</si>
  <si>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</si>
  <si>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</si>
  <si>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</si>
  <si>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</si>
  <si>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</si>
  <si>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</si>
  <si>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</si>
  <si>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</si>
  <si>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</si>
  <si>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</si>
  <si>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</si>
  <si>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</si>
  <si>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</si>
  <si>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</si>
  <si>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</si>
  <si>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</si>
  <si>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</si>
  <si>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</si>
  <si>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</si>
  <si>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</si>
  <si>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</si>
  <si>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</si>
  <si>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</si>
  <si>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</si>
  <si>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</si>
  <si>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</si>
  <si>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</si>
  <si>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</si>
  <si>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</si>
  <si>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</si>
  <si>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</si>
  <si>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</si>
  <si>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</si>
  <si>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</si>
  <si>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</si>
  <si>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</si>
  <si>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</si>
  <si>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</si>
  <si>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</si>
  <si>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</si>
  <si>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</si>
  <si>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</si>
  <si>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</si>
  <si>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</si>
  <si>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</si>
  <si>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</si>
  <si>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</si>
  <si>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</si>
  <si>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</si>
  <si>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</si>
  <si>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</si>
  <si>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</si>
  <si>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</si>
  <si>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</si>
  <si>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</si>
  <si>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</si>
  <si>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</si>
  <si>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</si>
  <si>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</si>
  <si>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</si>
  <si>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</si>
  <si>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</si>
  <si>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</si>
  <si>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</si>
  <si>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</si>
  <si>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</si>
  <si>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</si>
  <si>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</si>
  <si>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</si>
  <si>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</si>
  <si>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</si>
  <si>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</si>
  <si>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</si>
  <si>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</si>
  <si>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</si>
  <si>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</si>
  <si>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</si>
  <si>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</si>
  <si>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</si>
  <si>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</si>
  <si>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</si>
  <si>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</si>
  <si>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</si>
  <si>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</si>
  <si>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</si>
  <si>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</si>
  <si>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</si>
  <si>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</si>
  <si>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</si>
  <si>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</si>
  <si>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</si>
  <si>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</si>
  <si>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</si>
  <si>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</si>
  <si>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</si>
  <si>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</si>
  <si>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</si>
  <si>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</si>
  <si>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</si>
  <si>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</si>
  <si>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</si>
  <si>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</si>
  <si>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</si>
  <si>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</si>
  <si>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</si>
  <si>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</si>
  <si>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</si>
  <si>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</si>
  <si>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</si>
  <si>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</si>
  <si>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</si>
  <si>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</si>
  <si>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</si>
  <si>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</si>
  <si>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</si>
  <si>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</si>
  <si>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</si>
  <si>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</si>
  <si>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</si>
  <si>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</si>
  <si>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</si>
  <si>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</si>
  <si>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</si>
  <si>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</si>
  <si>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</si>
  <si>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</si>
  <si>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</si>
  <si>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</si>
  <si>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</si>
  <si>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</si>
  <si>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</si>
  <si>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</si>
  <si>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</si>
  <si>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</si>
  <si>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</si>
  <si>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</si>
  <si>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</si>
  <si>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</si>
  <si>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</si>
  <si>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</si>
  <si>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</si>
  <si>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</si>
  <si>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</si>
  <si>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</si>
  <si>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</si>
  <si>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</si>
  <si>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</si>
  <si>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</si>
  <si>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</si>
  <si>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</si>
  <si>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</si>
  <si>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</si>
  <si>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</si>
  <si>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</si>
  <si>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</si>
  <si>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</si>
  <si>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</si>
  <si>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</si>
  <si>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</si>
  <si>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</si>
  <si>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</si>
  <si>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</si>
  <si>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</si>
  <si>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</si>
  <si>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</si>
  <si>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</si>
  <si>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</si>
  <si>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</si>
  <si>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</si>
  <si>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</si>
  <si>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</si>
  <si>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</si>
  <si>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</si>
  <si>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</si>
  <si>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</si>
  <si>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</si>
  <si>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</si>
  <si>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</si>
  <si>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</si>
  <si>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</si>
  <si>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</si>
  <si>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</si>
  <si>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</si>
  <si>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</si>
  <si>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</si>
  <si>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</si>
  <si>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</si>
  <si>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</si>
  <si>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</si>
  <si>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</si>
  <si>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</si>
  <si>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</si>
  <si>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</si>
  <si>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</si>
  <si>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</si>
  <si>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</si>
  <si>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</si>
  <si>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</si>
  <si>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</si>
  <si>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</si>
  <si>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</si>
  <si>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</si>
  <si>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</si>
  <si>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</si>
  <si>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</si>
  <si>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</si>
  <si>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</si>
  <si>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</si>
  <si>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</si>
  <si>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</si>
  <si>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</si>
  <si>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</si>
  <si>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</si>
  <si>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</si>
  <si>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</si>
  <si>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</si>
  <si>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</si>
  <si>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</si>
  <si>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</si>
  <si>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</si>
  <si>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</si>
  <si>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</si>
  <si>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</si>
  <si>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</si>
  <si>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</si>
  <si>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</si>
  <si>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</si>
  <si>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</si>
  <si>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</si>
  <si>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</si>
  <si>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</si>
  <si>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</si>
  <si>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</si>
  <si>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</si>
  <si>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</si>
  <si>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</si>
  <si>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</si>
  <si>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</si>
  <si>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</si>
  <si>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</si>
  <si>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</si>
  <si>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</si>
  <si>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</si>
  <si>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</si>
  <si>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</si>
  <si>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</si>
  <si>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</si>
  <si>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</si>
  <si>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</si>
  <si>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</si>
  <si>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</si>
  <si>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</si>
  <si>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</si>
  <si>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</si>
  <si>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</si>
  <si>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</si>
  <si>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</si>
  <si>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</si>
  <si>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</si>
  <si>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</si>
  <si>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</si>
  <si>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</si>
  <si>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</si>
  <si>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</si>
  <si>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</si>
  <si>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</si>
  <si>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</si>
  <si>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</si>
  <si>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</si>
  <si>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</si>
  <si>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</si>
  <si>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</si>
  <si>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</si>
  <si>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</si>
  <si>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</si>
  <si>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</si>
  <si>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</si>
  <si>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</si>
  <si>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</si>
  <si>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</si>
  <si>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</si>
  <si>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</si>
  <si>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</si>
  <si>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</si>
  <si>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</si>
  <si>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</si>
  <si>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</si>
  <si>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</si>
  <si>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</si>
  <si>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</si>
  <si>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</si>
  <si>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</si>
  <si>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</si>
  <si>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</si>
  <si>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</si>
  <si>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</si>
  <si>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</si>
  <si>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</si>
  <si>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</si>
  <si>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</si>
  <si>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</si>
  <si>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</si>
  <si>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</si>
  <si>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</si>
  <si>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</si>
  <si>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</si>
  <si>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</si>
  <si>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</si>
  <si>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</si>
  <si>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</si>
  <si>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</si>
  <si>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</si>
  <si>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</si>
  <si>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</si>
  <si>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</si>
  <si>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</si>
  <si>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</si>
  <si>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</si>
  <si>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</si>
  <si>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</si>
  <si>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</si>
  <si>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</si>
  <si>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</si>
  <si>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</si>
  <si>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</si>
  <si>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</si>
  <si>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</si>
  <si>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</si>
  <si>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</si>
  <si>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</si>
  <si>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</si>
  <si>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</si>
  <si>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</si>
  <si>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</si>
  <si>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</si>
  <si>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</si>
  <si>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</si>
  <si>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</si>
  <si>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</si>
  <si>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</si>
  <si>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</si>
  <si>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</si>
  <si>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</si>
  <si>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</si>
  <si>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</si>
  <si>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</si>
  <si>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</si>
  <si>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</si>
  <si>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</si>
  <si>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</si>
  <si>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</si>
  <si>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</si>
  <si>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</si>
  <si>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</si>
  <si>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</si>
  <si>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</si>
  <si>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</si>
  <si>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</si>
  <si>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</si>
  <si>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</si>
  <si>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</si>
  <si>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</si>
  <si>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</si>
  <si>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</si>
  <si>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</si>
  <si>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</si>
  <si>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</si>
  <si>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</si>
  <si>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</si>
  <si>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</si>
  <si>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</si>
  <si>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</si>
  <si>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</si>
  <si>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</si>
  <si>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</si>
  <si>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</si>
  <si>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</si>
  <si>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</si>
  <si>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</si>
  <si>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</si>
  <si>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</si>
  <si>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</si>
  <si>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</si>
  <si>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</si>
  <si>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</si>
  <si>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</si>
  <si>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</si>
  <si>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</si>
  <si>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</si>
  <si>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</si>
  <si>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</si>
  <si>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</si>
  <si>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</si>
  <si>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</si>
  <si>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</si>
  <si>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</si>
  <si>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</si>
  <si>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</si>
  <si>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</si>
  <si>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</si>
  <si>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</si>
  <si>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</si>
  <si>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</si>
  <si>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</si>
  <si>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</si>
  <si>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</si>
  <si>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</si>
  <si>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</si>
  <si>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</si>
  <si>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</si>
  <si>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</si>
  <si>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</si>
  <si>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</si>
  <si>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</si>
  <si>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</si>
  <si>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</si>
  <si>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</si>
  <si>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</si>
  <si>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</si>
  <si>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</si>
  <si>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</si>
  <si>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</si>
  <si>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</si>
  <si>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</si>
  <si>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</si>
  <si>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</si>
  <si>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</si>
  <si>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</si>
  <si>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</si>
  <si>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</si>
  <si>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</si>
  <si>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</si>
  <si>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</si>
  <si>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</si>
  <si>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</si>
  <si>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</si>
  <si>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</si>
  <si>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</si>
  <si>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</si>
  <si>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</si>
  <si>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</si>
  <si>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</si>
  <si>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</si>
  <si>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</si>
  <si>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</si>
  <si>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</si>
  <si>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</si>
  <si>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</si>
  <si>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</si>
  <si>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</si>
  <si>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</si>
  <si>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</si>
  <si>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</si>
  <si>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</si>
  <si>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</si>
  <si>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</si>
  <si>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</si>
  <si>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</si>
  <si>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</si>
  <si>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</si>
  <si>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</si>
  <si>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</si>
  <si>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</si>
  <si>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</si>
  <si>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</si>
  <si>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</si>
  <si>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</si>
  <si>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</si>
  <si>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</si>
  <si>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</si>
  <si>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</si>
  <si>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</si>
  <si>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</si>
  <si>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</si>
  <si>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</si>
  <si>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</si>
  <si>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</si>
  <si>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</si>
  <si>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</si>
  <si>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</si>
  <si>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</si>
  <si>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</si>
  <si>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</si>
  <si>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</si>
  <si>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</si>
  <si>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</si>
  <si>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</si>
  <si>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</si>
  <si>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</si>
  <si>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</si>
  <si>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</si>
  <si>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</si>
  <si>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</si>
  <si>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</si>
  <si>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</si>
  <si>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</si>
  <si>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</si>
  <si>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</si>
  <si>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</si>
  <si>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</si>
  <si>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</si>
  <si>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</si>
  <si>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</si>
  <si>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</si>
  <si>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</si>
  <si>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</si>
  <si>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</si>
  <si>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</si>
  <si>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</si>
  <si>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</si>
  <si>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</si>
  <si>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</si>
  <si>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</si>
  <si>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</si>
  <si>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</si>
  <si>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</si>
  <si>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</si>
  <si>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</si>
  <si>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</si>
  <si>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</si>
  <si>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</si>
  <si>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</si>
  <si>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</si>
  <si>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</si>
  <si>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</si>
  <si>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</si>
  <si>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</si>
  <si>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</si>
  <si>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</si>
  <si>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</si>
  <si>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</si>
  <si>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</si>
  <si>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</si>
  <si>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</si>
  <si>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</si>
  <si>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</si>
  <si>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</si>
  <si>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</si>
  <si>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</si>
  <si>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</si>
  <si>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</si>
  <si>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</si>
  <si>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</si>
  <si>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</si>
  <si>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</si>
  <si>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</si>
  <si>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</si>
  <si>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</si>
  <si>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</si>
  <si>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</si>
  <si>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</si>
  <si>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</si>
  <si>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</si>
  <si>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</si>
  <si>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</si>
  <si>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</si>
  <si>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</si>
  <si>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</si>
  <si>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</si>
  <si>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</si>
  <si>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</si>
  <si>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</si>
  <si>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</si>
  <si>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</si>
  <si>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</si>
  <si>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</si>
  <si>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</si>
  <si>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</si>
  <si>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</si>
  <si>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</si>
  <si>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</si>
  <si>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</si>
  <si>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</si>
  <si>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</si>
  <si>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</si>
  <si>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</si>
  <si>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</si>
  <si>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</si>
  <si>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</si>
  <si>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</si>
  <si>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</si>
  <si>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</si>
  <si>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</si>
  <si>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</si>
  <si>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</si>
  <si>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</si>
  <si>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</si>
  <si>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</si>
  <si>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</si>
  <si>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</si>
  <si>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</si>
  <si>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</si>
  <si>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</si>
  <si>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</si>
  <si>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</si>
  <si>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</si>
  <si>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</si>
  <si>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</si>
  <si>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</si>
  <si>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</si>
  <si>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</si>
  <si>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</si>
  <si>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</si>
  <si>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</si>
  <si>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</si>
  <si>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</si>
  <si>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</si>
  <si>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</si>
  <si>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</si>
  <si>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</si>
  <si>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</si>
  <si>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</si>
  <si>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</si>
  <si>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</si>
  <si>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</si>
  <si>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</si>
  <si>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</si>
  <si>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</si>
  <si>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</si>
  <si>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</si>
  <si>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</si>
  <si>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</si>
  <si>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</si>
  <si>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</si>
  <si>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</si>
  <si>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</si>
  <si>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</si>
  <si>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</si>
  <si>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</si>
  <si>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</si>
  <si>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</si>
  <si>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</si>
  <si>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</si>
  <si>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</si>
  <si>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</si>
  <si>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</si>
  <si>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</si>
  <si>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</si>
  <si>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</si>
  <si>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</si>
  <si>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</si>
  <si>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</si>
  <si>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</si>
  <si>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</si>
  <si>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</si>
  <si>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</si>
  <si>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</si>
  <si>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</si>
  <si>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</si>
  <si>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</si>
  <si>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</si>
  <si>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</si>
  <si>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</si>
  <si>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</si>
  <si>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</si>
  <si>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</si>
  <si>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</si>
  <si>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</si>
  <si>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</si>
  <si>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</si>
  <si>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</si>
  <si>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</si>
  <si>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</si>
  <si>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</si>
  <si>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</si>
  <si>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</si>
  <si>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</si>
  <si>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</si>
  <si>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</si>
  <si>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</si>
  <si>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</si>
  <si>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</si>
  <si>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</si>
  <si>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</si>
  <si>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</si>
  <si>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</si>
  <si>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</si>
  <si>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</si>
  <si>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</si>
  <si>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</si>
  <si>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</si>
  <si>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</si>
  <si>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</si>
  <si>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</si>
  <si>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</si>
  <si>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</si>
  <si>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</si>
  <si>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</si>
  <si>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</si>
  <si>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</si>
  <si>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</si>
  <si>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</si>
  <si>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</si>
  <si>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</si>
  <si>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</si>
  <si>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</si>
  <si>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</si>
  <si>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</si>
  <si>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</si>
  <si>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</si>
  <si>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</si>
  <si>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</si>
  <si>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</si>
  <si>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</si>
  <si>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</si>
  <si>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</si>
  <si>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</si>
  <si>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</si>
  <si>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</si>
  <si>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</si>
  <si>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</si>
  <si>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</si>
  <si>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</si>
  <si>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</si>
  <si>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</si>
  <si>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</si>
  <si>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</si>
  <si>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</si>
  <si>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</si>
  <si>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</si>
  <si>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</si>
  <si>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</si>
  <si>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</si>
  <si>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</si>
  <si>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</si>
  <si>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</si>
  <si>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</si>
  <si>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</si>
  <si>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</si>
  <si>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</si>
  <si>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</si>
  <si>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</si>
  <si>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</si>
  <si>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</si>
  <si>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</si>
  <si>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</si>
  <si>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</si>
  <si>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</si>
  <si>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</si>
  <si>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</si>
  <si>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</si>
  <si>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</si>
  <si>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</si>
  <si>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</si>
  <si>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</si>
  <si>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</si>
  <si>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</si>
  <si>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</si>
  <si>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</si>
  <si>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</si>
  <si>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</si>
  <si>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</si>
  <si>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</si>
  <si>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</si>
  <si>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</si>
  <si>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</si>
  <si>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</si>
  <si>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</si>
  <si>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</si>
  <si>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</si>
  <si>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</si>
  <si>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</si>
  <si>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</si>
  <si>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</si>
  <si>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</si>
  <si>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</si>
  <si>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</si>
  <si>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</si>
  <si>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</si>
  <si>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</si>
  <si>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</si>
  <si>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</si>
  <si>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</si>
  <si>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</si>
  <si>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</si>
  <si>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</si>
  <si>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</si>
  <si>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</si>
  <si>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</si>
  <si>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</si>
  <si>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</si>
  <si>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</si>
  <si>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</si>
  <si>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</si>
  <si>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</si>
  <si>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</si>
  <si>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</si>
  <si>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</si>
  <si>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</si>
  <si>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</si>
  <si>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</si>
  <si>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</si>
  <si>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</si>
  <si>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</si>
  <si>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</si>
  <si>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</si>
  <si>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</si>
  <si>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</si>
  <si>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</si>
  <si>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</si>
  <si>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</si>
  <si>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</si>
  <si>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</si>
  <si>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</si>
  <si>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</si>
  <si>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</si>
  <si>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</si>
  <si>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</si>
  <si>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</si>
  <si>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</si>
  <si>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</si>
  <si>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</si>
  <si>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</si>
  <si>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</si>
  <si>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</si>
  <si>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</si>
  <si>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</si>
  <si>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</si>
  <si>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</si>
  <si>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</si>
  <si>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</si>
  <si>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</si>
  <si>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</si>
  <si>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</si>
  <si>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</si>
  <si>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</si>
  <si>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</si>
  <si>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</si>
  <si>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</si>
  <si>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</si>
  <si>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</si>
  <si>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</si>
  <si>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</si>
  <si>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</si>
  <si>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</si>
  <si>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</si>
  <si>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</si>
  <si>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</si>
  <si>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</si>
  <si>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</si>
  <si>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</si>
  <si>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</si>
  <si>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</si>
  <si>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</si>
  <si>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</si>
  <si>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</si>
  <si>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</si>
  <si>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</si>
  <si>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</si>
  <si>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</si>
  <si>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</si>
  <si>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</si>
  <si>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</si>
  <si>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</si>
  <si>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</si>
  <si>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</si>
  <si>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</si>
  <si>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</si>
  <si>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</si>
  <si>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</si>
  <si>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</si>
  <si>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</si>
  <si>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</si>
  <si>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</si>
  <si>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</si>
  <si>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</si>
  <si>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</si>
  <si>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</si>
  <si>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</si>
  <si>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</si>
  <si>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</si>
  <si>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</si>
  <si>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</si>
  <si>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</si>
  <si>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</si>
  <si>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</si>
  <si>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</si>
  <si>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</si>
  <si>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</si>
  <si>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</si>
  <si>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</si>
  <si>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</si>
  <si>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</si>
  <si>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</si>
  <si>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</si>
  <si>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</si>
  <si>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</si>
  <si>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</si>
  <si>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</si>
  <si>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</si>
  <si>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</si>
  <si>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</si>
  <si>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</si>
  <si>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</si>
  <si>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</si>
  <si>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</si>
  <si>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</si>
  <si>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</si>
  <si>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</si>
  <si>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</si>
  <si>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</si>
  <si>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</si>
  <si>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</si>
  <si>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</si>
  <si>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</si>
  <si>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</si>
  <si>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</si>
  <si>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</si>
  <si>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</si>
  <si>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</si>
  <si>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</si>
  <si>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</si>
  <si>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</si>
  <si>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</si>
  <si>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</si>
  <si>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</si>
  <si>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</si>
  <si>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</si>
  <si>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</si>
  <si>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</si>
  <si>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</si>
  <si>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</si>
  <si>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</si>
  <si>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</si>
  <si>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</si>
  <si>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</si>
  <si>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</si>
  <si>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</si>
  <si>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</si>
  <si>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</si>
  <si>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</si>
  <si>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</si>
  <si>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</si>
  <si>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</si>
  <si>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</si>
  <si>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</si>
  <si>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</si>
  <si>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</si>
  <si>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</si>
  <si>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</si>
  <si>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</si>
  <si>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</si>
  <si>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</si>
  <si>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</si>
  <si>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</si>
  <si>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</si>
  <si>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</si>
  <si>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</si>
  <si>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</si>
  <si>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</si>
  <si>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</si>
  <si>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</si>
  <si>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</si>
  <si>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</si>
  <si>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</si>
  <si>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</si>
  <si>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</si>
  <si>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</si>
  <si>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</si>
  <si>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</si>
  <si>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</si>
  <si>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</si>
  <si>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</si>
  <si>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</si>
  <si>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</si>
  <si>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</si>
  <si>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</si>
  <si>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</si>
  <si>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</si>
  <si>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</si>
  <si>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</si>
  <si>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</si>
  <si>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</si>
  <si>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</si>
  <si>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</si>
  <si>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</si>
  <si>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</si>
  <si>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</si>
  <si>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</si>
  <si>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</si>
  <si>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</si>
  <si>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</si>
  <si>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</si>
  <si>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</si>
  <si>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</si>
  <si>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</si>
  <si>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</si>
  <si>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</si>
  <si>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</si>
  <si>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</si>
  <si>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</si>
  <si>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</si>
  <si>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</si>
  <si>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</si>
  <si>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</si>
  <si>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</si>
  <si>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</si>
  <si>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</si>
  <si>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</si>
  <si>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</si>
  <si>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</si>
  <si>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</si>
  <si>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</si>
  <si>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</si>
  <si>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</si>
  <si>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</si>
  <si>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</si>
  <si>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</si>
  <si>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</si>
  <si>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</si>
  <si>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</si>
  <si>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</si>
  <si>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</si>
  <si>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</si>
  <si>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</si>
  <si>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</si>
  <si>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</si>
  <si>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</si>
  <si>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</si>
  <si>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</si>
  <si>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</si>
  <si>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</si>
  <si>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</si>
  <si>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</si>
  <si>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</si>
  <si>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</si>
  <si>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</si>
  <si>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</si>
  <si>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</si>
  <si>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</si>
  <si>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</si>
  <si>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</si>
  <si>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</si>
  <si>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</si>
  <si>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</si>
  <si>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</si>
  <si>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</si>
  <si>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</si>
  <si>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</si>
  <si>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</si>
  <si>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</si>
  <si>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</si>
  <si>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</si>
  <si>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</si>
  <si>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</si>
  <si>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</si>
  <si>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</si>
  <si>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</si>
  <si>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</si>
  <si>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</si>
  <si>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</si>
  <si>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</si>
  <si>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</si>
  <si>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</si>
  <si>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</si>
  <si>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</si>
  <si>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</si>
  <si>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</si>
  <si>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</si>
  <si>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</si>
  <si>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</si>
  <si>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</si>
  <si>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</si>
  <si>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</si>
  <si>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</si>
  <si>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</si>
  <si>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</si>
  <si>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</si>
  <si>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</si>
  <si>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</si>
  <si>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</si>
  <si>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</si>
  <si>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</si>
  <si>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</si>
  <si>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</si>
  <si>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</si>
  <si>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</si>
  <si>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</si>
  <si>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</si>
  <si>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</si>
  <si>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</si>
  <si>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</si>
  <si>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</si>
  <si>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</si>
  <si>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</si>
  <si>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</si>
  <si>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</si>
  <si>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</si>
  <si>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</si>
  <si>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</si>
  <si>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</si>
  <si>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</si>
  <si>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</si>
  <si>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</si>
  <si>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</si>
  <si>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</si>
  <si>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</si>
  <si>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</si>
  <si>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</si>
  <si>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</si>
  <si>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</si>
  <si>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</si>
  <si>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</si>
  <si>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</si>
  <si>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</si>
  <si>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</si>
  <si>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</si>
  <si>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</si>
  <si>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</si>
  <si>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</si>
  <si>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</si>
  <si>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</si>
  <si>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</si>
  <si>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</si>
  <si>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</si>
  <si>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</si>
  <si>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</si>
  <si>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</si>
  <si>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</si>
  <si>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</si>
  <si>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</si>
  <si>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</si>
  <si>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</si>
  <si>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</si>
  <si>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</si>
  <si>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</si>
  <si>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</si>
  <si>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</si>
  <si>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</si>
  <si>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</si>
  <si>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</si>
  <si>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</si>
  <si>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</si>
  <si>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</si>
  <si>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</si>
  <si>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</si>
  <si>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</si>
  <si>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</si>
  <si>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</si>
  <si>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</si>
  <si>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</si>
  <si>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</si>
  <si>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</si>
  <si>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</si>
  <si>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</si>
  <si>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</si>
  <si>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</si>
  <si>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</si>
  <si>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</si>
  <si>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</si>
  <si>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</si>
  <si>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</si>
  <si>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</si>
  <si>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</si>
  <si>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</si>
  <si>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</si>
  <si>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</si>
  <si>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</si>
  <si>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</si>
  <si>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</si>
  <si>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</si>
  <si>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</si>
  <si>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</si>
  <si>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</si>
  <si>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</si>
  <si>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</si>
  <si>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</si>
  <si>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</si>
  <si>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</si>
  <si>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</si>
  <si>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</si>
  <si>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</si>
  <si>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</si>
  <si>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</si>
  <si>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</si>
  <si>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</si>
  <si>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</si>
  <si>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</si>
  <si>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</si>
  <si>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</si>
  <si>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</si>
  <si>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</si>
  <si>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</si>
  <si>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</si>
  <si>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</si>
  <si>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</si>
  <si>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</si>
  <si>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</si>
  <si>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</si>
  <si>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</si>
  <si>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</si>
  <si>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</si>
  <si>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</si>
  <si>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</si>
  <si>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</si>
  <si>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</si>
  <si>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</si>
  <si>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</si>
  <si>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</si>
  <si>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</si>
  <si>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</si>
  <si>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</si>
  <si>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</si>
  <si>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</si>
  <si>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</si>
  <si>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</si>
  <si>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</si>
  <si>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</si>
  <si>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</si>
  <si>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</si>
  <si>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</si>
  <si>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</si>
  <si>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</si>
  <si>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</si>
  <si>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</si>
  <si>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</si>
  <si>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</si>
  <si>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</si>
  <si>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</si>
  <si>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</si>
  <si>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</si>
  <si>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</si>
  <si>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</si>
  <si>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</si>
  <si>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</si>
  <si>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</si>
  <si>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</si>
  <si>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</si>
  <si>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</si>
  <si>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</si>
  <si>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</si>
  <si>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</si>
  <si>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</si>
  <si>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</si>
  <si>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</si>
  <si>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</si>
  <si>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</si>
  <si>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</si>
  <si>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</si>
  <si>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</si>
  <si>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</si>
  <si>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</si>
  <si>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</si>
  <si>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</si>
  <si>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</si>
  <si>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</si>
  <si>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</si>
  <si>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</si>
  <si>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</si>
  <si>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</si>
  <si>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</si>
  <si>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</si>
  <si>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</si>
  <si>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</si>
  <si>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</si>
  <si>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</si>
  <si>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</si>
  <si>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</si>
  <si>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</si>
  <si>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</si>
  <si>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</si>
  <si>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</si>
  <si>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</si>
  <si>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</si>
  <si>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</si>
  <si>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</si>
  <si>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</si>
  <si>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</si>
  <si>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</si>
  <si>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</si>
  <si>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</si>
  <si>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</si>
  <si>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</si>
  <si>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</si>
  <si>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</si>
  <si>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</si>
  <si>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</si>
  <si>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</si>
  <si>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</si>
  <si>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</si>
  <si>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</si>
  <si>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</si>
  <si>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</si>
  <si>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</si>
  <si>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</si>
  <si>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</si>
  <si>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</si>
  <si>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</si>
  <si>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</si>
  <si>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</si>
  <si>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</si>
  <si>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</si>
  <si>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</si>
  <si>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</si>
  <si>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</si>
  <si>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</si>
  <si>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</si>
  <si>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</si>
  <si>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</si>
  <si>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</si>
  <si>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</si>
  <si>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</si>
  <si>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</si>
  <si>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</si>
  <si>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</si>
  <si>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</si>
  <si>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</si>
  <si>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</si>
  <si>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</si>
  <si>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</si>
  <si>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</si>
  <si>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</si>
  <si>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</si>
  <si>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</si>
  <si>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</si>
  <si>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</si>
  <si>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</si>
  <si>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</si>
  <si>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</si>
  <si>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</si>
  <si>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</si>
  <si>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</si>
  <si>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</si>
  <si>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</si>
  <si>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</si>
  <si>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</si>
  <si>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</si>
  <si>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</si>
  <si>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</si>
  <si>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</si>
  <si>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</si>
  <si>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</si>
  <si>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</si>
  <si>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</si>
  <si>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</si>
  <si>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</si>
  <si>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</si>
  <si>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</si>
  <si>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</si>
  <si>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</si>
  <si>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</si>
  <si>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</si>
  <si>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</si>
  <si>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</si>
  <si>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</si>
  <si>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</si>
  <si>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</si>
  <si>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</si>
  <si>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</si>
  <si>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</si>
  <si>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</si>
  <si>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</si>
  <si>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</si>
  <si>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</si>
  <si>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</si>
  <si>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</si>
  <si>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</si>
  <si>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</si>
  <si>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</si>
  <si>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</si>
  <si>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</si>
  <si>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</si>
  <si>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</si>
  <si>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</si>
  <si>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</si>
  <si>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</si>
  <si>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</si>
  <si>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</si>
  <si>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</si>
  <si>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</si>
  <si>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</si>
  <si>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</si>
  <si>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</si>
  <si>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</si>
  <si>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</si>
  <si>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</si>
  <si>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</si>
  <si>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</si>
  <si>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</si>
  <si>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</si>
  <si>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</si>
  <si>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</si>
  <si>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</si>
  <si>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</si>
  <si>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</si>
  <si>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</si>
  <si>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</si>
  <si>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</si>
  <si>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</si>
  <si>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</si>
  <si>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</si>
  <si>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</si>
  <si>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</si>
  <si>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</si>
  <si>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</si>
  <si>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</si>
  <si>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</si>
  <si>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</si>
  <si>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</si>
  <si>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</si>
  <si>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</si>
  <si>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</si>
  <si>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</si>
  <si>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</si>
  <si>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</si>
  <si>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</si>
  <si>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</si>
  <si>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</si>
  <si>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</si>
  <si>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</si>
  <si>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</si>
  <si>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</si>
  <si>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</si>
  <si>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</si>
  <si>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</si>
  <si>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</si>
  <si>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</si>
  <si>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</si>
  <si>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</si>
  <si>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</si>
  <si>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</si>
  <si>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</si>
  <si>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</si>
  <si>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</si>
  <si>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</si>
  <si>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</si>
  <si>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</si>
  <si>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</si>
  <si>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</si>
  <si>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</si>
  <si>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</si>
  <si>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</si>
  <si>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</si>
  <si>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</si>
  <si>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</si>
  <si>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</si>
  <si>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</si>
  <si>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</si>
  <si>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</si>
  <si>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</si>
  <si>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</si>
  <si>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</si>
  <si>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</si>
  <si>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</si>
  <si>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</si>
  <si>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</si>
  <si>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</si>
  <si>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</si>
  <si>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</si>
  <si>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</si>
  <si>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</si>
  <si>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</si>
  <si>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</si>
  <si>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</si>
  <si>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</si>
  <si>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</si>
  <si>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</si>
  <si>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</si>
  <si>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</si>
  <si>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</si>
  <si>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</si>
  <si>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</si>
  <si>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</si>
  <si>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</si>
  <si>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</si>
  <si>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</si>
  <si>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</si>
  <si>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</si>
  <si>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</si>
  <si>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</si>
  <si>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</si>
  <si>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</si>
  <si>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</si>
  <si>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</si>
  <si>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</si>
  <si>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</si>
  <si>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</si>
  <si>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</si>
  <si>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</si>
  <si>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</si>
  <si>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</si>
  <si>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</si>
  <si>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</si>
  <si>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</si>
  <si>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</si>
  <si>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</si>
  <si>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</si>
  <si>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</si>
  <si>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</si>
  <si>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</si>
  <si>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</si>
  <si>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</si>
  <si>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</si>
  <si>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</si>
  <si>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</si>
  <si>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</si>
  <si>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</si>
  <si>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</si>
  <si>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</si>
  <si>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</si>
  <si>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</si>
  <si>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</si>
  <si>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</si>
  <si>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</si>
  <si>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</si>
  <si>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</si>
  <si>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</si>
  <si>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</si>
  <si>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</si>
  <si>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</si>
  <si>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</si>
  <si>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</si>
  <si>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</si>
  <si>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</si>
  <si>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</si>
  <si>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</si>
  <si>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</si>
  <si>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</si>
  <si>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</si>
  <si>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</si>
  <si>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</si>
  <si>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</si>
  <si>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</si>
  <si>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</si>
  <si>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</si>
  <si>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</si>
  <si>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</si>
  <si>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</si>
  <si>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</si>
  <si>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</si>
  <si>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</si>
  <si>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</si>
  <si>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</si>
  <si>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</si>
  <si>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</si>
  <si>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</si>
  <si>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</si>
  <si>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</si>
  <si>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</si>
  <si>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</si>
  <si>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</si>
  <si>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</si>
  <si>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</si>
  <si>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</si>
  <si>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</si>
  <si>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</si>
  <si>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</si>
  <si>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</si>
  <si>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</si>
  <si>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</si>
  <si>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</si>
  <si>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</si>
  <si>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</si>
  <si>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</si>
  <si>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</si>
  <si>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</si>
  <si>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</si>
  <si>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</si>
  <si>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</si>
  <si>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</si>
  <si>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</si>
  <si>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</si>
  <si>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</si>
  <si>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</si>
  <si>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</si>
  <si>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</si>
  <si>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</si>
  <si>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</si>
  <si>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</si>
  <si>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</si>
  <si>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</si>
  <si>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</si>
  <si>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</si>
  <si>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</si>
  <si>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</si>
  <si>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</si>
  <si>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</si>
  <si>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</si>
  <si>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</si>
  <si>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</si>
  <si>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</si>
  <si>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</si>
  <si>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</si>
  <si>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</si>
  <si>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</si>
  <si>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</si>
  <si>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</si>
  <si>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</si>
  <si>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</si>
  <si>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</si>
  <si>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</si>
  <si>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</si>
  <si>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</si>
  <si>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</si>
  <si>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</si>
  <si>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</si>
  <si>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</si>
  <si>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</si>
  <si>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</si>
  <si>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</si>
  <si>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</si>
  <si>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</si>
  <si>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</si>
  <si>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</si>
  <si>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</si>
  <si>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</si>
  <si>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</si>
  <si>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</si>
  <si>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</si>
  <si>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</si>
  <si>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</si>
  <si>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</si>
  <si>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</si>
  <si>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</si>
  <si>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</si>
  <si>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</si>
  <si>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</si>
  <si>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</si>
  <si>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</si>
  <si>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</si>
  <si>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</si>
  <si>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</si>
  <si>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</si>
  <si>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</si>
  <si>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</si>
  <si>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</si>
  <si>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</si>
  <si>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</si>
  <si>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</si>
  <si>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</si>
  <si>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</si>
  <si>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</si>
  <si>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</si>
  <si>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</si>
  <si>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</si>
  <si>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</si>
  <si>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</si>
  <si>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</si>
  <si>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</si>
  <si>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</si>
  <si>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</si>
  <si>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</si>
  <si>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</si>
  <si>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</si>
  <si>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</si>
  <si>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</si>
  <si>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</si>
  <si>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</si>
  <si>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</si>
  <si>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</si>
  <si>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</si>
  <si>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</si>
  <si>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</si>
  <si>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</si>
  <si>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</si>
  <si>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</si>
  <si>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</si>
  <si>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</si>
  <si>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</si>
  <si>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</si>
  <si>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</si>
  <si>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</si>
  <si>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</si>
  <si>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</si>
  <si>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</si>
  <si>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</si>
  <si>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</si>
  <si>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</si>
  <si>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</si>
  <si>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</si>
  <si>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</si>
  <si>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</si>
  <si>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</si>
  <si>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</si>
  <si>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</si>
  <si>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</si>
  <si>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</si>
  <si>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</si>
  <si>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</si>
  <si>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</si>
  <si>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</si>
  <si>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</si>
  <si>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</si>
  <si>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</si>
  <si>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</si>
  <si>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</si>
  <si>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</si>
  <si>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</si>
  <si>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</si>
  <si>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</si>
  <si>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</si>
  <si>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</si>
  <si>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</si>
  <si>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</si>
  <si>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</si>
  <si>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</si>
  <si>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</si>
  <si>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</si>
  <si>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</si>
  <si>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</si>
  <si>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</si>
  <si>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</si>
  <si>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</si>
  <si>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</si>
  <si>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</si>
  <si>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</si>
  <si>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</si>
  <si>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</si>
  <si>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</si>
  <si>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</si>
  <si>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</si>
  <si>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</si>
  <si>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</si>
  <si>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</si>
  <si>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</si>
  <si>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</si>
  <si>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</si>
  <si>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</si>
  <si>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</si>
  <si>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</si>
  <si>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</si>
  <si>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</si>
  <si>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</si>
  <si>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</si>
  <si>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</si>
  <si>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</si>
  <si>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</si>
  <si>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</si>
  <si>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</si>
  <si>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</si>
  <si>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</si>
  <si>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</si>
  <si>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</si>
  <si>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</si>
  <si>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</si>
  <si>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</si>
  <si>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</si>
  <si>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</si>
  <si>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</si>
  <si>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</si>
  <si>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</si>
  <si>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</si>
  <si>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</si>
  <si>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</si>
  <si>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</si>
  <si>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</si>
  <si>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</si>
  <si>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</si>
  <si>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</si>
  <si>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</si>
  <si>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</si>
  <si>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</si>
  <si>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</si>
  <si>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</si>
  <si>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</si>
  <si>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</si>
  <si>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</si>
  <si>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</si>
  <si>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</si>
  <si>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</si>
  <si>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</si>
  <si>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</si>
  <si>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</si>
  <si>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</si>
  <si>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</si>
  <si>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</si>
  <si>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</si>
  <si>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</si>
  <si>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</si>
  <si>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</si>
  <si>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</si>
  <si>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</si>
  <si>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</si>
  <si>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</si>
  <si>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</si>
  <si>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</si>
  <si>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</si>
  <si>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</si>
  <si>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</si>
  <si>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</si>
  <si>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</si>
  <si>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</si>
  <si>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</si>
  <si>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</si>
  <si>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</si>
  <si>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</si>
  <si>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</si>
  <si>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</si>
  <si>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</si>
  <si>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</si>
  <si>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</si>
  <si>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</si>
  <si>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</si>
  <si>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</si>
  <si>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</si>
  <si>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</si>
  <si>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</si>
  <si>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</si>
  <si>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</si>
  <si>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</si>
  <si>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</si>
  <si>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</si>
  <si>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</si>
  <si>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</si>
  <si>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</si>
  <si>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</si>
  <si>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</si>
  <si>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</si>
  <si>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</si>
  <si>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</si>
  <si>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</si>
  <si>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</si>
  <si>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</si>
  <si>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</si>
  <si>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</si>
  <si>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</si>
  <si>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</si>
  <si>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</si>
  <si>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</si>
  <si>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</si>
  <si>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</si>
  <si>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</si>
  <si>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</si>
  <si>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</si>
  <si>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</si>
  <si>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</si>
  <si>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</si>
  <si>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</si>
  <si>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</si>
  <si>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</si>
  <si>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</si>
  <si>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</si>
  <si>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</si>
  <si>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</si>
  <si>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</si>
  <si>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</si>
  <si>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</si>
  <si>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</si>
  <si>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</si>
  <si>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</si>
  <si>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</si>
  <si>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</si>
  <si>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</si>
  <si>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</si>
  <si>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</si>
  <si>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</si>
  <si>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</si>
  <si>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</si>
  <si>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</si>
  <si>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</si>
  <si>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</si>
  <si>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</si>
  <si>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</si>
  <si>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</si>
  <si>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</si>
  <si>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</si>
  <si>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</si>
  <si>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</si>
  <si>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</si>
  <si>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</si>
  <si>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</si>
  <si>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</si>
  <si>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</si>
  <si>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</si>
  <si>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</si>
  <si>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</si>
  <si>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</si>
  <si>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</si>
  <si>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</si>
  <si>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</si>
  <si>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</si>
  <si>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</si>
  <si>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</si>
  <si>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</si>
  <si>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</si>
  <si>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</si>
  <si>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</si>
  <si>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</si>
  <si>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</si>
  <si>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</si>
  <si>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</si>
  <si>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</si>
  <si>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</si>
  <si>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</si>
  <si>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</si>
  <si>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</si>
  <si>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</si>
  <si>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</si>
  <si>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</si>
  <si>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</si>
  <si>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</si>
  <si>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</si>
  <si>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</si>
  <si>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</si>
  <si>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</si>
  <si>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</si>
  <si>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</si>
  <si>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</si>
  <si>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</si>
  <si>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</si>
  <si>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</si>
  <si>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</si>
  <si>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</si>
  <si>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</si>
  <si>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</si>
  <si>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</si>
  <si>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</si>
  <si>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</si>
  <si>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</si>
  <si>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</si>
  <si>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</si>
  <si>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</si>
  <si>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</si>
  <si>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</si>
  <si>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</si>
  <si>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</si>
  <si>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</si>
  <si>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</si>
  <si>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</si>
  <si>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</si>
  <si>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</si>
  <si>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</si>
  <si>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</si>
  <si>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</si>
  <si>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</si>
  <si>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</si>
  <si>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</si>
  <si>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</si>
  <si>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</si>
  <si>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</si>
  <si>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</si>
  <si>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</si>
  <si>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</si>
  <si>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</si>
  <si>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</si>
  <si>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</si>
  <si>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</si>
  <si>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</si>
  <si>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</si>
  <si>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</si>
  <si>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</si>
  <si>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</si>
  <si>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</si>
  <si>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</si>
  <si>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</si>
  <si>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</si>
  <si>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</si>
  <si>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</si>
  <si>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</si>
  <si>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</si>
  <si>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</si>
  <si>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</si>
  <si>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</si>
  <si>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</si>
  <si>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</si>
  <si>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</si>
  <si>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</si>
  <si>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</si>
  <si>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</si>
  <si>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</si>
  <si>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</si>
  <si>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</si>
  <si>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</si>
  <si>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</si>
  <si>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</si>
  <si>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</si>
  <si>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</si>
  <si>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</si>
  <si>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</si>
  <si>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</si>
  <si>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</si>
  <si>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</si>
  <si>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</si>
  <si>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</si>
  <si>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</si>
  <si>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</si>
  <si>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</si>
  <si>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</si>
  <si>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</si>
  <si>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</si>
  <si>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</si>
  <si>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</si>
  <si>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</si>
  <si>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</si>
  <si>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</si>
  <si>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</si>
  <si>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</si>
  <si>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</si>
  <si>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</si>
  <si>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</si>
  <si>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</si>
  <si>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</si>
  <si>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</si>
  <si>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</si>
  <si>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</si>
  <si>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</si>
  <si>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</si>
  <si>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</si>
  <si>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</si>
  <si>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</si>
  <si>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</si>
  <si>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</si>
  <si>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</si>
  <si>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</si>
  <si>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</si>
  <si>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</si>
  <si>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</si>
  <si>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</si>
  <si>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</si>
  <si>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</si>
  <si>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</si>
  <si>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</si>
  <si>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</si>
  <si>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</si>
  <si>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</si>
  <si>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</si>
  <si>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</si>
  <si>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</si>
  <si>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</si>
  <si>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</si>
  <si>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</si>
  <si>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</si>
  <si>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</si>
  <si>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</si>
  <si>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</si>
  <si>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</si>
  <si>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</si>
  <si>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</si>
  <si>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</si>
  <si>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</si>
  <si>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</si>
  <si>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</si>
  <si>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</si>
  <si>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</si>
  <si>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</si>
  <si>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</si>
  <si>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</si>
  <si>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</si>
  <si>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</si>
  <si>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</si>
  <si>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</si>
  <si>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</si>
  <si>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</si>
  <si>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</si>
  <si>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</si>
  <si>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</si>
  <si>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</si>
  <si>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</si>
  <si>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</si>
  <si>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</si>
  <si>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</si>
  <si>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</si>
  <si>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</si>
  <si>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</si>
  <si>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</si>
  <si>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</si>
  <si>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</si>
  <si>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</si>
  <si>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</si>
  <si>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</si>
  <si>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</si>
  <si>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</si>
  <si>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</si>
  <si>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</si>
  <si>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</si>
  <si>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</si>
  <si>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</si>
  <si>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</si>
  <si>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</si>
  <si>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</si>
  <si>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</si>
  <si>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</si>
  <si>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</si>
  <si>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</si>
  <si>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</si>
  <si>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</si>
  <si>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</si>
  <si>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</si>
  <si>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</si>
  <si>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</si>
  <si>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</si>
  <si>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</si>
  <si>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</si>
  <si>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</si>
  <si>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</si>
  <si>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</si>
  <si>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</si>
  <si>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</si>
  <si>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</si>
  <si>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</si>
  <si>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</si>
  <si>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</si>
  <si>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</si>
  <si>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</si>
  <si>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</si>
  <si>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</si>
  <si>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</si>
  <si>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</si>
  <si>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</si>
  <si>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</si>
  <si>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</si>
  <si>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</si>
  <si>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</si>
  <si>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</si>
  <si>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</si>
  <si>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</si>
  <si>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</si>
  <si>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</si>
  <si>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</si>
  <si>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</si>
  <si>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</si>
  <si>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</si>
  <si>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</si>
  <si>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</si>
  <si>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</si>
  <si>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</si>
  <si>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</si>
  <si>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</si>
  <si>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</si>
  <si>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</si>
  <si>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</si>
  <si>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</si>
  <si>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</si>
  <si>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</si>
  <si>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</si>
  <si>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</si>
  <si>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</si>
  <si>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</si>
  <si>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</si>
  <si>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</si>
  <si>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</si>
  <si>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</si>
  <si>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</si>
  <si>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</si>
  <si>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</si>
  <si>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</si>
  <si>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</si>
  <si>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</si>
  <si>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</si>
  <si>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</si>
  <si>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</si>
  <si>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</si>
  <si>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</si>
  <si>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</si>
  <si>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</si>
  <si>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</si>
  <si>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</si>
  <si>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</si>
  <si>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</si>
  <si>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</si>
  <si>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</si>
  <si>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</si>
  <si>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</si>
  <si>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</si>
  <si>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</si>
  <si>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</si>
  <si>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</si>
  <si>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</si>
  <si>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</si>
  <si>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</si>
  <si>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</si>
  <si>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</si>
  <si>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</si>
  <si>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</si>
  <si>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</si>
  <si>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</si>
  <si>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</si>
  <si>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</si>
  <si>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</si>
  <si>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</si>
  <si>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</si>
  <si>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</si>
  <si>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</si>
  <si>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</si>
  <si>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</si>
  <si>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</si>
  <si>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</si>
  <si>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</si>
  <si>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</si>
  <si>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</si>
  <si>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</si>
  <si>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</si>
  <si>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</si>
  <si>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</si>
  <si>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</si>
  <si>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</si>
  <si>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</si>
  <si>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</si>
  <si>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</si>
  <si>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</si>
  <si>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</si>
  <si>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</si>
  <si>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</si>
  <si>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</si>
  <si>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</si>
  <si>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</si>
  <si>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</si>
  <si>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</si>
  <si>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</si>
  <si>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</si>
  <si>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</si>
  <si>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</si>
  <si>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</si>
  <si>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</si>
  <si>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</si>
  <si>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</si>
  <si>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</si>
  <si>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</si>
  <si>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</si>
  <si>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</si>
  <si>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</si>
  <si>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</si>
  <si>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</si>
  <si>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</si>
  <si>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</si>
  <si>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</si>
  <si>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</si>
  <si>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</si>
  <si>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</si>
  <si>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</si>
  <si>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</si>
  <si>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</si>
  <si>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</si>
  <si>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</si>
  <si>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</si>
  <si>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</si>
  <si>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</si>
  <si>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</si>
  <si>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</si>
  <si>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</si>
  <si>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</si>
  <si>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</si>
  <si>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</si>
  <si>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</si>
  <si>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</si>
  <si>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</si>
  <si>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</si>
  <si>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</si>
  <si>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</si>
  <si>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</si>
  <si>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</si>
  <si>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</si>
  <si>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</si>
  <si>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</si>
  <si>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</si>
  <si>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</si>
  <si>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</si>
  <si>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</si>
  <si>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</si>
  <si>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</si>
  <si>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</si>
  <si>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</si>
  <si>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</si>
  <si>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</si>
  <si>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</si>
  <si>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</si>
  <si>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</si>
  <si>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</si>
  <si>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</si>
  <si>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</si>
  <si>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</si>
  <si>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</si>
  <si>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</si>
  <si>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</si>
  <si>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</si>
  <si>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</si>
  <si>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</si>
  <si>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</si>
  <si>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</si>
  <si>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</si>
  <si>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</si>
  <si>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</si>
  <si>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</si>
  <si>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</si>
  <si>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</si>
  <si>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</si>
  <si>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</si>
  <si>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</si>
  <si>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</si>
  <si>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</si>
  <si>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</si>
  <si>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</si>
  <si>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</si>
  <si>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</si>
  <si>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</si>
  <si>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</si>
  <si>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</si>
  <si>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</si>
  <si>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</si>
  <si>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</si>
  <si>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</si>
  <si>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</si>
  <si>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</si>
  <si>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</si>
  <si>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</si>
  <si>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</si>
  <si>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</si>
  <si>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</si>
  <si>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</si>
  <si>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</si>
  <si>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</si>
  <si>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</si>
  <si>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</si>
  <si>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</si>
  <si>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</si>
  <si>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</si>
  <si>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</si>
  <si>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</si>
  <si>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</si>
  <si>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</si>
  <si>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</si>
  <si>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</si>
  <si>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</si>
  <si>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</si>
  <si>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</si>
  <si>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</si>
  <si>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</si>
  <si>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</si>
  <si>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</si>
  <si>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</si>
  <si>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</si>
  <si>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</si>
  <si>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</si>
  <si>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</si>
  <si>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</si>
  <si>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</si>
  <si>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</si>
  <si>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</si>
  <si>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</si>
  <si>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</si>
  <si>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</si>
  <si>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</si>
  <si>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</si>
  <si>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</si>
  <si>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</si>
  <si>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</si>
  <si>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</si>
  <si>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</si>
  <si>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</si>
  <si>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</si>
  <si>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</si>
  <si>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</si>
  <si>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</si>
  <si>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</si>
  <si>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</si>
  <si>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</si>
  <si>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</si>
  <si>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</si>
  <si>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</si>
  <si>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</si>
  <si>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</si>
  <si>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</si>
  <si>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</si>
  <si>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</si>
  <si>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</si>
  <si>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</si>
  <si>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</si>
  <si>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</si>
  <si>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</si>
  <si>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</si>
  <si>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</si>
  <si>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</si>
  <si>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</si>
  <si>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</si>
  <si>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</si>
  <si>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</si>
  <si>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</si>
  <si>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</si>
  <si>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</si>
  <si>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</si>
  <si>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</si>
  <si>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</si>
  <si>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</si>
  <si>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</si>
  <si>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</si>
  <si>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</si>
  <si>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</si>
  <si>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</si>
  <si>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</si>
  <si>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</si>
  <si>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</si>
  <si>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</si>
  <si>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</si>
  <si>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</si>
  <si>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</si>
  <si>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</si>
  <si>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</si>
  <si>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</si>
  <si>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</si>
  <si>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</si>
  <si>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</si>
  <si>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</si>
  <si>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</si>
  <si>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</si>
  <si>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</si>
  <si>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</si>
  <si>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</si>
  <si>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</si>
  <si>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</si>
  <si>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</si>
  <si>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</si>
  <si>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</si>
  <si>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</si>
  <si>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</si>
  <si>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</si>
  <si>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</si>
  <si>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</si>
  <si>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</si>
  <si>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</si>
  <si>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</si>
  <si>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</si>
  <si>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</si>
  <si>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</si>
  <si>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</si>
  <si>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</si>
  <si>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</si>
  <si>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</si>
  <si>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</si>
  <si>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</si>
  <si>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</si>
  <si>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</si>
  <si>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</si>
  <si>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</si>
  <si>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</si>
  <si>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</si>
  <si>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</si>
  <si>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</si>
  <si>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</si>
  <si>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</si>
  <si>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</si>
  <si>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</si>
  <si>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</si>
  <si>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</si>
  <si>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</si>
  <si>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</si>
  <si>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</si>
  <si>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</si>
  <si>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</si>
  <si>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</si>
  <si>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</si>
  <si>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</si>
  <si>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</si>
  <si>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</si>
  <si>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</si>
  <si>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</si>
  <si>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</si>
  <si>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</si>
  <si>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</si>
  <si>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</si>
  <si>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</si>
  <si>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</si>
  <si>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</si>
  <si>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</si>
  <si>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</si>
  <si>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</si>
  <si>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</si>
  <si>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</si>
  <si>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</si>
  <si>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</si>
  <si>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</si>
  <si>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</si>
  <si>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</si>
  <si>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</si>
  <si>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</si>
  <si>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</si>
  <si>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</si>
  <si>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</si>
  <si>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</si>
  <si>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</si>
  <si>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</si>
  <si>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</si>
  <si>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</si>
  <si>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</si>
  <si>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</si>
  <si>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</si>
  <si>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</si>
  <si>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</si>
  <si>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</si>
  <si>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</si>
  <si>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</si>
  <si>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</si>
  <si>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</si>
  <si>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</si>
  <si>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</si>
  <si>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</si>
  <si>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</si>
  <si>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</si>
  <si>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</si>
  <si>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</si>
  <si>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</si>
  <si>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</si>
  <si>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</si>
  <si>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</si>
  <si>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</si>
  <si>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</si>
  <si>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</si>
  <si>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</si>
  <si>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</si>
  <si>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</si>
  <si>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</si>
  <si>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</si>
  <si>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</si>
  <si>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</si>
  <si>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</si>
  <si>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</si>
  <si>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</si>
  <si>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</si>
  <si>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</si>
  <si>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</si>
  <si>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</si>
  <si>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</si>
  <si>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</si>
  <si>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</si>
  <si>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</si>
  <si>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</si>
  <si>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</si>
  <si>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</si>
  <si>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</si>
  <si>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</si>
  <si>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</si>
  <si>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</si>
  <si>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</si>
  <si>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</si>
  <si>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</si>
  <si>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</si>
  <si>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</si>
  <si>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</si>
  <si>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</si>
  <si>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</si>
  <si>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</si>
  <si>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</si>
  <si>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</si>
  <si>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</si>
  <si>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</si>
  <si>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</si>
  <si>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</si>
  <si>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</si>
  <si>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</si>
  <si>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</si>
  <si>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</si>
  <si>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</si>
  <si>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</si>
  <si>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</si>
  <si>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</si>
  <si>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</si>
  <si>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</si>
  <si>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</si>
  <si>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</si>
  <si>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</si>
  <si>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</si>
  <si>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</si>
  <si>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</si>
  <si>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</si>
  <si>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</si>
  <si>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</si>
  <si>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</si>
  <si>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</si>
  <si>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</si>
  <si>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</si>
  <si>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</si>
  <si>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</si>
  <si>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</si>
  <si>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</si>
  <si>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</si>
  <si>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</si>
  <si>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</si>
  <si>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</si>
  <si>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</si>
  <si>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</si>
  <si>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</si>
  <si>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</si>
  <si>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</si>
  <si>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</si>
  <si>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</si>
  <si>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</si>
  <si>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</si>
  <si>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</si>
  <si>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</si>
  <si>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</si>
  <si>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</si>
  <si>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</si>
  <si>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</si>
  <si>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</si>
  <si>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</si>
  <si>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</si>
  <si>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</si>
  <si>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</si>
  <si>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</si>
  <si>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</si>
  <si>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</si>
  <si>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</si>
  <si>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</si>
  <si>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</si>
  <si>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</si>
  <si>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</si>
  <si>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</si>
  <si>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</si>
  <si>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</si>
  <si>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</si>
  <si>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</si>
  <si>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</si>
  <si>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</si>
  <si>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</si>
  <si>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</si>
  <si>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</si>
  <si>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</si>
  <si>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</si>
  <si>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</si>
  <si>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</si>
  <si>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</si>
  <si>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</si>
  <si>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</si>
  <si>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</si>
  <si>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</si>
  <si>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</si>
  <si>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</si>
  <si>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</si>
  <si>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</si>
  <si>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</si>
  <si>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</si>
  <si>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</si>
  <si>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</si>
  <si>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</si>
  <si>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</si>
  <si>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</si>
  <si>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</si>
  <si>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</si>
  <si>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</si>
  <si>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</si>
  <si>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</si>
  <si>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</si>
  <si>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</si>
  <si>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</si>
  <si>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</si>
  <si>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</si>
  <si>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</si>
  <si>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</si>
  <si>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</si>
  <si>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</si>
  <si>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</si>
  <si>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</si>
  <si>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</si>
  <si>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</si>
  <si>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</si>
  <si>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</si>
  <si>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</si>
  <si>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</si>
  <si>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</si>
  <si>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</si>
  <si>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</si>
  <si>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</si>
  <si>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</si>
  <si>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</si>
  <si>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</si>
  <si>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</si>
  <si>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</si>
  <si>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</si>
  <si>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</si>
  <si>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</si>
  <si>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</si>
  <si>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</si>
  <si>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</si>
  <si>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</si>
  <si>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</si>
  <si>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</si>
  <si>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</si>
  <si>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</si>
  <si>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</si>
  <si>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</si>
  <si>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</si>
  <si>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</si>
  <si>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</si>
  <si>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</si>
  <si>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</si>
  <si>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</si>
  <si>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</si>
  <si>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</si>
  <si>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</si>
  <si>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</si>
  <si>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</si>
  <si>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</si>
  <si>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</si>
  <si>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</si>
  <si>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</si>
  <si>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</si>
  <si>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</si>
  <si>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</si>
  <si>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</si>
  <si>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</si>
  <si>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</si>
  <si>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</si>
  <si>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</si>
  <si>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</si>
  <si>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</si>
  <si>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</si>
  <si>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</si>
  <si>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</si>
  <si>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</si>
  <si>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</si>
  <si>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</si>
  <si>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</si>
  <si>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</si>
  <si>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</si>
  <si>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</si>
  <si>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</si>
  <si>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</si>
  <si>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</si>
  <si>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</si>
  <si>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</si>
  <si>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</si>
  <si>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</si>
  <si>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</si>
  <si>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</si>
  <si>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</si>
  <si>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</si>
  <si>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</si>
  <si>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</si>
  <si>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</si>
  <si>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</si>
  <si>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</si>
  <si>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</si>
  <si>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</si>
  <si>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</si>
  <si>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</si>
  <si>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</si>
  <si>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</si>
  <si>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</si>
  <si>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</si>
  <si>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</si>
  <si>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</si>
  <si>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</si>
  <si>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</si>
  <si>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</si>
  <si>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</si>
  <si>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</si>
  <si>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</si>
  <si>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</si>
  <si>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</si>
  <si>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</si>
  <si>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</si>
  <si>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</si>
  <si>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</si>
  <si>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</si>
  <si>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</si>
  <si>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</si>
  <si>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</si>
  <si>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</si>
  <si>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</si>
  <si>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</si>
  <si>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</si>
  <si>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</si>
  <si>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</si>
  <si>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</si>
  <si>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</si>
  <si>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</si>
  <si>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</si>
  <si>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</si>
  <si>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</si>
  <si>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</si>
  <si>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</si>
  <si>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</si>
  <si>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</si>
  <si>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</si>
  <si>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</si>
  <si>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</si>
  <si>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</si>
  <si>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</si>
  <si>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</si>
  <si>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</si>
  <si>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</si>
  <si>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</si>
  <si>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</si>
  <si>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</si>
  <si>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</si>
  <si>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</si>
  <si>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</si>
  <si>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</si>
  <si>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</si>
  <si>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</si>
  <si>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</si>
  <si>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</si>
  <si>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</si>
  <si>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</si>
  <si>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</si>
  <si>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</si>
  <si>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</si>
  <si>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</si>
  <si>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</si>
  <si>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</si>
  <si>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</si>
  <si>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</si>
  <si>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</si>
  <si>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</si>
  <si>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</si>
  <si>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</si>
  <si>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</si>
  <si>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</si>
  <si>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</si>
  <si>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</si>
  <si>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</si>
  <si>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</si>
  <si>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</si>
  <si>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</si>
  <si>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</si>
  <si>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</si>
  <si>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</si>
  <si>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</si>
  <si>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</si>
  <si>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</si>
  <si>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</si>
  <si>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</si>
  <si>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</si>
  <si>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</si>
  <si>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</si>
  <si>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</si>
  <si>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</si>
  <si>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</si>
  <si>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</si>
  <si>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</si>
  <si>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</si>
  <si>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</si>
  <si>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</si>
  <si>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</si>
  <si>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</si>
  <si>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</si>
  <si>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</si>
  <si>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</si>
  <si>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</si>
  <si>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</si>
  <si>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</si>
  <si>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</si>
  <si>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</si>
  <si>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</si>
  <si>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</si>
  <si>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</si>
  <si>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</si>
  <si>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</si>
  <si>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</si>
  <si>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</si>
  <si>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</si>
  <si>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</si>
  <si>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</si>
  <si>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</si>
  <si>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</si>
  <si>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</si>
  <si>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</si>
  <si>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</si>
  <si>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</si>
  <si>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</si>
  <si>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</si>
  <si>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</si>
  <si>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</si>
  <si>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</si>
  <si>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</si>
  <si>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</si>
  <si>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</si>
  <si>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</si>
  <si>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</si>
  <si>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</si>
  <si>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</si>
  <si>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</si>
  <si>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</si>
  <si>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</si>
  <si>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</si>
  <si>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</si>
  <si>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</si>
  <si>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</si>
  <si>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</si>
  <si>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</si>
  <si>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</si>
  <si>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</si>
  <si>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</si>
  <si>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</si>
  <si>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</si>
  <si>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</si>
  <si>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</si>
  <si>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</si>
  <si>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</si>
  <si>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</si>
  <si>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</si>
  <si>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</si>
  <si>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</si>
  <si>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</si>
  <si>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</si>
  <si>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</si>
  <si>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</si>
  <si>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</si>
  <si>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</si>
  <si>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</si>
  <si>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</si>
  <si>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</si>
  <si>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</si>
  <si>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</si>
  <si>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</si>
  <si>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</si>
  <si>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</si>
  <si>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</si>
  <si>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</si>
  <si>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</si>
  <si>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</si>
  <si>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</si>
  <si>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</si>
  <si>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</si>
  <si>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</si>
  <si>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</si>
  <si>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</si>
  <si>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</si>
  <si>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</si>
  <si>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</si>
  <si>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</si>
  <si>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</si>
  <si>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</si>
  <si>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</si>
  <si>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</si>
  <si>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</si>
  <si>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</si>
  <si>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</si>
  <si>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</si>
  <si>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</si>
  <si>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</si>
  <si>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</si>
  <si>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</si>
  <si>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</si>
  <si>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</si>
  <si>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</si>
  <si>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</si>
  <si>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</si>
  <si>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</si>
  <si>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</si>
  <si>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</si>
  <si>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</si>
  <si>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</si>
  <si>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</si>
  <si>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</si>
  <si>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</si>
  <si>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</si>
  <si>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</si>
  <si>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</si>
  <si>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</si>
  <si>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</si>
  <si>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</si>
  <si>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</si>
  <si>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</si>
  <si>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</si>
  <si>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</si>
  <si>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</si>
  <si>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</si>
  <si>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</si>
  <si>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</si>
  <si>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</si>
  <si>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</si>
  <si>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</si>
  <si>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</si>
  <si>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</si>
  <si>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</si>
  <si>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</si>
  <si>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</si>
  <si>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</si>
  <si>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</si>
  <si>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</si>
  <si>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</si>
  <si>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</si>
  <si>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</si>
  <si>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</si>
  <si>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</si>
  <si>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</si>
  <si>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</si>
  <si>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</si>
  <si>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</si>
  <si>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</si>
  <si>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</si>
  <si>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</si>
  <si>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</si>
  <si>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</si>
  <si>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</si>
  <si>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</si>
  <si>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</si>
  <si>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</si>
  <si>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</si>
  <si>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</si>
  <si>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</si>
  <si>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</si>
  <si>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</si>
  <si>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</si>
  <si>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</si>
  <si>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</si>
  <si>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</si>
  <si>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</si>
  <si>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</si>
  <si>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</si>
  <si>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</si>
  <si>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</si>
  <si>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</si>
  <si>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</si>
  <si>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</si>
  <si>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</si>
  <si>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</si>
  <si>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</si>
  <si>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</si>
  <si>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</si>
  <si>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</si>
  <si>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</si>
  <si>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</si>
  <si>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</si>
  <si>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</si>
  <si>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</si>
  <si>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</si>
  <si>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</si>
  <si>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</si>
  <si>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</si>
  <si>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</si>
  <si>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</si>
  <si>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</si>
  <si>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</si>
  <si>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</si>
  <si>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</si>
  <si>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</si>
  <si>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</si>
  <si>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</si>
  <si>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</si>
  <si>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</si>
  <si>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</si>
  <si>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</si>
  <si>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</si>
  <si>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</si>
  <si>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</si>
  <si>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</si>
  <si>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</si>
  <si>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</si>
  <si>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</si>
  <si>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</si>
  <si>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</si>
  <si>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</si>
  <si>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</si>
  <si>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</si>
  <si>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</si>
  <si>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</si>
  <si>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</si>
  <si>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</si>
  <si>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</si>
  <si>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</si>
  <si>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</si>
  <si>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</si>
  <si>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</si>
  <si>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</si>
  <si>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</si>
  <si>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</si>
  <si>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</si>
  <si>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</si>
  <si>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</si>
  <si>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</si>
  <si>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</si>
  <si>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</si>
  <si>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</si>
  <si>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</si>
  <si>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</si>
  <si>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</si>
  <si>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</si>
  <si>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</si>
  <si>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</si>
  <si>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</si>
  <si>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</si>
  <si>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</si>
  <si>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</si>
  <si>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</si>
  <si>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</si>
  <si>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</si>
  <si>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</si>
  <si>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</si>
  <si>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</si>
  <si>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</si>
  <si>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</si>
  <si>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</si>
  <si>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</si>
  <si>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</si>
  <si>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</si>
  <si>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</si>
  <si>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</si>
  <si>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</si>
  <si>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</si>
  <si>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</si>
  <si>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</si>
  <si>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</si>
  <si>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</si>
  <si>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</si>
  <si>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</si>
  <si>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</si>
  <si>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</si>
  <si>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</si>
  <si>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</si>
  <si>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</si>
  <si>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</si>
  <si>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</si>
  <si>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</si>
  <si>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</si>
  <si>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</si>
  <si>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</si>
  <si>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</si>
  <si>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</si>
  <si>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</si>
  <si>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</si>
  <si>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</si>
  <si>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</si>
  <si>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</si>
  <si>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</si>
  <si>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</si>
  <si>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</si>
  <si>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</si>
  <si>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</si>
  <si>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</si>
  <si>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</si>
  <si>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</si>
  <si>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</si>
  <si>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</si>
  <si>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</si>
  <si>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</si>
  <si>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</si>
  <si>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</si>
  <si>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</si>
  <si>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</si>
  <si>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</si>
  <si>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</si>
  <si>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</si>
  <si>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</si>
  <si>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</si>
  <si>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</si>
  <si>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</si>
  <si>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</si>
  <si>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</si>
  <si>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</si>
  <si>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</si>
  <si>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</si>
  <si>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</si>
  <si>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</si>
  <si>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</si>
  <si>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</si>
  <si>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</si>
  <si>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</si>
  <si>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</si>
  <si>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</si>
  <si>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</si>
  <si>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</si>
  <si>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</si>
  <si>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</si>
  <si>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</si>
  <si>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</si>
  <si>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</si>
  <si>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</si>
  <si>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</si>
  <si>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</si>
  <si>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</si>
  <si>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</si>
  <si>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</si>
  <si>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</si>
  <si>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</si>
  <si>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</si>
  <si>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</si>
  <si>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</si>
  <si>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</si>
  <si>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</si>
  <si>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</si>
  <si>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</si>
  <si>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</si>
  <si>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</si>
  <si>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</si>
  <si>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</si>
  <si>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</si>
  <si>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</si>
  <si>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</si>
  <si>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</si>
  <si>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</si>
  <si>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</si>
  <si>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</si>
  <si>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</si>
  <si>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</si>
  <si>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</si>
  <si>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</si>
  <si>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</si>
  <si>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</si>
  <si>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</si>
  <si>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</si>
  <si>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</si>
  <si>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</si>
  <si>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</si>
  <si>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</si>
  <si>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</si>
  <si>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</si>
  <si>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</si>
  <si>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</si>
  <si>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</si>
  <si>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</si>
  <si>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</si>
  <si>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</si>
  <si>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</si>
  <si>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</si>
  <si>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</si>
  <si>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</si>
  <si>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</si>
  <si>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</si>
  <si>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</si>
  <si>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</si>
  <si>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</si>
  <si>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</si>
  <si>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</si>
  <si>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</si>
  <si>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</si>
  <si>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</si>
  <si>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</si>
  <si>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</si>
  <si>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</si>
  <si>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</si>
  <si>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</si>
  <si>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</si>
  <si>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</si>
  <si>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</si>
  <si>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</si>
  <si>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</si>
  <si>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</si>
  <si>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</si>
  <si>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</si>
  <si>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</si>
  <si>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</si>
  <si>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</si>
  <si>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</si>
  <si>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</si>
  <si>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</si>
  <si>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</si>
  <si>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</si>
  <si>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</si>
  <si>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</si>
  <si>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</si>
  <si>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</si>
  <si>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</si>
  <si>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</si>
  <si>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</si>
  <si>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</si>
  <si>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</si>
  <si>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</si>
  <si>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</si>
  <si>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</si>
  <si>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</si>
  <si>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</si>
  <si>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</si>
  <si>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</si>
  <si>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</si>
  <si>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</si>
  <si>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</si>
  <si>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</si>
  <si>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</si>
  <si>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</si>
  <si>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</si>
  <si>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</si>
  <si>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</si>
  <si>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</si>
  <si>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</si>
  <si>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</si>
  <si>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</si>
  <si>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</si>
  <si>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</si>
  <si>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</si>
  <si>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</si>
  <si>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</si>
  <si>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</si>
  <si>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</si>
  <si>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</si>
  <si>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</si>
  <si>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</si>
  <si>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</si>
  <si>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</si>
  <si>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</si>
  <si>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</si>
  <si>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</si>
  <si>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</si>
  <si>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</si>
  <si>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</si>
  <si>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</si>
  <si>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</si>
  <si>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</si>
  <si>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</si>
  <si>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</si>
  <si>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</si>
  <si>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</si>
  <si>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</si>
  <si>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</si>
  <si>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</si>
  <si>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</si>
  <si>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</si>
  <si>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</si>
  <si>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</si>
  <si>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</si>
  <si>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</si>
  <si>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</si>
  <si>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</si>
  <si>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</si>
  <si>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</si>
  <si>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</si>
  <si>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</si>
  <si>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</si>
  <si>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</si>
  <si>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</si>
  <si>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</si>
  <si>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</si>
  <si>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</si>
  <si>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</si>
  <si>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</si>
  <si>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</si>
  <si>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</si>
  <si>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</si>
  <si>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</si>
  <si>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</si>
  <si>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</si>
  <si>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</si>
  <si>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</si>
  <si>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</si>
  <si>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</si>
  <si>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</si>
  <si>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</si>
  <si>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</si>
  <si>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</si>
  <si>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</si>
  <si>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</si>
  <si>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</si>
  <si>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</si>
  <si>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</si>
  <si>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</si>
  <si>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</si>
  <si>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</si>
  <si>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</si>
  <si>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</si>
  <si>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</si>
  <si>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</si>
  <si>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</si>
  <si>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</si>
  <si>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</si>
  <si>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</si>
  <si>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</si>
  <si>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</si>
  <si>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</si>
  <si>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</si>
  <si>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</si>
  <si>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</si>
  <si>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</si>
  <si>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</si>
  <si>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</si>
  <si>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</si>
  <si>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</si>
  <si>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</si>
  <si>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</si>
  <si>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</si>
  <si>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</si>
  <si>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</si>
  <si>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</si>
  <si>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</si>
  <si>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</si>
  <si>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</si>
  <si>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</si>
  <si>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</si>
  <si>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</si>
  <si>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</si>
  <si>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</si>
  <si>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</si>
  <si>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</si>
  <si>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</si>
  <si>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</si>
  <si>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</si>
  <si>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</si>
  <si>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</si>
  <si>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</si>
  <si>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</si>
  <si>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</si>
  <si>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</si>
  <si>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</si>
  <si>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</si>
  <si>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</si>
  <si>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</si>
  <si>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</si>
  <si>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</si>
  <si>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</si>
  <si>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</si>
  <si>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</si>
  <si>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</si>
  <si>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</si>
  <si>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</si>
  <si>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</si>
  <si>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</si>
  <si>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</si>
  <si>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</si>
  <si>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</si>
  <si>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</si>
  <si>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</si>
  <si>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</si>
  <si>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</si>
  <si>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</si>
  <si>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</si>
  <si>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</si>
  <si>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</si>
  <si>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</si>
  <si>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</si>
  <si>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</si>
  <si>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</si>
  <si>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</si>
  <si>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</si>
  <si>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</si>
  <si>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</si>
  <si>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</si>
  <si>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</si>
  <si>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</si>
  <si>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</si>
  <si>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</si>
  <si>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</si>
  <si>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</si>
  <si>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</si>
  <si>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</si>
  <si>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</si>
  <si>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</si>
  <si>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</si>
  <si>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</si>
  <si>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</si>
  <si>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</si>
  <si>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</si>
  <si>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</si>
  <si>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</si>
  <si>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</si>
  <si>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</si>
  <si>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</si>
  <si>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</si>
  <si>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</si>
  <si>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</si>
  <si>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</si>
  <si>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</si>
  <si>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</si>
  <si>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</si>
  <si>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</si>
  <si>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</si>
  <si>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</si>
  <si>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</si>
  <si>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</si>
  <si>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</si>
  <si>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</si>
  <si>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</si>
  <si>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</si>
  <si>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</si>
  <si>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</si>
  <si>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</si>
  <si>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</si>
  <si>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</si>
  <si>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</si>
  <si>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</si>
  <si>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</si>
  <si>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</si>
  <si>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</si>
  <si>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</si>
  <si>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</si>
  <si>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</si>
  <si>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</si>
  <si>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</si>
  <si>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</si>
  <si>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</si>
  <si>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</si>
  <si>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</si>
  <si>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</si>
  <si>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</si>
  <si>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</si>
  <si>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</si>
  <si>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</si>
  <si>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</si>
  <si>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</si>
  <si>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</si>
  <si>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</si>
  <si>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</si>
  <si>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</si>
  <si>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</si>
  <si>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</si>
  <si>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</si>
  <si>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</si>
  <si>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</si>
  <si>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</si>
  <si>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</si>
  <si>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</si>
  <si>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</si>
  <si>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</si>
  <si>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</si>
  <si>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</si>
  <si>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</si>
  <si>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</si>
  <si>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</si>
  <si>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</si>
  <si>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</si>
  <si>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</si>
  <si>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</si>
  <si>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</si>
  <si>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</si>
  <si>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</si>
  <si>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</si>
  <si>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</si>
  <si>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</si>
  <si>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</si>
  <si>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</si>
  <si>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</si>
  <si>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</si>
  <si>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</si>
  <si>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</si>
  <si>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</si>
  <si>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</si>
  <si>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</si>
  <si>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</si>
  <si>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</si>
  <si>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</si>
  <si>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</si>
  <si>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</si>
  <si>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</si>
  <si>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</si>
  <si>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</si>
  <si>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</si>
  <si>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</si>
  <si>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</si>
  <si>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</si>
  <si>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</si>
  <si>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</si>
  <si>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</si>
  <si>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</si>
  <si>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</si>
  <si>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</si>
  <si>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</si>
  <si>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</si>
  <si>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</si>
  <si>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</si>
  <si>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</si>
  <si>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</si>
  <si>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</si>
  <si>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</si>
  <si>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</si>
  <si>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</si>
  <si>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</si>
  <si>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</si>
  <si>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</si>
  <si>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</si>
  <si>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</si>
  <si>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</si>
  <si>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</si>
  <si>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</si>
  <si>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</si>
  <si>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</si>
  <si>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</si>
  <si>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</si>
  <si>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</si>
  <si>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</si>
  <si>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</si>
  <si>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</si>
  <si>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</si>
  <si>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</si>
  <si>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</si>
  <si>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</si>
  <si>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</si>
  <si>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</si>
  <si>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</si>
  <si>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</si>
  <si>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</si>
  <si>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</si>
  <si>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</si>
  <si>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</si>
  <si>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</si>
  <si>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</si>
  <si>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</si>
  <si>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</si>
  <si>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</si>
  <si>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</si>
  <si>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</si>
  <si>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</si>
  <si>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</si>
  <si>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</si>
  <si>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</si>
  <si>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</si>
  <si>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</si>
  <si>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</si>
  <si>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</si>
  <si>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</si>
  <si>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</si>
  <si>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</si>
  <si>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</si>
  <si>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</si>
  <si>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</si>
  <si>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</si>
  <si>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</si>
  <si>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</si>
  <si>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</si>
  <si>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</si>
  <si>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</si>
  <si>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</si>
  <si>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</si>
  <si>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</si>
  <si>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</si>
  <si>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</si>
  <si>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</si>
  <si>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</si>
  <si>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</si>
  <si>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</si>
  <si>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</si>
  <si>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</si>
  <si>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</si>
  <si>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</si>
  <si>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</si>
  <si>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</si>
  <si>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</si>
  <si>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</si>
  <si>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</si>
  <si>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</si>
  <si>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</si>
  <si>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</si>
  <si>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</si>
  <si>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</si>
  <si>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</si>
  <si>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</si>
  <si>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</si>
  <si>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</si>
  <si>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</si>
  <si>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</si>
  <si>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</si>
  <si>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</si>
  <si>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</si>
  <si>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</si>
  <si>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</si>
  <si>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</si>
  <si>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</si>
  <si>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</si>
  <si>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</si>
  <si>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</si>
  <si>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</si>
  <si>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</si>
  <si>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</si>
  <si>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</si>
  <si>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</si>
  <si>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</si>
  <si>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</si>
  <si>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</si>
  <si>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</si>
  <si>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</si>
  <si>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</si>
  <si>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</si>
  <si>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</si>
  <si>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</si>
  <si>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</si>
  <si>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</si>
  <si>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</si>
  <si>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</si>
  <si>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</si>
  <si>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</si>
  <si>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</si>
  <si>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</si>
  <si>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</si>
  <si>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</si>
  <si>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</si>
  <si>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</si>
  <si>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</si>
  <si>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</si>
  <si>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</si>
  <si>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</si>
  <si>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</si>
  <si>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</si>
  <si>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</si>
  <si>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</si>
  <si>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</si>
  <si>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</si>
  <si>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</si>
  <si>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</si>
  <si>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</si>
  <si>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</si>
  <si>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</si>
  <si>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</si>
  <si>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</si>
  <si>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</si>
  <si>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</si>
  <si>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</si>
  <si>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</si>
  <si>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</si>
  <si>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</si>
  <si>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</si>
  <si>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</si>
  <si>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</si>
  <si>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</si>
  <si>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</si>
  <si>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</si>
  <si>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</si>
  <si>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</si>
  <si>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</si>
  <si>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</si>
  <si>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</si>
  <si>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</si>
  <si>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</si>
  <si>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</si>
  <si>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</si>
  <si>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</si>
  <si>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</si>
  <si>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</si>
  <si>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</si>
  <si>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</si>
  <si>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</si>
  <si>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</si>
  <si>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</si>
  <si>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</si>
  <si>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</si>
  <si>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</si>
  <si>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</si>
  <si>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</si>
  <si>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</si>
  <si>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</si>
  <si>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</si>
  <si>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</si>
  <si>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</si>
  <si>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</si>
  <si>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</si>
  <si>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</si>
  <si>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</si>
  <si>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</si>
  <si>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</si>
  <si>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</si>
  <si>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</si>
  <si>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</si>
  <si>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</si>
  <si>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</si>
  <si>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</si>
  <si>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</si>
  <si>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</si>
  <si>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</si>
  <si>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</si>
  <si>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</si>
  <si>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</si>
  <si>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</si>
  <si>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</si>
  <si>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</si>
  <si>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</si>
  <si>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</si>
  <si>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</si>
  <si>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</si>
  <si>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</si>
  <si>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</si>
  <si>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</si>
  <si>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</si>
  <si>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</si>
  <si>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</si>
  <si>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</si>
  <si>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</si>
  <si>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</si>
  <si>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</si>
  <si>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</si>
  <si>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</si>
  <si>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</si>
  <si>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</si>
  <si>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</si>
  <si>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</si>
  <si>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</si>
  <si>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</si>
  <si>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</si>
  <si>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</si>
  <si>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</si>
  <si>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</si>
  <si>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</si>
  <si>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</si>
  <si>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</si>
  <si>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</si>
  <si>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</si>
  <si>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</si>
  <si>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</si>
  <si>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</si>
  <si>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</si>
  <si>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</si>
  <si>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</si>
  <si>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</si>
  <si>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</si>
  <si>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</si>
  <si>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</si>
  <si>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</si>
  <si>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</si>
  <si>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</si>
  <si>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</si>
  <si>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</si>
  <si>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</si>
  <si>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</si>
  <si>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</si>
  <si>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</si>
  <si>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</si>
  <si>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</si>
  <si>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</si>
  <si>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</si>
  <si>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</si>
  <si>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</si>
  <si>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</si>
  <si>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</si>
  <si>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</si>
  <si>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</si>
  <si>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</si>
  <si>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</si>
  <si>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</si>
  <si>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</si>
  <si>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</si>
  <si>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</si>
  <si>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</si>
  <si>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</si>
  <si>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</si>
  <si>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</si>
  <si>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</si>
  <si>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</si>
  <si>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</si>
  <si>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</si>
  <si>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</si>
  <si>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</si>
  <si>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</si>
  <si>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</si>
  <si>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</si>
  <si>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</si>
  <si>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</si>
  <si>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</si>
  <si>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</si>
  <si>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</si>
  <si>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</si>
  <si>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</si>
  <si>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</si>
  <si>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</si>
  <si>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</si>
  <si>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</si>
  <si>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</si>
  <si>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</si>
  <si>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</si>
  <si>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</si>
  <si>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</si>
  <si>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</si>
  <si>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</si>
  <si>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</si>
  <si>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</si>
  <si>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</si>
  <si>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</si>
  <si>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</si>
  <si>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</si>
  <si>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</si>
  <si>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</si>
  <si>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</si>
  <si>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</si>
  <si>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</si>
  <si>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</si>
  <si>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</si>
  <si>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</si>
  <si>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</si>
  <si>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</si>
  <si>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</si>
  <si>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</si>
  <si>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</si>
  <si>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</si>
  <si>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</si>
  <si>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</si>
  <si>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</si>
  <si>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</si>
  <si>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</si>
  <si>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</si>
  <si>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</si>
  <si>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</si>
  <si>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</si>
  <si>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</si>
  <si>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</si>
  <si>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</si>
  <si>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</si>
  <si>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</si>
  <si>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</si>
  <si>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</si>
  <si>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</si>
  <si>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</si>
  <si>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</si>
  <si>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</si>
  <si>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</si>
  <si>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</si>
  <si>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</si>
  <si>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</si>
  <si>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</si>
  <si>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</si>
  <si>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</si>
  <si>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</si>
  <si>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</si>
  <si>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</si>
  <si>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</si>
  <si>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</si>
  <si>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</si>
  <si>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</si>
  <si>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</si>
  <si>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</si>
  <si>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</si>
  <si>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</si>
  <si>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</si>
  <si>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</si>
  <si>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</si>
  <si>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</si>
  <si>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</si>
  <si>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</si>
  <si>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</si>
  <si>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</si>
  <si>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</si>
  <si>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</si>
  <si>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</si>
  <si>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</si>
  <si>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</si>
  <si>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</si>
  <si>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</si>
  <si>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</si>
  <si>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</si>
  <si>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</si>
  <si>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</si>
  <si>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</si>
  <si>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</si>
  <si>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</si>
  <si>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</si>
  <si>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</si>
  <si>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</si>
  <si>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</si>
  <si>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</si>
  <si>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</si>
  <si>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</si>
  <si>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</si>
  <si>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</si>
  <si>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</si>
  <si>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</si>
  <si>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</si>
  <si>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</si>
  <si>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</si>
  <si>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</si>
  <si>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</si>
  <si>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</si>
  <si>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</si>
  <si>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</si>
  <si>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</si>
  <si>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</si>
  <si>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</si>
  <si>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</si>
  <si>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</si>
  <si>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</si>
  <si>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</si>
  <si>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</si>
  <si>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</si>
  <si>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</si>
  <si>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</si>
  <si>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</si>
  <si>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</si>
  <si>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</si>
  <si>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</si>
  <si>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</si>
  <si>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</si>
  <si>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</si>
  <si>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</si>
  <si>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</si>
  <si>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</si>
  <si>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</si>
  <si>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</si>
  <si>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</si>
  <si>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</si>
  <si>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</si>
  <si>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</si>
  <si>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</si>
  <si>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</si>
  <si>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</si>
  <si>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</si>
  <si>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</si>
  <si>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</si>
  <si>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</si>
  <si>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</si>
  <si>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</si>
  <si>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</si>
  <si>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</si>
  <si>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</si>
  <si>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</si>
  <si>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</si>
  <si>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</si>
  <si>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</si>
  <si>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</si>
  <si>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</si>
  <si>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</si>
  <si>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</si>
  <si>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</si>
  <si>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</si>
  <si>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</si>
  <si>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</si>
  <si>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</si>
  <si>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</si>
  <si>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</si>
  <si>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</si>
  <si>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</si>
  <si>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</si>
  <si>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</si>
  <si>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</si>
  <si>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</si>
  <si>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</si>
  <si>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</si>
  <si>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</si>
  <si>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</si>
  <si>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</si>
  <si>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</si>
  <si>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</si>
  <si>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</si>
  <si>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</si>
  <si>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</si>
  <si>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</si>
  <si>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</si>
  <si>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</si>
  <si>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</si>
  <si>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</si>
  <si>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</si>
  <si>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</si>
  <si>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</si>
  <si>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</si>
  <si>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</si>
  <si>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</si>
  <si>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</si>
  <si>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</si>
  <si>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</si>
  <si>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</si>
  <si>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</si>
  <si>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</si>
  <si>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</si>
  <si>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</si>
  <si>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</si>
  <si>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</si>
  <si>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</si>
  <si>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</si>
  <si>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</si>
  <si>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</si>
  <si>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</si>
  <si>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</si>
  <si>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</si>
  <si>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</si>
  <si>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</si>
  <si>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</si>
  <si>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</si>
  <si>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</si>
  <si>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</si>
  <si>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</si>
  <si>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</si>
  <si>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</si>
  <si>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</si>
  <si>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</si>
  <si>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</si>
  <si>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</si>
  <si>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</si>
  <si>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</si>
  <si>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</si>
  <si>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</si>
  <si>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</si>
  <si>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</si>
  <si>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</si>
  <si>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</si>
  <si>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</si>
  <si>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</si>
  <si>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</si>
  <si>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</si>
  <si>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</si>
  <si>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</si>
  <si>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</si>
  <si>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</si>
  <si>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</si>
  <si>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</si>
  <si>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</si>
  <si>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</si>
  <si>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</si>
  <si>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</si>
  <si>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</si>
  <si>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</si>
  <si>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</si>
  <si>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</si>
  <si>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</si>
  <si>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</si>
  <si>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</si>
  <si>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</si>
  <si>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</si>
  <si>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</si>
  <si>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</si>
  <si>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</si>
  <si>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</si>
  <si>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</si>
  <si>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</si>
  <si>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</si>
  <si>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</si>
  <si>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</si>
  <si>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</si>
  <si>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</si>
  <si>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</si>
  <si>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</si>
  <si>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</si>
  <si>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</si>
  <si>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</si>
  <si>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</si>
  <si>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</si>
  <si>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</si>
  <si>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</si>
  <si>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</si>
  <si>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</si>
  <si>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</si>
  <si>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</si>
  <si>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</si>
  <si>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</si>
  <si>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</si>
  <si>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</si>
  <si>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</si>
  <si>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</si>
  <si>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</si>
  <si>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</si>
  <si>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</si>
  <si>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</si>
  <si>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</si>
  <si>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</si>
  <si>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</si>
  <si>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</si>
  <si>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</si>
  <si>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</si>
  <si>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</si>
  <si>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</si>
  <si>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</si>
  <si>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</si>
  <si>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</si>
  <si>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</si>
  <si>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</si>
  <si>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</si>
  <si>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</si>
  <si>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</si>
  <si>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</si>
  <si>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</si>
  <si>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</si>
  <si>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</si>
  <si>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</si>
  <si>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</si>
  <si>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</si>
  <si>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</si>
  <si>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</si>
  <si>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</si>
  <si>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</si>
  <si>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</si>
  <si>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</si>
  <si>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</si>
  <si>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</si>
  <si>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</si>
  <si>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</si>
  <si>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</si>
  <si>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</si>
  <si>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</si>
  <si>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</si>
  <si>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</si>
  <si>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</si>
  <si>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</si>
  <si>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</si>
  <si>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</si>
  <si>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</si>
  <si>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</si>
  <si>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</si>
  <si>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</si>
  <si>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</si>
  <si>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</si>
  <si>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</si>
  <si>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</si>
  <si>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</si>
  <si>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</si>
  <si>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</si>
  <si>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</si>
  <si>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</si>
  <si>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</si>
  <si>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</si>
  <si>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</si>
  <si>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</si>
  <si>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</si>
  <si>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</si>
  <si>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</si>
  <si>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</si>
  <si>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</si>
  <si>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</si>
  <si>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</si>
  <si>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</si>
  <si>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</si>
  <si>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</si>
  <si>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</si>
  <si>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</si>
  <si>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</si>
  <si>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</si>
  <si>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</si>
  <si>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</si>
  <si>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</si>
  <si>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</si>
  <si>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</si>
  <si>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</si>
  <si>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</si>
  <si>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</si>
  <si>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</si>
  <si>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</si>
  <si>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</si>
  <si>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</si>
  <si>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</si>
  <si>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</si>
  <si>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</si>
  <si>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</si>
  <si>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</si>
  <si>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</si>
  <si>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</si>
  <si>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</si>
  <si>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</si>
  <si>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</si>
  <si>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</si>
  <si>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</si>
  <si>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</si>
  <si>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</si>
  <si>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</si>
  <si>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</si>
  <si>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</si>
  <si>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</si>
  <si>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</si>
  <si>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</si>
  <si>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</si>
  <si>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</si>
  <si>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</si>
  <si>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</si>
  <si>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</si>
  <si>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</si>
  <si>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</si>
  <si>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</si>
  <si>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</si>
  <si>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</si>
  <si>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</si>
  <si>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</si>
  <si>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</si>
  <si>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</si>
  <si>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</si>
  <si>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</si>
  <si>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</si>
  <si>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</si>
  <si>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</si>
  <si>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</si>
  <si>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</si>
  <si>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</si>
  <si>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</si>
  <si>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</si>
  <si>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</si>
  <si>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</si>
  <si>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</si>
  <si>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</si>
  <si>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</si>
  <si>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</si>
  <si>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</si>
  <si>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</si>
  <si>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</si>
  <si>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</si>
  <si>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</si>
  <si>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</si>
  <si>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</si>
  <si>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</si>
  <si>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</si>
  <si>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</si>
  <si>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</si>
  <si>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</si>
  <si>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</si>
  <si>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</si>
  <si>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</si>
  <si>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</si>
  <si>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</si>
  <si>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</si>
  <si>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</si>
  <si>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</si>
  <si>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</si>
  <si>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</si>
  <si>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</si>
  <si>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</si>
  <si>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</si>
  <si>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</si>
  <si>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</si>
  <si>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</si>
  <si>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</si>
  <si>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</si>
  <si>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</si>
  <si>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</si>
  <si>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</si>
  <si>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</si>
  <si>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</si>
  <si>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</si>
  <si>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</si>
  <si>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</si>
  <si>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</si>
  <si>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</si>
  <si>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</si>
  <si>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</si>
  <si>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</si>
  <si>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</si>
  <si>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</si>
  <si>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</si>
  <si>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</si>
  <si>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</si>
  <si>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</si>
  <si>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</si>
  <si>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</si>
  <si>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</si>
  <si>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</si>
  <si>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</si>
  <si>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</si>
  <si>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</si>
  <si>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</si>
  <si>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</si>
  <si>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</si>
  <si>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</si>
  <si>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</si>
  <si>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</si>
  <si>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</si>
  <si>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</si>
  <si>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</si>
  <si>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</si>
  <si>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</si>
  <si>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</si>
  <si>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</si>
  <si>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</si>
  <si>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</si>
  <si>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</si>
  <si>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</si>
  <si>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</si>
  <si>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</si>
  <si>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</si>
  <si>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</si>
  <si>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</si>
  <si>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</si>
  <si>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</si>
  <si>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</si>
  <si>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</si>
  <si>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</si>
  <si>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</si>
  <si>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</si>
  <si>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</si>
  <si>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</si>
  <si>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</si>
  <si>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</si>
  <si>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</si>
  <si>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</si>
  <si>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</si>
  <si>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</si>
  <si>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</si>
  <si>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</si>
  <si>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</si>
  <si>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</si>
  <si>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</si>
  <si>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</si>
  <si>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</si>
  <si>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</si>
  <si>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</si>
  <si>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</si>
  <si>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</si>
  <si>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</si>
  <si>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</si>
  <si>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</si>
  <si>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</si>
  <si>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</si>
  <si>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</si>
  <si>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</si>
  <si>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</si>
  <si>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</si>
  <si>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</si>
  <si>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</si>
  <si>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</si>
  <si>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</si>
  <si>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</si>
  <si>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</si>
  <si>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</si>
  <si>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</si>
  <si>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</si>
  <si>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</si>
  <si>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</si>
  <si>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</si>
  <si>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</si>
  <si>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</si>
  <si>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</si>
  <si>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</si>
  <si>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</si>
  <si>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</si>
  <si>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</si>
  <si>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</si>
  <si>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</si>
  <si>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</si>
  <si>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</si>
  <si>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</si>
  <si>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</si>
  <si>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</si>
  <si>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</si>
  <si>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</si>
  <si>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</si>
  <si>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</si>
  <si>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</si>
  <si>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</si>
  <si>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</si>
  <si>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</si>
  <si>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</si>
  <si>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</si>
  <si>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</si>
  <si>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</si>
  <si>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</si>
  <si>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</si>
  <si>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</si>
  <si>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</si>
  <si>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</si>
  <si>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</si>
  <si>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</si>
  <si>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</si>
  <si>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</si>
  <si>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</si>
  <si>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</si>
  <si>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</si>
  <si>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</si>
  <si>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</si>
  <si>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</si>
  <si>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</si>
  <si>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</si>
  <si>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</si>
  <si>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</si>
  <si>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</si>
  <si>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</si>
  <si>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</si>
  <si>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</si>
  <si>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</si>
  <si>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</si>
  <si>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</si>
  <si>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</si>
  <si>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</si>
  <si>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</si>
  <si>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</si>
  <si>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</si>
  <si>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</si>
  <si>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</si>
  <si>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</si>
  <si>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</si>
  <si>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</si>
  <si>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</si>
  <si>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</si>
  <si>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</si>
  <si>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</si>
  <si>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</si>
  <si>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</si>
  <si>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</si>
  <si>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</si>
  <si>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</si>
  <si>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</si>
  <si>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</si>
  <si>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</si>
  <si>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</si>
  <si>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</si>
  <si>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</si>
  <si>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</si>
  <si>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</si>
  <si>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</si>
  <si>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</si>
  <si>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</si>
  <si>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</si>
  <si>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</si>
  <si>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</si>
  <si>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</si>
  <si>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</si>
  <si>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</si>
  <si>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</si>
  <si>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</si>
  <si>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</si>
  <si>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</si>
  <si>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</si>
  <si>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</si>
  <si>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</si>
  <si>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</si>
  <si>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</si>
  <si>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</si>
  <si>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</si>
  <si>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</si>
  <si>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</si>
  <si>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</si>
  <si>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</si>
  <si>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</si>
  <si>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</si>
  <si>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</si>
  <si>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</si>
  <si>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</si>
  <si>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</si>
  <si>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</si>
  <si>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</si>
  <si>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</si>
  <si>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</si>
  <si>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</si>
  <si>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</si>
  <si>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</si>
  <si>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</si>
  <si>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</si>
  <si>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</si>
  <si>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</si>
  <si>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</si>
  <si>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</si>
  <si>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</si>
  <si>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</si>
  <si>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</si>
  <si>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</si>
  <si>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</si>
  <si>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</si>
  <si>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</si>
  <si>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</si>
  <si>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</si>
  <si>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</si>
  <si>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</si>
  <si>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</si>
  <si>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</si>
  <si>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</si>
  <si>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</si>
  <si>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</si>
  <si>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</si>
  <si>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</si>
  <si>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</si>
  <si>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</si>
  <si>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</si>
  <si>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</si>
  <si>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</si>
  <si>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</si>
  <si>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</si>
  <si>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</si>
  <si>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</si>
  <si>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</si>
  <si>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</si>
  <si>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</si>
  <si>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</si>
  <si>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</si>
  <si>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</si>
  <si>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</si>
  <si>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</si>
  <si>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</si>
  <si>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</si>
  <si>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</si>
  <si>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</si>
  <si>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</si>
  <si>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</si>
  <si>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</si>
  <si>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</si>
  <si>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</si>
  <si>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</si>
  <si>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</si>
  <si>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</si>
  <si>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</si>
  <si>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</si>
  <si>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</si>
  <si>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</si>
  <si>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</si>
  <si>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</si>
  <si>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</si>
  <si>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</si>
  <si>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</si>
  <si>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</si>
  <si>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</si>
  <si>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</si>
  <si>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</si>
  <si>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</si>
  <si>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</si>
  <si>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</si>
  <si>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</si>
  <si>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</si>
  <si>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</si>
  <si>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</si>
  <si>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</si>
  <si>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</si>
  <si>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</si>
  <si>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</si>
  <si>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</si>
  <si>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</si>
  <si>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</si>
  <si>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</si>
  <si>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</si>
  <si>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</si>
  <si>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</si>
  <si>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</si>
  <si>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</si>
  <si>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</si>
  <si>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</si>
  <si>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</si>
  <si>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</si>
  <si>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</si>
  <si>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</si>
  <si>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</si>
  <si>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</si>
  <si>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</si>
  <si>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</si>
  <si>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</si>
  <si>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</si>
  <si>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</si>
  <si>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</si>
  <si>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</si>
  <si>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</si>
  <si>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</si>
  <si>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</si>
  <si>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</si>
  <si>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</si>
  <si>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</si>
  <si>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</si>
  <si>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</si>
  <si>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</si>
  <si>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</si>
  <si>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</si>
  <si>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</si>
  <si>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</si>
  <si>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</si>
  <si>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</si>
  <si>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</si>
  <si>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</si>
  <si>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</si>
  <si>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</si>
  <si>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</si>
  <si>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</si>
  <si>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</si>
  <si>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</si>
  <si>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</si>
  <si>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</si>
  <si>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</si>
  <si>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</si>
  <si>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</si>
  <si>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</si>
  <si>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</si>
  <si>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</si>
  <si>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</si>
  <si>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</si>
  <si>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</si>
  <si>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</si>
  <si>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</si>
  <si>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</si>
  <si>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</si>
  <si>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</si>
  <si>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</si>
  <si>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</si>
  <si>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</si>
  <si>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</si>
  <si>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</si>
  <si>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</si>
  <si>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</si>
  <si>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</si>
  <si>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</si>
  <si>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</si>
  <si>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</si>
  <si>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</si>
  <si>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</si>
  <si>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</si>
  <si>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</si>
  <si>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</si>
  <si>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</si>
  <si>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</si>
  <si>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</si>
  <si>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</si>
  <si>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</si>
  <si>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</si>
  <si>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</si>
  <si>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</si>
  <si>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</si>
  <si>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</si>
  <si>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</si>
  <si>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</si>
  <si>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</si>
  <si>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</si>
  <si>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</si>
  <si>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</si>
  <si>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</si>
  <si>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</si>
  <si>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</si>
  <si>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</si>
  <si>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</si>
  <si>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</si>
  <si>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</si>
  <si>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</si>
  <si>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</si>
  <si>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</si>
  <si>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</si>
  <si>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</si>
  <si>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</si>
  <si>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</si>
  <si>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</si>
  <si>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</si>
  <si>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</si>
  <si>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</si>
  <si>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</si>
  <si>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</si>
  <si>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</si>
  <si>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</si>
  <si>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</si>
  <si>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</si>
  <si>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</si>
  <si>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</si>
  <si>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</si>
  <si>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</si>
  <si>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</si>
  <si>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</si>
  <si>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</si>
  <si>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</si>
  <si>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</si>
  <si>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</si>
  <si>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</si>
  <si>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</si>
  <si>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</si>
  <si>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</si>
  <si>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</si>
  <si>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</si>
  <si>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</si>
  <si>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</si>
  <si>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</si>
  <si>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</si>
  <si>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</si>
  <si>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</si>
  <si>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</si>
  <si>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</si>
  <si>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</si>
  <si>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</si>
  <si>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</si>
  <si>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</si>
  <si>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</si>
  <si>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</si>
  <si>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</si>
  <si>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</si>
  <si>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</si>
  <si>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</si>
  <si>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</si>
  <si>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</si>
  <si>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</si>
  <si>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</si>
  <si>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</si>
  <si>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</si>
  <si>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</si>
  <si>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</si>
  <si>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</si>
  <si>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</si>
  <si>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</si>
  <si>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</si>
  <si>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</si>
  <si>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</si>
  <si>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</si>
  <si>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</si>
  <si>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</si>
  <si>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</si>
  <si>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</si>
  <si>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</si>
  <si>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</si>
  <si>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</si>
  <si>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</si>
  <si>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</si>
  <si>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</si>
  <si>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</si>
  <si>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</si>
  <si>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</si>
  <si>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</si>
  <si>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</si>
  <si>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</si>
  <si>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</si>
  <si>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</si>
  <si>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</si>
  <si>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</si>
  <si>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</si>
  <si>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</si>
  <si>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</si>
  <si>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</si>
  <si>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</si>
  <si>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</si>
  <si>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</si>
  <si>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</si>
  <si>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</si>
  <si>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</si>
  <si>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</si>
  <si>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</si>
  <si>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</si>
  <si>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</si>
  <si>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</si>
  <si>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</si>
  <si>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</si>
  <si>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</si>
  <si>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</si>
  <si>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</si>
  <si>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</si>
  <si>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</si>
  <si>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</si>
  <si>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</si>
  <si>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</si>
  <si>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</si>
  <si>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</si>
  <si>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</si>
  <si>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</si>
  <si>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</si>
  <si>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</si>
  <si>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</si>
  <si>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</si>
  <si>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</si>
  <si>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</si>
  <si>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</si>
  <si>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</si>
  <si>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</si>
  <si>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</si>
  <si>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</si>
  <si>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</si>
  <si>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</si>
  <si>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</si>
  <si>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</si>
  <si>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</si>
  <si>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</si>
  <si>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</si>
  <si>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</si>
  <si>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</si>
  <si>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</si>
  <si>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</si>
  <si>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</si>
  <si>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</si>
  <si>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</si>
  <si>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</si>
  <si>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</si>
  <si>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</si>
  <si>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</si>
  <si>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</si>
  <si>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</si>
  <si>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</si>
  <si>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</si>
  <si>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</si>
  <si>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</si>
  <si>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</si>
  <si>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</si>
  <si>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</si>
  <si>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</si>
  <si>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</si>
  <si>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</si>
  <si>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</si>
  <si>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</si>
  <si>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</si>
  <si>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</si>
  <si>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</si>
  <si>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</si>
  <si>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</si>
  <si>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</si>
  <si>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</si>
  <si>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</si>
  <si>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</si>
  <si>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</si>
  <si>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</si>
  <si>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</si>
  <si>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</si>
  <si>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</si>
  <si>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</si>
  <si>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</si>
  <si>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</si>
  <si>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</si>
  <si>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</si>
  <si>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</si>
  <si>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</si>
  <si>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</si>
  <si>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</si>
  <si>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</si>
  <si>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</si>
  <si>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</si>
  <si>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</si>
  <si>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</si>
  <si>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</si>
  <si>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</si>
  <si>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</si>
  <si>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</si>
  <si>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</si>
  <si>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</si>
  <si>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</si>
  <si>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</si>
  <si>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</si>
  <si>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</si>
  <si>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</si>
  <si>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</si>
  <si>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</si>
  <si>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</si>
  <si>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</si>
  <si>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</si>
  <si>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</si>
  <si>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</si>
  <si>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</si>
  <si>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</si>
  <si>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</si>
  <si>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</si>
  <si>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</si>
  <si>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</si>
  <si>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</si>
  <si>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</si>
  <si>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</si>
  <si>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</si>
  <si>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</si>
  <si>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</si>
  <si>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</si>
  <si>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</si>
  <si>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</si>
  <si>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</si>
  <si>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</si>
  <si>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</si>
  <si>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</si>
  <si>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</si>
  <si>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</si>
  <si>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</si>
  <si>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</si>
  <si>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</si>
  <si>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</si>
  <si>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</si>
  <si>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</si>
  <si>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</si>
  <si>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</si>
  <si>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</si>
  <si>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</si>
  <si>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</si>
  <si>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</si>
  <si>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</si>
  <si>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</si>
  <si>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</si>
  <si>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</si>
  <si>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</si>
  <si>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</si>
  <si>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</si>
  <si>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</si>
  <si>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</si>
  <si>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</si>
  <si>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</si>
  <si>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</si>
  <si>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</si>
  <si>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</si>
  <si>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</si>
  <si>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</si>
  <si>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</si>
  <si>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</si>
  <si>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</si>
  <si>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</si>
  <si>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</si>
  <si>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</si>
  <si>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</si>
  <si>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</si>
  <si>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</si>
  <si>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</si>
  <si>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</si>
  <si>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</si>
  <si>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</si>
  <si>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</si>
  <si>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</si>
  <si>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</si>
  <si>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</si>
  <si>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</si>
  <si>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</si>
  <si>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</si>
  <si>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</si>
  <si>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</si>
  <si>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</si>
  <si>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</si>
  <si>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</si>
  <si>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</si>
  <si>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</si>
  <si>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</si>
  <si>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</si>
  <si>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</si>
  <si>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</si>
  <si>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</si>
  <si>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</si>
  <si>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</si>
  <si>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</si>
  <si>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</si>
  <si>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</si>
  <si>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</si>
  <si>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</si>
  <si>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</si>
  <si>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</si>
  <si>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</si>
  <si>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</si>
  <si>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</si>
  <si>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</si>
  <si>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</si>
  <si>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</si>
  <si>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</si>
  <si>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</si>
  <si>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</si>
  <si>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</si>
  <si>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</si>
  <si>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</si>
  <si>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</si>
  <si>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</si>
  <si>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</si>
  <si>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</si>
  <si>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</si>
  <si>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</si>
  <si>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</si>
  <si>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</si>
  <si>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</si>
  <si>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</si>
  <si>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</si>
  <si>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</si>
  <si>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</si>
  <si>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</si>
  <si>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</si>
  <si>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</si>
  <si>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</si>
  <si>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</si>
  <si>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</si>
  <si>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</si>
  <si>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</si>
  <si>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</si>
  <si>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</si>
  <si>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</si>
  <si>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</si>
  <si>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</si>
  <si>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</si>
  <si>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</si>
  <si>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</si>
  <si>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</si>
  <si>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</si>
  <si>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</si>
  <si>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</si>
  <si>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</si>
  <si>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</si>
  <si>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</si>
  <si>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</si>
  <si>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</si>
  <si>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</si>
  <si>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</si>
  <si>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</si>
  <si>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</si>
  <si>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</si>
  <si>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</si>
  <si>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</si>
  <si>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</si>
  <si>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</si>
  <si>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</si>
  <si>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</si>
  <si>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</si>
  <si>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</si>
  <si>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</si>
  <si>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</si>
  <si>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</si>
  <si>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</si>
  <si>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</si>
  <si>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</si>
  <si>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</si>
  <si>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</si>
  <si>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</si>
  <si>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</si>
  <si>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</si>
  <si>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</si>
  <si>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</si>
  <si>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</si>
  <si>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</si>
  <si>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</si>
  <si>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</si>
  <si>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</si>
  <si>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</si>
  <si>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</si>
  <si>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</si>
  <si>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</si>
  <si>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</si>
  <si>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</si>
  <si>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</si>
  <si>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</si>
  <si>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</si>
  <si>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</si>
  <si>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</si>
  <si>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</si>
  <si>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</si>
  <si>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</si>
  <si>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</si>
  <si>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</si>
  <si>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</si>
  <si>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</si>
  <si>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</si>
  <si>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</si>
  <si>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</si>
  <si>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</si>
  <si>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</si>
  <si>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</si>
  <si>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</si>
  <si>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</si>
  <si>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</si>
  <si>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</si>
  <si>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</si>
  <si>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</si>
  <si>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</si>
  <si>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</si>
  <si>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</si>
  <si>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</si>
  <si>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</si>
  <si>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</si>
  <si>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</si>
  <si>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</si>
  <si>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</si>
  <si>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</si>
  <si>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</si>
  <si>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</si>
  <si>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</si>
  <si>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</si>
  <si>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</si>
  <si>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</si>
  <si>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</si>
  <si>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</si>
  <si>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</si>
  <si>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</si>
  <si>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</si>
  <si>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</si>
  <si>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</si>
  <si>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</si>
  <si>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</si>
  <si>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</si>
  <si>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</si>
  <si>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</si>
  <si>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</si>
  <si>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</si>
  <si>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</si>
  <si>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</si>
  <si>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</si>
  <si>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</si>
  <si>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</si>
  <si>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</si>
  <si>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</si>
  <si>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</si>
  <si>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</si>
  <si>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</si>
  <si>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</si>
  <si>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</si>
  <si>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</si>
  <si>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</si>
  <si>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</si>
  <si>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</si>
  <si>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</si>
  <si>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</si>
  <si>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</si>
  <si>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</si>
  <si>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</si>
  <si>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</si>
  <si>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</si>
  <si>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</si>
  <si>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</si>
  <si>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</si>
  <si>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</si>
  <si>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</si>
  <si>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</si>
  <si>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</si>
  <si>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</si>
  <si>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</si>
  <si>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</si>
  <si>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</si>
  <si>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</si>
  <si>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</si>
  <si>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</si>
  <si>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</si>
  <si>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</si>
  <si>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</si>
  <si>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</si>
  <si>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</si>
  <si>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</si>
  <si>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</si>
  <si>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</si>
  <si>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</si>
  <si>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</si>
  <si>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</si>
  <si>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</si>
  <si>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</si>
  <si>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</si>
  <si>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</si>
  <si>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</si>
  <si>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</si>
  <si>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</si>
  <si>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</si>
  <si>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</si>
  <si>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</si>
  <si>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</si>
  <si>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</si>
  <si>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</si>
  <si>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</si>
  <si>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</si>
  <si>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</si>
  <si>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</si>
  <si>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</si>
  <si>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</si>
  <si>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</si>
  <si>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</si>
  <si>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</si>
  <si>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</si>
  <si>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</si>
  <si>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</si>
  <si>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</si>
  <si>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</si>
  <si>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</si>
  <si>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</si>
  <si>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</si>
  <si>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</si>
  <si>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</si>
  <si>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</si>
  <si>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</si>
  <si>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</si>
  <si>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</si>
  <si>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</si>
  <si>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</si>
  <si>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</si>
  <si>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</si>
  <si>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</si>
  <si>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</si>
  <si>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</si>
  <si>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</si>
  <si>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</si>
  <si>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</si>
  <si>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</si>
  <si>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</si>
  <si>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</si>
  <si>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</si>
  <si>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</si>
  <si>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</si>
  <si>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</si>
  <si>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</si>
  <si>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</si>
  <si>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</si>
  <si>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</si>
  <si>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</si>
  <si>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</si>
  <si>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</si>
  <si>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</si>
  <si>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</si>
  <si>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</si>
  <si>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</si>
  <si>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</si>
  <si>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</si>
  <si>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</si>
  <si>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</si>
  <si>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</si>
  <si>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</si>
  <si>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</si>
  <si>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</si>
  <si>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</si>
  <si>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</si>
  <si>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</si>
  <si>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</si>
  <si>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</si>
  <si>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</si>
  <si>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</si>
  <si>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</si>
  <si>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</si>
  <si>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</si>
  <si>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</si>
  <si>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</si>
  <si>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</si>
  <si>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</si>
  <si>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</si>
  <si>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</si>
  <si>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</si>
  <si>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</si>
  <si>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</si>
  <si>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</si>
  <si>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</si>
  <si>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</si>
  <si>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</si>
  <si>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</si>
  <si>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</si>
  <si>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</si>
  <si>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</si>
  <si>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</si>
  <si>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</si>
  <si>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</si>
  <si>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</si>
  <si>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</si>
  <si>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</si>
  <si>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</si>
  <si>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</si>
  <si>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</si>
  <si>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</si>
  <si>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</si>
  <si>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</si>
  <si>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</si>
  <si>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</si>
  <si>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</si>
  <si>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</si>
  <si>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</si>
  <si>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</si>
  <si>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</si>
  <si>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</si>
  <si>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</si>
  <si>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</si>
  <si>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</si>
  <si>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</si>
  <si>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</si>
  <si>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</si>
  <si>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</si>
  <si>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</si>
  <si>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</si>
  <si>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</si>
  <si>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</si>
  <si>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</si>
  <si>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</si>
  <si>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</si>
  <si>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</si>
  <si>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</si>
  <si>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</si>
  <si>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</si>
  <si>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</si>
  <si>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</si>
  <si>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</si>
  <si>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</si>
  <si>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</si>
  <si>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</si>
  <si>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</si>
  <si>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</si>
  <si>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</si>
  <si>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</si>
  <si>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</si>
  <si>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</si>
  <si>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</si>
  <si>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</si>
  <si>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</si>
  <si>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</si>
  <si>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</si>
  <si>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</si>
  <si>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</si>
  <si>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</si>
  <si>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</si>
  <si>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</si>
  <si>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</si>
  <si>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</si>
  <si>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</si>
  <si>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</si>
  <si>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</si>
  <si>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</si>
  <si>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</si>
  <si>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</si>
  <si>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</si>
  <si>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</si>
  <si>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</si>
  <si>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</si>
  <si>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</si>
  <si>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</si>
  <si>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</si>
  <si>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</si>
  <si>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</si>
  <si>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</si>
  <si>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</si>
  <si>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</si>
  <si>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</si>
  <si>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</si>
  <si>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</si>
  <si>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</si>
  <si>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</si>
  <si>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</si>
  <si>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</si>
  <si>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</si>
  <si>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</si>
  <si>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</si>
  <si>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</si>
  <si>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</si>
  <si>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</si>
  <si>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</si>
  <si>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</si>
  <si>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</si>
  <si>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</si>
  <si>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</si>
  <si>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</si>
  <si>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</si>
  <si>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</si>
  <si>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</si>
  <si>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</si>
  <si>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</si>
  <si>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</si>
  <si>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</si>
  <si>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</si>
  <si>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</si>
  <si>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</si>
  <si>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</si>
  <si>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</si>
  <si>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</si>
  <si>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</si>
  <si>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</si>
  <si>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</si>
  <si>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</si>
  <si>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</si>
  <si>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</si>
  <si>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</si>
  <si>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</si>
  <si>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</si>
  <si>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</si>
  <si>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</si>
  <si>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</si>
  <si>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</si>
  <si>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</si>
  <si>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</si>
  <si>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</si>
  <si>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</si>
  <si>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</si>
  <si>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</si>
  <si>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</si>
  <si>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</si>
  <si>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</si>
  <si>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</si>
  <si>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</si>
  <si>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</si>
  <si>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</si>
  <si>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</si>
  <si>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</si>
  <si>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</si>
  <si>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</si>
  <si>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</si>
  <si>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</si>
  <si>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</si>
  <si>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</si>
  <si>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</si>
  <si>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</si>
  <si>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</si>
  <si>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</si>
  <si>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</si>
  <si>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</si>
  <si>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</si>
  <si>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</si>
  <si>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</si>
  <si>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</si>
  <si>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</si>
  <si>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</si>
  <si>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</si>
  <si>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</si>
  <si>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</si>
  <si>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</si>
  <si>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</si>
  <si>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</si>
  <si>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</si>
  <si>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</si>
  <si>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</si>
  <si>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</si>
  <si>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</si>
  <si>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</si>
  <si>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</si>
  <si>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</si>
  <si>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</si>
  <si>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</si>
  <si>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</si>
  <si>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</si>
  <si>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</si>
  <si>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</si>
  <si>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</si>
  <si>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</si>
  <si>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</si>
  <si>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</si>
  <si>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</si>
  <si>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</si>
  <si>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</si>
  <si>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</si>
  <si>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</si>
  <si>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</si>
  <si>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</si>
  <si>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</si>
  <si>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</si>
  <si>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</si>
  <si>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</si>
  <si>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</si>
  <si>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</si>
  <si>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</si>
  <si>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</si>
  <si>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</si>
  <si>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</si>
  <si>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</si>
  <si>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</si>
  <si>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</si>
  <si>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</si>
  <si>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</si>
  <si>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</si>
  <si>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</si>
  <si>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</si>
  <si>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</si>
  <si>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</si>
  <si>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</si>
  <si>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</si>
  <si>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</si>
  <si>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</si>
  <si>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</si>
  <si>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</si>
  <si>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</si>
  <si>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</si>
  <si>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</si>
  <si>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</si>
  <si>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</si>
  <si>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</si>
  <si>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</si>
  <si>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</si>
  <si>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</si>
  <si>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</si>
  <si>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</si>
  <si>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</si>
  <si>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</si>
  <si>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</si>
  <si>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</si>
  <si>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</si>
  <si>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</si>
  <si>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</si>
  <si>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</si>
  <si>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</si>
  <si>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</si>
  <si>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</si>
  <si>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</si>
  <si>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</si>
  <si>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</si>
  <si>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</si>
  <si>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</si>
  <si>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</si>
  <si>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</si>
  <si>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</si>
  <si>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</si>
  <si>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</si>
  <si>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</si>
  <si>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</si>
  <si>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</si>
  <si>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</si>
  <si>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</si>
  <si>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</si>
  <si>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</si>
  <si>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</si>
  <si>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</si>
  <si>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</si>
  <si>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</si>
  <si>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</si>
  <si>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</si>
  <si>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</si>
  <si>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</si>
  <si>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</si>
  <si>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</si>
  <si>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</si>
  <si>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</si>
  <si>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</si>
  <si>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</si>
  <si>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</si>
  <si>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</si>
  <si>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</si>
  <si>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</si>
  <si>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</si>
  <si>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</si>
  <si>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</si>
  <si>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</si>
  <si>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</si>
  <si>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</si>
  <si>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</si>
  <si>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</si>
  <si>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</si>
  <si>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</si>
  <si>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</si>
  <si>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</si>
  <si>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</si>
  <si>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</si>
  <si>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</si>
  <si>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</si>
  <si>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</si>
  <si>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</si>
  <si>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</si>
  <si>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</si>
  <si>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</si>
  <si>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</si>
  <si>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</si>
  <si>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</si>
  <si>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</si>
  <si>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</si>
  <si>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</si>
  <si>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</si>
  <si>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</si>
  <si>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</si>
  <si>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</si>
  <si>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</si>
  <si>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</si>
  <si>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</si>
  <si>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</si>
  <si>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</si>
  <si>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</si>
  <si>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</si>
  <si>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</si>
  <si>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</si>
  <si>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</si>
  <si>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</si>
  <si>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</si>
  <si>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</si>
  <si>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</si>
  <si>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</si>
  <si>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</si>
  <si>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</si>
  <si>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</si>
  <si>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</si>
  <si>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</si>
  <si>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</si>
  <si>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</si>
  <si>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</si>
  <si>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</si>
  <si>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</si>
  <si>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</si>
  <si>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</si>
  <si>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</si>
  <si>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</si>
  <si>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</si>
  <si>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</si>
  <si>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</si>
  <si>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</si>
  <si>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</si>
  <si>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</si>
  <si>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</si>
  <si>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</si>
  <si>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</si>
  <si>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</si>
  <si>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</si>
  <si>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</si>
  <si>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</si>
  <si>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</si>
  <si>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</si>
  <si>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</si>
  <si>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</si>
  <si>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</si>
  <si>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</si>
  <si>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</si>
  <si>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</si>
  <si>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</si>
  <si>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</si>
  <si>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</si>
  <si>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</si>
  <si>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</si>
  <si>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</si>
  <si>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</si>
  <si>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</si>
  <si>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</si>
  <si>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</si>
  <si>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</si>
  <si>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</si>
  <si>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</si>
  <si>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</si>
  <si>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</si>
  <si>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</si>
  <si>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</si>
  <si>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</si>
  <si>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</si>
  <si>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</si>
  <si>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</si>
  <si>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</si>
  <si>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</si>
  <si>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</si>
  <si>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</si>
  <si>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</si>
  <si>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</si>
  <si>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</si>
  <si>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</si>
  <si>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</si>
  <si>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</si>
  <si>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</si>
  <si>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</si>
  <si>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</si>
  <si>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</si>
  <si>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</si>
  <si>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</si>
  <si>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</si>
  <si>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</si>
  <si>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</si>
  <si>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</si>
  <si>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</si>
  <si>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</si>
  <si>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</si>
  <si>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</si>
  <si>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</si>
  <si>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</si>
  <si>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</si>
  <si>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</si>
  <si>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</si>
  <si>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</si>
  <si>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</si>
  <si>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</si>
  <si>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</si>
  <si>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</si>
  <si>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</si>
  <si>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</si>
  <si>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</si>
  <si>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</si>
  <si>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</si>
  <si>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</si>
  <si>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</si>
  <si>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</si>
  <si>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</si>
  <si>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</si>
  <si>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</si>
  <si>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</si>
  <si>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</si>
  <si>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</si>
  <si>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</si>
  <si>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</si>
  <si>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</si>
  <si>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</si>
  <si>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</si>
  <si>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</si>
  <si>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</si>
  <si>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</si>
  <si>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</si>
  <si>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</si>
  <si>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</si>
  <si>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</si>
  <si>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</si>
  <si>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</si>
  <si>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</si>
  <si>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</si>
  <si>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</si>
  <si>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</si>
  <si>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</si>
  <si>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</si>
  <si>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</si>
  <si>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</si>
  <si>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</si>
  <si>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</si>
  <si>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</si>
  <si>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</si>
  <si>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</si>
  <si>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</si>
  <si>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</si>
  <si>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</si>
  <si>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</si>
  <si>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</si>
  <si>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</si>
  <si>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</si>
  <si>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</si>
  <si>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</si>
  <si>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</si>
  <si>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</si>
  <si>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</si>
  <si>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</si>
  <si>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</si>
  <si>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</si>
  <si>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</si>
  <si>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</si>
  <si>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</si>
  <si>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</si>
  <si>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</si>
  <si>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</si>
  <si>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</si>
  <si>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</si>
  <si>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</si>
  <si>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</si>
  <si>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</si>
  <si>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</si>
  <si>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</si>
  <si>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</si>
  <si>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</si>
  <si>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</si>
  <si>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</si>
  <si>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</si>
  <si>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</si>
  <si>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</si>
  <si>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</si>
  <si>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</si>
  <si>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</si>
  <si>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</si>
  <si>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</si>
  <si>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</si>
  <si>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</si>
  <si>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</si>
  <si>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</si>
  <si>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</si>
  <si>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</si>
  <si>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</si>
  <si>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</si>
  <si>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</si>
  <si>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</si>
  <si>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</si>
  <si>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</si>
  <si>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</si>
  <si>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</si>
  <si>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</si>
  <si>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</si>
  <si>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</si>
  <si>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</si>
  <si>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</si>
  <si>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</si>
  <si>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</si>
  <si>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</si>
  <si>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</si>
  <si>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</si>
  <si>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</si>
  <si>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</si>
  <si>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</si>
  <si>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</si>
  <si>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</si>
  <si>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</si>
  <si>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</si>
  <si>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</si>
  <si>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</si>
  <si>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</si>
  <si>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</si>
  <si>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</si>
  <si>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</si>
  <si>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</si>
  <si>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</si>
  <si>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</si>
  <si>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</si>
  <si>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</si>
  <si>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</si>
  <si>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</si>
  <si>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</si>
  <si>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</si>
  <si>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</si>
  <si>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</si>
  <si>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</si>
  <si>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</si>
  <si>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</si>
  <si>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</si>
  <si>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</si>
  <si>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</si>
  <si>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</si>
  <si>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</si>
  <si>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</si>
  <si>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</si>
  <si>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</si>
  <si>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</si>
  <si>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</si>
  <si>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</si>
  <si>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</si>
  <si>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</si>
  <si>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</si>
  <si>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</si>
  <si>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</si>
  <si>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</si>
  <si>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</si>
  <si>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</si>
  <si>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</si>
  <si>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</si>
  <si>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</si>
  <si>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</si>
  <si>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</si>
  <si>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</si>
  <si>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</si>
  <si>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</si>
  <si>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</si>
  <si>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</si>
  <si>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</si>
  <si>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</si>
  <si>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</si>
  <si>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</si>
  <si>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</si>
  <si>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</si>
  <si>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</si>
  <si>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</si>
  <si>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</si>
  <si>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</si>
  <si>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</si>
  <si>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</si>
  <si>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</si>
  <si>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</si>
  <si>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</si>
  <si>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</si>
  <si>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</si>
  <si>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</si>
  <si>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</si>
  <si>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</si>
  <si>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</si>
  <si>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</si>
  <si>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</si>
  <si>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</si>
  <si>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</si>
  <si>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</si>
  <si>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</si>
  <si>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</si>
  <si>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</si>
  <si>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</si>
  <si>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</si>
  <si>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</si>
  <si>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</si>
  <si>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</si>
  <si>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</si>
  <si>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</si>
  <si>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</si>
  <si>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</si>
  <si>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</si>
  <si>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</si>
  <si>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</si>
  <si>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</si>
  <si>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</si>
  <si>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</si>
  <si>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</si>
  <si>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</si>
  <si>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</si>
  <si>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</si>
  <si>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</si>
  <si>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</si>
  <si>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</si>
  <si>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</si>
  <si>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</si>
  <si>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</si>
  <si>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</si>
  <si>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</si>
  <si>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</si>
  <si>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</si>
  <si>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</si>
  <si>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</si>
  <si>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</si>
  <si>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</si>
  <si>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</si>
  <si>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</si>
  <si>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</si>
  <si>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</si>
  <si>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</si>
  <si>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</si>
  <si>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</si>
  <si>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</si>
  <si>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</si>
  <si>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</si>
  <si>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</si>
  <si>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</si>
  <si>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</si>
  <si>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</si>
  <si>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</si>
  <si>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</si>
  <si>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</si>
  <si>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</si>
  <si>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</si>
  <si>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</si>
  <si>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</si>
  <si>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</si>
  <si>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</si>
  <si>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</si>
  <si>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</si>
  <si>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</si>
  <si>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</si>
  <si>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</si>
  <si>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</si>
  <si>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</si>
  <si>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</si>
  <si>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</si>
  <si>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</si>
  <si>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</si>
  <si>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</si>
  <si>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</si>
  <si>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</si>
  <si>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</si>
  <si>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</si>
  <si>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</si>
  <si>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</si>
  <si>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</si>
  <si>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</si>
  <si>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</si>
  <si>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</si>
  <si>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</si>
  <si>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</si>
  <si>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</si>
  <si>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</si>
  <si>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</si>
  <si>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</si>
  <si>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</si>
  <si>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</si>
  <si>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</si>
  <si>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</si>
  <si>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</si>
  <si>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</si>
  <si>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</si>
  <si>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</si>
  <si>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</si>
  <si>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</si>
  <si>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</si>
  <si>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</si>
  <si>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</si>
  <si>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</si>
  <si>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</si>
  <si>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</si>
  <si>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</si>
  <si>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</si>
  <si>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</si>
  <si>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</si>
  <si>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</si>
  <si>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</si>
  <si>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</si>
  <si>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</si>
  <si>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</si>
  <si>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</si>
  <si>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</si>
  <si>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</si>
  <si>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</si>
  <si>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</si>
  <si>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</si>
  <si>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</si>
  <si>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</si>
  <si>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</si>
  <si>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</si>
  <si>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</si>
  <si>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</si>
  <si>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</si>
  <si>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</si>
  <si>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</si>
  <si>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</si>
  <si>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</si>
  <si>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</si>
  <si>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</si>
  <si>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</si>
  <si>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</si>
  <si>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</si>
  <si>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</si>
  <si>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</si>
  <si>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</si>
  <si>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</si>
  <si>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</si>
  <si>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</si>
  <si>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</si>
  <si>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</si>
  <si>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</si>
  <si>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</si>
  <si>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</si>
  <si>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</si>
  <si>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</si>
  <si>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</si>
  <si>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</si>
  <si>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</si>
  <si>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</si>
  <si>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</si>
  <si>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</si>
  <si>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</si>
  <si>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</si>
  <si>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</si>
  <si>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</si>
  <si>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</si>
  <si>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</si>
  <si>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</si>
  <si>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</si>
  <si>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</si>
  <si>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</si>
  <si>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</si>
  <si>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</si>
  <si>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</si>
  <si>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</si>
  <si>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</si>
  <si>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</si>
  <si>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</si>
  <si>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</si>
  <si>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</si>
  <si>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</si>
  <si>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</si>
  <si>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</si>
  <si>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</si>
  <si>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</si>
  <si>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</si>
  <si>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</si>
  <si>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</si>
  <si>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</si>
  <si>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</si>
  <si>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</si>
  <si>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</si>
  <si>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</si>
  <si>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</si>
  <si>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</si>
  <si>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</si>
  <si>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</si>
  <si>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</si>
  <si>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</si>
  <si>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</si>
  <si>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</si>
  <si>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</si>
  <si>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</si>
  <si>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</si>
  <si>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</si>
  <si>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</si>
  <si>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</si>
  <si>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</si>
  <si>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</si>
  <si>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</si>
  <si>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</si>
  <si>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</si>
  <si>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</si>
  <si>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</si>
  <si>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</si>
  <si>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</si>
  <si>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</si>
  <si>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</si>
  <si>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</si>
  <si>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</si>
  <si>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</si>
  <si>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</si>
  <si>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</si>
  <si>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</si>
  <si>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</si>
  <si>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</si>
  <si>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</si>
  <si>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</si>
  <si>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</si>
  <si>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</si>
  <si>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</si>
  <si>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</si>
  <si>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</si>
  <si>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</si>
  <si>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</si>
  <si>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</si>
  <si>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</si>
  <si>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</si>
  <si>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</si>
  <si>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</si>
  <si>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</si>
  <si>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</si>
  <si>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</si>
  <si>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</si>
  <si>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</si>
  <si>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</si>
  <si>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</si>
  <si>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</si>
  <si>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</si>
  <si>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</si>
  <si>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</si>
  <si>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</si>
  <si>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</si>
  <si>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</si>
  <si>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</si>
  <si>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</si>
  <si>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</si>
  <si>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</si>
  <si>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</si>
  <si>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</si>
  <si>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</si>
  <si>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</si>
  <si>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</si>
  <si>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</si>
  <si>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</si>
  <si>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</si>
  <si>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</si>
  <si>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</si>
  <si>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</si>
  <si>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</si>
  <si>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</si>
  <si>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</si>
  <si>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</si>
  <si>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</si>
  <si>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</si>
  <si>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</si>
  <si>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</si>
  <si>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</si>
  <si>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</si>
  <si>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</si>
  <si>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</si>
  <si>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</si>
  <si>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</si>
  <si>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</si>
  <si>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</si>
  <si>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</si>
  <si>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</si>
  <si>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</si>
  <si>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</si>
  <si>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</si>
  <si>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</si>
  <si>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</si>
  <si>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</si>
  <si>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</si>
  <si>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</si>
  <si>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</si>
  <si>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</si>
  <si>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</si>
  <si>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</si>
  <si>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</si>
  <si>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</si>
  <si>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</si>
  <si>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</si>
  <si>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</si>
  <si>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</si>
  <si>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</si>
  <si>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</si>
  <si>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</si>
  <si>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</si>
  <si>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</si>
  <si>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</si>
  <si>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</si>
  <si>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</si>
  <si>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</si>
  <si>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</si>
  <si>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</si>
  <si>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</si>
  <si>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</si>
  <si>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</si>
  <si>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</si>
  <si>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</si>
  <si>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</si>
  <si>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</si>
  <si>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</si>
  <si>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</si>
  <si>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</si>
  <si>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</si>
  <si>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</si>
  <si>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</si>
  <si>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</si>
  <si>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</si>
  <si>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</si>
  <si>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</si>
  <si>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</si>
  <si>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</si>
  <si>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</si>
  <si>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</si>
  <si>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</si>
  <si>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</si>
  <si>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</si>
  <si>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</si>
  <si>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</si>
  <si>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</si>
  <si>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</si>
  <si>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</si>
  <si>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</si>
  <si>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</si>
  <si>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</si>
  <si>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</si>
  <si>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</si>
  <si>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</si>
  <si>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</si>
  <si>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</si>
  <si>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</si>
  <si>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</si>
  <si>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</si>
  <si>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</si>
  <si>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</si>
  <si>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</si>
  <si>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</si>
  <si>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</si>
  <si>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</si>
  <si>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</si>
  <si>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</si>
  <si>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</si>
  <si>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</si>
  <si>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</si>
  <si>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</si>
  <si>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</si>
  <si>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</si>
  <si>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</si>
  <si>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</si>
  <si>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</si>
  <si>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</si>
  <si>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</si>
  <si>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</si>
  <si>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</si>
  <si>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</si>
  <si>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</si>
  <si>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</si>
  <si>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</si>
  <si>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</si>
  <si>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</si>
  <si>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</si>
  <si>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</si>
  <si>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</si>
  <si>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</si>
  <si>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</si>
  <si>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</si>
  <si>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</si>
  <si>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</si>
  <si>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</si>
  <si>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</si>
  <si>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</si>
  <si>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</si>
  <si>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</si>
  <si>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</si>
  <si>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</si>
  <si>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</si>
  <si>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</si>
  <si>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</si>
  <si>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</si>
  <si>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</si>
  <si>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</si>
  <si>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</si>
  <si>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</si>
  <si>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</si>
  <si>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</si>
  <si>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</si>
  <si>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</si>
  <si>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</si>
  <si>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</si>
  <si>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</si>
  <si>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</si>
  <si>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</si>
  <si>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</si>
  <si>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</si>
  <si>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</si>
  <si>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</si>
  <si>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</si>
  <si>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</si>
  <si>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</si>
  <si>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</si>
  <si>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</si>
  <si>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</si>
  <si>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</si>
  <si>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</si>
  <si>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</si>
  <si>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</si>
  <si>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</si>
  <si>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</si>
  <si>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</si>
  <si>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</si>
  <si>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</si>
  <si>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</si>
  <si>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</si>
  <si>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</si>
  <si>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</si>
  <si>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</si>
  <si>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</si>
  <si>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</si>
  <si>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</si>
  <si>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</si>
  <si>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</si>
  <si>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</si>
  <si>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</si>
  <si>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</si>
  <si>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</si>
  <si>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</si>
  <si>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</si>
  <si>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</si>
  <si>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</si>
  <si>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</si>
  <si>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</si>
  <si>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</si>
  <si>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</si>
  <si>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</si>
  <si>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</si>
  <si>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</si>
  <si>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</si>
  <si>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</si>
  <si>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</si>
  <si>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</si>
  <si>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</si>
  <si>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</si>
  <si>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</si>
  <si>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</si>
  <si>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</si>
  <si>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</si>
  <si>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</si>
  <si>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</si>
  <si>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</si>
  <si>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</si>
  <si>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</si>
  <si>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</si>
  <si>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</si>
  <si>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</si>
  <si>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</si>
  <si>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</si>
  <si>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</si>
  <si>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</si>
  <si>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</si>
  <si>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</si>
  <si>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</si>
  <si>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</si>
  <si>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</si>
  <si>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</si>
  <si>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</si>
  <si>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</si>
  <si>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</si>
  <si>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</si>
  <si>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</si>
  <si>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</si>
  <si>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</si>
  <si>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</si>
  <si>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</si>
  <si>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</si>
  <si>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</si>
  <si>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</si>
  <si>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</si>
  <si>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</si>
  <si>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</si>
  <si>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</si>
  <si>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</si>
  <si>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</si>
  <si>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</si>
  <si>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</si>
  <si>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</si>
  <si>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</si>
  <si>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</si>
  <si>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</si>
  <si>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</si>
  <si>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</si>
  <si>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</si>
  <si>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</si>
  <si>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</si>
  <si>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</si>
  <si>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</si>
  <si>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</si>
  <si>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</si>
  <si>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</si>
  <si>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</si>
  <si>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</si>
  <si>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</si>
  <si>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</si>
  <si>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</si>
  <si>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</si>
  <si>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</si>
  <si>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</si>
  <si>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</si>
  <si>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</si>
  <si>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</si>
  <si>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</si>
  <si>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</si>
  <si>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</si>
  <si>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</si>
  <si>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</si>
  <si>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</si>
  <si>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</si>
  <si>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</si>
  <si>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</si>
  <si>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</si>
  <si>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</si>
  <si>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</si>
  <si>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</si>
  <si>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</si>
  <si>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</si>
  <si>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</si>
  <si>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</si>
  <si>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</si>
  <si>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</si>
  <si>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</si>
  <si>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</si>
  <si>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</si>
  <si>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</si>
  <si>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</si>
  <si>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</si>
  <si>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</si>
  <si>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</si>
  <si>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</si>
  <si>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</si>
  <si>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</si>
  <si>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</si>
  <si>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</si>
  <si>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</si>
  <si>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</si>
  <si>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</si>
  <si>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</si>
  <si>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</si>
  <si>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</si>
  <si>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</si>
  <si>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</si>
  <si>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</si>
  <si>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</si>
  <si>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</si>
  <si>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</si>
  <si>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</si>
  <si>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</si>
  <si>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</si>
  <si>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</si>
  <si>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</si>
  <si>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</si>
  <si>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</si>
  <si>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</si>
  <si>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</si>
  <si>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</si>
  <si>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</si>
  <si>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</si>
  <si>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</si>
  <si>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</si>
  <si>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</si>
  <si>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</si>
  <si>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</si>
  <si>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</si>
  <si>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</si>
  <si>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</si>
  <si>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</si>
  <si>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</si>
  <si>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</si>
  <si>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</si>
  <si>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</si>
  <si>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</si>
  <si>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</si>
  <si>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</si>
  <si>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</si>
  <si>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</si>
  <si>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</si>
  <si>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</si>
  <si>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</si>
  <si>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</si>
  <si>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</si>
  <si>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</si>
  <si>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</si>
  <si>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</si>
  <si>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</si>
  <si>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</si>
  <si>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</si>
  <si>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</si>
  <si>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</si>
  <si>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</si>
  <si>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</si>
  <si>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</si>
  <si>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</si>
  <si>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</si>
  <si>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</si>
  <si>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</si>
  <si>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</si>
  <si>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</si>
  <si>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</si>
  <si>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</si>
  <si>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</si>
  <si>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</si>
  <si>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</si>
  <si>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</si>
  <si>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</si>
  <si>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</si>
  <si>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</si>
  <si>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</si>
  <si>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</si>
  <si>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</si>
  <si>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</si>
  <si>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</si>
  <si>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</si>
  <si>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</si>
  <si>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</si>
  <si>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</si>
  <si>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</si>
  <si>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</si>
  <si>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</si>
  <si>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</si>
  <si>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</si>
  <si>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</si>
  <si>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</si>
  <si>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</si>
  <si>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</si>
  <si>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</si>
  <si>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</si>
  <si>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</si>
  <si>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</si>
  <si>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</si>
  <si>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</si>
  <si>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</si>
  <si>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</si>
  <si>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</si>
  <si>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</si>
  <si>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</si>
  <si>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</si>
  <si>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</si>
  <si>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</si>
  <si>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</si>
  <si>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</si>
  <si>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</si>
  <si>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</si>
  <si>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</si>
  <si>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</si>
  <si>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</si>
  <si>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</si>
  <si>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</si>
  <si>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</si>
  <si>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</si>
  <si>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</si>
  <si>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</si>
  <si>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</si>
  <si>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</si>
  <si>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</si>
  <si>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</si>
  <si>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</si>
  <si>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</si>
  <si>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</si>
  <si>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</si>
  <si>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</si>
  <si>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</si>
  <si>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</si>
  <si>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</si>
  <si>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</si>
  <si>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</si>
  <si>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</si>
  <si>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</si>
  <si>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</si>
  <si>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</si>
  <si>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</si>
  <si>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</si>
  <si>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</si>
  <si>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</si>
  <si>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</si>
  <si>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</si>
  <si>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</si>
  <si>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</si>
  <si>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</si>
  <si>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</si>
  <si>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</si>
  <si>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</si>
  <si>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</si>
  <si>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</si>
  <si>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</si>
  <si>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</si>
  <si>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</si>
  <si>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</si>
  <si>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</si>
  <si>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</si>
  <si>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</si>
  <si>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</si>
  <si>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</si>
  <si>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</si>
  <si>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</si>
  <si>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</si>
  <si>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</si>
  <si>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</si>
  <si>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</si>
  <si>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</si>
  <si>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</si>
  <si>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</si>
  <si>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</si>
  <si>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</si>
  <si>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</si>
  <si>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</si>
  <si>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</si>
  <si>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</si>
  <si>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</si>
  <si>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</si>
  <si>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</si>
  <si>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</si>
  <si>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</si>
  <si>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</si>
  <si>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</si>
  <si>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</si>
  <si>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</si>
  <si>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</si>
  <si>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</si>
  <si>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</si>
  <si>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</si>
  <si>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</si>
  <si>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</si>
  <si>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</si>
  <si>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</si>
  <si>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</si>
  <si>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</si>
  <si>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</si>
  <si>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</si>
  <si>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</si>
  <si>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</si>
  <si>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</si>
  <si>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</si>
  <si>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</si>
  <si>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</si>
  <si>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</si>
  <si>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</si>
  <si>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</si>
  <si>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</si>
  <si>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</si>
  <si>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</si>
  <si>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</si>
  <si>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</si>
  <si>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</si>
  <si>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</si>
  <si>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</si>
  <si>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</si>
  <si>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</si>
  <si>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</si>
  <si>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</si>
  <si>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</si>
  <si>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</si>
  <si>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</si>
  <si>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</si>
  <si>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</si>
  <si>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</si>
  <si>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</si>
  <si>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</si>
  <si>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</si>
  <si>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</si>
  <si>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</si>
  <si>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</si>
  <si>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</si>
  <si>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</si>
  <si>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</si>
  <si>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</si>
  <si>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</si>
  <si>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</si>
  <si>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</si>
  <si>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</si>
  <si>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</si>
  <si>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</si>
  <si>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</si>
  <si>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</si>
  <si>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</si>
  <si>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</si>
  <si>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</si>
  <si>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</si>
  <si>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</si>
  <si>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</si>
  <si>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</si>
  <si>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</si>
  <si>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</si>
  <si>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</si>
  <si>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</si>
  <si>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</si>
  <si>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</si>
  <si>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</si>
  <si>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</si>
  <si>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</si>
  <si>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</si>
  <si>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</si>
  <si>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</si>
  <si>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</si>
  <si>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</si>
  <si>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</si>
  <si>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</si>
  <si>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</si>
  <si>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</si>
  <si>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</si>
  <si>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</si>
  <si>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</si>
  <si>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</si>
  <si>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</si>
  <si>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</si>
  <si>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</si>
  <si>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</si>
  <si>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</si>
  <si>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</si>
  <si>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</si>
  <si>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</si>
  <si>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kWh</t>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</si>
  <si>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</si>
  <si>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</si>
  <si>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</si>
  <si>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</si>
  <si>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</si>
  <si>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</si>
  <si>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</si>
  <si>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</si>
  <si>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</si>
  <si>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</si>
  <si>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</si>
  <si>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</si>
  <si>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</si>
  <si>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</si>
  <si>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</si>
  <si>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</si>
  <si>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</si>
  <si>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</si>
  <si>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</si>
  <si>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</si>
  <si>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</si>
  <si>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メニュー名</t>
  </si>
  <si>
    <t>非化石割合</t>
  </si>
  <si>
    <t>東京</t>
  </si>
  <si>
    <t>エネルギーA</t>
  </si>
  <si>
    <t>千m3</t>
  </si>
  <si>
    <t>エネルギーB</t>
  </si>
  <si>
    <t>エネルギーC</t>
  </si>
  <si>
    <t>エネルギーE</t>
  </si>
  <si>
    <t>エネルギーF</t>
  </si>
  <si>
    <t>エネルギーG</t>
  </si>
  <si>
    <t>エネルギーH</t>
  </si>
  <si>
    <t>中部電力</t>
  </si>
  <si>
    <t>CO2フリーメニューである</t>
  </si>
  <si>
    <t>大日本印刷榎町ビル</t>
  </si>
  <si>
    <t>100-0011</t>
  </si>
  <si>
    <t>東京都新宿区榎町7番</t>
  </si>
  <si>
    <t>九州電力(株)</t>
  </si>
  <si>
    <t>中部電力ミライズ(株)</t>
  </si>
  <si>
    <t>株式会社ＩＮＰＥＸ</t>
  </si>
  <si>
    <t>北海道地域暖房株式会社熱供給の基礎排出係数</t>
  </si>
  <si>
    <t>北海道地域暖房株式会社地域の工場等</t>
  </si>
  <si>
    <t>千m3</t>
    <phoneticPr fontId="170"/>
  </si>
  <si>
    <t>テスト名称</t>
    <rPh sb="3" eb="5">
      <t>メイショウ</t>
    </rPh>
    <phoneticPr fontId="19"/>
  </si>
  <si>
    <t>010</t>
    <phoneticPr fontId="170"/>
  </si>
  <si>
    <t>1234</t>
    <phoneticPr fontId="170"/>
  </si>
  <si>
    <t>5678</t>
    <phoneticPr fontId="170"/>
  </si>
  <si>
    <t>123@.com</t>
    <phoneticPr fontId="170"/>
  </si>
  <si>
    <t>工場等</t>
  </si>
  <si>
    <t>自家消費用</t>
  </si>
  <si>
    <t>テスト（１３－２）</t>
    <phoneticPr fontId="170"/>
  </si>
  <si>
    <t>テスト氏名（１３－２）</t>
    <rPh sb="3" eb="5">
      <t>シメイ</t>
    </rPh>
    <phoneticPr fontId="170"/>
  </si>
  <si>
    <t>テスト連絡先（１３－２）</t>
    <rPh sb="3" eb="6">
      <t>レンラクサキ</t>
    </rPh>
    <phoneticPr fontId="170"/>
  </si>
  <si>
    <t>設備名称テスト13-2</t>
    <rPh sb="0" eb="2">
      <t>セツビ</t>
    </rPh>
    <rPh sb="2" eb="4">
      <t>メイショウ</t>
    </rPh>
    <phoneticPr fontId="170"/>
  </si>
  <si>
    <t>設備概要テスト13-2</t>
    <rPh sb="0" eb="2">
      <t>セツビ</t>
    </rPh>
    <rPh sb="2" eb="4">
      <t>ガイヨウ</t>
    </rPh>
    <phoneticPr fontId="170"/>
  </si>
  <si>
    <t>稼働状況テスト13-2</t>
    <rPh sb="0" eb="2">
      <t>カドウ</t>
    </rPh>
    <rPh sb="2" eb="4">
      <t>ジョウキョウ</t>
    </rPh>
    <phoneticPr fontId="170"/>
  </si>
  <si>
    <t>新設テスト13-2</t>
    <phoneticPr fontId="20"/>
  </si>
  <si>
    <t>上記設備名称テスト13-2</t>
    <rPh sb="0" eb="2">
      <t>ジョウキ</t>
    </rPh>
    <rPh sb="2" eb="4">
      <t>セツビ</t>
    </rPh>
    <rPh sb="4" eb="6">
      <t>メイショウ</t>
    </rPh>
    <phoneticPr fontId="170"/>
  </si>
  <si>
    <t>上記設備概要テスト13-2</t>
    <rPh sb="0" eb="2">
      <t>ジョウキ</t>
    </rPh>
    <rPh sb="2" eb="4">
      <t>セツビ</t>
    </rPh>
    <rPh sb="4" eb="6">
      <t>ガイヨウ</t>
    </rPh>
    <phoneticPr fontId="170"/>
  </si>
  <si>
    <t>上記稼働状況テスト13-2</t>
    <rPh sb="0" eb="2">
      <t>ジョウキ</t>
    </rPh>
    <rPh sb="2" eb="4">
      <t>カドウ</t>
    </rPh>
    <rPh sb="4" eb="6">
      <t>ジョウキョウ</t>
    </rPh>
    <phoneticPr fontId="170"/>
  </si>
  <si>
    <t>上記新設テスト13-2</t>
    <rPh sb="0" eb="2">
      <t>ジョウキ</t>
    </rPh>
    <rPh sb="2" eb="4">
      <t>シンセツ</t>
    </rPh>
    <phoneticPr fontId="170"/>
  </si>
  <si>
    <t>第７表理由テスト１（１３－2）</t>
    <rPh sb="0" eb="1">
      <t>ダイ</t>
    </rPh>
    <rPh sb="2" eb="3">
      <t>ヒョウ</t>
    </rPh>
    <rPh sb="3" eb="5">
      <t>リユウ</t>
    </rPh>
    <phoneticPr fontId="170"/>
  </si>
  <si>
    <t>第７表理由テスト２（１３－２）</t>
    <rPh sb="0" eb="1">
      <t>ダイ</t>
    </rPh>
    <rPh sb="2" eb="3">
      <t>ヒョウ</t>
    </rPh>
    <phoneticPr fontId="170"/>
  </si>
  <si>
    <t>第７表理由テスト３（１３－２）</t>
    <rPh sb="0" eb="1">
      <t>ダイ</t>
    </rPh>
    <rPh sb="2" eb="3">
      <t>ヒョウ</t>
    </rPh>
    <phoneticPr fontId="170"/>
  </si>
  <si>
    <t>第７表理由テスト４（１３－２）</t>
    <rPh sb="0" eb="1">
      <t>ダイ</t>
    </rPh>
    <rPh sb="2" eb="3">
      <t>ヒョウ</t>
    </rPh>
    <phoneticPr fontId="170"/>
  </si>
  <si>
    <t>第７表理由テスト５（１３－２）</t>
    <rPh sb="0" eb="1">
      <t>ダイ</t>
    </rPh>
    <rPh sb="2" eb="3">
      <t>ヒョウ</t>
    </rPh>
    <phoneticPr fontId="170"/>
  </si>
  <si>
    <t>発電所テスト（１３－２）</t>
    <rPh sb="0" eb="2">
      <t>ハツデン</t>
    </rPh>
    <rPh sb="2" eb="3">
      <t>ショ</t>
    </rPh>
    <phoneticPr fontId="170"/>
  </si>
  <si>
    <t>番号テスト（１３－２）</t>
    <rPh sb="0" eb="2">
      <t>バンゴウ</t>
    </rPh>
    <phoneticPr fontId="170"/>
  </si>
  <si>
    <t>型式（１３－２）</t>
    <phoneticPr fontId="170"/>
  </si>
  <si>
    <t>出力（１３－２）</t>
    <rPh sb="0" eb="2">
      <t>シュツリョク</t>
    </rPh>
    <phoneticPr fontId="170"/>
  </si>
  <si>
    <t>香料（１３－２）</t>
    <rPh sb="0" eb="2">
      <t>コウリョウ</t>
    </rPh>
    <phoneticPr fontId="170"/>
  </si>
  <si>
    <t>第9表理由テスト（１３－２）</t>
    <rPh sb="0" eb="1">
      <t>ダイ</t>
    </rPh>
    <rPh sb="2" eb="3">
      <t>ヒョウ</t>
    </rPh>
    <rPh sb="3" eb="5">
      <t>リユウ</t>
    </rPh>
    <phoneticPr fontId="170"/>
  </si>
  <si>
    <t>第９表２理由テスト（１３－２）</t>
    <rPh sb="0" eb="1">
      <t>ダイ</t>
    </rPh>
    <rPh sb="2" eb="3">
      <t>ヒョウ</t>
    </rPh>
    <rPh sb="4" eb="6">
      <t>リユウ</t>
    </rPh>
    <phoneticPr fontId="170"/>
  </si>
  <si>
    <t>第９表２理由テスト（１３－２）</t>
    <phoneticPr fontId="170"/>
  </si>
  <si>
    <t>第１０表４理由テスト（１３－２）</t>
    <rPh sb="0" eb="1">
      <t>ダイ</t>
    </rPh>
    <rPh sb="3" eb="4">
      <t>ヒョウ</t>
    </rPh>
    <rPh sb="5" eb="7">
      <t>リユウ</t>
    </rPh>
    <phoneticPr fontId="17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</si>
</sst>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4">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 xfId="42" applyNumberFormat="1" applyFont="1" applyBorder="1" applyAlignment="1">
      <alignment horizontal="center" vertical="center"/>
    </xf>
    <xf numFmtId="197" fontId="285" fillId="0" borderId="295"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5" fillId="0" borderId="8"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7" fillId="0" borderId="2"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36" xfId="42" applyNumberFormat="1" applyFont="1" applyBorder="1" applyAlignment="1">
      <alignment horizontal="center" vertical="center"/>
    </xf>
    <xf numFmtId="0" fontId="285" fillId="0" borderId="2" xfId="0" applyFont="1" applyBorder="1" applyAlignment="1">
      <alignment horizontal="left"/>
    </xf>
    <xf numFmtId="0" fontId="285" fillId="0" borderId="3" xfId="0" applyFont="1" applyBorder="1" applyAlignment="1">
      <alignment horizontal="left"/>
    </xf>
    <xf numFmtId="197" fontId="285" fillId="0" borderId="240"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8" xfId="42" applyNumberFormat="1" applyFont="1" applyBorder="1" applyAlignment="1">
      <alignment horizontal="center" vertical="center"/>
    </xf>
    <xf numFmtId="0" fontId="285" fillId="0" borderId="167" xfId="0" applyFont="1" applyBorder="1" applyAlignment="1">
      <alignment horizontal="left"/>
    </xf>
    <xf numFmtId="0" fontId="285" fillId="0" borderId="168" xfId="0" applyFont="1" applyBorder="1" applyAlignment="1">
      <alignment horizontal="left"/>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190" fontId="0" fillId="0" borderId="35" xfId="0" applyNumberFormat="1" applyBorder="1" applyAlignment="1">
      <alignment horizontal="center" vertical="center"/>
    </xf>
    <xf numFmtId="190" fontId="0" fillId="0" borderId="36" xfId="0" applyNumberFormat="1" applyBorder="1" applyAlignment="1">
      <alignment horizontal="center" vertical="center"/>
    </xf>
    <xf numFmtId="190" fontId="0" fillId="0" borderId="37" xfId="0" applyNumberFormat="1" applyBorder="1" applyAlignment="1">
      <alignment horizontal="center" vertical="center"/>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0" fillId="9" borderId="1" xfId="0" applyNumberFormat="1" applyFill="1" applyBorder="1" applyAlignment="1">
      <alignment horizontal="center" vertical="center"/>
    </xf>
    <xf numFmtId="190" fontId="0" fillId="9" borderId="90" xfId="0" applyNumberFormat="1" applyFill="1" applyBorder="1" applyAlignment="1">
      <alignment horizontal="center" vertical="center"/>
    </xf>
    <xf numFmtId="0" fontId="0" fillId="0" borderId="2" xfId="0" applyBorder="1" applyAlignment="1">
      <alignment horizontal="center" vertical="center"/>
    </xf>
    <xf numFmtId="0" fontId="0" fillId="0" borderId="37" xfId="0"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0" fillId="0" borderId="25" xfId="0" applyBorder="1" applyAlignment="1">
      <alignment horizontal="center" vertical="center"/>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140" xfId="0" applyBorder="1" applyAlignment="1">
      <alignment horizontal="center" vertical="center"/>
    </xf>
    <xf numFmtId="0" fontId="0" fillId="0" borderId="13" xfId="0" applyBorder="1" applyAlignment="1">
      <alignment horizontal="center" vertical="center"/>
    </xf>
    <xf numFmtId="0" fontId="0" fillId="0" borderId="167" xfId="0" applyBorder="1" applyAlignment="1">
      <alignment horizontal="center" vertical="center"/>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9" borderId="98"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1" fontId="90" fillId="0" borderId="100" xfId="2" applyNumberFormat="1" applyFont="1" applyFill="1" applyBorder="1" applyAlignment="1" applyProtection="1">
      <alignment horizontal="center"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42" fillId="5" borderId="167" xfId="0" applyFont="1" applyFill="1" applyBorder="1" applyAlignment="1" applyProtection="1">
      <alignment horizontal="center" vertical="center"/>
      <protection locked="0"/>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91" fillId="0" borderId="0" xfId="0" applyNumberFormat="1" applyFont="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68" xfId="0" applyBorder="1" applyAlignment="1">
      <alignment horizontal="center" vertical="center"/>
    </xf>
    <xf numFmtId="0" fontId="0" fillId="0" borderId="13" xfId="0" applyBorder="1" applyAlignment="1" applyProtection="1">
      <alignment horizontal="center" vertical="center"/>
      <protection locked="0"/>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200" fontId="133" fillId="0" borderId="13"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0" fontId="25" fillId="0" borderId="165" xfId="0" applyFont="1" applyBorder="1" applyAlignment="1">
      <alignment horizontal="center" vertical="center"/>
    </xf>
    <xf numFmtId="191" fontId="81" fillId="0" borderId="0" xfId="2" applyNumberFormat="1" applyFont="1" applyFill="1" applyBorder="1" applyAlignment="1" applyProtection="1">
      <alignment horizontal="left" vertical="center"/>
    </xf>
    <xf numFmtId="0" fontId="25" fillId="0" borderId="167" xfId="0" applyFont="1" applyBorder="1" applyAlignment="1">
      <alignment horizontal="center" vertical="center"/>
    </xf>
    <xf numFmtId="0" fontId="25" fillId="0" borderId="168" xfId="0" applyFont="1" applyBorder="1" applyAlignment="1">
      <alignment horizontal="center" vertical="center"/>
    </xf>
    <xf numFmtId="0" fontId="25" fillId="0" borderId="36" xfId="0" applyFont="1" applyBorder="1" applyAlignment="1">
      <alignment horizontal="center" vertical="center" wrapText="1"/>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25" fillId="10" borderId="165" xfId="0" applyNumberFormat="1" applyFont="1" applyFill="1" applyBorder="1" applyAlignment="1" applyProtection="1">
      <alignment horizontal="center"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0" fontId="0" fillId="0" borderId="337" xfId="0" applyBorder="1" applyAlignment="1" applyProtection="1">
      <alignment horizontal="center" vertical="center"/>
      <protection locked="0"/>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36" xfId="0" applyFont="1"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30" fillId="0" borderId="0" xfId="8" applyFont="1" applyAlignment="1">
      <alignment horizontal="center" vertical="center"/>
    </xf>
    <xf numFmtId="0" fontId="293" fillId="0" borderId="5" xfId="8" applyFont="1" applyBorder="1" applyAlignment="1">
      <alignment horizontal="center" vertical="center" shrinkToFit="1"/>
    </xf>
    <xf numFmtId="0" fontId="293" fillId="0" borderId="29"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44" xfId="8" applyFont="1" applyBorder="1" applyAlignment="1">
      <alignment horizontal="center" vertical="center" shrinkToFit="1"/>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293" fillId="0" borderId="6" xfId="8" applyFont="1" applyBorder="1" applyAlignment="1">
      <alignment horizontal="center" vertical="center" shrinkToFit="1"/>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30" fillId="0" borderId="79"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40"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0" borderId="3" xfId="8" applyFont="1" applyBorder="1" applyAlignment="1">
      <alignment horizontal="center" vertical="center" shrinkToFit="1"/>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48" xfId="8" applyFont="1" applyBorder="1" applyAlignment="1">
      <alignment horizontal="center"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92"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91" xfId="8" applyFont="1" applyBorder="1" applyAlignment="1">
      <alignment horizontal="center" vertical="center"/>
    </xf>
    <xf numFmtId="0" fontId="30" fillId="0" borderId="77" xfId="8" applyFont="1" applyBorder="1" applyAlignment="1">
      <alignment horizontal="center" vertical="center"/>
    </xf>
    <xf numFmtId="0" fontId="30" fillId="0" borderId="86"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244" fillId="0" borderId="167" xfId="8" quotePrefix="1" applyFont="1" applyBorder="1" applyAlignment="1">
      <alignment horizontal="center" vertical="center"/>
    </xf>
    <xf numFmtId="0" fontId="244" fillId="0" borderId="36" xfId="8" applyFont="1" applyBorder="1" applyAlignment="1">
      <alignment horizontal="center" vertical="center"/>
    </xf>
    <xf numFmtId="0" fontId="244" fillId="0" borderId="167" xfId="8" applyFont="1" applyBorder="1" applyAlignment="1">
      <alignment horizontal="center" vertical="center"/>
    </xf>
    <xf numFmtId="0" fontId="244" fillId="0" borderId="62" xfId="8" applyFont="1" applyBorder="1" applyAlignment="1">
      <alignment horizontal="center" vertical="center"/>
    </xf>
    <xf numFmtId="0" fontId="244" fillId="0" borderId="51" xfId="8"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5" borderId="25" xfId="8" applyFont="1" applyFill="1" applyBorder="1" applyAlignment="1" applyProtection="1">
      <alignment horizontal="left" vertical="center" wrapText="1"/>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0" borderId="77" xfId="8" applyFont="1" applyBorder="1" applyAlignment="1">
      <alignment horizontal="center" vertical="center"/>
    </xf>
    <xf numFmtId="0" fontId="244" fillId="15" borderId="206" xfId="8" applyFont="1" applyFill="1" applyBorder="1" applyAlignment="1" applyProtection="1">
      <alignment horizontal="left" vertical="center" wrapText="1"/>
      <protection locked="0"/>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244" fillId="0" borderId="20" xfId="8" applyFont="1" applyBorder="1" applyAlignment="1">
      <alignment horizontal="center" vertical="center"/>
    </xf>
    <xf numFmtId="0" fontId="244" fillId="0" borderId="168" xfId="8" applyFont="1" applyBorder="1" applyAlignment="1">
      <alignment horizontal="center" vertical="center"/>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30" fillId="0" borderId="2" xfId="8" applyFont="1" applyBorder="1" applyAlignment="1">
      <alignment horizontal="center" vertical="center"/>
    </xf>
    <xf numFmtId="0" fontId="30" fillId="0" borderId="44" xfId="8" applyFont="1" applyBorder="1" applyAlignment="1">
      <alignment horizontal="center" vertical="center"/>
    </xf>
    <xf numFmtId="0" fontId="30" fillId="0" borderId="5" xfId="8" applyFont="1" applyBorder="1" applyAlignment="1">
      <alignment horizontal="center" vertical="center"/>
    </xf>
    <xf numFmtId="0" fontId="30" fillId="0" borderId="41" xfId="8" applyFont="1" applyBorder="1" applyAlignment="1">
      <alignment horizontal="center" vertical="center"/>
    </xf>
    <xf numFmtId="0" fontId="30" fillId="0" borderId="62" xfId="8" applyFont="1" applyBorder="1" applyAlignment="1">
      <alignment horizontal="center" vertical="center"/>
    </xf>
    <xf numFmtId="0" fontId="30" fillId="0" borderId="51" xfId="8" applyFont="1" applyBorder="1" applyAlignment="1">
      <alignment horizontal="center" vertical="center"/>
    </xf>
    <xf numFmtId="0" fontId="30" fillId="0" borderId="63" xfId="8" applyFont="1" applyBorder="1" applyAlignment="1">
      <alignment horizontal="center" vertical="center"/>
    </xf>
    <xf numFmtId="0" fontId="30" fillId="0" borderId="64" xfId="8" applyFont="1" applyBorder="1" applyAlignment="1">
      <alignment horizontal="center" vertical="center"/>
    </xf>
    <xf numFmtId="0" fontId="244" fillId="0" borderId="165" xfId="8" applyFont="1" applyBorder="1" applyAlignment="1">
      <alignment horizontal="center" vertical="center"/>
    </xf>
    <xf numFmtId="0" fontId="244" fillId="0" borderId="173"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165"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165"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3"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54" xfId="8" applyFont="1" applyBorder="1" applyAlignment="1">
      <alignment horizontal="center" vertical="center"/>
    </xf>
    <xf numFmtId="0" fontId="244" fillId="0" borderId="166" xfId="8" applyFont="1" applyBorder="1" applyAlignment="1">
      <alignment horizontal="center" vertical="center"/>
    </xf>
    <xf numFmtId="0" fontId="244" fillId="0" borderId="0" xfId="8" applyFont="1" applyAlignment="1">
      <alignment horizontal="center" vertical="center"/>
    </xf>
    <xf numFmtId="0" fontId="244" fillId="0" borderId="53" xfId="8" applyFont="1" applyBorder="1" applyAlignment="1">
      <alignment horizontal="center" vertical="center"/>
    </xf>
    <xf numFmtId="0" fontId="244" fillId="0" borderId="43" xfId="8" applyFont="1" applyBorder="1" applyAlignment="1">
      <alignment horizontal="center" vertical="center"/>
    </xf>
    <xf numFmtId="0" fontId="30" fillId="0" borderId="8" xfId="8" applyFont="1" applyBorder="1" applyAlignment="1">
      <alignment horizontal="center" vertical="center"/>
    </xf>
    <xf numFmtId="0" fontId="30" fillId="0" borderId="79" xfId="8" applyFont="1" applyBorder="1" applyAlignment="1">
      <alignment horizontal="center" vertical="center" wrapText="1"/>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30" fillId="0" borderId="40" xfId="8" applyFont="1" applyBorder="1" applyAlignment="1">
      <alignment horizontal="center" vertical="center" shrinkToFit="1"/>
    </xf>
    <xf numFmtId="0" fontId="30" fillId="0" borderId="172" xfId="8" applyFont="1" applyBorder="1" applyAlignment="1">
      <alignment horizontal="center" vertical="center" shrinkToFit="1"/>
    </xf>
    <xf numFmtId="0" fontId="30" fillId="0" borderId="3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29" xfId="8" applyFont="1" applyBorder="1" applyAlignment="1">
      <alignment horizontal="center" vertical="center" shrinkToFit="1"/>
    </xf>
    <xf numFmtId="0" fontId="244" fillId="0" borderId="139" xfId="8" applyFont="1" applyBorder="1" applyAlignment="1">
      <alignment horizontal="center" vertical="center"/>
    </xf>
    <xf numFmtId="0" fontId="30" fillId="0" borderId="5" xfId="8" applyFont="1" applyBorder="1" applyAlignment="1">
      <alignment horizontal="center" vertical="center" wrapText="1"/>
    </xf>
    <xf numFmtId="0" fontId="30" fillId="0" borderId="6" xfId="8" applyFont="1" applyBorder="1" applyAlignment="1">
      <alignment horizontal="center" vertical="center" wrapText="1"/>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293" fillId="0" borderId="332" xfId="8" applyFont="1" applyBorder="1" applyAlignment="1">
      <alignment horizontal="center" vertical="center" shrinkToFit="1"/>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9" xfId="8" applyFont="1" applyBorder="1" applyAlignment="1">
      <alignment horizontal="center" vertical="center" wrapTex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0" fontId="30" fillId="0" borderId="166" xfId="8" applyFont="1" applyBorder="1" applyAlignment="1">
      <alignment horizontal="center" vertical="center"/>
    </xf>
    <xf numFmtId="0" fontId="30" fillId="0" borderId="172" xfId="8" applyFont="1" applyBorder="1" applyAlignment="1">
      <alignment horizontal="center" vertical="center"/>
    </xf>
    <xf numFmtId="0" fontId="244" fillId="0" borderId="183" xfId="8" applyFont="1" applyBorder="1" applyAlignment="1">
      <alignment horizontal="center" vertical="center"/>
    </xf>
    <xf numFmtId="0" fontId="244" fillId="0" borderId="182"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30" fillId="0" borderId="6" xfId="8" applyFont="1" applyBorder="1" applyAlignment="1">
      <alignment horizontal="center" vertical="center" wrapText="1" shrinkToFit="1"/>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293" fillId="0" borderId="198" xfId="8" applyFont="1" applyBorder="1" applyAlignment="1">
      <alignment horizontal="center" vertical="center" shrinkToFit="1"/>
    </xf>
    <xf numFmtId="0" fontId="30" fillId="0" borderId="2" xfId="8" applyFont="1" applyBorder="1" applyAlignment="1">
      <alignment horizontal="center" vertical="center" shrinkToFit="1"/>
    </xf>
    <xf numFmtId="0" fontId="30" fillId="0" borderId="5" xfId="8" applyFont="1" applyBorder="1" applyAlignment="1">
      <alignment horizontal="center" vertical="center" shrinkToFi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9" xfId="8" applyFont="1" applyBorder="1" applyAlignment="1">
      <alignment horizontal="center" vertical="center"/>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46" fillId="0" borderId="0" xfId="0" applyFont="1" applyAlignment="1">
      <alignment vertical="center" wrapText="1"/>
    </xf>
    <xf numFmtId="0" fontId="246" fillId="0" borderId="0" xfId="0" applyFont="1">
      <alignment vertical="center"/>
    </xf>
    <xf numFmtId="49" fontId="241" fillId="8" borderId="0" xfId="0" applyNumberFormat="1" applyFont="1" applyFill="1" applyAlignment="1" applyProtection="1">
      <alignment horizontal="center" vertical="center"/>
      <protection locked="0"/>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8" fillId="13" borderId="43" xfId="17" applyFont="1" applyFill="1" applyBorder="1" applyProtection="1">
      <alignment vertical="center"/>
      <protection locked="0"/>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0" fontId="163" fillId="13" borderId="43" xfId="17" applyFill="1" applyBorder="1" applyProtection="1">
      <alignment vertical="center"/>
      <protection locked="0"/>
    </xf>
    <xf numFmtId="0" fontId="244" fillId="0" borderId="50" xfId="8" applyFont="1" applyBorder="1" applyAlignment="1">
      <alignment horizontal="center" vertical="center"/>
    </xf>
    <xf numFmtId="0" fontId="244" fillId="0" borderId="172" xfId="8" applyFont="1" applyBorder="1" applyAlignment="1">
      <alignment horizontal="center" vertical="center"/>
    </xf>
    <xf numFmtId="0" fontId="244" fillId="0" borderId="29" xfId="8" applyFont="1" applyBorder="1" applyAlignment="1">
      <alignment horizontal="center" vertical="center"/>
    </xf>
    <xf numFmtId="0" fontId="244" fillId="0" borderId="6" xfId="8" applyFont="1" applyBorder="1" applyAlignment="1">
      <alignment horizontal="center" vertical="center"/>
    </xf>
    <xf numFmtId="0" fontId="244" fillId="15" borderId="17" xfId="8" applyFont="1" applyFill="1" applyBorder="1" applyAlignment="1" applyProtection="1">
      <alignment horizontal="right" vertical="center"/>
      <protection locked="0"/>
    </xf>
    <xf numFmtId="0" fontId="244" fillId="0" borderId="154" xfId="8" applyFont="1" applyBorder="1" applyAlignment="1" applyProtection="1">
      <alignment horizontal="right" vertical="center"/>
      <protection locked="0"/>
    </xf>
    <xf numFmtId="0" fontId="244" fillId="10" borderId="4" xfId="8" applyFont="1" applyFill="1" applyBorder="1" applyAlignment="1" applyProtection="1">
      <alignment horizontal="right" vertical="center"/>
      <protection locked="0"/>
    </xf>
    <xf numFmtId="0" fontId="244" fillId="0" borderId="0" xfId="8" applyFont="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15" borderId="4" xfId="8" applyFont="1" applyFill="1" applyBorder="1" applyAlignment="1" applyProtection="1">
      <alignment horizontal="right" vertical="center"/>
      <protection locked="0"/>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109" xfId="8" applyFont="1" applyBorder="1" applyAlignment="1">
      <alignment horizontal="center" vertical="center"/>
    </xf>
    <xf numFmtId="0" fontId="244" fillId="15" borderId="86" xfId="8" applyFont="1" applyFill="1" applyBorder="1" applyAlignment="1" applyProtection="1">
      <alignment horizontal="right" vertical="center"/>
      <protection locked="0"/>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15" borderId="167" xfId="8" applyFont="1" applyFill="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30" fillId="0" borderId="58" xfId="8" applyFont="1" applyBorder="1" applyAlignment="1">
      <alignment horizontal="center" vertical="center"/>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29" xfId="0" quotePrefix="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6" fontId="275" fillId="0" borderId="43" xfId="0" applyNumberFormat="1" applyFont="1" applyBorder="1" applyAlignment="1">
      <alignment horizontal="center" vertical="center" shrinkToFi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241" fillId="0" borderId="0" xfId="0" applyFont="1" applyAlignment="1" applyProtection="1">
      <alignment horizontal="left" vertical="center"/>
      <protection locked="0"/>
    </xf>
    <xf numFmtId="0" fontId="241" fillId="0" borderId="0" xfId="0" quotePrefix="1" applyFont="1" applyAlignment="1" applyProtection="1">
      <alignment horizontal="left" vertical="center"/>
      <protection locked="0"/>
    </xf>
    <xf numFmtId="49" fontId="241"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186" fontId="251" fillId="0" borderId="53" xfId="0" applyNumberFormat="1" applyFont="1" applyBorder="1" applyAlignment="1">
      <alignment horizontal="center" vertical="center" shrinkToFit="1"/>
    </xf>
    <xf numFmtId="186" fontId="251" fillId="0" borderId="43" xfId="0" applyNumberFormat="1"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0" fontId="118" fillId="0" borderId="0" xfId="0" applyFont="1" applyAlignment="1">
      <alignment wrapText="1"/>
    </xf>
    <xf numFmtId="0" fontId="30" fillId="0" borderId="140" xfId="0" applyFont="1" applyBorder="1">
      <alignment vertical="center"/>
    </xf>
    <xf numFmtId="0" fontId="30" fillId="0" borderId="13" xfId="0" applyFont="1" applyBorder="1">
      <alignment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30" fillId="0" borderId="72" xfId="0" applyFont="1" applyBorder="1" applyAlignment="1">
      <alignment horizontal="center" vertical="center"/>
    </xf>
    <xf numFmtId="0" fontId="30" fillId="0" borderId="13" xfId="0" applyFont="1" applyBorder="1" applyAlignment="1">
      <alignment horizontal="center" vertical="center"/>
    </xf>
    <xf numFmtId="0" fontId="30" fillId="0" borderId="13" xfId="0" applyFont="1" applyBorder="1" applyAlignment="1">
      <alignment horizontal="center" vertical="center" wrapText="1"/>
    </xf>
    <xf numFmtId="0" fontId="30" fillId="0" borderId="27" xfId="0" applyFont="1" applyBorder="1" applyAlignment="1">
      <alignment horizontal="center" vertical="center" wrapText="1"/>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138" xfId="0" applyNumberFormat="1" applyFont="1" applyFill="1" applyBorder="1" applyAlignment="1" applyProtection="1">
      <alignment vertical="center" wrapText="1" shrinkToFit="1"/>
      <protection locked="0"/>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27" xfId="0" applyFont="1" applyBorder="1" applyAlignment="1">
      <alignment horizontal="center"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0" xfId="0" applyFont="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4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64" xfId="0" applyNumberFormat="1" applyFont="1" applyFill="1" applyBorder="1" applyAlignment="1" applyProtection="1">
      <alignment vertical="center" wrapText="1" shrinkToFit="1"/>
      <protection locked="0"/>
    </xf>
    <xf numFmtId="0" fontId="274" fillId="0" borderId="26" xfId="0" applyFont="1" applyBorder="1" applyAlignment="1">
      <alignment horizontal="center" vertical="center"/>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3" fillId="0" borderId="77" xfId="0" applyFont="1" applyBorder="1" applyAlignment="1">
      <alignment horizontal="center" vertical="center"/>
    </xf>
    <xf numFmtId="0" fontId="30" fillId="0" borderId="23"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274" fillId="0" borderId="76" xfId="0" applyFont="1" applyBorder="1" applyAlignment="1">
      <alignment horizontal="center" vertical="center"/>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49" fontId="241" fillId="0" borderId="43" xfId="0" applyNumberFormat="1" applyFont="1" applyBorder="1" applyAlignment="1" applyProtection="1">
      <alignment horizontal="left" vertical="center"/>
      <protection locked="0"/>
    </xf>
    <xf numFmtId="0" fontId="241" fillId="0" borderId="43" xfId="0" applyFont="1" applyBorder="1" applyAlignment="1" applyProtection="1">
      <alignment horizontal="left" vertical="center"/>
      <protection locked="0"/>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124" fillId="0" borderId="0" xfId="0" applyFont="1" applyProtection="1">
      <alignment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75" xfId="0" applyFont="1" applyBorder="1" applyAlignment="1">
      <alignment vertical="top" wrapText="1"/>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60" fillId="0" borderId="133" xfId="0" applyFont="1" applyBorder="1" applyAlignment="1">
      <alignmen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30" fillId="0" borderId="0" xfId="0" applyFont="1">
      <alignment vertical="center"/>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116" fillId="0" borderId="8" xfId="0" applyFont="1" applyBorder="1" applyAlignment="1">
      <alignment horizontal="left" vertical="top"/>
    </xf>
    <xf numFmtId="0" fontId="135" fillId="0" borderId="165" xfId="0" applyFont="1" applyBorder="1" applyAlignment="1">
      <alignment horizontal="left" vertical="top"/>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30" fillId="0" borderId="137"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wrapText="1"/>
    </xf>
    <xf numFmtId="49" fontId="241" fillId="13" borderId="0" xfId="0" applyNumberFormat="1" applyFont="1" applyFill="1" applyAlignment="1" applyProtection="1">
      <alignment horizontal="left" vertical="center"/>
      <protection locked="0"/>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6" xfId="0" applyFont="1" applyBorder="1" applyAlignment="1">
      <alignment horizontal="center" vertical="center"/>
    </xf>
    <xf numFmtId="0" fontId="30" fillId="0" borderId="154" xfId="0" applyFont="1" applyBorder="1" applyAlignment="1">
      <alignment horizontal="center" vertical="center"/>
    </xf>
    <xf numFmtId="49" fontId="241" fillId="13" borderId="154" xfId="0" applyNumberFormat="1" applyFont="1" applyFill="1" applyBorder="1" applyAlignment="1" applyProtection="1">
      <alignment horizontal="left" vertical="center"/>
      <protection locked="0"/>
    </xf>
    <xf numFmtId="49" fontId="241" fillId="13" borderId="43" xfId="0" applyNumberFormat="1" applyFont="1" applyFill="1" applyBorder="1" applyAlignment="1" applyProtection="1">
      <alignment horizontal="left" vertical="center"/>
      <protection locked="0"/>
    </xf>
    <xf numFmtId="0" fontId="134" fillId="0" borderId="154" xfId="0" applyFont="1" applyBorder="1">
      <alignment vertical="center"/>
    </xf>
    <xf numFmtId="0" fontId="134" fillId="0" borderId="23" xfId="0" applyFont="1" applyBorder="1">
      <alignment vertical="center"/>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2" fillId="0" borderId="338" xfId="0" applyFont="1" applyBorder="1" applyAlignment="1">
      <alignment vertical="center" wrapText="1"/>
    </xf>
    <xf numFmtId="0" fontId="242" fillId="0" borderId="0" xfId="0" applyFont="1" applyAlignment="1">
      <alignment vertical="center" wrapText="1"/>
    </xf>
    <xf numFmtId="0" fontId="30" fillId="0" borderId="0" xfId="0" applyFont="1" applyAlignment="1">
      <alignment horizontal="left" vertical="center"/>
    </xf>
    <xf numFmtId="0" fontId="30" fillId="0" borderId="25" xfId="0" applyFont="1" applyBorder="1" applyAlignment="1">
      <alignment horizontal="center" vertical="center"/>
    </xf>
    <xf numFmtId="0" fontId="30" fillId="0" borderId="0" xfId="0" applyFont="1" applyAlignment="1">
      <alignment horizontal="left" vertical="top" wrapText="1"/>
    </xf>
    <xf numFmtId="0" fontId="118" fillId="0" borderId="78"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49"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4" fillId="8" borderId="0" xfId="0" applyFont="1" applyFill="1" applyAlignment="1" applyProtection="1">
      <alignment horizontal="left" vertical="center"/>
      <protection locked="0"/>
    </xf>
    <xf numFmtId="0" fontId="244" fillId="8" borderId="43" xfId="0" applyFont="1" applyFill="1" applyBorder="1" applyAlignment="1" applyProtection="1">
      <alignment horizontal="left" vertical="center"/>
      <protection locked="0"/>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53"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244" fillId="8" borderId="154" xfId="0" applyFont="1" applyFill="1" applyBorder="1" applyAlignment="1" applyProtection="1">
      <alignment horizontal="left" vertical="center"/>
      <protection locked="0"/>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0" fillId="0" borderId="0" xfId="0">
      <alignmen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9" xfId="42" applyFont="1" applyBorder="1" applyAlignment="1">
      <alignment horizontal="left" vertical="center"/>
    </xf>
    <xf numFmtId="0" fontId="200" fillId="0" borderId="10" xfId="42" applyFont="1" applyBorder="1" applyAlignment="1">
      <alignment horizontal="left" vertical="center"/>
    </xf>
    <xf numFmtId="0" fontId="200" fillId="0" borderId="8" xfId="42" applyFont="1" applyBorder="1" applyAlignment="1">
      <alignment horizontal="left" vertical="center" shrinkToFit="1"/>
    </xf>
    <xf numFmtId="0" fontId="200" fillId="0" borderId="9" xfId="42" applyFont="1" applyBorder="1" applyAlignment="1">
      <alignment horizontal="left" vertical="center" shrinkToFit="1"/>
    </xf>
    <xf numFmtId="0" fontId="200" fillId="0" borderId="10"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00" fillId="0" borderId="9" xfId="42" applyNumberFormat="1" applyFont="1" applyBorder="1" applyAlignment="1">
      <alignment horizontal="center" vertical="center"/>
    </xf>
    <xf numFmtId="197" fontId="200" fillId="0" borderId="10" xfId="42" applyNumberFormat="1" applyFont="1" applyBorder="1" applyAlignment="1">
      <alignment horizontal="center" vertical="center"/>
    </xf>
    <xf numFmtId="203" fontId="200" fillId="0" borderId="223" xfId="42" applyNumberFormat="1" applyFont="1" applyBorder="1" applyAlignment="1">
      <alignment horizontal="center" vertical="center" wrapText="1"/>
    </xf>
    <xf numFmtId="203" fontId="200" fillId="0" borderId="9" xfId="42" applyNumberFormat="1" applyFont="1" applyBorder="1" applyAlignment="1">
      <alignment horizontal="center" vertical="center" wrapText="1"/>
    </xf>
    <xf numFmtId="203" fontId="200" fillId="0" borderId="262"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203" fontId="134" fillId="0" borderId="9" xfId="42" applyNumberFormat="1" applyFont="1" applyBorder="1" applyAlignment="1">
      <alignment horizontal="left" vertical="center" wrapTex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08" fillId="0" borderId="8" xfId="42" applyFont="1" applyBorder="1" applyAlignment="1">
      <alignment horizontal="left" vertical="center" shrinkToFit="1"/>
    </xf>
    <xf numFmtId="0" fontId="208" fillId="0" borderId="9" xfId="42" applyFont="1" applyBorder="1" applyAlignment="1">
      <alignment horizontal="left" vertical="center" shrinkToFit="1"/>
    </xf>
    <xf numFmtId="203" fontId="200" fillId="0" borderId="8" xfId="42" applyNumberFormat="1" applyFont="1" applyBorder="1" applyAlignment="1">
      <alignment horizontal="center" vertical="center" wrapTex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203" fontId="134" fillId="0" borderId="22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0" fontId="200" fillId="0" borderId="223" xfId="42" applyFont="1" applyBorder="1" applyAlignment="1">
      <alignment horizontal="left" vertical="center" shrinkToFit="1"/>
    </xf>
    <xf numFmtId="197" fontId="200" fillId="0" borderId="223" xfId="42" applyNumberFormat="1" applyFont="1" applyBorder="1" applyAlignment="1">
      <alignment horizontal="center" vertical="center"/>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212" fillId="0" borderId="8" xfId="42" applyFont="1" applyBorder="1" applyAlignment="1">
      <alignment horizontal="left" vertical="center" shrinkToFit="1"/>
    </xf>
    <xf numFmtId="0" fontId="200" fillId="0" borderId="236" xfId="42" applyFont="1" applyBorder="1" applyAlignment="1">
      <alignment horizontal="left" vertical="center"/>
    </xf>
    <xf numFmtId="0" fontId="200" fillId="0" borderId="236" xfId="42" applyFont="1" applyBorder="1" applyAlignment="1">
      <alignment horizontal="left" vertical="center" shrinkToFit="1"/>
    </xf>
    <xf numFmtId="197" fontId="200" fillId="0" borderId="236"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2" xfId="42" applyNumberFormat="1" applyFont="1" applyBorder="1" applyAlignment="1">
      <alignment horizontal="center" vertical="center"/>
    </xf>
    <xf numFmtId="197" fontId="200" fillId="0" borderId="166"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97" fontId="208" fillId="0" borderId="2" xfId="42" applyNumberFormat="1" applyFont="1" applyBorder="1" applyAlignment="1">
      <alignment horizontal="center" vertical="center"/>
    </xf>
    <xf numFmtId="182" fontId="134" fillId="0" borderId="224"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200" fillId="0" borderId="283" xfId="42" applyNumberFormat="1" applyFont="1" applyBorder="1" applyAlignment="1">
      <alignment horizontal="center" vertical="center" wrapText="1"/>
    </xf>
    <xf numFmtId="203" fontId="200" fillId="0" borderId="234"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182" fontId="134" fillId="0" borderId="229" xfId="42" applyNumberFormat="1" applyFont="1" applyBorder="1" applyAlignment="1">
      <alignment horizontal="left" vertical="center" wrapText="1"/>
    </xf>
    <xf numFmtId="182" fontId="134" fillId="0" borderId="289"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182" fontId="134" fillId="0" borderId="223" xfId="42" applyNumberFormat="1" applyFont="1" applyBorder="1" applyAlignment="1">
      <alignment horizontal="left" vertical="center" wrapText="1"/>
    </xf>
    <xf numFmtId="182" fontId="134" fillId="0" borderId="238" xfId="42" applyNumberFormat="1" applyFont="1" applyBorder="1" applyAlignment="1">
      <alignment horizontal="left" vertical="center" wrapText="1"/>
    </xf>
    <xf numFmtId="197" fontId="200" fillId="0" borderId="24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252" xfId="42" applyFont="1" applyBorder="1" applyAlignment="1">
      <alignment horizontal="left" vertical="center" shrinkToFit="1"/>
    </xf>
    <xf numFmtId="0" fontId="200" fillId="0" borderId="306" xfId="42" applyFont="1" applyBorder="1" applyAlignment="1">
      <alignment horizontal="left" vertical="center" shrinkToFit="1"/>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40"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311"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00" fillId="0" borderId="228" xfId="42" applyNumberFormat="1" applyFont="1" applyBorder="1" applyAlignment="1">
      <alignment horizontal="center" vertical="center"/>
    </xf>
    <xf numFmtId="197" fontId="200" fillId="0" borderId="241" xfId="42" applyNumberFormat="1" applyFont="1" applyBorder="1" applyAlignment="1">
      <alignment horizontal="center" vertical="center"/>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82" fontId="134" fillId="0" borderId="236" xfId="42" applyNumberFormat="1" applyFont="1" applyBorder="1" applyAlignment="1">
      <alignment horizontal="left" vertical="center" wrapText="1"/>
    </xf>
    <xf numFmtId="0" fontId="200" fillId="0" borderId="262" xfId="42" applyFont="1" applyBorder="1" applyAlignment="1">
      <alignment horizontal="left" vertical="center"/>
    </xf>
    <xf numFmtId="182" fontId="134" fillId="0" borderId="262"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9" xfId="42" applyNumberFormat="1" applyFont="1" applyBorder="1" applyAlignment="1">
      <alignment horizontal="center" vertical="center" wrapText="1" shrinkToFit="1"/>
    </xf>
    <xf numFmtId="203" fontId="200" fillId="0" borderId="8" xfId="42" applyNumberFormat="1" applyFont="1" applyBorder="1" applyAlignment="1">
      <alignment horizontal="center" vertical="center" wrapText="1"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0" fontId="208" fillId="0" borderId="224" xfId="42" applyFont="1" applyBorder="1" applyAlignment="1">
      <alignment horizontal="left" vertical="center" shrinkToFit="1"/>
    </xf>
    <xf numFmtId="0" fontId="200" fillId="0" borderId="248" xfId="42" applyFont="1" applyBorder="1" applyAlignment="1">
      <alignment horizontal="left" vertical="center"/>
    </xf>
    <xf numFmtId="0" fontId="200" fillId="0" borderId="249" xfId="42" applyFont="1" applyBorder="1" applyAlignment="1">
      <alignment horizontal="left" vertical="center" shrinkToFi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0" fillId="0" borderId="21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45" xfId="42" applyNumberFormat="1" applyFont="1" applyBorder="1" applyAlignment="1">
      <alignment horizontal="center" vertical="center"/>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242" xfId="42" applyFont="1" applyBorder="1" applyAlignment="1">
      <alignment horizontal="left" vertical="center" shrinkToFit="1"/>
    </xf>
    <xf numFmtId="203" fontId="200" fillId="0" borderId="223" xfId="42" applyNumberFormat="1" applyFont="1" applyBorder="1" applyAlignment="1">
      <alignment horizontal="center" vertical="center" wrapText="1" shrinkToFit="1"/>
    </xf>
    <xf numFmtId="203" fontId="200" fillId="0" borderId="242"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93" xfId="42" applyFont="1" applyBorder="1" applyAlignment="1">
      <alignment horizontal="left" vertical="center"/>
    </xf>
    <xf numFmtId="0" fontId="200" fillId="0" borderId="232"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197" fontId="208" fillId="0" borderId="223" xfId="42" applyNumberFormat="1" applyFont="1" applyBorder="1" applyAlignment="1">
      <alignment horizontal="center" vertical="center"/>
    </xf>
    <xf numFmtId="203" fontId="200" fillId="0" borderId="224" xfId="42" applyNumberFormat="1" applyFont="1" applyBorder="1" applyAlignment="1">
      <alignment horizontal="center" vertical="center" wrapText="1" shrinkToFit="1"/>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0" fontId="200" fillId="0" borderId="8" xfId="42"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203" fontId="200" fillId="0" borderId="257" xfId="42" applyNumberFormat="1" applyFont="1" applyBorder="1" applyAlignment="1">
      <alignment horizontal="center" vertical="center" wrapText="1"/>
    </xf>
    <xf numFmtId="0" fontId="200" fillId="0" borderId="249" xfId="42" applyFont="1" applyBorder="1" applyAlignment="1">
      <alignment horizontal="left" vertical="center"/>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0" fontId="200" fillId="0" borderId="265"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0" fontId="200" fillId="0" borderId="213" xfId="42" applyFont="1" applyBorder="1" applyAlignment="1">
      <alignment horizontal="left" vertical="center"/>
    </xf>
    <xf numFmtId="0" fontId="200" fillId="0" borderId="213" xfId="42" applyFont="1" applyBorder="1" applyAlignment="1">
      <alignment horizontal="left" vertical="center" shrinkToFit="1"/>
    </xf>
    <xf numFmtId="197" fontId="200" fillId="0" borderId="213" xfId="42" applyNumberFormat="1" applyFont="1" applyBorder="1" applyAlignment="1">
      <alignment horizontal="center" vertical="center"/>
    </xf>
    <xf numFmtId="203" fontId="200" fillId="0" borderId="213" xfId="42" applyNumberFormat="1" applyFont="1" applyBorder="1" applyAlignment="1">
      <alignment horizontal="center" vertical="center" wrapText="1" shrinkToFit="1"/>
    </xf>
    <xf numFmtId="182" fontId="134" fillId="0" borderId="213"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197" fontId="200" fillId="0" borderId="234" xfId="42" applyNumberFormat="1" applyFont="1" applyBorder="1" applyAlignment="1">
      <alignment horizontal="center" vertical="center"/>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57" xfId="42" applyFont="1" applyBorder="1" applyAlignment="1">
      <alignment horizontal="left" vertical="center" shrinkToFi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5" xfId="42" applyFont="1" applyBorder="1" applyAlignment="1">
      <alignment horizontal="left" vertical="center" shrinkToFit="1"/>
    </xf>
    <xf numFmtId="197" fontId="200" fillId="0" borderId="219"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34" xfId="42" applyFont="1" applyBorder="1" applyAlignment="1">
      <alignment horizontal="left" vertical="center"/>
    </xf>
    <xf numFmtId="203" fontId="200" fillId="0" borderId="246" xfId="42" applyNumberFormat="1" applyFont="1" applyBorder="1" applyAlignment="1">
      <alignment horizontal="center" vertical="center" wrapText="1"/>
    </xf>
    <xf numFmtId="0" fontId="200" fillId="0" borderId="219" xfId="42" applyFont="1" applyBorder="1" applyAlignment="1">
      <alignment horizontal="left" vertical="center"/>
    </xf>
    <xf numFmtId="0" fontId="200" fillId="0" borderId="241" xfId="42" applyFont="1" applyBorder="1" applyAlignment="1">
      <alignment horizontal="left" vertical="center" shrinkToFit="1"/>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187" xfId="42" applyFont="1" applyBorder="1" applyAlignment="1">
      <alignment horizontal="left" vertical="center"/>
    </xf>
    <xf numFmtId="0" fontId="200" fillId="0" borderId="187" xfId="42" applyFont="1" applyBorder="1" applyAlignment="1">
      <alignment horizontal="left" vertical="center" shrinkToFit="1"/>
    </xf>
    <xf numFmtId="197" fontId="200" fillId="0" borderId="187" xfId="42" applyNumberFormat="1" applyFont="1" applyBorder="1" applyAlignment="1">
      <alignment horizontal="center" vertical="center"/>
    </xf>
    <xf numFmtId="203" fontId="200" fillId="0" borderId="187" xfId="42" applyNumberFormat="1" applyFont="1" applyBorder="1" applyAlignment="1">
      <alignment horizontal="center" vertical="center" wrapText="1" shrinkToFit="1"/>
    </xf>
    <xf numFmtId="182" fontId="134" fillId="0" borderId="187"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xf>
    <xf numFmtId="0" fontId="200" fillId="0" borderId="223" xfId="42" applyFont="1" applyBorder="1" applyAlignment="1">
      <alignment horizontal="left" vertical="center"/>
    </xf>
    <xf numFmtId="0" fontId="200" fillId="0" borderId="238" xfId="42" applyFont="1" applyBorder="1" applyAlignment="1">
      <alignment horizontal="left" vertical="center"/>
    </xf>
    <xf numFmtId="203" fontId="200" fillId="0" borderId="232" xfId="42" applyNumberFormat="1" applyFont="1" applyBorder="1" applyAlignment="1">
      <alignment horizontal="center"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197" fontId="208" fillId="0" borderId="187" xfId="42" applyNumberFormat="1" applyFont="1" applyBorder="1" applyAlignment="1">
      <alignment horizontal="center" vertical="center"/>
    </xf>
    <xf numFmtId="0" fontId="208" fillId="0" borderId="187" xfId="42" applyFont="1" applyBorder="1" applyAlignment="1">
      <alignment horizontal="left" vertical="center" shrinkToFit="1"/>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203" fontId="200" fillId="0" borderId="213" xfId="42" applyNumberFormat="1" applyFont="1" applyBorder="1" applyAlignment="1">
      <alignment horizontal="center"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204" fontId="0" fillId="0" borderId="165" xfId="0" applyNumberFormat="1" applyBorder="1" applyAlignment="1">
      <alignment horizontal="center" vertical="center"/>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8" borderId="2"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3" fillId="18" borderId="165" xfId="3" applyFont="1" applyFill="1" applyBorder="1" applyAlignment="1">
      <alignment horizontal="center" vertical="center" wrapText="1" shrinkToFi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5" xfId="3" applyFont="1" applyBorder="1" applyAlignment="1">
      <alignment horizontal="center" vertical="center" wrapText="1"/>
    </xf>
    <xf numFmtId="0" fontId="190" fillId="0" borderId="29"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233" fillId="11" borderId="29" xfId="0" applyFont="1" applyFill="1" applyBorder="1" applyAlignment="1">
      <alignment horizontal="left" vertical="center"/>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213" xfId="3" applyFont="1" applyBorder="1" applyAlignment="1">
      <alignment horizontal="center" vertical="center" textRotation="255" wrapText="1"/>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30" fillId="0" borderId="168" xfId="8" applyFont="1" applyBorder="1" applyAlignment="1">
      <alignment horizontal="left" vertical="center" wrapText="1"/>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0" xfId="8" applyFont="1" applyAlignment="1">
      <alignment horizontal="left" vertical="center" wrapTex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30" fillId="0" borderId="98" xfId="8" applyFont="1" applyBorder="1" applyAlignment="1">
      <alignment horizontal="center"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firstButton="1" fmlaLink="$A$345" lockText="1"/>
</file>

<file path=xl/ctrlProps/ctrlProp39.xml><?xml version="1.0" encoding="utf-8"?>
<formControlPr xmlns="http://schemas.microsoft.com/office/spreadsheetml/2009/9/main" objectType="Radio" checked="Checked"/>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fmlaLink="$A$349" lockText="1"/>
</file>

<file path=xl/ctrlProps/ctrlProp43.xml><?xml version="1.0" encoding="utf-8"?>
<formControlPr xmlns="http://schemas.microsoft.com/office/spreadsheetml/2009/9/main" objectType="Radio" checked="Checked"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firstButton="1" fmlaLink="K368" lockText="1"/>
</file>

<file path=xl/ctrlProps/ctrlProp209.xml><?xml version="1.0" encoding="utf-8"?>
<formControlPr xmlns="http://schemas.microsoft.com/office/spreadsheetml/2009/9/main" objectType="Radio"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checked="Checked"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checked="Checked"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checked="Checked"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checked="Checked"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checked="Checked"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checked="Checked"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checked="Checked"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checked="Checked" lockText="1"/>
</file>

<file path=xl/ctrlProps/ctrlProp400.xml><?xml version="1.0" encoding="utf-8"?>
<formControlPr xmlns="http://schemas.microsoft.com/office/spreadsheetml/2009/9/main" objectType="Radio" checked="Checked"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checked="Checked"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checked="Checked"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checked="Checked"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checked="Checked"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checked="Checked"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checked="Checked"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checked="Checked"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checked="Checked"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checked="Checked"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checked="Checked"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checked="Checked"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checked="Checked" lockText="1"/>
</file>

<file path=xl/ctrlProps/ctrlProp439.xml><?xml version="1.0" encoding="utf-8"?>
<formControlPr xmlns="http://schemas.microsoft.com/office/spreadsheetml/2009/9/main" objectType="Radio" checked="Checked"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checked="Checked"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checked="Checked"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checked="Checked"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checked="Checked"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checked="Checked"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checked="Checked"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checked="Checked"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checked="Checked"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checked="Checked"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checked="Checked"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checked="Checked"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checked="Checked"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checked="Checked"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checked="Checked" lockText="1"/>
</file>

<file path=xl/ctrlProps/ctrlProp484.xml><?xml version="1.0" encoding="utf-8"?>
<formControlPr xmlns="http://schemas.microsoft.com/office/spreadsheetml/2009/9/main" objectType="Radio" checked="Checked"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checked="Checked"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checked="Checked"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checked="Checked"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checked="Checked"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checked="Checked"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checked="Checked" lockText="1"/>
</file>

<file path=xl/ctrlProps/ctrlProp505.xml><?xml version="1.0" encoding="utf-8"?>
<formControlPr xmlns="http://schemas.microsoft.com/office/spreadsheetml/2009/9/main" objectType="Radio" checked="Checked"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checked="Checked" lockText="1"/>
</file>

<file path=xl/ctrlProps/ctrlProp511.xml><?xml version="1.0" encoding="utf-8"?>
<formControlPr xmlns="http://schemas.microsoft.com/office/spreadsheetml/2009/9/main" objectType="Radio" checked="Checked"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checked="Checked"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checked="Checked"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checked="Checked"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checked="Checked"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checked="Checked"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checked="Checked"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checked="Checked"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checked="Checked"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checked="Checked"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checked="Checked"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checked="Checked"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checked="Checked"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checked="Checked"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checked="Checked"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checked="Checked"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checked="Checked" lockText="1"/>
</file>

<file path=xl/ctrlProps/ctrlProp562.xml><?xml version="1.0" encoding="utf-8"?>
<formControlPr xmlns="http://schemas.microsoft.com/office/spreadsheetml/2009/9/main" objectType="Radio" checked="Checked"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checked="Checked"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checked="Checked" lockText="1"/>
</file>

<file path=xl/ctrlProps/ctrlProp571.xml><?xml version="1.0" encoding="utf-8"?>
<formControlPr xmlns="http://schemas.microsoft.com/office/spreadsheetml/2009/9/main" objectType="Radio" checked="Checked"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checked="Checked"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checked="Checked"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checked="Checked" lockText="1"/>
</file>

<file path=xl/ctrlProps/ctrlProp583.xml><?xml version="1.0" encoding="utf-8"?>
<formControlPr xmlns="http://schemas.microsoft.com/office/spreadsheetml/2009/9/main" objectType="Radio" checked="Checked"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checked="Checked"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checked="Checked"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checked="Checked"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checked="Checked"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checked="Checked"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checked="Checked"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checked="Checked"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checked="Checked"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checked="Checked"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checked="Checked"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checked="Checked"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checked="Checked"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checked="Checked"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83857</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105521</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1307</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142875</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114301</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142875</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171449</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2907927"/>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104775</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123825</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0</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0</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142875</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133350</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0</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123825</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104775</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hidden="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hidden="1">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hidden="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hidden="1">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hidden="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hidden="1">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hidden="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hidden="1">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hidden="1">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hidden="1">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hidden="1">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hidden="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hidden="1">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H9eIIxVWBcLQkD4MCTo9gpLtJNGotmGq+1ZbjbzYuPZEFcw5MMAZQ04Vy+Iu/QpOAk1FRbkrmCWDFL6cOKm0Aw==" saltValue="SG1Z2F94WbCR/dPWmUHqTg=="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tabSelected="1" zoomScaleNormal="100" workbookViewId="0">
      <selection activeCell="N14" sqref="N14"/>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v>2</v>
      </c>
      <c r="K11" s="148">
        <v>2</v>
      </c>
      <c r="L11" s="148">
        <v>3</v>
      </c>
      <c r="M11" s="148">
        <v>4</v>
      </c>
      <c r="N11" s="148">
        <v>5</v>
      </c>
      <c r="O11" s="148">
        <v>6</v>
      </c>
      <c r="P11" s="148">
        <v>7</v>
      </c>
      <c r="R11" s="77"/>
      <c r="S11" s="77"/>
      <c r="T11" s="77"/>
    </row>
    <row r="12" spans="2:29" ht="7.5" customHeight="1"/>
    <row r="13" spans="2:29" ht="20.100000000000001" customHeight="1" thickBot="1">
      <c r="B13" s="18">
        <v>2</v>
      </c>
      <c r="C13" s="76" t="s">
        <v>60</v>
      </c>
    </row>
    <row r="14" spans="2:29" ht="19.7" customHeight="1" thickBot="1">
      <c r="C14" s="572" t="s">
        <v>61</v>
      </c>
      <c r="D14" s="92"/>
      <c r="E14" s="1485" t="s">
        <v>7267</v>
      </c>
      <c r="F14" s="1486"/>
      <c r="G14" s="1486"/>
      <c r="H14" s="1486"/>
      <c r="I14" s="1487"/>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88">
        <v>10000</v>
      </c>
      <c r="E23" s="1489"/>
      <c r="F23" s="1490"/>
      <c r="I23" s="1550">
        <v>20000</v>
      </c>
      <c r="J23" s="1551"/>
      <c r="K23" s="1552"/>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88" t="s">
        <v>7262</v>
      </c>
      <c r="E27" s="1489"/>
      <c r="F27" s="1490"/>
      <c r="H27" s="99" t="s">
        <v>121</v>
      </c>
      <c r="I27" s="1491" t="s">
        <v>6239</v>
      </c>
      <c r="J27" s="1492"/>
      <c r="K27" s="89"/>
      <c r="L27" s="99" t="s">
        <v>129</v>
      </c>
      <c r="M27" s="1488">
        <v>30000</v>
      </c>
      <c r="N27" s="1489"/>
      <c r="O27" s="1490"/>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93">
        <v>40000</v>
      </c>
      <c r="E31" s="1494"/>
      <c r="F31" s="1495"/>
      <c r="G31" s="1496">
        <v>50000</v>
      </c>
      <c r="H31" s="1494"/>
      <c r="I31" s="1495"/>
      <c r="J31" s="1496">
        <v>60000</v>
      </c>
      <c r="K31" s="1494"/>
      <c r="L31" s="1497"/>
      <c r="M31" s="1493">
        <v>70000</v>
      </c>
      <c r="N31" s="1494"/>
      <c r="O31" s="1497"/>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505">
        <v>80000</v>
      </c>
      <c r="E36" s="1506"/>
      <c r="F36" s="1507"/>
      <c r="G36" s="1508">
        <v>90000</v>
      </c>
      <c r="H36" s="1506"/>
      <c r="I36" s="1507"/>
      <c r="J36" s="1508">
        <v>100000</v>
      </c>
      <c r="K36" s="1506"/>
      <c r="L36" s="1509"/>
      <c r="M36" s="1505">
        <v>110000</v>
      </c>
      <c r="N36" s="1506"/>
      <c r="O36" s="1509"/>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257" t="s">
        <v>7194</v>
      </c>
      <c r="J43" s="1258"/>
      <c r="K43" s="1258"/>
      <c r="L43" s="1258"/>
      <c r="M43" s="1258"/>
      <c r="N43" s="1258"/>
      <c r="O43" s="1259"/>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510" t="s">
        <v>90</v>
      </c>
      <c r="E46" s="1510"/>
      <c r="F46" s="1510"/>
      <c r="G46" s="1510"/>
      <c r="H46" s="1510"/>
      <c r="I46" s="1255" t="s">
        <v>7258</v>
      </c>
      <c r="J46" s="1255"/>
      <c r="K46" s="1255"/>
      <c r="L46" s="1255"/>
      <c r="M46" s="1255"/>
      <c r="N46" s="1256">
        <v>10</v>
      </c>
      <c r="O46" s="1256"/>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500" t="s">
        <v>3576</v>
      </c>
      <c r="E51" s="1500"/>
      <c r="F51" s="1500"/>
      <c r="G51" s="1500"/>
      <c r="H51" s="1500"/>
      <c r="I51" s="1500"/>
      <c r="J51" s="1500"/>
      <c r="K51" s="1500"/>
      <c r="L51" s="1500"/>
      <c r="M51" s="1500"/>
      <c r="N51" s="1500"/>
      <c r="O51" s="1500"/>
      <c r="P51" s="1500"/>
      <c r="Q51" s="1500"/>
      <c r="R51" s="1500"/>
      <c r="S51" s="1500"/>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548">
        <v>4.4099999999999999E-4</v>
      </c>
      <c r="T53" s="1549"/>
      <c r="U53" s="55" t="s">
        <v>7197</v>
      </c>
      <c r="Y53" s="90"/>
      <c r="Z53" s="90"/>
      <c r="AB53" s="174"/>
      <c r="AC53" s="211"/>
      <c r="AD53" s="174"/>
      <c r="AE53" s="174"/>
      <c r="AF53" s="174" t="s">
        <v>3098</v>
      </c>
      <c r="AG53" s="174"/>
      <c r="AH53" s="212"/>
      <c r="AI53" s="213"/>
      <c r="AJ53" s="213"/>
    </row>
    <row r="54" spans="3:36" ht="13.5" customHeight="1">
      <c r="D54" s="3"/>
      <c r="E54" s="37"/>
      <c r="F54" s="37"/>
      <c r="G54" s="1501" t="s">
        <v>5834</v>
      </c>
      <c r="H54" s="1501"/>
      <c r="I54" s="1501"/>
      <c r="J54" s="1501"/>
      <c r="K54" s="1501"/>
      <c r="L54" s="1501"/>
      <c r="M54" s="1501"/>
      <c r="N54" s="1501"/>
      <c r="O54" s="1501"/>
      <c r="P54" s="1501"/>
      <c r="Q54" s="1501"/>
      <c r="R54" s="214"/>
      <c r="S54" s="215"/>
      <c r="T54" s="214"/>
      <c r="U54" s="216"/>
      <c r="V54" s="214"/>
      <c r="W54" s="214"/>
      <c r="X54" s="214"/>
      <c r="Y54" s="561"/>
      <c r="Z54" s="561"/>
      <c r="AA54" s="561"/>
      <c r="AB54" s="555"/>
      <c r="AC54" s="90"/>
    </row>
    <row r="55" spans="3:36" ht="13.5" customHeight="1">
      <c r="D55" s="217" t="s">
        <v>112</v>
      </c>
      <c r="E55" s="218"/>
      <c r="F55" s="218"/>
      <c r="G55" s="1501"/>
      <c r="H55" s="1501"/>
      <c r="I55" s="1501"/>
      <c r="J55" s="1501"/>
      <c r="K55" s="1501"/>
      <c r="L55" s="1501"/>
      <c r="M55" s="1501"/>
      <c r="N55" s="1501"/>
      <c r="O55" s="1501"/>
      <c r="P55" s="1501"/>
      <c r="Q55" s="1501"/>
      <c r="R55" s="67"/>
      <c r="S55" s="214"/>
      <c r="T55" s="67"/>
      <c r="U55" s="214"/>
      <c r="V55" s="67"/>
      <c r="W55" s="214"/>
      <c r="X55" s="214"/>
      <c r="Y55" s="214"/>
      <c r="Z55" s="214"/>
      <c r="AA55" s="214"/>
      <c r="AB55" s="214"/>
      <c r="AC55" s="90"/>
    </row>
    <row r="56" spans="3:36">
      <c r="D56" s="219"/>
      <c r="E56" s="220"/>
      <c r="F56" s="220"/>
      <c r="G56" s="1463" t="s">
        <v>7234</v>
      </c>
      <c r="H56" s="1464"/>
      <c r="I56" s="1464"/>
      <c r="J56" s="1465"/>
      <c r="K56" s="1466" t="s">
        <v>7235</v>
      </c>
      <c r="L56" s="1467"/>
      <c r="M56" s="1468"/>
      <c r="N56" s="1553" t="s">
        <v>4545</v>
      </c>
      <c r="O56" s="1554"/>
      <c r="P56" s="1554"/>
      <c r="Q56" s="1555"/>
      <c r="R56" s="214"/>
      <c r="S56" s="67"/>
      <c r="T56" s="67"/>
      <c r="U56" s="221"/>
      <c r="V56" s="67"/>
      <c r="W56" s="214"/>
      <c r="X56" s="556"/>
      <c r="Y56" s="214"/>
      <c r="Z56" s="214"/>
      <c r="AA56" s="214"/>
      <c r="AB56" s="214"/>
      <c r="AC56" s="90"/>
    </row>
    <row r="57" spans="3:36" ht="14.25" customHeight="1">
      <c r="D57" s="1329" t="s">
        <v>4474</v>
      </c>
      <c r="E57" s="1337"/>
      <c r="F57" s="1341"/>
      <c r="G57" s="1511" t="s">
        <v>7256</v>
      </c>
      <c r="H57" s="1512"/>
      <c r="I57" s="1512"/>
      <c r="J57" s="1513"/>
      <c r="K57" s="1556" t="s">
        <v>5856</v>
      </c>
      <c r="L57" s="1557"/>
      <c r="M57" s="1558"/>
      <c r="N57" s="1439">
        <f>IF(AND(G57&lt;&gt;"",K57&lt;&gt;""),VLOOKUP(G57,CO2係数表!B:C,2,FALSE),IF(G57&lt;&gt;"",VLOOKUP(G57,CO2係数表!B:C,2,FALSE),""))</f>
        <v>4.0700000000000003E-4</v>
      </c>
      <c r="O57" s="1440"/>
      <c r="P57" s="1440"/>
      <c r="Q57" s="1441"/>
      <c r="R57" s="222"/>
      <c r="S57" s="256"/>
      <c r="T57" s="12"/>
      <c r="U57" s="12"/>
      <c r="V57" s="12"/>
      <c r="W57" s="12"/>
      <c r="X57" s="214"/>
      <c r="Y57" s="558"/>
      <c r="Z57" s="558"/>
      <c r="AA57" s="558"/>
      <c r="AB57" s="557"/>
      <c r="AC57" s="558"/>
    </row>
    <row r="58" spans="3:36" ht="13.5" customHeight="1">
      <c r="D58" s="1502"/>
      <c r="E58" s="1503"/>
      <c r="F58" s="1504"/>
      <c r="G58" s="1514"/>
      <c r="H58" s="1515"/>
      <c r="I58" s="1515"/>
      <c r="J58" s="1516"/>
      <c r="K58" s="1559"/>
      <c r="L58" s="1560"/>
      <c r="M58" s="1561"/>
      <c r="N58" s="1442"/>
      <c r="O58" s="1443"/>
      <c r="P58" s="1443"/>
      <c r="Q58" s="1444"/>
      <c r="R58" s="222"/>
      <c r="S58" s="256"/>
      <c r="T58" s="12"/>
      <c r="U58" s="12"/>
      <c r="V58" s="12"/>
      <c r="W58" s="12"/>
      <c r="X58" s="214"/>
      <c r="Y58" s="558"/>
      <c r="Z58" s="558"/>
      <c r="AA58" s="558"/>
      <c r="AB58" s="214"/>
    </row>
    <row r="59" spans="3:36" ht="13.5" customHeight="1">
      <c r="D59" s="1329" t="s">
        <v>4474</v>
      </c>
      <c r="E59" s="1337"/>
      <c r="F59" s="1341"/>
      <c r="G59" s="1511" t="s">
        <v>7257</v>
      </c>
      <c r="H59" s="1512"/>
      <c r="I59" s="1512"/>
      <c r="J59" s="1513"/>
      <c r="K59" s="1556" t="s">
        <v>5856</v>
      </c>
      <c r="L59" s="1557"/>
      <c r="M59" s="1558"/>
      <c r="N59" s="1439">
        <f>IF(AND(G59&lt;&gt;"",K59&lt;&gt;""),VLOOKUP(G59,CO2係数表!B:C,2,FALSE),IF(G59&lt;&gt;"",VLOOKUP(G59,CO2係数表!B:C,2,FALSE),""))</f>
        <v>4.3300000000000001E-4</v>
      </c>
      <c r="O59" s="1440"/>
      <c r="P59" s="1440"/>
      <c r="Q59" s="1441"/>
      <c r="R59" s="222"/>
      <c r="S59" s="256"/>
      <c r="T59" s="12"/>
      <c r="U59" s="12"/>
      <c r="V59" s="12"/>
      <c r="W59" s="12"/>
      <c r="X59" s="214"/>
      <c r="Y59" s="558"/>
      <c r="Z59" s="558"/>
      <c r="AA59" s="558"/>
      <c r="AB59" s="557"/>
    </row>
    <row r="60" spans="3:36" ht="13.5" customHeight="1">
      <c r="D60" s="1502"/>
      <c r="E60" s="1503"/>
      <c r="F60" s="1504"/>
      <c r="G60" s="1514"/>
      <c r="H60" s="1515"/>
      <c r="I60" s="1515"/>
      <c r="J60" s="1516"/>
      <c r="K60" s="1559"/>
      <c r="L60" s="1560"/>
      <c r="M60" s="1561"/>
      <c r="N60" s="1442"/>
      <c r="O60" s="1443"/>
      <c r="P60" s="1443"/>
      <c r="Q60" s="1444"/>
      <c r="R60" s="222"/>
      <c r="S60" s="256"/>
      <c r="T60" s="12"/>
      <c r="U60" s="12"/>
      <c r="V60" s="12"/>
      <c r="W60" s="12"/>
      <c r="X60" s="214"/>
      <c r="Y60" s="558"/>
      <c r="Z60" s="558"/>
      <c r="AA60" s="558"/>
      <c r="AB60" s="214"/>
      <c r="AC60" s="90"/>
      <c r="AD60" s="90"/>
      <c r="AE60" s="90"/>
      <c r="AF60" s="90"/>
      <c r="AG60" s="90"/>
    </row>
    <row r="61" spans="3:36" ht="13.5" hidden="1" customHeight="1">
      <c r="D61" s="1329" t="s">
        <v>4474</v>
      </c>
      <c r="E61" s="1337"/>
      <c r="F61" s="1341"/>
      <c r="G61" s="1445"/>
      <c r="H61" s="1446"/>
      <c r="I61" s="1446"/>
      <c r="J61" s="1447"/>
      <c r="K61" s="1451"/>
      <c r="L61" s="1452"/>
      <c r="M61" s="1453"/>
      <c r="N61" s="1457"/>
      <c r="O61" s="1458"/>
      <c r="P61" s="1458"/>
      <c r="Q61" s="1459"/>
      <c r="R61" s="222"/>
      <c r="S61" s="256"/>
      <c r="T61" s="12"/>
      <c r="U61" s="12"/>
      <c r="V61" s="12"/>
      <c r="W61" s="12"/>
      <c r="X61" s="214"/>
      <c r="Y61" s="558"/>
      <c r="Z61" s="558"/>
      <c r="AA61" s="558"/>
      <c r="AB61" s="557"/>
      <c r="AC61" s="90"/>
      <c r="AD61" s="90"/>
      <c r="AE61" s="90"/>
      <c r="AF61" s="90"/>
      <c r="AG61" s="90"/>
    </row>
    <row r="62" spans="3:36" ht="13.5" hidden="1" customHeight="1">
      <c r="D62" s="1502"/>
      <c r="E62" s="1503"/>
      <c r="F62" s="1504"/>
      <c r="G62" s="1448"/>
      <c r="H62" s="1449"/>
      <c r="I62" s="1449"/>
      <c r="J62" s="1450"/>
      <c r="K62" s="1454"/>
      <c r="L62" s="1455"/>
      <c r="M62" s="1456"/>
      <c r="N62" s="1460"/>
      <c r="O62" s="1461"/>
      <c r="P62" s="1461"/>
      <c r="Q62" s="1462"/>
      <c r="R62" s="222"/>
      <c r="S62" s="256"/>
      <c r="T62" s="12"/>
      <c r="U62" s="12"/>
      <c r="V62" s="12"/>
      <c r="W62" s="12"/>
      <c r="X62" s="214"/>
      <c r="Y62" s="558"/>
      <c r="Z62" s="558"/>
      <c r="AA62" s="558"/>
      <c r="AB62" s="214"/>
      <c r="AC62" s="90"/>
      <c r="AD62" s="90"/>
      <c r="AE62" s="90"/>
      <c r="AF62" s="90"/>
      <c r="AG62" s="90"/>
    </row>
    <row r="63" spans="3:36" ht="13.5" hidden="1" customHeight="1">
      <c r="D63" s="1329" t="s">
        <v>4474</v>
      </c>
      <c r="E63" s="1337"/>
      <c r="F63" s="1341"/>
      <c r="G63" s="1445"/>
      <c r="H63" s="1446"/>
      <c r="I63" s="1446"/>
      <c r="J63" s="1447"/>
      <c r="K63" s="1451"/>
      <c r="L63" s="1452"/>
      <c r="M63" s="1453"/>
      <c r="N63" s="1457"/>
      <c r="O63" s="1458"/>
      <c r="P63" s="1458"/>
      <c r="Q63" s="1459"/>
      <c r="R63" s="222"/>
      <c r="S63" s="256"/>
      <c r="T63" s="12"/>
      <c r="U63" s="12"/>
      <c r="V63" s="12"/>
      <c r="W63" s="12"/>
      <c r="X63" s="214"/>
      <c r="Y63" s="558"/>
      <c r="Z63" s="558"/>
      <c r="AA63" s="558"/>
      <c r="AB63" s="557"/>
    </row>
    <row r="64" spans="3:36" ht="13.5" hidden="1" customHeight="1">
      <c r="D64" s="1502"/>
      <c r="E64" s="1503"/>
      <c r="F64" s="1504"/>
      <c r="G64" s="1448"/>
      <c r="H64" s="1449"/>
      <c r="I64" s="1449"/>
      <c r="J64" s="1450"/>
      <c r="K64" s="1454"/>
      <c r="L64" s="1455"/>
      <c r="M64" s="1456"/>
      <c r="N64" s="1460"/>
      <c r="O64" s="1461"/>
      <c r="P64" s="1461"/>
      <c r="Q64" s="1462"/>
      <c r="R64" s="222"/>
      <c r="S64" s="256"/>
      <c r="T64" s="12"/>
      <c r="U64" s="12"/>
      <c r="V64" s="12"/>
      <c r="W64" s="12"/>
      <c r="X64" s="214"/>
      <c r="Y64" s="558"/>
      <c r="Z64" s="558"/>
      <c r="AA64" s="558"/>
      <c r="AB64" s="214"/>
    </row>
    <row r="65" spans="3:34" ht="14.25" hidden="1" customHeight="1">
      <c r="D65" s="1329" t="s">
        <v>4474</v>
      </c>
      <c r="E65" s="1337"/>
      <c r="F65" s="1341"/>
      <c r="G65" s="1445"/>
      <c r="H65" s="1446"/>
      <c r="I65" s="1446"/>
      <c r="J65" s="1447"/>
      <c r="K65" s="1451"/>
      <c r="L65" s="1452"/>
      <c r="M65" s="1453"/>
      <c r="N65" s="1457"/>
      <c r="O65" s="1458"/>
      <c r="P65" s="1458"/>
      <c r="Q65" s="1459"/>
      <c r="R65" s="222"/>
      <c r="S65" s="256"/>
      <c r="T65" s="12"/>
      <c r="U65" s="12"/>
      <c r="V65" s="12"/>
      <c r="W65" s="12"/>
      <c r="X65" s="214"/>
      <c r="Y65" s="558"/>
      <c r="Z65" s="558"/>
      <c r="AA65" s="558"/>
      <c r="AB65" s="557"/>
    </row>
    <row r="66" spans="3:34" ht="14.25" hidden="1" customHeight="1">
      <c r="D66" s="1502"/>
      <c r="E66" s="1503"/>
      <c r="F66" s="1504"/>
      <c r="G66" s="1448"/>
      <c r="H66" s="1449"/>
      <c r="I66" s="1449"/>
      <c r="J66" s="1450"/>
      <c r="K66" s="1454"/>
      <c r="L66" s="1455"/>
      <c r="M66" s="1456"/>
      <c r="N66" s="1460"/>
      <c r="O66" s="1461"/>
      <c r="P66" s="1461"/>
      <c r="Q66" s="1462"/>
      <c r="R66" s="222"/>
      <c r="S66" s="256"/>
      <c r="T66" s="12"/>
      <c r="U66" s="12"/>
      <c r="V66" s="12"/>
      <c r="W66" s="12"/>
      <c r="X66" s="214"/>
      <c r="Y66" s="558"/>
      <c r="Z66" s="558"/>
      <c r="AA66" s="558"/>
      <c r="AB66" s="214"/>
    </row>
    <row r="67" spans="3:34" ht="14.25" hidden="1" customHeight="1">
      <c r="D67" s="1329" t="s">
        <v>4474</v>
      </c>
      <c r="E67" s="1337"/>
      <c r="F67" s="1341"/>
      <c r="G67" s="1445"/>
      <c r="H67" s="1446"/>
      <c r="I67" s="1446"/>
      <c r="J67" s="1447"/>
      <c r="K67" s="1451"/>
      <c r="L67" s="1452"/>
      <c r="M67" s="1453"/>
      <c r="N67" s="1457"/>
      <c r="O67" s="1458"/>
      <c r="P67" s="1458"/>
      <c r="Q67" s="1459"/>
      <c r="R67" s="222"/>
      <c r="S67" s="256"/>
      <c r="T67" s="12"/>
      <c r="U67" s="12"/>
      <c r="V67" s="12"/>
      <c r="W67" s="12"/>
      <c r="X67" s="214"/>
      <c r="Y67" s="558"/>
      <c r="Z67" s="558"/>
      <c r="AA67" s="558"/>
      <c r="AB67" s="557"/>
    </row>
    <row r="68" spans="3:34" ht="14.25" hidden="1" customHeight="1">
      <c r="D68" s="1502"/>
      <c r="E68" s="1503"/>
      <c r="F68" s="1504"/>
      <c r="G68" s="1448"/>
      <c r="H68" s="1449"/>
      <c r="I68" s="1449"/>
      <c r="J68" s="1450"/>
      <c r="K68" s="1454"/>
      <c r="L68" s="1455"/>
      <c r="M68" s="1456"/>
      <c r="N68" s="1460"/>
      <c r="O68" s="1461"/>
      <c r="P68" s="1461"/>
      <c r="Q68" s="1462"/>
      <c r="R68" s="222"/>
      <c r="S68" s="256"/>
      <c r="T68" s="12"/>
      <c r="U68" s="12"/>
      <c r="V68" s="12"/>
      <c r="W68" s="12"/>
      <c r="X68" s="214"/>
      <c r="Y68" s="558"/>
      <c r="Z68" s="558"/>
      <c r="AA68" s="558"/>
      <c r="AB68" s="214"/>
    </row>
    <row r="69" spans="3:34" ht="14.25" hidden="1" customHeight="1">
      <c r="D69" s="1329" t="s">
        <v>4474</v>
      </c>
      <c r="E69" s="1337"/>
      <c r="F69" s="1341"/>
      <c r="G69" s="1445"/>
      <c r="H69" s="1446"/>
      <c r="I69" s="1446"/>
      <c r="J69" s="1447"/>
      <c r="K69" s="1451"/>
      <c r="L69" s="1452"/>
      <c r="M69" s="1453"/>
      <c r="N69" s="1457"/>
      <c r="O69" s="1458"/>
      <c r="P69" s="1458"/>
      <c r="Q69" s="1459"/>
      <c r="R69" s="222"/>
      <c r="S69" s="256"/>
      <c r="T69" s="12"/>
      <c r="U69" s="12"/>
      <c r="V69" s="12"/>
      <c r="W69" s="12"/>
      <c r="X69" s="214"/>
      <c r="Y69" s="558"/>
      <c r="Z69" s="558"/>
      <c r="AA69" s="558"/>
      <c r="AB69" s="557"/>
      <c r="AC69" s="559"/>
    </row>
    <row r="70" spans="3:34" ht="14.25" hidden="1" customHeight="1">
      <c r="D70" s="1502"/>
      <c r="E70" s="1503"/>
      <c r="F70" s="1504"/>
      <c r="G70" s="1448"/>
      <c r="H70" s="1449"/>
      <c r="I70" s="1449"/>
      <c r="J70" s="1450"/>
      <c r="K70" s="1454"/>
      <c r="L70" s="1455"/>
      <c r="M70" s="1456"/>
      <c r="N70" s="1460"/>
      <c r="O70" s="1461"/>
      <c r="P70" s="1461"/>
      <c r="Q70" s="1462"/>
      <c r="R70" s="222"/>
      <c r="S70" s="256"/>
      <c r="T70" s="12"/>
      <c r="U70" s="12"/>
      <c r="V70" s="12"/>
      <c r="W70" s="12"/>
      <c r="X70" s="214"/>
      <c r="Y70" s="558"/>
      <c r="Z70" s="558"/>
      <c r="AA70" s="558"/>
      <c r="AB70" s="214"/>
    </row>
    <row r="71" spans="3:34" ht="14.25" hidden="1" customHeight="1">
      <c r="D71" s="1329" t="s">
        <v>4474</v>
      </c>
      <c r="E71" s="1337"/>
      <c r="F71" s="1341"/>
      <c r="G71" s="1445"/>
      <c r="H71" s="1446"/>
      <c r="I71" s="1446"/>
      <c r="J71" s="1447"/>
      <c r="K71" s="1451"/>
      <c r="L71" s="1452"/>
      <c r="M71" s="1453"/>
      <c r="N71" s="1457"/>
      <c r="O71" s="1458"/>
      <c r="P71" s="1458"/>
      <c r="Q71" s="1459"/>
      <c r="R71" s="222"/>
      <c r="S71" s="256"/>
      <c r="T71" s="12"/>
      <c r="U71" s="12"/>
      <c r="V71" s="12"/>
      <c r="W71" s="12"/>
      <c r="X71" s="214"/>
      <c r="Y71" s="558"/>
      <c r="Z71" s="558"/>
      <c r="AA71" s="558"/>
      <c r="AB71" s="557"/>
    </row>
    <row r="72" spans="3:34" ht="14.25" hidden="1" customHeight="1">
      <c r="D72" s="1502"/>
      <c r="E72" s="1503"/>
      <c r="F72" s="1504"/>
      <c r="G72" s="1448"/>
      <c r="H72" s="1449"/>
      <c r="I72" s="1449"/>
      <c r="J72" s="1450"/>
      <c r="K72" s="1454"/>
      <c r="L72" s="1455"/>
      <c r="M72" s="1456"/>
      <c r="N72" s="1460"/>
      <c r="O72" s="1461"/>
      <c r="P72" s="1461"/>
      <c r="Q72" s="1462"/>
      <c r="R72" s="222"/>
      <c r="S72" s="256"/>
      <c r="T72" s="12"/>
      <c r="U72" s="12"/>
      <c r="V72" s="12"/>
      <c r="W72" s="12"/>
      <c r="X72" s="214"/>
      <c r="Y72" s="558"/>
      <c r="Z72" s="558"/>
      <c r="AA72" s="558"/>
      <c r="AB72" s="214"/>
    </row>
    <row r="73" spans="3:34" ht="14.25" hidden="1" customHeight="1">
      <c r="D73" s="1329" t="s">
        <v>4474</v>
      </c>
      <c r="E73" s="1337"/>
      <c r="F73" s="1341"/>
      <c r="G73" s="1445"/>
      <c r="H73" s="1446"/>
      <c r="I73" s="1446"/>
      <c r="J73" s="1447"/>
      <c r="K73" s="1451"/>
      <c r="L73" s="1452"/>
      <c r="M73" s="1453"/>
      <c r="N73" s="1457"/>
      <c r="O73" s="1458"/>
      <c r="P73" s="1458"/>
      <c r="Q73" s="1459"/>
      <c r="R73" s="222"/>
      <c r="S73" s="256"/>
      <c r="T73" s="12"/>
      <c r="U73" s="12"/>
      <c r="V73" s="12"/>
      <c r="W73" s="12"/>
      <c r="X73" s="214"/>
      <c r="Y73" s="558"/>
      <c r="Z73" s="558"/>
      <c r="AA73" s="558"/>
      <c r="AB73" s="557"/>
    </row>
    <row r="74" spans="3:34" ht="14.25" hidden="1" customHeight="1">
      <c r="D74" s="1502"/>
      <c r="E74" s="1503"/>
      <c r="F74" s="1504"/>
      <c r="G74" s="1448"/>
      <c r="H74" s="1449"/>
      <c r="I74" s="1449"/>
      <c r="J74" s="1450"/>
      <c r="K74" s="1454"/>
      <c r="L74" s="1455"/>
      <c r="M74" s="1456"/>
      <c r="N74" s="1460"/>
      <c r="O74" s="1461"/>
      <c r="P74" s="1461"/>
      <c r="Q74" s="1462"/>
      <c r="R74" s="222"/>
      <c r="S74" s="256"/>
      <c r="T74" s="12"/>
      <c r="U74" s="12"/>
      <c r="V74" s="12"/>
      <c r="W74" s="12"/>
      <c r="X74" s="214"/>
      <c r="Y74" s="558"/>
      <c r="Z74" s="558"/>
      <c r="AA74" s="558"/>
      <c r="AB74" s="214"/>
    </row>
    <row r="75" spans="3:34" ht="14.25" hidden="1" customHeight="1">
      <c r="D75" s="1329" t="s">
        <v>4474</v>
      </c>
      <c r="E75" s="1337"/>
      <c r="F75" s="1341"/>
      <c r="G75" s="1445"/>
      <c r="H75" s="1446"/>
      <c r="I75" s="1446"/>
      <c r="J75" s="1447"/>
      <c r="K75" s="1451"/>
      <c r="L75" s="1452"/>
      <c r="M75" s="1453"/>
      <c r="N75" s="1457"/>
      <c r="O75" s="1458"/>
      <c r="P75" s="1458"/>
      <c r="Q75" s="1459"/>
      <c r="R75" s="222"/>
      <c r="S75" s="256"/>
      <c r="T75" s="12"/>
      <c r="U75" s="12"/>
      <c r="V75" s="12"/>
      <c r="W75" s="12"/>
      <c r="X75" s="214"/>
      <c r="Y75" s="558"/>
      <c r="Z75" s="558"/>
      <c r="AA75" s="558"/>
      <c r="AB75" s="557"/>
    </row>
    <row r="76" spans="3:34" ht="14.25" hidden="1" customHeight="1">
      <c r="D76" s="1528"/>
      <c r="E76" s="1529"/>
      <c r="F76" s="1530"/>
      <c r="G76" s="1531"/>
      <c r="H76" s="1532"/>
      <c r="I76" s="1532"/>
      <c r="J76" s="1533"/>
      <c r="K76" s="1534"/>
      <c r="L76" s="1535"/>
      <c r="M76" s="1536"/>
      <c r="N76" s="1544"/>
      <c r="O76" s="1545"/>
      <c r="P76" s="1545"/>
      <c r="Q76" s="1546"/>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569" t="s">
        <v>6286</v>
      </c>
      <c r="K80" s="1570"/>
      <c r="L80" s="1571"/>
      <c r="M80" s="981"/>
      <c r="N80" s="981"/>
      <c r="O80" s="981"/>
      <c r="P80" s="982"/>
      <c r="Q80" s="982"/>
      <c r="R80" s="288"/>
      <c r="S80" s="983"/>
      <c r="X80" s="99"/>
      <c r="Y80" s="560"/>
      <c r="Z80" s="560"/>
      <c r="AA80" s="560"/>
      <c r="AB80" s="560"/>
    </row>
    <row r="81" spans="3:28" ht="21" customHeight="1">
      <c r="D81" s="1579" t="s">
        <v>4544</v>
      </c>
      <c r="E81" s="1580"/>
      <c r="F81" s="1580"/>
      <c r="G81" s="1580"/>
      <c r="H81" s="1580"/>
      <c r="I81" s="1580"/>
      <c r="J81" s="563" t="s">
        <v>6290</v>
      </c>
      <c r="K81" s="20"/>
      <c r="L81" s="206"/>
      <c r="M81" s="981"/>
      <c r="N81" s="981"/>
      <c r="O81" s="981"/>
      <c r="P81" s="982"/>
      <c r="Q81" s="982"/>
      <c r="R81" s="288"/>
      <c r="S81" s="984"/>
      <c r="Z81" s="90"/>
      <c r="AA81" s="91"/>
      <c r="AB81" s="91"/>
    </row>
    <row r="82" spans="3:28" ht="27.75" customHeight="1">
      <c r="D82" s="1562" t="s">
        <v>4546</v>
      </c>
      <c r="E82" s="1563"/>
      <c r="F82" s="275" t="s">
        <v>5838</v>
      </c>
      <c r="G82" s="1527" t="str">
        <f>IF('STEP２（第１、2表）'!I185="","",'STEP２（第１、2表）'!I185)</f>
        <v>エネルギーB</v>
      </c>
      <c r="H82" s="1527"/>
      <c r="I82" s="271" t="s">
        <v>5839</v>
      </c>
      <c r="J82" s="1338">
        <v>20</v>
      </c>
      <c r="K82" s="1339"/>
      <c r="L82" s="1340"/>
      <c r="S82" s="267"/>
      <c r="T82" s="89"/>
      <c r="U82" s="89"/>
      <c r="W82" s="285"/>
      <c r="Y82" s="21"/>
      <c r="AA82" s="91"/>
      <c r="AB82" s="91"/>
    </row>
    <row r="83" spans="3:28" ht="27.75" customHeight="1">
      <c r="D83" s="1564"/>
      <c r="E83" s="1565"/>
      <c r="F83" s="275" t="s">
        <v>5838</v>
      </c>
      <c r="G83" s="1527" t="str">
        <f>IF('STEP２（第１、2表）'!I187="","-",'STEP２（第１、2表）'!I187)</f>
        <v>-</v>
      </c>
      <c r="H83" s="1527"/>
      <c r="I83" s="271" t="s">
        <v>5839</v>
      </c>
      <c r="J83" s="1338"/>
      <c r="K83" s="1339"/>
      <c r="L83" s="1340"/>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541" t="s">
        <v>4286</v>
      </c>
      <c r="E87" s="270" t="s">
        <v>4239</v>
      </c>
      <c r="F87" s="272"/>
      <c r="G87" s="272"/>
      <c r="H87" s="272"/>
      <c r="I87" s="272"/>
      <c r="K87" s="563" t="s">
        <v>6289</v>
      </c>
      <c r="L87" s="272"/>
      <c r="M87" s="271"/>
    </row>
    <row r="88" spans="3:28" ht="27.75" customHeight="1">
      <c r="D88" s="1541"/>
      <c r="E88" s="1525" t="s">
        <v>4547</v>
      </c>
      <c r="F88" s="1526"/>
      <c r="G88" s="569" t="s">
        <v>5838</v>
      </c>
      <c r="H88" s="1527" t="str">
        <f>IF('STEP２（第１、2表）'!K207="","",'STEP２（第１、2表）'!K207)</f>
        <v>エネルギーC</v>
      </c>
      <c r="I88" s="1527"/>
      <c r="J88" s="271" t="s">
        <v>5839</v>
      </c>
      <c r="K88" s="1338">
        <v>30</v>
      </c>
      <c r="L88" s="1339"/>
      <c r="M88" s="1340"/>
      <c r="W88" s="285"/>
      <c r="Y88" s="21"/>
      <c r="AA88" s="91"/>
      <c r="AB88" s="91"/>
    </row>
    <row r="89" spans="3:28" ht="27.75" customHeight="1">
      <c r="D89" s="1541"/>
      <c r="E89" s="1525"/>
      <c r="F89" s="1526"/>
      <c r="G89" s="286"/>
      <c r="H89" s="568" t="s">
        <v>4548</v>
      </c>
      <c r="I89" s="1310"/>
      <c r="J89" s="1469"/>
      <c r="K89" s="1338">
        <v>15</v>
      </c>
      <c r="L89" s="1339"/>
      <c r="M89" s="1340"/>
      <c r="W89" s="285"/>
      <c r="Y89" s="21"/>
      <c r="AA89" s="91"/>
      <c r="AB89" s="91"/>
    </row>
    <row r="90" spans="3:28" ht="27.75" customHeight="1">
      <c r="D90" s="1541"/>
      <c r="E90" s="1525" t="s">
        <v>4549</v>
      </c>
      <c r="F90" s="1572"/>
      <c r="G90" s="1572"/>
      <c r="H90" s="1572"/>
      <c r="I90" s="1572"/>
      <c r="J90" s="1572"/>
      <c r="K90" s="563" t="s">
        <v>6288</v>
      </c>
      <c r="L90" s="272"/>
      <c r="M90" s="271"/>
      <c r="N90" s="150"/>
      <c r="W90" s="285"/>
      <c r="Y90" s="21"/>
      <c r="AA90" s="91"/>
      <c r="AB90" s="91"/>
    </row>
    <row r="91" spans="3:28" ht="27.75" customHeight="1">
      <c r="D91" s="1541"/>
      <c r="E91" s="1523" t="s">
        <v>4247</v>
      </c>
      <c r="F91" s="1523"/>
      <c r="G91" s="1523"/>
      <c r="H91" s="1523"/>
      <c r="I91" s="1523"/>
      <c r="J91" s="1523"/>
      <c r="K91" s="1547">
        <v>40</v>
      </c>
      <c r="L91" s="1547"/>
      <c r="M91" s="1547"/>
      <c r="N91" s="150"/>
      <c r="W91" s="285"/>
      <c r="Y91" s="21"/>
      <c r="AA91" s="91"/>
      <c r="AB91" s="91"/>
    </row>
    <row r="92" spans="3:28" ht="27.75" customHeight="1">
      <c r="D92" s="1541"/>
      <c r="E92" s="1523" t="s">
        <v>4248</v>
      </c>
      <c r="F92" s="1523"/>
      <c r="G92" s="1523"/>
      <c r="H92" s="1523"/>
      <c r="I92" s="1523"/>
      <c r="J92" s="1523"/>
      <c r="K92" s="1547">
        <v>50</v>
      </c>
      <c r="L92" s="1547"/>
      <c r="M92" s="1547"/>
      <c r="N92" s="150"/>
      <c r="W92" s="285"/>
      <c r="Y92" s="21"/>
      <c r="AA92" s="91"/>
      <c r="AB92" s="91"/>
    </row>
    <row r="93" spans="3:28" ht="27.75" customHeight="1">
      <c r="D93" s="1541"/>
      <c r="E93" s="1523" t="s">
        <v>4249</v>
      </c>
      <c r="F93" s="1523"/>
      <c r="G93" s="1523"/>
      <c r="H93" s="1523"/>
      <c r="I93" s="1523"/>
      <c r="J93" s="1523"/>
      <c r="K93" s="1547">
        <v>60</v>
      </c>
      <c r="L93" s="1547"/>
      <c r="M93" s="1547"/>
      <c r="N93" s="150"/>
      <c r="W93" s="285"/>
      <c r="Y93" s="21"/>
      <c r="AA93" s="91"/>
      <c r="AB93" s="91"/>
    </row>
    <row r="94" spans="3:28" ht="27.75" customHeight="1">
      <c r="D94" s="1541"/>
      <c r="E94" s="1525" t="s">
        <v>4546</v>
      </c>
      <c r="F94" s="1526"/>
      <c r="G94" s="275" t="s">
        <v>5838</v>
      </c>
      <c r="H94" s="1527" t="str">
        <f>IF('STEP２（第１、2表）'!K219="","",'STEP２（第１、2表）'!K219)</f>
        <v>エネルギーE</v>
      </c>
      <c r="I94" s="1527"/>
      <c r="J94" s="271" t="s">
        <v>5839</v>
      </c>
      <c r="K94" s="1338">
        <v>70</v>
      </c>
      <c r="L94" s="1339"/>
      <c r="M94" s="1340"/>
      <c r="N94" s="150"/>
      <c r="W94" s="285"/>
      <c r="Y94" s="21"/>
      <c r="AA94" s="91"/>
      <c r="AB94" s="91"/>
    </row>
    <row r="95" spans="3:28" ht="27.75" customHeight="1">
      <c r="D95" s="1541"/>
      <c r="E95" s="1525"/>
      <c r="F95" s="1526"/>
      <c r="G95" s="275" t="s">
        <v>5838</v>
      </c>
      <c r="H95" s="1572" t="str">
        <f>IF('STEP２（第１、2表）'!K221=0,"-",'STEP２（第１、2表）'!K221)</f>
        <v>-</v>
      </c>
      <c r="I95" s="1572"/>
      <c r="J95" s="271" t="s">
        <v>5839</v>
      </c>
      <c r="K95" s="1338"/>
      <c r="L95" s="1339"/>
      <c r="M95" s="1340"/>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518" t="s">
        <v>224</v>
      </c>
      <c r="D98" s="1519"/>
      <c r="E98" s="1519"/>
      <c r="F98" s="1519"/>
      <c r="G98" s="1519"/>
      <c r="H98" s="1519"/>
      <c r="I98" s="1520"/>
      <c r="J98" s="41" t="s">
        <v>186</v>
      </c>
      <c r="K98" s="42"/>
      <c r="L98" s="1521" t="s">
        <v>7213</v>
      </c>
      <c r="M98" s="1521"/>
      <c r="N98" s="1521"/>
      <c r="O98" s="1521"/>
      <c r="P98" s="1521"/>
      <c r="Q98" s="1522"/>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403" t="s">
        <v>193</v>
      </c>
      <c r="J109" s="1404"/>
      <c r="K109" s="1404"/>
      <c r="L109" s="1405"/>
      <c r="M109" s="1403" t="s">
        <v>167</v>
      </c>
      <c r="N109" s="1404"/>
      <c r="O109" s="1404"/>
      <c r="P109" s="1"/>
      <c r="Q109" s="22"/>
      <c r="R109" s="22"/>
      <c r="S109" s="22"/>
      <c r="T109" s="22"/>
      <c r="AC109" s="107"/>
      <c r="AG109" s="59"/>
    </row>
    <row r="110" spans="1:33" ht="17.25" customHeight="1">
      <c r="D110" s="38" t="s">
        <v>112</v>
      </c>
      <c r="E110" s="39"/>
      <c r="F110" s="39"/>
      <c r="G110" s="40"/>
      <c r="H110" s="40"/>
      <c r="I110" s="1403"/>
      <c r="J110" s="1404"/>
      <c r="K110" s="1404"/>
      <c r="L110" s="1405"/>
      <c r="M110" s="1403"/>
      <c r="N110" s="1404"/>
      <c r="O110" s="1404"/>
      <c r="P110" s="1"/>
      <c r="Q110" s="22"/>
      <c r="R110" s="22"/>
      <c r="S110" s="22"/>
      <c r="AG110" s="59"/>
    </row>
    <row r="111" spans="1:33" ht="39.75" customHeight="1">
      <c r="D111" s="1408"/>
      <c r="E111" s="1409"/>
      <c r="F111" s="1409"/>
      <c r="G111" s="1409"/>
      <c r="H111" s="1410"/>
      <c r="I111" s="1426" t="s">
        <v>4457</v>
      </c>
      <c r="J111" s="1427"/>
      <c r="K111" s="1426" t="s">
        <v>218</v>
      </c>
      <c r="L111" s="1427"/>
      <c r="M111" s="1471" t="s">
        <v>3383</v>
      </c>
      <c r="N111" s="1472"/>
      <c r="O111" s="1472"/>
      <c r="P111" s="1473"/>
      <c r="Q111" s="108"/>
      <c r="R111" s="109"/>
      <c r="S111" s="109"/>
      <c r="T111" s="110"/>
      <c r="U111" s="110"/>
      <c r="V111" s="110"/>
      <c r="W111" s="110"/>
      <c r="X111" s="110"/>
      <c r="Y111" s="110"/>
      <c r="AG111" s="59"/>
    </row>
    <row r="112" spans="1:33" ht="15" thickBot="1">
      <c r="D112" s="1309" t="s">
        <v>131</v>
      </c>
      <c r="E112" s="1310"/>
      <c r="F112" s="1310"/>
      <c r="G112" s="1310"/>
      <c r="H112" s="1310"/>
      <c r="I112" s="1566"/>
      <c r="J112" s="1567"/>
      <c r="K112" s="1364" t="s">
        <v>98</v>
      </c>
      <c r="L112" s="1365"/>
      <c r="M112" s="1474"/>
      <c r="N112" s="1475"/>
      <c r="O112" s="1474"/>
      <c r="P112" s="1475"/>
      <c r="Q112" s="111"/>
      <c r="AB112" s="112"/>
      <c r="AG112" s="59"/>
    </row>
    <row r="113" spans="2:33" ht="14.25">
      <c r="D113" s="1476" t="s">
        <v>117</v>
      </c>
      <c r="E113" s="1477"/>
      <c r="F113" s="1477"/>
      <c r="G113" s="1477"/>
      <c r="H113" s="1478"/>
      <c r="I113" s="1376"/>
      <c r="J113" s="1377"/>
      <c r="K113" s="1344" t="s">
        <v>101</v>
      </c>
      <c r="L113" s="1310"/>
      <c r="M113" s="1479"/>
      <c r="N113" s="1480"/>
      <c r="O113" s="1333" t="s">
        <v>176</v>
      </c>
      <c r="P113" s="1334"/>
      <c r="Q113" s="111"/>
      <c r="R113" s="112"/>
      <c r="S113" s="47">
        <f>COUNT(#REF!,#REF!,I174)</f>
        <v>0</v>
      </c>
      <c r="T113" s="47">
        <f>COUNT(M113,#REF!,M174)</f>
        <v>0</v>
      </c>
      <c r="W113" s="112"/>
      <c r="X113" s="112"/>
      <c r="Y113" s="112"/>
      <c r="Z113" s="112"/>
      <c r="AA113" s="112"/>
      <c r="AB113" s="112"/>
      <c r="AG113" s="59"/>
    </row>
    <row r="114" spans="2:33" ht="14.25">
      <c r="D114" s="265"/>
      <c r="E114" s="1344" t="s">
        <v>4392</v>
      </c>
      <c r="F114" s="1310"/>
      <c r="G114" s="1310"/>
      <c r="H114" s="1469"/>
      <c r="I114" s="1376"/>
      <c r="J114" s="1377"/>
      <c r="K114" s="1344" t="s">
        <v>101</v>
      </c>
      <c r="L114" s="1310"/>
      <c r="M114" s="1498"/>
      <c r="N114" s="1499"/>
      <c r="O114" s="1333" t="s">
        <v>176</v>
      </c>
      <c r="P114" s="1334"/>
      <c r="Q114" s="111"/>
      <c r="R114" s="112"/>
      <c r="S114" s="47"/>
      <c r="T114" s="47"/>
      <c r="W114" s="112"/>
      <c r="X114" s="112"/>
      <c r="Y114" s="112"/>
      <c r="Z114" s="112"/>
      <c r="AA114" s="112"/>
      <c r="AG114" s="59"/>
    </row>
    <row r="115" spans="2:33" ht="14.25">
      <c r="D115" s="1476" t="s">
        <v>118</v>
      </c>
      <c r="E115" s="1477"/>
      <c r="F115" s="1477"/>
      <c r="G115" s="1477"/>
      <c r="H115" s="1478"/>
      <c r="I115" s="1376"/>
      <c r="J115" s="1377"/>
      <c r="K115" s="1344" t="s">
        <v>101</v>
      </c>
      <c r="L115" s="1310"/>
      <c r="M115" s="1498"/>
      <c r="N115" s="1499"/>
      <c r="O115" s="1333" t="s">
        <v>176</v>
      </c>
      <c r="P115" s="1334"/>
      <c r="Q115" s="111"/>
      <c r="S115" s="47">
        <f>COUNT(#REF!,#REF!,I176)</f>
        <v>0</v>
      </c>
      <c r="T115" s="47">
        <f>COUNT(M115,#REF!,M176)</f>
        <v>0</v>
      </c>
      <c r="AB115" s="112"/>
      <c r="AG115" s="59"/>
    </row>
    <row r="116" spans="2:33" ht="14.25">
      <c r="D116" s="269"/>
      <c r="E116" s="1344" t="s">
        <v>4392</v>
      </c>
      <c r="F116" s="1310"/>
      <c r="G116" s="1310"/>
      <c r="H116" s="1469"/>
      <c r="I116" s="1376"/>
      <c r="J116" s="1377"/>
      <c r="K116" s="1344" t="s">
        <v>101</v>
      </c>
      <c r="L116" s="1310"/>
      <c r="M116" s="1498"/>
      <c r="N116" s="1499"/>
      <c r="O116" s="1333" t="s">
        <v>176</v>
      </c>
      <c r="P116" s="1334"/>
      <c r="Q116" s="111"/>
      <c r="R116" s="112"/>
      <c r="S116" s="47"/>
      <c r="T116" s="47"/>
      <c r="W116" s="112"/>
      <c r="X116" s="112"/>
      <c r="Y116" s="112"/>
      <c r="Z116" s="112"/>
      <c r="AA116" s="112"/>
      <c r="AG116" s="59"/>
    </row>
    <row r="117" spans="2:33" ht="14.25">
      <c r="D117" s="1476" t="s">
        <v>119</v>
      </c>
      <c r="E117" s="1477"/>
      <c r="F117" s="1477"/>
      <c r="G117" s="1477"/>
      <c r="H117" s="1478"/>
      <c r="I117" s="1376"/>
      <c r="J117" s="1377"/>
      <c r="K117" s="1344" t="s">
        <v>101</v>
      </c>
      <c r="L117" s="1310"/>
      <c r="M117" s="1498"/>
      <c r="N117" s="1499"/>
      <c r="O117" s="1333" t="s">
        <v>176</v>
      </c>
      <c r="P117" s="1334"/>
      <c r="Q117" s="111"/>
      <c r="S117" s="47">
        <f>COUNT(#REF!,#REF!,I178)</f>
        <v>1</v>
      </c>
      <c r="T117" s="47">
        <f>COUNT(M117,#REF!,M178)</f>
        <v>0</v>
      </c>
      <c r="AB117" s="112"/>
      <c r="AG117" s="59"/>
    </row>
    <row r="118" spans="2:33" ht="14.25">
      <c r="D118" s="269"/>
      <c r="E118" s="1344" t="s">
        <v>4392</v>
      </c>
      <c r="F118" s="1310"/>
      <c r="G118" s="1310"/>
      <c r="H118" s="1469"/>
      <c r="I118" s="1376"/>
      <c r="J118" s="1377"/>
      <c r="K118" s="1344" t="s">
        <v>101</v>
      </c>
      <c r="L118" s="1310"/>
      <c r="M118" s="1498"/>
      <c r="N118" s="1499"/>
      <c r="O118" s="1333" t="s">
        <v>176</v>
      </c>
      <c r="P118" s="1334"/>
      <c r="Q118" s="111"/>
      <c r="R118" s="112"/>
      <c r="S118" s="47"/>
      <c r="T118" s="47"/>
      <c r="W118" s="112"/>
      <c r="X118" s="112"/>
      <c r="Y118" s="112"/>
      <c r="Z118" s="112"/>
      <c r="AA118" s="112"/>
      <c r="AG118" s="59"/>
    </row>
    <row r="119" spans="2:33" ht="14.25" customHeight="1">
      <c r="D119" s="1476" t="s">
        <v>120</v>
      </c>
      <c r="E119" s="1542"/>
      <c r="F119" s="1542"/>
      <c r="G119" s="1542"/>
      <c r="H119" s="1543"/>
      <c r="I119" s="1376"/>
      <c r="J119" s="1377"/>
      <c r="K119" s="1344" t="s">
        <v>101</v>
      </c>
      <c r="L119" s="1310"/>
      <c r="M119" s="1498"/>
      <c r="N119" s="1499"/>
      <c r="O119" s="1333" t="s">
        <v>176</v>
      </c>
      <c r="P119" s="1334"/>
      <c r="Q119" s="111"/>
      <c r="S119" s="47">
        <f>COUNT(#REF!,#REF!,I180)</f>
        <v>0</v>
      </c>
      <c r="T119" s="47">
        <f>COUNT(M119,#REF!,M180)</f>
        <v>0</v>
      </c>
      <c r="AB119" s="112"/>
      <c r="AG119" s="59"/>
    </row>
    <row r="120" spans="2:33" ht="15" thickBot="1">
      <c r="D120" s="13"/>
      <c r="E120" s="1329" t="s">
        <v>4392</v>
      </c>
      <c r="F120" s="1337"/>
      <c r="G120" s="1337"/>
      <c r="H120" s="1341"/>
      <c r="I120" s="1335"/>
      <c r="J120" s="1336"/>
      <c r="K120" s="1329" t="s">
        <v>101</v>
      </c>
      <c r="L120" s="1337"/>
      <c r="M120" s="1573"/>
      <c r="N120" s="1574"/>
      <c r="O120" s="1575" t="s">
        <v>176</v>
      </c>
      <c r="P120" s="1576"/>
      <c r="Q120" s="111"/>
      <c r="R120" s="112"/>
      <c r="S120" s="47"/>
      <c r="T120" s="47"/>
      <c r="W120" s="112"/>
      <c r="X120" s="112"/>
      <c r="Y120" s="112"/>
      <c r="Z120" s="112"/>
      <c r="AA120" s="112"/>
      <c r="AG120" s="59"/>
    </row>
    <row r="121" spans="2:33" ht="32.25" customHeight="1" thickBot="1">
      <c r="D121" s="1577" t="s">
        <v>122</v>
      </c>
      <c r="E121" s="1578"/>
      <c r="F121" s="1578"/>
      <c r="G121" s="1578"/>
      <c r="H121" s="1578"/>
      <c r="I121" s="1470"/>
      <c r="J121" s="1470"/>
      <c r="K121" s="1343" t="s">
        <v>6228</v>
      </c>
      <c r="L121" s="1343"/>
      <c r="M121" s="1517"/>
      <c r="N121" s="1517"/>
      <c r="O121" s="1437" t="s">
        <v>6229</v>
      </c>
      <c r="P121" s="1438"/>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403" t="s">
        <v>192</v>
      </c>
      <c r="J131" s="1404"/>
      <c r="K131" s="1404"/>
      <c r="L131" s="1405"/>
      <c r="M131" s="1403" t="s">
        <v>167</v>
      </c>
      <c r="N131" s="1404"/>
      <c r="O131" s="1404"/>
      <c r="P131" s="1"/>
      <c r="Q131" s="22"/>
      <c r="R131" s="22"/>
      <c r="S131" s="22"/>
      <c r="T131" s="22"/>
      <c r="AG131" s="59"/>
    </row>
    <row r="132" spans="4:37" ht="17.25" customHeight="1">
      <c r="D132" s="217" t="s">
        <v>4399</v>
      </c>
      <c r="E132" s="39"/>
      <c r="F132" s="39"/>
      <c r="G132" s="40"/>
      <c r="H132" s="40"/>
      <c r="I132" s="1403"/>
      <c r="J132" s="1404"/>
      <c r="K132" s="1404"/>
      <c r="L132" s="1405"/>
      <c r="M132" s="1403"/>
      <c r="N132" s="1404"/>
      <c r="O132" s="1404"/>
      <c r="P132" s="1"/>
      <c r="Q132" s="22"/>
      <c r="R132" s="22"/>
      <c r="S132" s="22"/>
      <c r="AG132" s="59"/>
    </row>
    <row r="133" spans="4:37" ht="39.75" customHeight="1">
      <c r="D133" s="1408"/>
      <c r="E133" s="1409"/>
      <c r="F133" s="1409"/>
      <c r="G133" s="1409"/>
      <c r="H133" s="1410"/>
      <c r="I133" s="1411" t="s">
        <v>171</v>
      </c>
      <c r="J133" s="1412"/>
      <c r="K133" s="1411" t="s">
        <v>121</v>
      </c>
      <c r="L133" s="1412"/>
      <c r="M133" s="1471" t="s">
        <v>3383</v>
      </c>
      <c r="N133" s="1472"/>
      <c r="O133" s="1472"/>
      <c r="P133" s="1473"/>
      <c r="Q133" s="108"/>
      <c r="R133" s="109"/>
      <c r="S133" s="109"/>
      <c r="T133" s="110"/>
      <c r="U133" s="110"/>
      <c r="V133" s="110"/>
      <c r="W133" s="110"/>
      <c r="X133" s="110"/>
      <c r="Y133" s="110"/>
      <c r="AG133" s="59"/>
    </row>
    <row r="134" spans="4:37" ht="15" thickBot="1">
      <c r="D134" s="1309" t="s">
        <v>131</v>
      </c>
      <c r="E134" s="1310"/>
      <c r="F134" s="1310"/>
      <c r="G134" s="1310"/>
      <c r="H134" s="1310"/>
      <c r="I134" s="1352"/>
      <c r="J134" s="1353"/>
      <c r="K134" s="1354" t="s">
        <v>98</v>
      </c>
      <c r="L134" s="1355"/>
      <c r="M134" s="1474"/>
      <c r="N134" s="1475"/>
      <c r="O134" s="1474"/>
      <c r="P134" s="1475"/>
      <c r="Q134" s="111"/>
      <c r="AB134" s="112"/>
      <c r="AG134" s="59"/>
    </row>
    <row r="135" spans="4:37" ht="14.25">
      <c r="D135" s="1476" t="s">
        <v>117</v>
      </c>
      <c r="E135" s="1477"/>
      <c r="F135" s="1477"/>
      <c r="G135" s="1477"/>
      <c r="H135" s="1478"/>
      <c r="I135" s="1356"/>
      <c r="J135" s="1357"/>
      <c r="K135" s="1309" t="s">
        <v>101</v>
      </c>
      <c r="L135" s="1310"/>
      <c r="M135" s="1479"/>
      <c r="N135" s="1480"/>
      <c r="O135" s="1333" t="s">
        <v>176</v>
      </c>
      <c r="P135" s="1334"/>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45" t="s">
        <v>4392</v>
      </c>
      <c r="F136" s="1346"/>
      <c r="G136" s="1346"/>
      <c r="H136" s="1347"/>
      <c r="I136" s="1356"/>
      <c r="J136" s="1357"/>
      <c r="K136" s="1309" t="s">
        <v>101</v>
      </c>
      <c r="L136" s="1310"/>
      <c r="M136" s="1348"/>
      <c r="N136" s="1349"/>
      <c r="O136" s="1430" t="s">
        <v>176</v>
      </c>
      <c r="P136" s="1431"/>
      <c r="Q136" s="113"/>
      <c r="R136" s="12"/>
      <c r="S136" s="12"/>
      <c r="T136" s="12"/>
      <c r="U136" s="12"/>
      <c r="V136" s="12"/>
      <c r="W136" s="12"/>
      <c r="X136" s="12"/>
      <c r="Y136" s="12"/>
      <c r="Z136" s="12"/>
      <c r="AA136" s="12"/>
      <c r="AB136"/>
      <c r="AC136" s="59"/>
      <c r="AD136"/>
      <c r="AE136"/>
      <c r="AF136"/>
      <c r="AG136" s="278"/>
      <c r="AH136" s="278"/>
      <c r="AI136" s="278"/>
      <c r="AJ136" s="1402"/>
      <c r="AK136" s="1402"/>
    </row>
    <row r="137" spans="4:37" ht="14.25">
      <c r="D137" s="1476" t="s">
        <v>118</v>
      </c>
      <c r="E137" s="1477"/>
      <c r="F137" s="1477"/>
      <c r="G137" s="1477"/>
      <c r="H137" s="1478"/>
      <c r="I137" s="1356"/>
      <c r="J137" s="1357"/>
      <c r="K137" s="1309" t="s">
        <v>101</v>
      </c>
      <c r="L137" s="1310"/>
      <c r="M137" s="1498"/>
      <c r="N137" s="1499"/>
      <c r="O137" s="1333" t="s">
        <v>176</v>
      </c>
      <c r="P137" s="1334"/>
      <c r="Q137" s="111"/>
      <c r="S137" s="111"/>
      <c r="T137" s="54"/>
      <c r="U137" s="19"/>
      <c r="AB137" s="12"/>
      <c r="AC137" s="147"/>
      <c r="AD137" s="146"/>
      <c r="AE137" s="146"/>
      <c r="AF137" s="146"/>
      <c r="AG137" s="59"/>
    </row>
    <row r="138" spans="4:37" s="146" customFormat="1" ht="14.25">
      <c r="D138" s="273"/>
      <c r="E138" s="1345" t="s">
        <v>4392</v>
      </c>
      <c r="F138" s="1346"/>
      <c r="G138" s="1346"/>
      <c r="H138" s="1347"/>
      <c r="I138" s="1356"/>
      <c r="J138" s="1357"/>
      <c r="K138" s="1309" t="s">
        <v>101</v>
      </c>
      <c r="L138" s="1310"/>
      <c r="M138" s="1348"/>
      <c r="N138" s="1349"/>
      <c r="O138" s="1430" t="s">
        <v>176</v>
      </c>
      <c r="P138" s="1431"/>
      <c r="Q138" s="113"/>
      <c r="R138" s="12"/>
      <c r="S138" s="12"/>
      <c r="T138" s="12"/>
      <c r="U138" s="12"/>
      <c r="V138" s="12"/>
      <c r="W138" s="12"/>
      <c r="X138" s="12"/>
      <c r="Y138" s="12"/>
      <c r="Z138" s="12"/>
      <c r="AA138" s="12"/>
      <c r="AB138"/>
      <c r="AC138" s="59"/>
      <c r="AD138"/>
      <c r="AE138"/>
      <c r="AF138"/>
      <c r="AG138" s="59"/>
      <c r="AH138"/>
      <c r="AI138"/>
      <c r="AJ138"/>
      <c r="AK138"/>
    </row>
    <row r="139" spans="4:37" ht="14.25">
      <c r="D139" s="1476" t="s">
        <v>119</v>
      </c>
      <c r="E139" s="1477"/>
      <c r="F139" s="1477"/>
      <c r="G139" s="1477"/>
      <c r="H139" s="1478"/>
      <c r="I139" s="1356"/>
      <c r="J139" s="1357"/>
      <c r="K139" s="1309" t="s">
        <v>101</v>
      </c>
      <c r="L139" s="1310"/>
      <c r="M139" s="1498"/>
      <c r="N139" s="1499"/>
      <c r="O139" s="1333" t="s">
        <v>176</v>
      </c>
      <c r="P139" s="1334"/>
      <c r="Q139" s="111"/>
      <c r="S139" s="111"/>
      <c r="T139" s="54"/>
      <c r="U139" s="19"/>
      <c r="AB139" s="112"/>
      <c r="AG139" s="59"/>
    </row>
    <row r="140" spans="4:37" ht="14.25">
      <c r="D140" s="269"/>
      <c r="E140" s="1344" t="s">
        <v>4392</v>
      </c>
      <c r="F140" s="1310"/>
      <c r="G140" s="1310"/>
      <c r="H140" s="1469"/>
      <c r="I140" s="1356"/>
      <c r="J140" s="1357"/>
      <c r="K140" s="1309" t="s">
        <v>101</v>
      </c>
      <c r="L140" s="1310"/>
      <c r="M140" s="1498"/>
      <c r="N140" s="1499"/>
      <c r="O140" s="1333" t="s">
        <v>176</v>
      </c>
      <c r="P140" s="1334"/>
      <c r="Q140" s="111"/>
      <c r="R140" s="112"/>
      <c r="S140" s="112"/>
      <c r="T140" s="112"/>
      <c r="U140" s="112"/>
      <c r="V140" s="112"/>
      <c r="W140" s="112"/>
      <c r="X140" s="112"/>
      <c r="Y140" s="112"/>
      <c r="Z140" s="112"/>
      <c r="AA140" s="112"/>
      <c r="AG140" s="59"/>
    </row>
    <row r="141" spans="4:37" ht="17.25" customHeight="1" thickBot="1">
      <c r="D141" s="1476" t="s">
        <v>120</v>
      </c>
      <c r="E141" s="1477"/>
      <c r="F141" s="1477"/>
      <c r="G141" s="1477"/>
      <c r="H141" s="1478"/>
      <c r="I141" s="1356"/>
      <c r="J141" s="1357"/>
      <c r="K141" s="1309" t="s">
        <v>101</v>
      </c>
      <c r="L141" s="1310"/>
      <c r="M141" s="1539"/>
      <c r="N141" s="1540"/>
      <c r="O141" s="1333" t="s">
        <v>176</v>
      </c>
      <c r="P141" s="1334"/>
      <c r="Q141" s="111"/>
      <c r="S141" s="111"/>
      <c r="T141" s="54"/>
      <c r="U141" s="19"/>
      <c r="AB141" s="112"/>
      <c r="AG141" s="59"/>
    </row>
    <row r="142" spans="4:37" ht="14.25">
      <c r="D142" s="269"/>
      <c r="E142" s="1344" t="s">
        <v>4392</v>
      </c>
      <c r="F142" s="1310"/>
      <c r="G142" s="1310"/>
      <c r="H142" s="1469"/>
      <c r="I142" s="1356"/>
      <c r="J142" s="1357"/>
      <c r="K142" s="1309" t="s">
        <v>101</v>
      </c>
      <c r="L142" s="1310"/>
      <c r="M142" s="1498"/>
      <c r="N142" s="1499"/>
      <c r="O142" s="1333" t="s">
        <v>176</v>
      </c>
      <c r="P142" s="1334"/>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524"/>
      <c r="Z143" s="1524"/>
      <c r="AA143" s="1524"/>
      <c r="AB143" s="1524"/>
      <c r="AC143"/>
    </row>
    <row r="144" spans="4:37" ht="18.75" customHeight="1" thickBot="1">
      <c r="D144" s="123"/>
      <c r="E144" s="124"/>
      <c r="F144" s="124"/>
      <c r="G144" s="124"/>
      <c r="H144" s="125"/>
      <c r="I144" s="1388" t="s">
        <v>197</v>
      </c>
      <c r="J144" s="1389"/>
      <c r="K144" s="1389"/>
      <c r="L144" s="1390"/>
      <c r="M144" s="1391" t="s">
        <v>183</v>
      </c>
      <c r="N144" s="1392"/>
      <c r="O144" s="1392"/>
      <c r="P144" s="1393"/>
      <c r="Q144" s="111"/>
      <c r="S144" s="111"/>
      <c r="T144" s="54"/>
      <c r="U144" s="19"/>
      <c r="X144" s="126"/>
      <c r="Y144" s="127"/>
      <c r="Z144" s="127"/>
      <c r="AA144" s="1436"/>
      <c r="AB144" s="1436"/>
      <c r="AC144"/>
    </row>
    <row r="145" spans="2:37" ht="34.5" customHeight="1" thickBot="1">
      <c r="D145" s="1314" t="s">
        <v>178</v>
      </c>
      <c r="E145" s="1315"/>
      <c r="F145" s="1315"/>
      <c r="G145" s="1315"/>
      <c r="H145" s="1315"/>
      <c r="I145" s="1406"/>
      <c r="J145" s="1407"/>
      <c r="K145" s="1382" t="s">
        <v>179</v>
      </c>
      <c r="L145" s="1382"/>
      <c r="M145" s="1483"/>
      <c r="N145" s="1484"/>
      <c r="O145" s="1537" t="s">
        <v>3143</v>
      </c>
      <c r="P145" s="1538"/>
      <c r="Q145" s="111"/>
      <c r="R145" s="1435"/>
      <c r="S145" s="1435"/>
      <c r="T145" s="1435"/>
      <c r="U145" s="1435"/>
      <c r="V145" s="1435"/>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403" t="s">
        <v>193</v>
      </c>
      <c r="J152" s="1404"/>
      <c r="K152" s="1404"/>
      <c r="L152" s="1405"/>
      <c r="M152" s="1403" t="s">
        <v>167</v>
      </c>
      <c r="N152" s="1404"/>
      <c r="O152" s="1404"/>
      <c r="P152" s="1"/>
      <c r="Q152" s="22"/>
      <c r="R152" s="22"/>
      <c r="S152" s="22"/>
      <c r="T152" s="22"/>
      <c r="AG152" s="98"/>
      <c r="AH152" s="22"/>
      <c r="AI152" s="22"/>
      <c r="AJ152" s="22"/>
      <c r="AK152" s="22"/>
    </row>
    <row r="153" spans="2:37" ht="17.25" customHeight="1">
      <c r="D153" s="38" t="s">
        <v>112</v>
      </c>
      <c r="E153" s="39"/>
      <c r="F153" s="39"/>
      <c r="G153" s="40"/>
      <c r="H153" s="40"/>
      <c r="I153" s="1403"/>
      <c r="J153" s="1404"/>
      <c r="K153" s="1404"/>
      <c r="L153" s="1405"/>
      <c r="M153" s="1403"/>
      <c r="N153" s="1404"/>
      <c r="O153" s="1404"/>
      <c r="P153" s="1"/>
      <c r="Q153" s="22"/>
      <c r="R153" s="22"/>
      <c r="S153" s="22"/>
      <c r="AG153" s="136"/>
      <c r="AH153" s="136"/>
      <c r="AI153" s="136"/>
      <c r="AJ153" s="1402"/>
      <c r="AK153" s="1402"/>
    </row>
    <row r="154" spans="2:37" ht="39.75" customHeight="1">
      <c r="D154" s="1408"/>
      <c r="E154" s="1409"/>
      <c r="F154" s="1409"/>
      <c r="G154" s="1409"/>
      <c r="H154" s="1410"/>
      <c r="I154" s="1426" t="s">
        <v>4457</v>
      </c>
      <c r="J154" s="1427"/>
      <c r="K154" s="1426" t="s">
        <v>218</v>
      </c>
      <c r="L154" s="1427"/>
      <c r="M154" s="1471" t="s">
        <v>3384</v>
      </c>
      <c r="N154" s="1472"/>
      <c r="O154" s="1472"/>
      <c r="P154" s="1473"/>
      <c r="Q154" s="108"/>
      <c r="R154" s="109"/>
      <c r="S154" s="109"/>
      <c r="T154" s="110"/>
      <c r="U154" s="110"/>
      <c r="V154" s="110"/>
      <c r="W154" s="110"/>
      <c r="X154" s="110"/>
      <c r="Y154" s="110"/>
      <c r="AG154" s="59"/>
    </row>
    <row r="155" spans="2:37" ht="15" thickBot="1">
      <c r="D155" s="1309" t="s">
        <v>131</v>
      </c>
      <c r="E155" s="1310"/>
      <c r="F155" s="1310"/>
      <c r="G155" s="1310"/>
      <c r="H155" s="1310"/>
      <c r="I155" s="1428"/>
      <c r="J155" s="1429"/>
      <c r="K155" s="1364" t="s">
        <v>98</v>
      </c>
      <c r="L155" s="1365"/>
      <c r="M155" s="1325"/>
      <c r="N155" s="1326"/>
      <c r="O155" s="1327"/>
      <c r="P155" s="1328"/>
      <c r="Q155" s="111"/>
      <c r="AB155" s="112"/>
      <c r="AG155" s="59"/>
    </row>
    <row r="156" spans="2:37" ht="14.25">
      <c r="D156" s="1329" t="s">
        <v>117</v>
      </c>
      <c r="E156" s="1310"/>
      <c r="F156" s="1310"/>
      <c r="G156" s="1310"/>
      <c r="H156" s="1330"/>
      <c r="I156" s="1350"/>
      <c r="J156" s="1351"/>
      <c r="K156" s="1344" t="s">
        <v>101</v>
      </c>
      <c r="L156" s="1310"/>
      <c r="M156" s="1331"/>
      <c r="N156" s="1332"/>
      <c r="O156" s="1333" t="s">
        <v>176</v>
      </c>
      <c r="P156" s="1334"/>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45" t="s">
        <v>4392</v>
      </c>
      <c r="F157" s="1346"/>
      <c r="G157" s="1346"/>
      <c r="H157" s="1347"/>
      <c r="I157" s="1350"/>
      <c r="J157" s="1351"/>
      <c r="K157" s="1344" t="s">
        <v>101</v>
      </c>
      <c r="L157" s="1310"/>
      <c r="M157" s="1348"/>
      <c r="N157" s="1349"/>
      <c r="O157" s="1430" t="s">
        <v>176</v>
      </c>
      <c r="P157" s="1431"/>
      <c r="Q157" s="113"/>
      <c r="R157" s="12"/>
      <c r="S157" s="12"/>
      <c r="T157" s="12"/>
      <c r="U157" s="12"/>
      <c r="V157" s="12"/>
      <c r="W157" s="12"/>
      <c r="X157" s="12"/>
      <c r="Y157" s="12"/>
      <c r="Z157" s="12"/>
      <c r="AA157" s="12"/>
      <c r="AB157"/>
      <c r="AC157" s="59"/>
      <c r="AD157"/>
      <c r="AE157"/>
      <c r="AF157"/>
      <c r="AG157" s="59"/>
      <c r="AH157"/>
      <c r="AI157"/>
      <c r="AJ157"/>
      <c r="AK157"/>
    </row>
    <row r="158" spans="2:37" ht="14.25">
      <c r="D158" s="1329" t="s">
        <v>118</v>
      </c>
      <c r="E158" s="1310"/>
      <c r="F158" s="1310"/>
      <c r="G158" s="1310"/>
      <c r="H158" s="1330"/>
      <c r="I158" s="1350"/>
      <c r="J158" s="1351"/>
      <c r="K158" s="1344" t="s">
        <v>101</v>
      </c>
      <c r="L158" s="1310"/>
      <c r="M158" s="1481"/>
      <c r="N158" s="1482"/>
      <c r="O158" s="1333" t="s">
        <v>176</v>
      </c>
      <c r="P158" s="1334"/>
      <c r="Q158" s="111"/>
      <c r="S158" s="111"/>
      <c r="T158" s="54"/>
      <c r="U158" s="19"/>
      <c r="AB158" s="12"/>
      <c r="AC158" s="147"/>
      <c r="AD158" s="146"/>
      <c r="AE158" s="146"/>
      <c r="AF158" s="146"/>
      <c r="AG158" s="59"/>
    </row>
    <row r="159" spans="2:37" s="146" customFormat="1" ht="14.25">
      <c r="D159" s="273"/>
      <c r="E159" s="1345" t="s">
        <v>4392</v>
      </c>
      <c r="F159" s="1346"/>
      <c r="G159" s="1346"/>
      <c r="H159" s="1347"/>
      <c r="I159" s="1350"/>
      <c r="J159" s="1351"/>
      <c r="K159" s="1344" t="s">
        <v>101</v>
      </c>
      <c r="L159" s="1310"/>
      <c r="M159" s="1348"/>
      <c r="N159" s="1349"/>
      <c r="O159" s="1430" t="s">
        <v>176</v>
      </c>
      <c r="P159" s="1431"/>
      <c r="Q159" s="113"/>
      <c r="R159" s="12"/>
      <c r="S159" s="12"/>
      <c r="T159" s="12"/>
      <c r="U159" s="12"/>
      <c r="V159" s="12"/>
      <c r="W159" s="12"/>
      <c r="X159" s="12"/>
      <c r="Y159" s="12"/>
      <c r="Z159" s="12"/>
      <c r="AA159" s="12"/>
      <c r="AB159"/>
      <c r="AC159" s="59"/>
      <c r="AD159"/>
      <c r="AE159"/>
      <c r="AF159"/>
      <c r="AG159" s="59"/>
      <c r="AH159"/>
      <c r="AI159"/>
      <c r="AJ159"/>
      <c r="AK159"/>
    </row>
    <row r="160" spans="2:37" ht="14.25">
      <c r="D160" s="1329" t="s">
        <v>119</v>
      </c>
      <c r="E160" s="1310"/>
      <c r="F160" s="1310"/>
      <c r="G160" s="1310"/>
      <c r="H160" s="1330"/>
      <c r="I160" s="1350"/>
      <c r="J160" s="1351"/>
      <c r="K160" s="1344" t="s">
        <v>101</v>
      </c>
      <c r="L160" s="1310"/>
      <c r="M160" s="1481"/>
      <c r="N160" s="1482"/>
      <c r="O160" s="1333" t="s">
        <v>176</v>
      </c>
      <c r="P160" s="1334"/>
      <c r="Q160" s="111"/>
      <c r="S160" s="111"/>
      <c r="T160" s="54"/>
      <c r="U160" s="19"/>
      <c r="AB160" s="12"/>
      <c r="AC160" s="147"/>
      <c r="AD160" s="146"/>
      <c r="AE160" s="146"/>
      <c r="AF160" s="146"/>
      <c r="AG160" s="59"/>
    </row>
    <row r="161" spans="1:37" s="146" customFormat="1" ht="14.25">
      <c r="D161" s="273"/>
      <c r="E161" s="1345" t="s">
        <v>4392</v>
      </c>
      <c r="F161" s="1346"/>
      <c r="G161" s="1346"/>
      <c r="H161" s="1347"/>
      <c r="I161" s="1350"/>
      <c r="J161" s="1351"/>
      <c r="K161" s="1344" t="s">
        <v>101</v>
      </c>
      <c r="L161" s="1310"/>
      <c r="M161" s="1348"/>
      <c r="N161" s="1349"/>
      <c r="O161" s="1430" t="s">
        <v>176</v>
      </c>
      <c r="P161" s="1431"/>
      <c r="Q161" s="113"/>
      <c r="R161" s="12"/>
      <c r="S161" s="12"/>
      <c r="T161" s="12"/>
      <c r="U161" s="12"/>
      <c r="V161" s="12"/>
      <c r="W161" s="12"/>
      <c r="X161" s="12"/>
      <c r="Y161" s="12"/>
      <c r="Z161" s="12"/>
      <c r="AA161" s="12"/>
      <c r="AB161"/>
      <c r="AC161" s="59"/>
      <c r="AD161"/>
      <c r="AE161"/>
      <c r="AF161"/>
      <c r="AG161" s="59"/>
      <c r="AH161"/>
      <c r="AI161"/>
      <c r="AJ161"/>
      <c r="AK161"/>
    </row>
    <row r="162" spans="1:37" ht="14.25">
      <c r="D162" s="1329" t="s">
        <v>120</v>
      </c>
      <c r="E162" s="1337"/>
      <c r="F162" s="1337"/>
      <c r="G162" s="1337"/>
      <c r="H162" s="1341"/>
      <c r="I162" s="1350"/>
      <c r="J162" s="1351"/>
      <c r="K162" s="1344" t="s">
        <v>101</v>
      </c>
      <c r="L162" s="1310"/>
      <c r="M162" s="1432"/>
      <c r="N162" s="1433"/>
      <c r="O162" s="1333" t="s">
        <v>176</v>
      </c>
      <c r="P162" s="1334"/>
      <c r="Q162" s="111"/>
      <c r="S162" s="111"/>
      <c r="T162" s="54"/>
      <c r="U162" s="19"/>
      <c r="AB162" s="12"/>
      <c r="AC162" s="147"/>
      <c r="AD162" s="146"/>
      <c r="AE162" s="146"/>
      <c r="AF162" s="146"/>
      <c r="AG162" s="59"/>
    </row>
    <row r="163" spans="1:37" s="146" customFormat="1" ht="15" thickBot="1">
      <c r="D163" s="273"/>
      <c r="E163" s="1345" t="s">
        <v>4392</v>
      </c>
      <c r="F163" s="1346"/>
      <c r="G163" s="1346"/>
      <c r="H163" s="1347"/>
      <c r="I163" s="1350"/>
      <c r="J163" s="1351"/>
      <c r="K163" s="1344" t="s">
        <v>101</v>
      </c>
      <c r="L163" s="1310"/>
      <c r="M163" s="1348"/>
      <c r="N163" s="1349"/>
      <c r="O163" s="1430" t="s">
        <v>176</v>
      </c>
      <c r="P163" s="1431"/>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342" t="s">
        <v>122</v>
      </c>
      <c r="E164" s="1343"/>
      <c r="F164" s="1343"/>
      <c r="G164" s="1343"/>
      <c r="H164" s="1343"/>
      <c r="I164" s="1568"/>
      <c r="J164" s="1568"/>
      <c r="K164" s="1343" t="s">
        <v>6228</v>
      </c>
      <c r="L164" s="1343"/>
      <c r="M164" s="1434"/>
      <c r="N164" s="1434"/>
      <c r="O164" s="1437" t="s">
        <v>6229</v>
      </c>
      <c r="P164" s="1438"/>
      <c r="Q164" s="113"/>
      <c r="R164" s="12"/>
      <c r="S164" s="113"/>
      <c r="T164" s="12"/>
      <c r="U164" s="19"/>
      <c r="V164" s="36"/>
      <c r="AG164" s="59"/>
    </row>
    <row r="165" spans="1:37" s="133" customFormat="1" ht="20.25" customHeight="1" thickBot="1">
      <c r="A165" s="22"/>
      <c r="B165" s="22"/>
      <c r="C165" s="22"/>
      <c r="D165" s="128"/>
      <c r="E165" s="129"/>
      <c r="F165" s="129"/>
      <c r="G165" s="129"/>
      <c r="H165" s="130"/>
      <c r="I165" s="1419" t="s">
        <v>4459</v>
      </c>
      <c r="J165" s="1420"/>
      <c r="K165" s="1420"/>
      <c r="L165" s="1421"/>
      <c r="M165" s="1391" t="s">
        <v>183</v>
      </c>
      <c r="N165" s="1392"/>
      <c r="O165" s="1392"/>
      <c r="P165" s="1393"/>
      <c r="Q165"/>
      <c r="R165"/>
      <c r="S165"/>
      <c r="T165"/>
      <c r="U165" s="131"/>
      <c r="V165" s="36"/>
      <c r="W165" s="131"/>
      <c r="X165" s="36"/>
      <c r="Y165" s="132"/>
      <c r="Z165" s="12"/>
      <c r="AA165" s="22"/>
      <c r="AB165" s="134"/>
      <c r="AC165" s="135"/>
      <c r="AD165" s="135"/>
      <c r="AE165" s="1418"/>
      <c r="AF165" s="1418"/>
      <c r="AG165" s="23"/>
      <c r="AH165" s="23"/>
      <c r="AI165" s="23"/>
      <c r="AJ165" s="23"/>
      <c r="AK165" s="23"/>
    </row>
    <row r="166" spans="1:37" ht="35.25" customHeight="1" thickBot="1">
      <c r="D166" s="1374" t="s">
        <v>180</v>
      </c>
      <c r="E166" s="1375"/>
      <c r="F166" s="1375"/>
      <c r="G166" s="1375"/>
      <c r="H166" s="1375"/>
      <c r="I166" s="1422"/>
      <c r="J166" s="1423"/>
      <c r="K166" s="1424" t="s">
        <v>7</v>
      </c>
      <c r="L166" s="1425"/>
      <c r="M166" s="1416"/>
      <c r="N166" s="1417"/>
      <c r="O166" s="1394" t="s">
        <v>176</v>
      </c>
      <c r="P166" s="1395"/>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403" t="s">
        <v>193</v>
      </c>
      <c r="J174" s="1404"/>
      <c r="K174" s="1404"/>
      <c r="L174" s="1405"/>
      <c r="M174" s="1403" t="s">
        <v>167</v>
      </c>
      <c r="N174" s="1404"/>
      <c r="O174" s="1404"/>
      <c r="P174" s="1"/>
      <c r="Y174" s="116"/>
      <c r="AC174" s="23"/>
      <c r="AD174" s="23"/>
      <c r="AE174" s="23"/>
      <c r="AF174" s="23"/>
      <c r="AG174" s="23"/>
    </row>
    <row r="175" spans="1:37" hidden="1">
      <c r="D175" s="38" t="s">
        <v>112</v>
      </c>
      <c r="E175" s="39"/>
      <c r="F175" s="39"/>
      <c r="G175" s="40"/>
      <c r="H175" s="40"/>
      <c r="I175" s="1403"/>
      <c r="J175" s="1404"/>
      <c r="K175" s="1404"/>
      <c r="L175" s="1405"/>
      <c r="M175" s="1403"/>
      <c r="N175" s="1404"/>
      <c r="O175" s="1404"/>
      <c r="P175" s="1"/>
      <c r="Y175" s="116"/>
      <c r="AC175" s="23"/>
      <c r="AD175" s="23"/>
      <c r="AE175" s="23"/>
      <c r="AF175" s="23"/>
      <c r="AG175" s="23"/>
    </row>
    <row r="176" spans="1:37" ht="39.75" hidden="1" customHeight="1">
      <c r="D176" s="1408"/>
      <c r="E176" s="1409"/>
      <c r="F176" s="1409"/>
      <c r="G176" s="1409"/>
      <c r="H176" s="1410"/>
      <c r="I176" s="1411" t="s">
        <v>171</v>
      </c>
      <c r="J176" s="1412"/>
      <c r="K176" s="1411" t="s">
        <v>121</v>
      </c>
      <c r="L176" s="1412"/>
      <c r="M176" s="1413" t="s">
        <v>169</v>
      </c>
      <c r="N176" s="1414"/>
      <c r="O176" s="1414"/>
      <c r="P176" s="1415"/>
      <c r="Y176" s="116"/>
      <c r="AC176" s="23"/>
      <c r="AD176" s="23"/>
      <c r="AE176" s="23"/>
      <c r="AF176" s="23"/>
      <c r="AG176" s="23"/>
    </row>
    <row r="177" spans="2:33" hidden="1">
      <c r="D177" s="1309" t="s">
        <v>131</v>
      </c>
      <c r="E177" s="1310"/>
      <c r="F177" s="1310"/>
      <c r="G177" s="1310"/>
      <c r="H177" s="1310"/>
      <c r="I177" s="1307" t="e">
        <f>IF(#REF!="","",#REF!)</f>
        <v>#REF!</v>
      </c>
      <c r="J177" s="1308"/>
      <c r="K177" s="1354" t="s">
        <v>98</v>
      </c>
      <c r="L177" s="1355"/>
      <c r="M177" s="1327"/>
      <c r="N177" s="1378"/>
      <c r="O177" s="1327"/>
      <c r="P177" s="1328"/>
      <c r="AC177" s="23"/>
      <c r="AD177" s="23"/>
      <c r="AE177" s="23"/>
      <c r="AF177" s="23"/>
      <c r="AG177" s="23"/>
    </row>
    <row r="178" spans="2:33" hidden="1">
      <c r="D178" s="1309" t="s">
        <v>117</v>
      </c>
      <c r="E178" s="1310"/>
      <c r="F178" s="1310"/>
      <c r="G178" s="1310"/>
      <c r="H178" s="1330"/>
      <c r="I178" s="1379">
        <v>1.2</v>
      </c>
      <c r="J178" s="1355"/>
      <c r="K178" s="1309" t="s">
        <v>101</v>
      </c>
      <c r="L178" s="1310"/>
      <c r="M178" s="1311"/>
      <c r="N178" s="1312"/>
      <c r="O178" s="1311" t="str">
        <f>IF(M178="","","tCO2/GJ")</f>
        <v/>
      </c>
      <c r="P178" s="1313"/>
      <c r="X178" s="137"/>
      <c r="AC178" s="23"/>
      <c r="AD178" s="23"/>
      <c r="AE178" s="23"/>
      <c r="AF178" s="23"/>
      <c r="AG178" s="23"/>
    </row>
    <row r="179" spans="2:33" hidden="1">
      <c r="D179" s="1309" t="s">
        <v>118</v>
      </c>
      <c r="E179" s="1310"/>
      <c r="F179" s="1310"/>
      <c r="G179" s="1310"/>
      <c r="H179" s="1330"/>
      <c r="I179" s="1307"/>
      <c r="J179" s="1308"/>
      <c r="K179" s="1309" t="s">
        <v>101</v>
      </c>
      <c r="L179" s="1310"/>
      <c r="M179" s="1311"/>
      <c r="N179" s="1312"/>
      <c r="O179" s="1311" t="str">
        <f>IF(M179="","","tCO2/GJ")</f>
        <v/>
      </c>
      <c r="P179" s="1313"/>
      <c r="U179" s="137"/>
      <c r="V179" s="137"/>
      <c r="W179" s="137"/>
      <c r="X179" s="137"/>
      <c r="AC179" s="23"/>
      <c r="AD179" s="23"/>
      <c r="AE179" s="23"/>
      <c r="AF179" s="23"/>
      <c r="AG179" s="23"/>
    </row>
    <row r="180" spans="2:33" hidden="1">
      <c r="D180" s="1309" t="s">
        <v>119</v>
      </c>
      <c r="E180" s="1310"/>
      <c r="F180" s="1310"/>
      <c r="G180" s="1310"/>
      <c r="H180" s="1330"/>
      <c r="I180" s="1307"/>
      <c r="J180" s="1308"/>
      <c r="K180" s="1309" t="s">
        <v>101</v>
      </c>
      <c r="L180" s="1310"/>
      <c r="M180" s="1311"/>
      <c r="N180" s="1312"/>
      <c r="O180" s="1311" t="str">
        <f>IF(M180="","","tCO2/GJ")</f>
        <v/>
      </c>
      <c r="P180" s="1313"/>
      <c r="U180" s="137"/>
      <c r="V180" s="137"/>
      <c r="W180" s="137"/>
      <c r="X180" s="137"/>
      <c r="AC180" s="23"/>
      <c r="AD180" s="23"/>
      <c r="AE180" s="23"/>
      <c r="AF180" s="23"/>
      <c r="AG180" s="23"/>
    </row>
    <row r="181" spans="2:33" hidden="1">
      <c r="D181" s="1309" t="s">
        <v>120</v>
      </c>
      <c r="E181" s="1310"/>
      <c r="F181" s="1310"/>
      <c r="G181" s="1310"/>
      <c r="H181" s="1330"/>
      <c r="I181" s="1307"/>
      <c r="J181" s="1308"/>
      <c r="K181" s="1309" t="s">
        <v>101</v>
      </c>
      <c r="L181" s="1310"/>
      <c r="M181" s="1311"/>
      <c r="N181" s="1312"/>
      <c r="O181" s="1311" t="str">
        <f>IF(M181="","","tCO2/GJ")</f>
        <v/>
      </c>
      <c r="P181" s="1313"/>
      <c r="U181" s="137"/>
      <c r="V181" s="137"/>
      <c r="W181" s="137"/>
      <c r="X181" s="137"/>
      <c r="AC181" s="23"/>
      <c r="AD181" s="23"/>
      <c r="AE181" s="23"/>
      <c r="AF181" s="23"/>
      <c r="AG181" s="23"/>
    </row>
    <row r="182" spans="2:33" ht="35.25" hidden="1" customHeight="1" thickBot="1">
      <c r="D182" s="1314" t="s">
        <v>178</v>
      </c>
      <c r="E182" s="1315"/>
      <c r="F182" s="1315"/>
      <c r="G182" s="1315"/>
      <c r="H182" s="1315"/>
      <c r="I182" s="1380"/>
      <c r="J182" s="1381"/>
      <c r="K182" s="1382" t="s">
        <v>179</v>
      </c>
      <c r="L182" s="1382"/>
      <c r="M182" s="1383"/>
      <c r="N182" s="1384"/>
      <c r="O182" s="1385" t="s">
        <v>107</v>
      </c>
      <c r="P182" s="1386"/>
      <c r="U182" s="137"/>
      <c r="V182" s="137"/>
      <c r="W182" s="137"/>
      <c r="X182" s="137"/>
      <c r="AC182" s="23"/>
      <c r="AD182" s="23"/>
      <c r="AE182" s="23"/>
      <c r="AF182" s="23"/>
      <c r="AG182" s="23"/>
    </row>
    <row r="183" spans="2:33" ht="14.25" hidden="1" thickBot="1">
      <c r="D183" s="128"/>
      <c r="E183" s="129"/>
      <c r="F183" s="129"/>
      <c r="G183" s="129"/>
      <c r="H183" s="130"/>
      <c r="I183" s="1388" t="s">
        <v>199</v>
      </c>
      <c r="J183" s="1389"/>
      <c r="K183" s="1389"/>
      <c r="L183" s="1390"/>
      <c r="M183" s="1391" t="s">
        <v>183</v>
      </c>
      <c r="N183" s="1392"/>
      <c r="O183" s="1392"/>
      <c r="P183" s="1393"/>
      <c r="U183" s="137"/>
      <c r="V183" s="137"/>
      <c r="W183" s="137"/>
      <c r="X183" s="137"/>
      <c r="AC183" s="23"/>
      <c r="AD183" s="23"/>
      <c r="AE183" s="23"/>
      <c r="AF183" s="23"/>
      <c r="AG183" s="23"/>
    </row>
    <row r="184" spans="2:33" ht="35.25" hidden="1" customHeight="1" thickBot="1">
      <c r="D184" s="1374" t="s">
        <v>180</v>
      </c>
      <c r="E184" s="1375"/>
      <c r="F184" s="1375"/>
      <c r="G184" s="1375"/>
      <c r="H184" s="1375"/>
      <c r="I184" s="1396"/>
      <c r="J184" s="1397"/>
      <c r="K184" s="1398" t="s">
        <v>138</v>
      </c>
      <c r="L184" s="1399"/>
      <c r="M184" s="1400"/>
      <c r="N184" s="1401"/>
      <c r="O184" s="1394" t="s">
        <v>176</v>
      </c>
      <c r="P184" s="1395"/>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371" t="e">
        <f>ROUND(O202/C204/1000,7)</f>
        <v>#DIV/0!</v>
      </c>
      <c r="J194" s="1372"/>
      <c r="K194" s="1373"/>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387"/>
      <c r="D197" s="1320"/>
      <c r="E197" s="1321"/>
      <c r="F197" s="1319"/>
      <c r="G197" s="1321"/>
      <c r="H197" s="233"/>
      <c r="I197" s="1319"/>
      <c r="J197" s="1321"/>
      <c r="L197" s="1362"/>
      <c r="M197" s="1363"/>
      <c r="O197" s="1360">
        <f>F197*I197*L197*44/12</f>
        <v>0</v>
      </c>
      <c r="P197" s="1361"/>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319"/>
      <c r="D198" s="1320"/>
      <c r="E198" s="1321"/>
      <c r="F198" s="1319"/>
      <c r="G198" s="1321"/>
      <c r="H198" s="233"/>
      <c r="I198" s="1319"/>
      <c r="J198" s="1321"/>
      <c r="L198" s="1362"/>
      <c r="M198" s="1363"/>
      <c r="O198" s="1360">
        <f>F198*I198*L198*44/12</f>
        <v>0</v>
      </c>
      <c r="P198" s="1361"/>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319"/>
      <c r="D199" s="1320"/>
      <c r="E199" s="1321"/>
      <c r="F199" s="1319"/>
      <c r="G199" s="1321"/>
      <c r="H199" s="234"/>
      <c r="I199" s="1319"/>
      <c r="J199" s="1321"/>
      <c r="L199" s="1362"/>
      <c r="M199" s="1363"/>
      <c r="O199" s="1360">
        <f>F199*I199*L199*44/12</f>
        <v>0</v>
      </c>
      <c r="P199" s="1361"/>
      <c r="Q199" s="229"/>
      <c r="S199" s="928" t="s">
        <v>77</v>
      </c>
      <c r="T199" s="929"/>
      <c r="U199" s="929"/>
      <c r="V199" s="929"/>
      <c r="W199" s="927">
        <f>係数!F17</f>
        <v>36.5</v>
      </c>
      <c r="X199" s="927" t="s">
        <v>94</v>
      </c>
      <c r="Y199" s="927">
        <f>係数!H17</f>
        <v>1.8700000000000001E-2</v>
      </c>
      <c r="Z199" s="927" t="s">
        <v>95</v>
      </c>
      <c r="AG199"/>
    </row>
    <row r="200" spans="1:33" s="23" customFormat="1">
      <c r="B200" s="231"/>
      <c r="C200" s="1319"/>
      <c r="D200" s="1320"/>
      <c r="E200" s="1321"/>
      <c r="F200" s="1319"/>
      <c r="G200" s="1321"/>
      <c r="H200" s="234"/>
      <c r="I200" s="1319"/>
      <c r="J200" s="1321"/>
      <c r="L200" s="1362"/>
      <c r="M200" s="1363"/>
      <c r="O200" s="1360">
        <f>F200*I200*L200*44/12</f>
        <v>0</v>
      </c>
      <c r="P200" s="1361"/>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319"/>
      <c r="D201" s="1320"/>
      <c r="E201" s="1321"/>
      <c r="F201" s="1319"/>
      <c r="G201" s="1321"/>
      <c r="H201" s="234"/>
      <c r="I201" s="1319"/>
      <c r="J201" s="1321"/>
      <c r="L201" s="1362"/>
      <c r="M201" s="1363"/>
      <c r="O201" s="1360">
        <f>F201*I201*L201*44/12</f>
        <v>0</v>
      </c>
      <c r="P201" s="1361"/>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366">
        <f>SUM(O197:O201)</f>
        <v>0</v>
      </c>
      <c r="P202" s="1366"/>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367"/>
      <c r="D204" s="1368"/>
      <c r="E204" s="1368"/>
      <c r="F204" s="1368"/>
      <c r="G204" s="1369"/>
      <c r="H204" s="236" t="s">
        <v>144</v>
      </c>
      <c r="I204" s="237"/>
      <c r="J204" s="238"/>
      <c r="K204" s="1370"/>
      <c r="L204" s="1370"/>
      <c r="M204" s="1370"/>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371" t="e">
        <f>ROUND((SUM(O209:P213)+O216+O217+O218)/F221,4)</f>
        <v>#DIV/0!</v>
      </c>
      <c r="J206" s="1372"/>
      <c r="K206" s="1373"/>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319"/>
      <c r="D209" s="1320"/>
      <c r="E209" s="1321"/>
      <c r="F209" s="1319"/>
      <c r="G209" s="1321"/>
      <c r="H209" s="234"/>
      <c r="I209" s="1319"/>
      <c r="J209" s="1321"/>
      <c r="L209" s="1362"/>
      <c r="M209" s="1363"/>
      <c r="O209" s="1360">
        <f>F209*I209*L209*44/12</f>
        <v>0</v>
      </c>
      <c r="P209" s="1361"/>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319"/>
      <c r="D210" s="1320"/>
      <c r="E210" s="1321"/>
      <c r="F210" s="1319"/>
      <c r="G210" s="1321"/>
      <c r="H210" s="233"/>
      <c r="I210" s="1319"/>
      <c r="J210" s="1321"/>
      <c r="L210" s="1362"/>
      <c r="M210" s="1363"/>
      <c r="O210" s="1360">
        <f>F210*I210*L210*44/12</f>
        <v>0</v>
      </c>
      <c r="P210" s="1361"/>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319"/>
      <c r="D211" s="1320"/>
      <c r="E211" s="1321"/>
      <c r="F211" s="1319"/>
      <c r="G211" s="1321"/>
      <c r="H211" s="234"/>
      <c r="I211" s="1319"/>
      <c r="J211" s="1321"/>
      <c r="L211" s="1362"/>
      <c r="M211" s="1363"/>
      <c r="O211" s="1360">
        <f>F211*I211*L211*44/12</f>
        <v>0</v>
      </c>
      <c r="P211" s="1361"/>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319"/>
      <c r="D212" s="1320"/>
      <c r="E212" s="1321"/>
      <c r="F212" s="1319"/>
      <c r="G212" s="1321"/>
      <c r="H212" s="234"/>
      <c r="I212" s="1319"/>
      <c r="J212" s="1321"/>
      <c r="L212" s="1362"/>
      <c r="M212" s="1363"/>
      <c r="O212" s="1360">
        <f>F212*I212*L212*44/12</f>
        <v>0</v>
      </c>
      <c r="P212" s="1361"/>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319"/>
      <c r="D213" s="1320"/>
      <c r="E213" s="1321"/>
      <c r="F213" s="1319"/>
      <c r="G213" s="1321"/>
      <c r="H213" s="234"/>
      <c r="I213" s="1319"/>
      <c r="J213" s="1321"/>
      <c r="L213" s="1362"/>
      <c r="M213" s="1363"/>
      <c r="O213" s="1360">
        <f>F213*I213*L213*44/12</f>
        <v>0</v>
      </c>
      <c r="P213" s="1361"/>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322" t="s">
        <v>213</v>
      </c>
      <c r="D216" s="1323"/>
      <c r="E216" s="1324"/>
      <c r="F216" s="1319"/>
      <c r="G216" s="1320"/>
      <c r="H216" s="1320"/>
      <c r="I216" s="1321"/>
      <c r="J216" s="33" t="s">
        <v>144</v>
      </c>
      <c r="L216" s="1358"/>
      <c r="M216" s="1359"/>
      <c r="N216" s="144"/>
      <c r="O216" s="1360">
        <f>F216*L216*1000</f>
        <v>0</v>
      </c>
      <c r="P216" s="1361"/>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322" t="s">
        <v>213</v>
      </c>
      <c r="D217" s="1323"/>
      <c r="E217" s="1324"/>
      <c r="F217" s="1319"/>
      <c r="G217" s="1320"/>
      <c r="H217" s="1320"/>
      <c r="I217" s="1321"/>
      <c r="J217" s="33" t="s">
        <v>144</v>
      </c>
      <c r="L217" s="1358"/>
      <c r="M217" s="1359"/>
      <c r="N217" s="144"/>
      <c r="O217" s="1360">
        <f>F217*L217*1000</f>
        <v>0</v>
      </c>
      <c r="P217" s="1361"/>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322" t="s">
        <v>213</v>
      </c>
      <c r="D218" s="1323"/>
      <c r="E218" s="1324"/>
      <c r="F218" s="1319"/>
      <c r="G218" s="1320"/>
      <c r="H218" s="1320"/>
      <c r="I218" s="1321"/>
      <c r="J218" s="33" t="s">
        <v>144</v>
      </c>
      <c r="L218" s="1358"/>
      <c r="M218" s="1359"/>
      <c r="N218" s="144"/>
      <c r="O218" s="1360">
        <f>F218*L218*1000</f>
        <v>0</v>
      </c>
      <c r="P218" s="1361"/>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322" t="s">
        <v>214</v>
      </c>
      <c r="D221" s="1323"/>
      <c r="E221" s="1324"/>
      <c r="F221" s="1319"/>
      <c r="G221" s="1320"/>
      <c r="H221" s="1320"/>
      <c r="I221" s="1321"/>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316" t="s">
        <v>5941</v>
      </c>
      <c r="T239" s="1317"/>
      <c r="U239" s="1317"/>
      <c r="V239" s="1318"/>
      <c r="W239" s="1273" t="s">
        <v>3616</v>
      </c>
      <c r="X239" s="1274"/>
      <c r="Y239" s="938">
        <v>4.8299999999999998E-4</v>
      </c>
      <c r="Z239" s="927" t="s">
        <v>3381</v>
      </c>
      <c r="AA239" s="23"/>
    </row>
    <row r="240" spans="19:27" ht="13.5" customHeight="1">
      <c r="S240" s="939"/>
      <c r="T240" s="940"/>
      <c r="U240" s="940"/>
      <c r="V240" s="941"/>
      <c r="W240" s="1273" t="s">
        <v>3158</v>
      </c>
      <c r="X240" s="1274"/>
      <c r="Y240" s="942">
        <v>4.6299999999999998E-4</v>
      </c>
      <c r="Z240" s="927" t="s">
        <v>3381</v>
      </c>
      <c r="AA240" s="23"/>
    </row>
    <row r="241" spans="19:26" ht="13.35" customHeight="1">
      <c r="S241" s="939"/>
      <c r="T241" s="940"/>
      <c r="U241" s="940"/>
      <c r="V241" s="941"/>
      <c r="W241" s="1273" t="s">
        <v>3630</v>
      </c>
      <c r="X241" s="1274"/>
      <c r="Y241" s="1267">
        <v>4.9200000000000003E-4</v>
      </c>
      <c r="Z241" s="927" t="s">
        <v>3381</v>
      </c>
    </row>
    <row r="242" spans="19:26" ht="13.35" customHeight="1">
      <c r="S242" s="943"/>
      <c r="T242" s="944"/>
      <c r="U242" s="944"/>
      <c r="V242" s="945"/>
      <c r="W242" s="1273" t="s">
        <v>3920</v>
      </c>
      <c r="X242" s="1274"/>
      <c r="Y242" s="1267"/>
      <c r="Z242" s="927" t="s">
        <v>3381</v>
      </c>
    </row>
    <row r="243" spans="19:26" ht="27.6" customHeight="1">
      <c r="S243" s="943"/>
      <c r="T243" s="944"/>
      <c r="U243" s="944"/>
      <c r="V243" s="945"/>
      <c r="W243" s="1273" t="s">
        <v>3631</v>
      </c>
      <c r="X243" s="1274"/>
      <c r="Y243" s="1267"/>
      <c r="Z243" s="927" t="s">
        <v>3381</v>
      </c>
    </row>
    <row r="244" spans="19:26" ht="13.35" customHeight="1">
      <c r="S244" s="943"/>
      <c r="T244" s="944"/>
      <c r="U244" s="944"/>
      <c r="V244" s="945"/>
      <c r="W244" s="1273" t="s">
        <v>3554</v>
      </c>
      <c r="X244" s="1274"/>
      <c r="Y244" s="1267">
        <v>3.5399999999999999E-4</v>
      </c>
      <c r="Z244" s="927" t="s">
        <v>3381</v>
      </c>
    </row>
    <row r="245" spans="19:26" ht="13.35" customHeight="1">
      <c r="S245" s="943"/>
      <c r="T245" s="944"/>
      <c r="U245" s="944"/>
      <c r="V245" s="945"/>
      <c r="W245" s="1273" t="s">
        <v>5942</v>
      </c>
      <c r="X245" s="1274"/>
      <c r="Y245" s="1267"/>
      <c r="Z245" s="927" t="s">
        <v>3381</v>
      </c>
    </row>
    <row r="246" spans="19:26" ht="13.35" customHeight="1">
      <c r="S246" s="943"/>
      <c r="T246" s="944"/>
      <c r="U246" s="944"/>
      <c r="V246" s="945"/>
      <c r="W246" s="1273" t="s">
        <v>3555</v>
      </c>
      <c r="X246" s="1274"/>
      <c r="Y246" s="1267"/>
      <c r="Z246" s="927" t="s">
        <v>3381</v>
      </c>
    </row>
    <row r="247" spans="19:26" ht="27.6" customHeight="1">
      <c r="S247" s="943"/>
      <c r="T247" s="944"/>
      <c r="U247" s="944"/>
      <c r="V247" s="945"/>
      <c r="W247" s="1273" t="s">
        <v>3159</v>
      </c>
      <c r="X247" s="1274"/>
      <c r="Y247" s="942">
        <v>2.5700000000000001E-4</v>
      </c>
      <c r="Z247" s="927" t="s">
        <v>3381</v>
      </c>
    </row>
    <row r="248" spans="19:26" ht="13.35" customHeight="1">
      <c r="S248" s="943"/>
      <c r="T248" s="944"/>
      <c r="U248" s="944"/>
      <c r="V248" s="945"/>
      <c r="W248" s="1273" t="s">
        <v>3160</v>
      </c>
      <c r="X248" s="1274"/>
      <c r="Y248" s="938">
        <v>4.8099999999999998E-4</v>
      </c>
      <c r="Z248" s="927" t="s">
        <v>3381</v>
      </c>
    </row>
    <row r="249" spans="19:26" ht="13.35" customHeight="1">
      <c r="S249" s="943"/>
      <c r="T249" s="944"/>
      <c r="U249" s="944"/>
      <c r="V249" s="945"/>
      <c r="W249" s="1273" t="s">
        <v>3337</v>
      </c>
      <c r="X249" s="1274"/>
      <c r="Y249" s="1302">
        <v>4.0499999999999998E-4</v>
      </c>
      <c r="Z249" s="927" t="s">
        <v>3381</v>
      </c>
    </row>
    <row r="250" spans="19:26" ht="13.5" customHeight="1">
      <c r="S250" s="943"/>
      <c r="T250" s="944"/>
      <c r="U250" s="944"/>
      <c r="V250" s="945"/>
      <c r="W250" s="1273" t="s">
        <v>3338</v>
      </c>
      <c r="X250" s="1274"/>
      <c r="Y250" s="1302"/>
      <c r="Z250" s="927" t="s">
        <v>3381</v>
      </c>
    </row>
    <row r="251" spans="19:26" ht="27.6" customHeight="1">
      <c r="S251" s="943"/>
      <c r="T251" s="944"/>
      <c r="U251" s="944"/>
      <c r="V251" s="945"/>
      <c r="W251" s="1273" t="s">
        <v>3423</v>
      </c>
      <c r="X251" s="1274"/>
      <c r="Y251" s="1302"/>
      <c r="Z251" s="927" t="s">
        <v>3381</v>
      </c>
    </row>
    <row r="252" spans="19:26" ht="13.35" customHeight="1">
      <c r="S252" s="943"/>
      <c r="T252" s="944"/>
      <c r="U252" s="944"/>
      <c r="V252" s="945"/>
      <c r="W252" s="1273" t="s">
        <v>3424</v>
      </c>
      <c r="X252" s="1274"/>
      <c r="Y252" s="1302"/>
      <c r="Z252" s="927" t="s">
        <v>3381</v>
      </c>
    </row>
    <row r="253" spans="19:26" ht="13.35" customHeight="1">
      <c r="S253" s="943"/>
      <c r="T253" s="944"/>
      <c r="U253" s="944"/>
      <c r="V253" s="945"/>
      <c r="W253" s="1273" t="s">
        <v>3425</v>
      </c>
      <c r="X253" s="1274"/>
      <c r="Y253" s="1302"/>
      <c r="Z253" s="927" t="s">
        <v>3381</v>
      </c>
    </row>
    <row r="254" spans="19:26" ht="27.6" customHeight="1">
      <c r="S254" s="943"/>
      <c r="T254" s="944"/>
      <c r="U254" s="944"/>
      <c r="V254" s="945"/>
      <c r="W254" s="1273" t="s">
        <v>3426</v>
      </c>
      <c r="X254" s="1274"/>
      <c r="Y254" s="1302"/>
      <c r="Z254" s="927" t="s">
        <v>3381</v>
      </c>
    </row>
    <row r="255" spans="19:26" ht="13.35" customHeight="1">
      <c r="S255" s="943"/>
      <c r="T255" s="944"/>
      <c r="U255" s="944"/>
      <c r="V255" s="945"/>
      <c r="W255" s="1273" t="s">
        <v>3427</v>
      </c>
      <c r="X255" s="1274"/>
      <c r="Y255" s="1302"/>
      <c r="Z255" s="927" t="s">
        <v>3381</v>
      </c>
    </row>
    <row r="256" spans="19:26" ht="13.35" customHeight="1">
      <c r="S256" s="943"/>
      <c r="T256" s="944"/>
      <c r="U256" s="944"/>
      <c r="V256" s="945"/>
      <c r="W256" s="1273" t="s">
        <v>5943</v>
      </c>
      <c r="X256" s="1274"/>
      <c r="Y256" s="1302"/>
      <c r="Z256" s="927" t="s">
        <v>3381</v>
      </c>
    </row>
    <row r="257" spans="19:26" ht="13.35" customHeight="1">
      <c r="S257" s="943"/>
      <c r="T257" s="944"/>
      <c r="U257" s="944"/>
      <c r="V257" s="945"/>
      <c r="W257" s="1273" t="s">
        <v>5944</v>
      </c>
      <c r="X257" s="1274"/>
      <c r="Y257" s="1302"/>
      <c r="Z257" s="927" t="s">
        <v>3381</v>
      </c>
    </row>
    <row r="258" spans="19:26" ht="13.35" customHeight="1">
      <c r="S258" s="943"/>
      <c r="T258" s="944"/>
      <c r="U258" s="944"/>
      <c r="V258" s="945"/>
      <c r="W258" s="1273" t="s">
        <v>3428</v>
      </c>
      <c r="X258" s="1274"/>
      <c r="Y258" s="1302"/>
      <c r="Z258" s="927" t="s">
        <v>3381</v>
      </c>
    </row>
    <row r="259" spans="19:26" ht="13.35" customHeight="1">
      <c r="S259" s="943"/>
      <c r="T259" s="944"/>
      <c r="U259" s="944"/>
      <c r="V259" s="945"/>
      <c r="W259" s="1273" t="s">
        <v>4026</v>
      </c>
      <c r="X259" s="1274"/>
      <c r="Y259" s="1271">
        <v>4.08E-4</v>
      </c>
      <c r="Z259" s="927" t="s">
        <v>3381</v>
      </c>
    </row>
    <row r="260" spans="19:26" ht="13.35" customHeight="1">
      <c r="S260" s="943"/>
      <c r="T260" s="944"/>
      <c r="U260" s="944"/>
      <c r="V260" s="945"/>
      <c r="W260" s="1273" t="s">
        <v>4027</v>
      </c>
      <c r="X260" s="1274"/>
      <c r="Y260" s="1271"/>
      <c r="Z260" s="927" t="s">
        <v>3381</v>
      </c>
    </row>
    <row r="261" spans="19:26" ht="13.35" customHeight="1">
      <c r="S261" s="943"/>
      <c r="T261" s="944"/>
      <c r="U261" s="944"/>
      <c r="V261" s="945"/>
      <c r="W261" s="1273" t="s">
        <v>4028</v>
      </c>
      <c r="X261" s="1274"/>
      <c r="Y261" s="1271"/>
      <c r="Z261" s="927" t="s">
        <v>3381</v>
      </c>
    </row>
    <row r="262" spans="19:26" ht="13.35" customHeight="1">
      <c r="S262" s="943"/>
      <c r="T262" s="944"/>
      <c r="U262" s="944"/>
      <c r="V262" s="945"/>
      <c r="W262" s="1273" t="s">
        <v>3549</v>
      </c>
      <c r="X262" s="1274"/>
      <c r="Y262" s="1267">
        <v>3.0200000000000002E-4</v>
      </c>
      <c r="Z262" s="927" t="s">
        <v>3381</v>
      </c>
    </row>
    <row r="263" spans="19:26" ht="13.35" customHeight="1">
      <c r="S263" s="943"/>
      <c r="T263" s="944"/>
      <c r="U263" s="944"/>
      <c r="V263" s="945"/>
      <c r="W263" s="1273" t="s">
        <v>3550</v>
      </c>
      <c r="X263" s="1274"/>
      <c r="Y263" s="1267"/>
      <c r="Z263" s="927" t="s">
        <v>3381</v>
      </c>
    </row>
    <row r="264" spans="19:26" ht="13.35" customHeight="1">
      <c r="S264" s="943"/>
      <c r="T264" s="944"/>
      <c r="U264" s="944"/>
      <c r="V264" s="945"/>
      <c r="W264" s="1273" t="s">
        <v>3887</v>
      </c>
      <c r="X264" s="1274"/>
      <c r="Y264" s="1267"/>
      <c r="Z264" s="927" t="s">
        <v>3381</v>
      </c>
    </row>
    <row r="265" spans="19:26" ht="13.35" customHeight="1">
      <c r="S265" s="943"/>
      <c r="T265" s="944"/>
      <c r="U265" s="944"/>
      <c r="V265" s="945"/>
      <c r="W265" s="1273" t="s">
        <v>3551</v>
      </c>
      <c r="X265" s="1274"/>
      <c r="Y265" s="1268"/>
      <c r="Z265" s="927" t="s">
        <v>3381</v>
      </c>
    </row>
    <row r="266" spans="19:26" ht="13.35" customHeight="1">
      <c r="S266" s="943"/>
      <c r="T266" s="944"/>
      <c r="U266" s="944"/>
      <c r="V266" s="945"/>
      <c r="W266" s="1273" t="s">
        <v>5858</v>
      </c>
      <c r="X266" s="1274"/>
      <c r="Y266" s="1276">
        <v>5.0000000000000001E-4</v>
      </c>
      <c r="Z266" s="927" t="s">
        <v>3381</v>
      </c>
    </row>
    <row r="267" spans="19:26" ht="13.35" customHeight="1">
      <c r="S267" s="943"/>
      <c r="T267" s="944"/>
      <c r="U267" s="944"/>
      <c r="V267" s="945"/>
      <c r="W267" s="1273" t="s">
        <v>5945</v>
      </c>
      <c r="X267" s="1274"/>
      <c r="Y267" s="1267"/>
      <c r="Z267" s="927" t="s">
        <v>3381</v>
      </c>
    </row>
    <row r="268" spans="19:26" ht="13.35" customHeight="1">
      <c r="S268" s="943"/>
      <c r="T268" s="944"/>
      <c r="U268" s="944"/>
      <c r="V268" s="945"/>
      <c r="W268" s="1273" t="s">
        <v>5946</v>
      </c>
      <c r="X268" s="1274"/>
      <c r="Y268" s="1267"/>
      <c r="Z268" s="927" t="s">
        <v>3381</v>
      </c>
    </row>
    <row r="269" spans="19:26" ht="27.6" customHeight="1">
      <c r="S269" s="943"/>
      <c r="T269" s="944"/>
      <c r="U269" s="944"/>
      <c r="V269" s="945"/>
      <c r="W269" s="1273" t="s">
        <v>3421</v>
      </c>
      <c r="X269" s="1274"/>
      <c r="Y269" s="1267">
        <v>2.5799999999999998E-4</v>
      </c>
      <c r="Z269" s="927" t="s">
        <v>3381</v>
      </c>
    </row>
    <row r="270" spans="19:26" ht="13.5" customHeight="1">
      <c r="S270" s="943"/>
      <c r="T270" s="944"/>
      <c r="U270" s="944"/>
      <c r="V270" s="945"/>
      <c r="W270" s="1273" t="s">
        <v>3904</v>
      </c>
      <c r="X270" s="1274"/>
      <c r="Y270" s="1267"/>
      <c r="Z270" s="927" t="s">
        <v>3381</v>
      </c>
    </row>
    <row r="271" spans="19:26" ht="41.45" customHeight="1">
      <c r="S271" s="943"/>
      <c r="T271" s="944"/>
      <c r="U271" s="944"/>
      <c r="V271" s="945"/>
      <c r="W271" s="1273" t="s">
        <v>3422</v>
      </c>
      <c r="X271" s="1274"/>
      <c r="Y271" s="1267"/>
      <c r="Z271" s="927" t="s">
        <v>3381</v>
      </c>
    </row>
    <row r="272" spans="19:26" ht="27.6" customHeight="1">
      <c r="S272" s="943"/>
      <c r="T272" s="944"/>
      <c r="U272" s="944"/>
      <c r="V272" s="945"/>
      <c r="W272" s="1273" t="s">
        <v>5859</v>
      </c>
      <c r="X272" s="1274"/>
      <c r="Y272" s="1267">
        <v>3.6000000000000002E-4</v>
      </c>
      <c r="Z272" s="927" t="s">
        <v>3381</v>
      </c>
    </row>
    <row r="273" spans="19:26" ht="27.6" customHeight="1">
      <c r="S273" s="943"/>
      <c r="T273" s="944"/>
      <c r="U273" s="944"/>
      <c r="V273" s="945"/>
      <c r="W273" s="1273" t="s">
        <v>5947</v>
      </c>
      <c r="X273" s="1274"/>
      <c r="Y273" s="1276"/>
      <c r="Z273" s="927" t="s">
        <v>3381</v>
      </c>
    </row>
    <row r="274" spans="19:26" ht="27.6" customHeight="1">
      <c r="S274" s="943"/>
      <c r="T274" s="944"/>
      <c r="U274" s="944"/>
      <c r="V274" s="945"/>
      <c r="W274" s="1273" t="s">
        <v>5948</v>
      </c>
      <c r="X274" s="1274"/>
      <c r="Y274" s="1280"/>
      <c r="Z274" s="927" t="s">
        <v>3381</v>
      </c>
    </row>
    <row r="275" spans="19:26" ht="13.5" customHeight="1">
      <c r="S275" s="943"/>
      <c r="T275" s="944"/>
      <c r="U275" s="944"/>
      <c r="V275" s="945"/>
      <c r="W275" s="1273" t="s">
        <v>3372</v>
      </c>
      <c r="X275" s="1274"/>
      <c r="Y275" s="1267">
        <v>3.5199999999999999E-4</v>
      </c>
      <c r="Z275" s="927" t="s">
        <v>3381</v>
      </c>
    </row>
    <row r="276" spans="19:26" ht="13.5" customHeight="1">
      <c r="S276" s="943"/>
      <c r="T276" s="944"/>
      <c r="U276" s="944"/>
      <c r="V276" s="945"/>
      <c r="W276" s="1273" t="s">
        <v>3373</v>
      </c>
      <c r="X276" s="1274"/>
      <c r="Y276" s="1267"/>
      <c r="Z276" s="927" t="s">
        <v>3381</v>
      </c>
    </row>
    <row r="277" spans="19:26" ht="13.5" customHeight="1">
      <c r="S277" s="943"/>
      <c r="T277" s="944"/>
      <c r="U277" s="944"/>
      <c r="V277" s="945"/>
      <c r="W277" s="1273" t="s">
        <v>3374</v>
      </c>
      <c r="X277" s="1274"/>
      <c r="Y277" s="1267"/>
      <c r="Z277" s="927" t="s">
        <v>3381</v>
      </c>
    </row>
    <row r="278" spans="19:26" ht="13.5" customHeight="1">
      <c r="S278" s="943"/>
      <c r="T278" s="944"/>
      <c r="U278" s="944"/>
      <c r="V278" s="945"/>
      <c r="W278" s="1273" t="s">
        <v>3504</v>
      </c>
      <c r="X278" s="1274"/>
      <c r="Y278" s="1267"/>
      <c r="Z278" s="927" t="s">
        <v>3381</v>
      </c>
    </row>
    <row r="279" spans="19:26" ht="13.5" customHeight="1">
      <c r="S279" s="943"/>
      <c r="T279" s="944"/>
      <c r="U279" s="944"/>
      <c r="V279" s="945"/>
      <c r="W279" s="1273" t="s">
        <v>3741</v>
      </c>
      <c r="X279" s="1274"/>
      <c r="Y279" s="1267"/>
      <c r="Z279" s="927" t="s">
        <v>3381</v>
      </c>
    </row>
    <row r="280" spans="19:26">
      <c r="S280" s="943"/>
      <c r="T280" s="944"/>
      <c r="U280" s="944"/>
      <c r="V280" s="945"/>
      <c r="W280" s="1273" t="s">
        <v>3742</v>
      </c>
      <c r="X280" s="1274"/>
      <c r="Y280" s="1267"/>
      <c r="Z280" s="927" t="s">
        <v>3381</v>
      </c>
    </row>
    <row r="281" spans="19:26" ht="13.5" customHeight="1">
      <c r="S281" s="943"/>
      <c r="T281" s="944"/>
      <c r="U281" s="944"/>
      <c r="V281" s="945"/>
      <c r="W281" s="1273" t="s">
        <v>3743</v>
      </c>
      <c r="X281" s="1274"/>
      <c r="Y281" s="1267"/>
      <c r="Z281" s="927" t="s">
        <v>3381</v>
      </c>
    </row>
    <row r="282" spans="19:26" ht="13.5" customHeight="1">
      <c r="S282" s="943"/>
      <c r="T282" s="944"/>
      <c r="U282" s="944"/>
      <c r="V282" s="945"/>
      <c r="W282" s="1273" t="s">
        <v>4147</v>
      </c>
      <c r="X282" s="1274"/>
      <c r="Y282" s="1267"/>
      <c r="Z282" s="927" t="s">
        <v>3381</v>
      </c>
    </row>
    <row r="283" spans="19:26" ht="13.5" customHeight="1">
      <c r="S283" s="943"/>
      <c r="T283" s="944"/>
      <c r="U283" s="944"/>
      <c r="V283" s="945"/>
      <c r="W283" s="1273" t="s">
        <v>4148</v>
      </c>
      <c r="X283" s="1274"/>
      <c r="Y283" s="1267"/>
      <c r="Z283" s="927" t="s">
        <v>3381</v>
      </c>
    </row>
    <row r="284" spans="19:26" ht="13.5" customHeight="1">
      <c r="S284" s="943"/>
      <c r="T284" s="944"/>
      <c r="U284" s="944"/>
      <c r="V284" s="945"/>
      <c r="W284" s="1273" t="s">
        <v>5949</v>
      </c>
      <c r="X284" s="1274"/>
      <c r="Y284" s="1267"/>
      <c r="Z284" s="927" t="s">
        <v>3381</v>
      </c>
    </row>
    <row r="285" spans="19:26" ht="27.6" customHeight="1">
      <c r="S285" s="943"/>
      <c r="T285" s="944"/>
      <c r="U285" s="944"/>
      <c r="V285" s="945"/>
      <c r="W285" s="1273" t="s">
        <v>5950</v>
      </c>
      <c r="X285" s="1274"/>
      <c r="Y285" s="1267"/>
      <c r="Z285" s="927" t="s">
        <v>3381</v>
      </c>
    </row>
    <row r="286" spans="19:26" ht="27.6" customHeight="1">
      <c r="S286" s="943"/>
      <c r="T286" s="944"/>
      <c r="U286" s="944"/>
      <c r="V286" s="945"/>
      <c r="W286" s="1273" t="s">
        <v>3505</v>
      </c>
      <c r="X286" s="1274"/>
      <c r="Y286" s="1267"/>
      <c r="Z286" s="927" t="s">
        <v>3381</v>
      </c>
    </row>
    <row r="287" spans="19:26" ht="13.5" customHeight="1">
      <c r="S287" s="943"/>
      <c r="T287" s="944"/>
      <c r="U287" s="944"/>
      <c r="V287" s="945"/>
      <c r="W287" s="1273" t="s">
        <v>5860</v>
      </c>
      <c r="X287" s="1274"/>
      <c r="Y287" s="948">
        <v>4.64E-4</v>
      </c>
      <c r="Z287" s="927" t="s">
        <v>3381</v>
      </c>
    </row>
    <row r="288" spans="19:26" ht="13.5" customHeight="1">
      <c r="S288" s="943"/>
      <c r="T288" s="944"/>
      <c r="U288" s="944"/>
      <c r="V288" s="945"/>
      <c r="W288" s="1273" t="s">
        <v>4116</v>
      </c>
      <c r="X288" s="1274"/>
      <c r="Y288" s="1286">
        <v>3.6200000000000002E-4</v>
      </c>
      <c r="Z288" s="927" t="s">
        <v>3381</v>
      </c>
    </row>
    <row r="289" spans="19:26" ht="13.5" customHeight="1">
      <c r="S289" s="943"/>
      <c r="T289" s="944"/>
      <c r="U289" s="944"/>
      <c r="V289" s="945"/>
      <c r="W289" s="1273" t="s">
        <v>4117</v>
      </c>
      <c r="X289" s="1274"/>
      <c r="Y289" s="1288"/>
      <c r="Z289" s="927" t="s">
        <v>3381</v>
      </c>
    </row>
    <row r="290" spans="19:26" ht="13.5" customHeight="1">
      <c r="S290" s="943"/>
      <c r="T290" s="944"/>
      <c r="U290" s="944"/>
      <c r="V290" s="945"/>
      <c r="W290" s="1273" t="s">
        <v>4118</v>
      </c>
      <c r="X290" s="1274"/>
      <c r="Y290" s="1288"/>
      <c r="Z290" s="927" t="s">
        <v>3381</v>
      </c>
    </row>
    <row r="291" spans="19:26" ht="13.5" customHeight="1">
      <c r="S291" s="943"/>
      <c r="T291" s="944"/>
      <c r="U291" s="944"/>
      <c r="V291" s="945"/>
      <c r="W291" s="1273" t="s">
        <v>4110</v>
      </c>
      <c r="X291" s="1274"/>
      <c r="Y291" s="1267">
        <v>4.1599999999999997E-4</v>
      </c>
      <c r="Z291" s="927" t="s">
        <v>3381</v>
      </c>
    </row>
    <row r="292" spans="19:26" ht="13.5" customHeight="1">
      <c r="S292" s="943"/>
      <c r="T292" s="944"/>
      <c r="U292" s="944"/>
      <c r="V292" s="945"/>
      <c r="W292" s="1273" t="s">
        <v>4111</v>
      </c>
      <c r="X292" s="1274"/>
      <c r="Y292" s="1267"/>
      <c r="Z292" s="927" t="s">
        <v>3381</v>
      </c>
    </row>
    <row r="293" spans="19:26" ht="27.6" customHeight="1">
      <c r="S293" s="943"/>
      <c r="T293" s="944"/>
      <c r="U293" s="944"/>
      <c r="V293" s="945"/>
      <c r="W293" s="1273" t="s">
        <v>4112</v>
      </c>
      <c r="X293" s="1274"/>
      <c r="Y293" s="1268"/>
      <c r="Z293" s="927" t="s">
        <v>3381</v>
      </c>
    </row>
    <row r="294" spans="19:26" ht="27.6" customHeight="1">
      <c r="S294" s="943"/>
      <c r="T294" s="944"/>
      <c r="U294" s="944"/>
      <c r="V294" s="945"/>
      <c r="W294" s="1273" t="s">
        <v>4058</v>
      </c>
      <c r="X294" s="1274"/>
      <c r="Y294" s="1271">
        <v>5.3600000000000002E-4</v>
      </c>
      <c r="Z294" s="927" t="s">
        <v>3381</v>
      </c>
    </row>
    <row r="295" spans="19:26" ht="27.6" customHeight="1">
      <c r="S295" s="943"/>
      <c r="T295" s="944"/>
      <c r="U295" s="944"/>
      <c r="V295" s="945"/>
      <c r="W295" s="1273" t="s">
        <v>4059</v>
      </c>
      <c r="X295" s="1274"/>
      <c r="Y295" s="1267"/>
      <c r="Z295" s="927" t="s">
        <v>3381</v>
      </c>
    </row>
    <row r="296" spans="19:26" ht="27.6" customHeight="1">
      <c r="S296" s="943"/>
      <c r="T296" s="944"/>
      <c r="U296" s="944"/>
      <c r="V296" s="945"/>
      <c r="W296" s="1273" t="s">
        <v>4060</v>
      </c>
      <c r="X296" s="1274"/>
      <c r="Y296" s="1270"/>
      <c r="Z296" s="927" t="s">
        <v>3381</v>
      </c>
    </row>
    <row r="297" spans="19:26" ht="13.5" customHeight="1">
      <c r="S297" s="943"/>
      <c r="T297" s="944"/>
      <c r="U297" s="944"/>
      <c r="V297" s="945"/>
      <c r="W297" s="1273" t="s">
        <v>3324</v>
      </c>
      <c r="X297" s="1274"/>
      <c r="Y297" s="1267">
        <v>1.64E-4</v>
      </c>
      <c r="Z297" s="927" t="s">
        <v>3381</v>
      </c>
    </row>
    <row r="298" spans="19:26" ht="13.5" customHeight="1">
      <c r="S298" s="943"/>
      <c r="T298" s="944"/>
      <c r="U298" s="944"/>
      <c r="V298" s="945"/>
      <c r="W298" s="1273" t="s">
        <v>3325</v>
      </c>
      <c r="X298" s="1274"/>
      <c r="Y298" s="1267"/>
      <c r="Z298" s="927" t="s">
        <v>3381</v>
      </c>
    </row>
    <row r="299" spans="19:26" ht="27.6" customHeight="1">
      <c r="S299" s="943"/>
      <c r="T299" s="944"/>
      <c r="U299" s="944"/>
      <c r="V299" s="945"/>
      <c r="W299" s="1273" t="s">
        <v>3590</v>
      </c>
      <c r="X299" s="1274"/>
      <c r="Y299" s="1267"/>
      <c r="Z299" s="927" t="s">
        <v>3381</v>
      </c>
    </row>
    <row r="300" spans="19:26" ht="13.5" customHeight="1">
      <c r="S300" s="943"/>
      <c r="T300" s="944"/>
      <c r="U300" s="944"/>
      <c r="V300" s="945"/>
      <c r="W300" s="1273" t="s">
        <v>3591</v>
      </c>
      <c r="X300" s="1274"/>
      <c r="Y300" s="1267"/>
      <c r="Z300" s="927" t="s">
        <v>3381</v>
      </c>
    </row>
    <row r="301" spans="19:26" ht="13.5" customHeight="1">
      <c r="S301" s="943"/>
      <c r="T301" s="944"/>
      <c r="U301" s="944"/>
      <c r="V301" s="945"/>
      <c r="W301" s="1273" t="s">
        <v>5951</v>
      </c>
      <c r="X301" s="1274"/>
      <c r="Y301" s="1267"/>
      <c r="Z301" s="927" t="s">
        <v>3381</v>
      </c>
    </row>
    <row r="302" spans="19:26" ht="27.6" customHeight="1">
      <c r="S302" s="943"/>
      <c r="T302" s="944"/>
      <c r="U302" s="944"/>
      <c r="V302" s="945"/>
      <c r="W302" s="1273" t="s">
        <v>3404</v>
      </c>
      <c r="X302" s="1274"/>
      <c r="Y302" s="1267"/>
      <c r="Z302" s="927" t="s">
        <v>3381</v>
      </c>
    </row>
    <row r="303" spans="19:26" ht="13.5" customHeight="1">
      <c r="S303" s="943"/>
      <c r="T303" s="944"/>
      <c r="U303" s="944"/>
      <c r="V303" s="945"/>
      <c r="W303" s="1273" t="s">
        <v>3711</v>
      </c>
      <c r="X303" s="1274"/>
      <c r="Y303" s="1267">
        <v>2.1100000000000001E-4</v>
      </c>
      <c r="Z303" s="927" t="s">
        <v>3381</v>
      </c>
    </row>
    <row r="304" spans="19:26">
      <c r="S304" s="943"/>
      <c r="T304" s="944"/>
      <c r="U304" s="944"/>
      <c r="V304" s="945"/>
      <c r="W304" s="1273" t="s">
        <v>4098</v>
      </c>
      <c r="X304" s="1274"/>
      <c r="Y304" s="1267"/>
      <c r="Z304" s="927" t="s">
        <v>3381</v>
      </c>
    </row>
    <row r="305" spans="19:26">
      <c r="S305" s="943"/>
      <c r="T305" s="944"/>
      <c r="U305" s="944"/>
      <c r="V305" s="945"/>
      <c r="W305" s="1273" t="s">
        <v>3712</v>
      </c>
      <c r="X305" s="1274"/>
      <c r="Y305" s="1267"/>
      <c r="Z305" s="927" t="s">
        <v>3381</v>
      </c>
    </row>
    <row r="306" spans="19:26" ht="27.6" customHeight="1">
      <c r="S306" s="943"/>
      <c r="T306" s="944"/>
      <c r="U306" s="944"/>
      <c r="V306" s="945"/>
      <c r="W306" s="1273" t="s">
        <v>3662</v>
      </c>
      <c r="X306" s="1274"/>
      <c r="Y306" s="1267">
        <v>4.4900000000000002E-4</v>
      </c>
      <c r="Z306" s="927" t="s">
        <v>3381</v>
      </c>
    </row>
    <row r="307" spans="19:26" ht="41.45" customHeight="1">
      <c r="S307" s="943"/>
      <c r="T307" s="944"/>
      <c r="U307" s="944"/>
      <c r="V307" s="945"/>
      <c r="W307" s="1273" t="s">
        <v>3663</v>
      </c>
      <c r="X307" s="1274"/>
      <c r="Y307" s="1267"/>
      <c r="Z307" s="927" t="s">
        <v>3381</v>
      </c>
    </row>
    <row r="308" spans="19:26" ht="41.45" customHeight="1">
      <c r="S308" s="943"/>
      <c r="T308" s="944"/>
      <c r="U308" s="944"/>
      <c r="V308" s="945"/>
      <c r="W308" s="1273" t="s">
        <v>5952</v>
      </c>
      <c r="X308" s="1274"/>
      <c r="Y308" s="1267"/>
      <c r="Z308" s="927" t="s">
        <v>3381</v>
      </c>
    </row>
    <row r="309" spans="19:26" ht="13.5" customHeight="1">
      <c r="S309" s="943"/>
      <c r="T309" s="944"/>
      <c r="U309" s="944"/>
      <c r="V309" s="945"/>
      <c r="W309" s="1273" t="s">
        <v>5953</v>
      </c>
      <c r="X309" s="1274"/>
      <c r="Y309" s="1267"/>
      <c r="Z309" s="927" t="s">
        <v>3381</v>
      </c>
    </row>
    <row r="310" spans="19:26" ht="13.5" customHeight="1">
      <c r="S310" s="943"/>
      <c r="T310" s="944"/>
      <c r="U310" s="944"/>
      <c r="V310" s="945"/>
      <c r="W310" s="1273" t="s">
        <v>3664</v>
      </c>
      <c r="X310" s="1274"/>
      <c r="Y310" s="1267"/>
      <c r="Z310" s="927" t="s">
        <v>3381</v>
      </c>
    </row>
    <row r="311" spans="19:26" ht="13.5" customHeight="1">
      <c r="S311" s="943"/>
      <c r="T311" s="944"/>
      <c r="U311" s="944"/>
      <c r="V311" s="945"/>
      <c r="W311" s="1273" t="s">
        <v>3339</v>
      </c>
      <c r="X311" s="1274"/>
      <c r="Y311" s="1267">
        <v>1.8000000000000001E-4</v>
      </c>
      <c r="Z311" s="927" t="s">
        <v>3381</v>
      </c>
    </row>
    <row r="312" spans="19:26" ht="13.5" customHeight="1">
      <c r="S312" s="943"/>
      <c r="T312" s="944"/>
      <c r="U312" s="944"/>
      <c r="V312" s="945"/>
      <c r="W312" s="1273" t="s">
        <v>3340</v>
      </c>
      <c r="X312" s="1274"/>
      <c r="Y312" s="1276"/>
      <c r="Z312" s="927" t="s">
        <v>3381</v>
      </c>
    </row>
    <row r="313" spans="19:26" ht="27.6" customHeight="1">
      <c r="S313" s="943"/>
      <c r="T313" s="944"/>
      <c r="U313" s="944"/>
      <c r="V313" s="945"/>
      <c r="W313" s="1273" t="s">
        <v>3341</v>
      </c>
      <c r="X313" s="1274"/>
      <c r="Y313" s="1276"/>
      <c r="Z313" s="927" t="s">
        <v>3381</v>
      </c>
    </row>
    <row r="314" spans="19:26" ht="27.6" customHeight="1">
      <c r="S314" s="943"/>
      <c r="T314" s="944"/>
      <c r="U314" s="944"/>
      <c r="V314" s="945"/>
      <c r="W314" s="1273" t="s">
        <v>3342</v>
      </c>
      <c r="X314" s="1274"/>
      <c r="Y314" s="1276"/>
      <c r="Z314" s="927" t="s">
        <v>3381</v>
      </c>
    </row>
    <row r="315" spans="19:26" ht="13.5" customHeight="1">
      <c r="S315" s="943"/>
      <c r="T315" s="944"/>
      <c r="U315" s="944"/>
      <c r="V315" s="945"/>
      <c r="W315" s="1273" t="s">
        <v>3343</v>
      </c>
      <c r="X315" s="1274"/>
      <c r="Y315" s="1276"/>
      <c r="Z315" s="927" t="s">
        <v>3381</v>
      </c>
    </row>
    <row r="316" spans="19:26" ht="27.6" customHeight="1">
      <c r="S316" s="943"/>
      <c r="T316" s="944"/>
      <c r="U316" s="944"/>
      <c r="V316" s="945"/>
      <c r="W316" s="1273" t="s">
        <v>3344</v>
      </c>
      <c r="X316" s="1274"/>
      <c r="Y316" s="1276"/>
      <c r="Z316" s="927" t="s">
        <v>3381</v>
      </c>
    </row>
    <row r="317" spans="19:26" ht="27.6" customHeight="1">
      <c r="S317" s="943"/>
      <c r="T317" s="944"/>
      <c r="U317" s="944"/>
      <c r="V317" s="945"/>
      <c r="W317" s="1273" t="s">
        <v>3345</v>
      </c>
      <c r="X317" s="1274"/>
      <c r="Y317" s="1276"/>
      <c r="Z317" s="927" t="s">
        <v>3381</v>
      </c>
    </row>
    <row r="318" spans="19:26" ht="27.6" customHeight="1">
      <c r="S318" s="943"/>
      <c r="T318" s="944"/>
      <c r="U318" s="944"/>
      <c r="V318" s="945"/>
      <c r="W318" s="1273" t="s">
        <v>3346</v>
      </c>
      <c r="X318" s="1274"/>
      <c r="Y318" s="1276"/>
      <c r="Z318" s="927" t="s">
        <v>3381</v>
      </c>
    </row>
    <row r="319" spans="19:26" ht="27.6" customHeight="1">
      <c r="S319" s="943"/>
      <c r="T319" s="944"/>
      <c r="U319" s="944"/>
      <c r="V319" s="945"/>
      <c r="W319" s="1273" t="s">
        <v>3347</v>
      </c>
      <c r="X319" s="1274"/>
      <c r="Y319" s="1276"/>
      <c r="Z319" s="927" t="s">
        <v>3381</v>
      </c>
    </row>
    <row r="320" spans="19:26" ht="27.6" customHeight="1">
      <c r="S320" s="943"/>
      <c r="T320" s="944"/>
      <c r="U320" s="944"/>
      <c r="V320" s="945"/>
      <c r="W320" s="1273" t="s">
        <v>3432</v>
      </c>
      <c r="X320" s="1274"/>
      <c r="Y320" s="1276"/>
      <c r="Z320" s="927" t="s">
        <v>3381</v>
      </c>
    </row>
    <row r="321" spans="19:26" ht="13.5" customHeight="1">
      <c r="S321" s="943"/>
      <c r="T321" s="944"/>
      <c r="U321" s="944"/>
      <c r="V321" s="945"/>
      <c r="W321" s="1273" t="s">
        <v>3433</v>
      </c>
      <c r="X321" s="1274"/>
      <c r="Y321" s="1276"/>
      <c r="Z321" s="927" t="s">
        <v>3381</v>
      </c>
    </row>
    <row r="322" spans="19:26" ht="13.5" customHeight="1">
      <c r="S322" s="943"/>
      <c r="T322" s="944"/>
      <c r="U322" s="944"/>
      <c r="V322" s="945"/>
      <c r="W322" s="1273" t="s">
        <v>3434</v>
      </c>
      <c r="X322" s="1274"/>
      <c r="Y322" s="1276"/>
      <c r="Z322" s="927" t="s">
        <v>3381</v>
      </c>
    </row>
    <row r="323" spans="19:26" ht="13.5" customHeight="1">
      <c r="S323" s="943"/>
      <c r="T323" s="944"/>
      <c r="U323" s="944"/>
      <c r="V323" s="945"/>
      <c r="W323" s="1273" t="s">
        <v>3921</v>
      </c>
      <c r="X323" s="1274"/>
      <c r="Y323" s="1276"/>
      <c r="Z323" s="927" t="s">
        <v>3381</v>
      </c>
    </row>
    <row r="324" spans="19:26" ht="13.5" customHeight="1">
      <c r="S324" s="943"/>
      <c r="T324" s="944"/>
      <c r="U324" s="944"/>
      <c r="V324" s="945"/>
      <c r="W324" s="1273" t="s">
        <v>5954</v>
      </c>
      <c r="X324" s="1274"/>
      <c r="Y324" s="1276"/>
      <c r="Z324" s="927" t="s">
        <v>3381</v>
      </c>
    </row>
    <row r="325" spans="19:26" ht="13.5" customHeight="1">
      <c r="S325" s="943"/>
      <c r="T325" s="944"/>
      <c r="U325" s="944"/>
      <c r="V325" s="945"/>
      <c r="W325" s="1273" t="s">
        <v>5955</v>
      </c>
      <c r="X325" s="1274"/>
      <c r="Y325" s="1276"/>
      <c r="Z325" s="927" t="s">
        <v>3381</v>
      </c>
    </row>
    <row r="326" spans="19:26" ht="13.5" customHeight="1">
      <c r="S326" s="943"/>
      <c r="T326" s="944"/>
      <c r="U326" s="944"/>
      <c r="V326" s="945"/>
      <c r="W326" s="1273" t="s">
        <v>5956</v>
      </c>
      <c r="X326" s="1274"/>
      <c r="Y326" s="1276"/>
      <c r="Z326" s="927" t="s">
        <v>3381</v>
      </c>
    </row>
    <row r="327" spans="19:26" ht="13.5" customHeight="1">
      <c r="S327" s="943"/>
      <c r="T327" s="944"/>
      <c r="U327" s="944"/>
      <c r="V327" s="945"/>
      <c r="W327" s="1273" t="s">
        <v>3435</v>
      </c>
      <c r="X327" s="1274"/>
      <c r="Y327" s="1276"/>
      <c r="Z327" s="927" t="s">
        <v>3381</v>
      </c>
    </row>
    <row r="328" spans="19:26" ht="13.5" customHeight="1">
      <c r="S328" s="943"/>
      <c r="T328" s="944"/>
      <c r="U328" s="944"/>
      <c r="V328" s="945"/>
      <c r="W328" s="1273" t="s">
        <v>4073</v>
      </c>
      <c r="X328" s="1274"/>
      <c r="Y328" s="1267">
        <v>6.9999999999999994E-5</v>
      </c>
      <c r="Z328" s="927" t="s">
        <v>3381</v>
      </c>
    </row>
    <row r="329" spans="19:26">
      <c r="S329" s="943"/>
      <c r="T329" s="944"/>
      <c r="U329" s="944"/>
      <c r="V329" s="945"/>
      <c r="W329" s="1273" t="s">
        <v>5957</v>
      </c>
      <c r="X329" s="1274"/>
      <c r="Y329" s="1267"/>
      <c r="Z329" s="927" t="s">
        <v>3381</v>
      </c>
    </row>
    <row r="330" spans="19:26" ht="27.6" customHeight="1">
      <c r="S330" s="943"/>
      <c r="T330" s="944"/>
      <c r="U330" s="944"/>
      <c r="V330" s="945"/>
      <c r="W330" s="1273" t="s">
        <v>5958</v>
      </c>
      <c r="X330" s="1274"/>
      <c r="Y330" s="1267"/>
      <c r="Z330" s="927" t="s">
        <v>3381</v>
      </c>
    </row>
    <row r="331" spans="19:26" ht="27.6" customHeight="1">
      <c r="S331" s="943"/>
      <c r="T331" s="944"/>
      <c r="U331" s="944"/>
      <c r="V331" s="945"/>
      <c r="W331" s="1273" t="s">
        <v>4074</v>
      </c>
      <c r="X331" s="1274"/>
      <c r="Y331" s="1267"/>
      <c r="Z331" s="927" t="s">
        <v>3381</v>
      </c>
    </row>
    <row r="332" spans="19:26" ht="27.6" customHeight="1">
      <c r="S332" s="943"/>
      <c r="T332" s="944"/>
      <c r="U332" s="944"/>
      <c r="V332" s="945"/>
      <c r="W332" s="1273" t="s">
        <v>3476</v>
      </c>
      <c r="X332" s="1274"/>
      <c r="Y332" s="1267" t="s">
        <v>4627</v>
      </c>
      <c r="Z332" s="927" t="s">
        <v>3381</v>
      </c>
    </row>
    <row r="333" spans="19:26" ht="27.6" customHeight="1">
      <c r="S333" s="943"/>
      <c r="T333" s="944"/>
      <c r="U333" s="944"/>
      <c r="V333" s="945"/>
      <c r="W333" s="1273" t="s">
        <v>3687</v>
      </c>
      <c r="X333" s="1274"/>
      <c r="Y333" s="1267"/>
      <c r="Z333" s="927" t="s">
        <v>3381</v>
      </c>
    </row>
    <row r="334" spans="19:26" ht="27.6" customHeight="1">
      <c r="S334" s="943"/>
      <c r="T334" s="944"/>
      <c r="U334" s="944"/>
      <c r="V334" s="945"/>
      <c r="W334" s="1273" t="s">
        <v>5959</v>
      </c>
      <c r="X334" s="1274"/>
      <c r="Y334" s="1267"/>
      <c r="Z334" s="927" t="s">
        <v>3381</v>
      </c>
    </row>
    <row r="335" spans="19:26" ht="27.6" customHeight="1">
      <c r="S335" s="943"/>
      <c r="T335" s="944"/>
      <c r="U335" s="944"/>
      <c r="V335" s="945"/>
      <c r="W335" s="1273" t="s">
        <v>5960</v>
      </c>
      <c r="X335" s="1274"/>
      <c r="Y335" s="1267"/>
      <c r="Z335" s="927" t="s">
        <v>3381</v>
      </c>
    </row>
    <row r="336" spans="19:26" ht="13.5" customHeight="1">
      <c r="S336" s="943"/>
      <c r="T336" s="944"/>
      <c r="U336" s="944"/>
      <c r="V336" s="945"/>
      <c r="W336" s="1273" t="s">
        <v>5961</v>
      </c>
      <c r="X336" s="1274"/>
      <c r="Y336" s="1267"/>
      <c r="Z336" s="927" t="s">
        <v>3381</v>
      </c>
    </row>
    <row r="337" spans="19:26" ht="27.6" customHeight="1">
      <c r="S337" s="943"/>
      <c r="T337" s="944"/>
      <c r="U337" s="944"/>
      <c r="V337" s="945"/>
      <c r="W337" s="1273" t="s">
        <v>3477</v>
      </c>
      <c r="X337" s="1274"/>
      <c r="Y337" s="1267"/>
      <c r="Z337" s="927" t="s">
        <v>3381</v>
      </c>
    </row>
    <row r="338" spans="19:26" ht="13.5" customHeight="1">
      <c r="S338" s="943"/>
      <c r="T338" s="944"/>
      <c r="U338" s="944"/>
      <c r="V338" s="945"/>
      <c r="W338" s="1273" t="s">
        <v>3412</v>
      </c>
      <c r="X338" s="1274"/>
      <c r="Y338" s="1267">
        <v>2.5999999999999998E-4</v>
      </c>
      <c r="Z338" s="927" t="s">
        <v>3381</v>
      </c>
    </row>
    <row r="339" spans="19:26" ht="13.5" customHeight="1">
      <c r="S339" s="943"/>
      <c r="T339" s="944"/>
      <c r="U339" s="944"/>
      <c r="V339" s="945"/>
      <c r="W339" s="1273" t="s">
        <v>3413</v>
      </c>
      <c r="X339" s="1274"/>
      <c r="Y339" s="1267"/>
      <c r="Z339" s="927" t="s">
        <v>3381</v>
      </c>
    </row>
    <row r="340" spans="19:26" ht="27.6" customHeight="1">
      <c r="S340" s="943"/>
      <c r="T340" s="944"/>
      <c r="U340" s="944"/>
      <c r="V340" s="945"/>
      <c r="W340" s="1273" t="s">
        <v>3618</v>
      </c>
      <c r="X340" s="1274"/>
      <c r="Y340" s="1267"/>
      <c r="Z340" s="927" t="s">
        <v>3381</v>
      </c>
    </row>
    <row r="341" spans="19:26" ht="27.6" customHeight="1">
      <c r="S341" s="943"/>
      <c r="T341" s="944"/>
      <c r="U341" s="944"/>
      <c r="V341" s="945"/>
      <c r="W341" s="1273" t="s">
        <v>3886</v>
      </c>
      <c r="X341" s="1274"/>
      <c r="Y341" s="1267"/>
      <c r="Z341" s="927" t="s">
        <v>3381</v>
      </c>
    </row>
    <row r="342" spans="19:26" ht="13.5" customHeight="1">
      <c r="S342" s="943"/>
      <c r="T342" s="944"/>
      <c r="U342" s="944"/>
      <c r="V342" s="945"/>
      <c r="W342" s="1273" t="s">
        <v>3414</v>
      </c>
      <c r="X342" s="1274"/>
      <c r="Y342" s="1267"/>
      <c r="Z342" s="927" t="s">
        <v>3381</v>
      </c>
    </row>
    <row r="343" spans="19:26" ht="13.5" customHeight="1">
      <c r="S343" s="943"/>
      <c r="T343" s="944"/>
      <c r="U343" s="944"/>
      <c r="V343" s="945"/>
      <c r="W343" s="1273" t="s">
        <v>4017</v>
      </c>
      <c r="X343" s="1274"/>
      <c r="Y343" s="1267">
        <v>4.0299999999999998E-4</v>
      </c>
      <c r="Z343" s="927" t="s">
        <v>3381</v>
      </c>
    </row>
    <row r="344" spans="19:26" ht="13.5" customHeight="1">
      <c r="S344" s="943"/>
      <c r="T344" s="944"/>
      <c r="U344" s="944"/>
      <c r="V344" s="945"/>
      <c r="W344" s="1273" t="s">
        <v>4018</v>
      </c>
      <c r="X344" s="1274"/>
      <c r="Y344" s="1267"/>
      <c r="Z344" s="927" t="s">
        <v>3381</v>
      </c>
    </row>
    <row r="345" spans="19:26" ht="13.5" customHeight="1">
      <c r="S345" s="943"/>
      <c r="T345" s="944"/>
      <c r="U345" s="944"/>
      <c r="V345" s="945"/>
      <c r="W345" s="1273" t="s">
        <v>4019</v>
      </c>
      <c r="X345" s="1274"/>
      <c r="Y345" s="1267"/>
      <c r="Z345" s="927" t="s">
        <v>3381</v>
      </c>
    </row>
    <row r="346" spans="19:26" ht="13.5" customHeight="1">
      <c r="S346" s="943"/>
      <c r="T346" s="944"/>
      <c r="U346" s="944"/>
      <c r="V346" s="945"/>
      <c r="W346" s="1273" t="s">
        <v>4020</v>
      </c>
      <c r="X346" s="1274"/>
      <c r="Y346" s="1267"/>
      <c r="Z346" s="927" t="s">
        <v>3381</v>
      </c>
    </row>
    <row r="347" spans="19:26" ht="13.5" customHeight="1">
      <c r="S347" s="943"/>
      <c r="T347" s="944"/>
      <c r="U347" s="944"/>
      <c r="V347" s="945"/>
      <c r="W347" s="1273" t="s">
        <v>4021</v>
      </c>
      <c r="X347" s="1274"/>
      <c r="Y347" s="1267"/>
      <c r="Z347" s="927" t="s">
        <v>3381</v>
      </c>
    </row>
    <row r="348" spans="19:26" ht="27.6" customHeight="1">
      <c r="S348" s="943"/>
      <c r="T348" s="944"/>
      <c r="U348" s="944"/>
      <c r="V348" s="945"/>
      <c r="W348" s="1273" t="s">
        <v>4022</v>
      </c>
      <c r="X348" s="1274"/>
      <c r="Y348" s="1267"/>
      <c r="Z348" s="927" t="s">
        <v>3381</v>
      </c>
    </row>
    <row r="349" spans="19:26" ht="13.5" customHeight="1">
      <c r="S349" s="943"/>
      <c r="T349" s="944"/>
      <c r="U349" s="944"/>
      <c r="V349" s="945"/>
      <c r="W349" s="1273" t="s">
        <v>4023</v>
      </c>
      <c r="X349" s="1274"/>
      <c r="Y349" s="1267"/>
      <c r="Z349" s="927" t="s">
        <v>3381</v>
      </c>
    </row>
    <row r="350" spans="19:26" ht="13.5" customHeight="1">
      <c r="S350" s="943"/>
      <c r="T350" s="944"/>
      <c r="U350" s="944"/>
      <c r="V350" s="945"/>
      <c r="W350" s="1273" t="s">
        <v>4024</v>
      </c>
      <c r="X350" s="1274"/>
      <c r="Y350" s="1267"/>
      <c r="Z350" s="927" t="s">
        <v>3381</v>
      </c>
    </row>
    <row r="351" spans="19:26" ht="13.5" customHeight="1">
      <c r="S351" s="943"/>
      <c r="T351" s="944"/>
      <c r="U351" s="944"/>
      <c r="V351" s="945"/>
      <c r="W351" s="1273" t="s">
        <v>5962</v>
      </c>
      <c r="X351" s="1274"/>
      <c r="Y351" s="1267"/>
      <c r="Z351" s="927" t="s">
        <v>3381</v>
      </c>
    </row>
    <row r="352" spans="19:26" ht="13.5" customHeight="1">
      <c r="S352" s="943"/>
      <c r="T352" s="944"/>
      <c r="U352" s="944"/>
      <c r="V352" s="945"/>
      <c r="W352" s="1273" t="s">
        <v>5963</v>
      </c>
      <c r="X352" s="1274"/>
      <c r="Y352" s="1267"/>
      <c r="Z352" s="927" t="s">
        <v>3381</v>
      </c>
    </row>
    <row r="353" spans="19:26" ht="13.5" customHeight="1">
      <c r="S353" s="943"/>
      <c r="T353" s="944"/>
      <c r="U353" s="944"/>
      <c r="V353" s="945"/>
      <c r="W353" s="1273" t="s">
        <v>5964</v>
      </c>
      <c r="X353" s="1274"/>
      <c r="Y353" s="1267"/>
      <c r="Z353" s="927" t="s">
        <v>3381</v>
      </c>
    </row>
    <row r="354" spans="19:26" ht="13.5" customHeight="1">
      <c r="S354" s="943"/>
      <c r="T354" s="944"/>
      <c r="U354" s="944"/>
      <c r="V354" s="945"/>
      <c r="W354" s="1273" t="s">
        <v>4025</v>
      </c>
      <c r="X354" s="1274"/>
      <c r="Y354" s="1267"/>
      <c r="Z354" s="927" t="s">
        <v>3381</v>
      </c>
    </row>
    <row r="355" spans="19:26" ht="13.5" customHeight="1">
      <c r="S355" s="943"/>
      <c r="T355" s="944"/>
      <c r="U355" s="944"/>
      <c r="V355" s="945"/>
      <c r="W355" s="1273" t="s">
        <v>3683</v>
      </c>
      <c r="X355" s="1274"/>
      <c r="Y355" s="942">
        <v>4.7899999999999999E-4</v>
      </c>
      <c r="Z355" s="927" t="s">
        <v>3381</v>
      </c>
    </row>
    <row r="356" spans="19:26" ht="13.5" customHeight="1">
      <c r="S356" s="943"/>
      <c r="T356" s="944"/>
      <c r="U356" s="944"/>
      <c r="V356" s="945"/>
      <c r="W356" s="1273" t="s">
        <v>3548</v>
      </c>
      <c r="X356" s="1274"/>
      <c r="Y356" s="942">
        <v>3.4000000000000002E-4</v>
      </c>
      <c r="Z356" s="927" t="s">
        <v>3381</v>
      </c>
    </row>
    <row r="357" spans="19:26" ht="13.5" customHeight="1">
      <c r="S357" s="943"/>
      <c r="T357" s="944"/>
      <c r="U357" s="944"/>
      <c r="V357" s="945"/>
      <c r="W357" s="1273" t="s">
        <v>3982</v>
      </c>
      <c r="X357" s="1274"/>
      <c r="Y357" s="1267">
        <v>7.8799999999999996E-4</v>
      </c>
      <c r="Z357" s="927" t="s">
        <v>3381</v>
      </c>
    </row>
    <row r="358" spans="19:26" ht="27.6" customHeight="1">
      <c r="S358" s="943"/>
      <c r="T358" s="944"/>
      <c r="U358" s="944"/>
      <c r="V358" s="945"/>
      <c r="W358" s="1273" t="s">
        <v>5965</v>
      </c>
      <c r="X358" s="1274"/>
      <c r="Y358" s="1267"/>
      <c r="Z358" s="927" t="s">
        <v>3381</v>
      </c>
    </row>
    <row r="359" spans="19:26" ht="27.6" customHeight="1">
      <c r="S359" s="943"/>
      <c r="T359" s="944"/>
      <c r="U359" s="944"/>
      <c r="V359" s="945"/>
      <c r="W359" s="1273" t="s">
        <v>5966</v>
      </c>
      <c r="X359" s="1274"/>
      <c r="Y359" s="1267"/>
      <c r="Z359" s="927" t="s">
        <v>3381</v>
      </c>
    </row>
    <row r="360" spans="19:26" ht="27.6" customHeight="1">
      <c r="S360" s="943"/>
      <c r="T360" s="944"/>
      <c r="U360" s="944"/>
      <c r="V360" s="945"/>
      <c r="W360" s="1273" t="s">
        <v>3983</v>
      </c>
      <c r="X360" s="1274"/>
      <c r="Y360" s="1267"/>
      <c r="Z360" s="927" t="s">
        <v>3381</v>
      </c>
    </row>
    <row r="361" spans="19:26" ht="27.6" customHeight="1">
      <c r="S361" s="943"/>
      <c r="T361" s="944"/>
      <c r="U361" s="944"/>
      <c r="V361" s="945"/>
      <c r="W361" s="1273" t="s">
        <v>3161</v>
      </c>
      <c r="X361" s="1274"/>
      <c r="Y361" s="942">
        <v>3.0000000000000001E-5</v>
      </c>
      <c r="Z361" s="927" t="s">
        <v>3381</v>
      </c>
    </row>
    <row r="362" spans="19:26" ht="13.5" customHeight="1">
      <c r="S362" s="943"/>
      <c r="T362" s="944"/>
      <c r="U362" s="944"/>
      <c r="V362" s="945"/>
      <c r="W362" s="1273" t="s">
        <v>3619</v>
      </c>
      <c r="X362" s="1274"/>
      <c r="Y362" s="1267">
        <v>3.5199999999999999E-4</v>
      </c>
      <c r="Z362" s="927" t="s">
        <v>3381</v>
      </c>
    </row>
    <row r="363" spans="19:26" ht="13.5" customHeight="1">
      <c r="S363" s="943"/>
      <c r="T363" s="944"/>
      <c r="U363" s="944"/>
      <c r="V363" s="945"/>
      <c r="W363" s="1273" t="s">
        <v>3892</v>
      </c>
      <c r="X363" s="1274"/>
      <c r="Y363" s="1267"/>
      <c r="Z363" s="927" t="s">
        <v>3381</v>
      </c>
    </row>
    <row r="364" spans="19:26" ht="27.6" customHeight="1">
      <c r="S364" s="943"/>
      <c r="T364" s="944"/>
      <c r="U364" s="944"/>
      <c r="V364" s="945"/>
      <c r="W364" s="1273" t="s">
        <v>3620</v>
      </c>
      <c r="X364" s="1274"/>
      <c r="Y364" s="1267"/>
      <c r="Z364" s="927" t="s">
        <v>3381</v>
      </c>
    </row>
    <row r="365" spans="19:26" ht="27.6" customHeight="1">
      <c r="S365" s="943"/>
      <c r="T365" s="944"/>
      <c r="U365" s="944"/>
      <c r="V365" s="945"/>
      <c r="W365" s="1273" t="s">
        <v>4140</v>
      </c>
      <c r="X365" s="1274"/>
      <c r="Y365" s="1267">
        <v>4.57E-4</v>
      </c>
      <c r="Z365" s="927" t="s">
        <v>3381</v>
      </c>
    </row>
    <row r="366" spans="19:26" ht="13.5" customHeight="1">
      <c r="S366" s="943"/>
      <c r="T366" s="944"/>
      <c r="U366" s="944"/>
      <c r="V366" s="945"/>
      <c r="W366" s="1273" t="s">
        <v>4141</v>
      </c>
      <c r="X366" s="1274"/>
      <c r="Y366" s="1267"/>
      <c r="Z366" s="927" t="s">
        <v>3381</v>
      </c>
    </row>
    <row r="367" spans="19:26" ht="27.6" customHeight="1">
      <c r="S367" s="943"/>
      <c r="T367" s="944"/>
      <c r="U367" s="944"/>
      <c r="V367" s="945"/>
      <c r="W367" s="1273" t="s">
        <v>4142</v>
      </c>
      <c r="X367" s="1274"/>
      <c r="Y367" s="1267"/>
      <c r="Z367" s="927" t="s">
        <v>3381</v>
      </c>
    </row>
    <row r="368" spans="19:26" ht="27.6" customHeight="1">
      <c r="S368" s="943"/>
      <c r="T368" s="944"/>
      <c r="U368" s="944"/>
      <c r="V368" s="945"/>
      <c r="W368" s="1273" t="s">
        <v>5861</v>
      </c>
      <c r="X368" s="1274"/>
      <c r="Y368" s="949">
        <v>5.22E-4</v>
      </c>
      <c r="Z368" s="927" t="s">
        <v>3381</v>
      </c>
    </row>
    <row r="369" spans="19:26">
      <c r="S369" s="943"/>
      <c r="T369" s="944"/>
      <c r="U369" s="944"/>
      <c r="V369" s="945"/>
      <c r="W369" s="1273" t="s">
        <v>5862</v>
      </c>
      <c r="X369" s="1274"/>
      <c r="Y369" s="1267">
        <v>4.7100000000000001E-4</v>
      </c>
      <c r="Z369" s="927" t="s">
        <v>3381</v>
      </c>
    </row>
    <row r="370" spans="19:26" ht="13.5" customHeight="1">
      <c r="S370" s="943"/>
      <c r="T370" s="944"/>
      <c r="U370" s="944"/>
      <c r="V370" s="945"/>
      <c r="W370" s="1273" t="s">
        <v>5967</v>
      </c>
      <c r="X370" s="1274"/>
      <c r="Y370" s="1271"/>
      <c r="Z370" s="927" t="s">
        <v>3381</v>
      </c>
    </row>
    <row r="371" spans="19:26" ht="27.6" customHeight="1">
      <c r="S371" s="943"/>
      <c r="T371" s="944"/>
      <c r="U371" s="944"/>
      <c r="V371" s="945"/>
      <c r="W371" s="1273" t="s">
        <v>5968</v>
      </c>
      <c r="X371" s="1274"/>
      <c r="Y371" s="1304"/>
      <c r="Z371" s="927" t="s">
        <v>3381</v>
      </c>
    </row>
    <row r="372" spans="19:26" ht="27.6" customHeight="1">
      <c r="S372" s="943"/>
      <c r="T372" s="944"/>
      <c r="U372" s="944"/>
      <c r="V372" s="945"/>
      <c r="W372" s="1273" t="s">
        <v>3333</v>
      </c>
      <c r="X372" s="1274"/>
      <c r="Y372" s="1267" t="s">
        <v>4627</v>
      </c>
      <c r="Z372" s="927" t="s">
        <v>3381</v>
      </c>
    </row>
    <row r="373" spans="19:26" ht="27.6" customHeight="1">
      <c r="S373" s="943"/>
      <c r="T373" s="944"/>
      <c r="U373" s="944"/>
      <c r="V373" s="945"/>
      <c r="W373" s="1273" t="s">
        <v>3888</v>
      </c>
      <c r="X373" s="1274"/>
      <c r="Y373" s="1276"/>
      <c r="Z373" s="927" t="s">
        <v>3381</v>
      </c>
    </row>
    <row r="374" spans="19:26" ht="27.6" customHeight="1">
      <c r="S374" s="943"/>
      <c r="T374" s="944"/>
      <c r="U374" s="944"/>
      <c r="V374" s="945"/>
      <c r="W374" s="1273" t="s">
        <v>3889</v>
      </c>
      <c r="X374" s="1274"/>
      <c r="Y374" s="1276"/>
      <c r="Z374" s="927" t="s">
        <v>3381</v>
      </c>
    </row>
    <row r="375" spans="19:26" ht="27.6" customHeight="1">
      <c r="S375" s="943"/>
      <c r="T375" s="944"/>
      <c r="U375" s="944"/>
      <c r="V375" s="945"/>
      <c r="W375" s="1273" t="s">
        <v>3415</v>
      </c>
      <c r="X375" s="1274"/>
      <c r="Y375" s="1280"/>
      <c r="Z375" s="927" t="s">
        <v>3381</v>
      </c>
    </row>
    <row r="376" spans="19:26" ht="13.5" customHeight="1">
      <c r="S376" s="943"/>
      <c r="T376" s="944"/>
      <c r="U376" s="944"/>
      <c r="V376" s="945"/>
      <c r="W376" s="1273" t="s">
        <v>3598</v>
      </c>
      <c r="X376" s="1274"/>
      <c r="Y376" s="1267">
        <v>3.7100000000000002E-4</v>
      </c>
      <c r="Z376" s="927" t="s">
        <v>3381</v>
      </c>
    </row>
    <row r="377" spans="19:26" ht="27.6" customHeight="1">
      <c r="S377" s="943"/>
      <c r="T377" s="944"/>
      <c r="U377" s="944"/>
      <c r="V377" s="945"/>
      <c r="W377" s="1273" t="s">
        <v>3858</v>
      </c>
      <c r="X377" s="1274"/>
      <c r="Y377" s="1267"/>
      <c r="Z377" s="927" t="s">
        <v>3381</v>
      </c>
    </row>
    <row r="378" spans="19:26" ht="27.6" customHeight="1">
      <c r="S378" s="943"/>
      <c r="T378" s="944"/>
      <c r="U378" s="944"/>
      <c r="V378" s="945"/>
      <c r="W378" s="1273" t="s">
        <v>3859</v>
      </c>
      <c r="X378" s="1274"/>
      <c r="Y378" s="1267"/>
      <c r="Z378" s="927" t="s">
        <v>3381</v>
      </c>
    </row>
    <row r="379" spans="19:26" ht="27.6" customHeight="1">
      <c r="S379" s="943"/>
      <c r="T379" s="944"/>
      <c r="U379" s="944"/>
      <c r="V379" s="945"/>
      <c r="W379" s="1273" t="s">
        <v>3599</v>
      </c>
      <c r="X379" s="1274"/>
      <c r="Y379" s="1270"/>
      <c r="Z379" s="927" t="s">
        <v>3381</v>
      </c>
    </row>
    <row r="380" spans="19:26" ht="27.6" customHeight="1">
      <c r="S380" s="943"/>
      <c r="T380" s="944"/>
      <c r="U380" s="944"/>
      <c r="V380" s="945"/>
      <c r="W380" s="1273" t="s">
        <v>3750</v>
      </c>
      <c r="X380" s="1274"/>
      <c r="Y380" s="1267">
        <v>4.64E-4</v>
      </c>
      <c r="Z380" s="927" t="s">
        <v>3381</v>
      </c>
    </row>
    <row r="381" spans="19:26" ht="27.6" customHeight="1">
      <c r="S381" s="943"/>
      <c r="T381" s="944"/>
      <c r="U381" s="944"/>
      <c r="V381" s="945"/>
      <c r="W381" s="1273" t="s">
        <v>4159</v>
      </c>
      <c r="X381" s="1274"/>
      <c r="Y381" s="1267"/>
      <c r="Z381" s="927" t="s">
        <v>3381</v>
      </c>
    </row>
    <row r="382" spans="19:26" ht="27.6" customHeight="1">
      <c r="S382" s="943"/>
      <c r="T382" s="944"/>
      <c r="U382" s="944"/>
      <c r="V382" s="945"/>
      <c r="W382" s="1273" t="s">
        <v>3751</v>
      </c>
      <c r="X382" s="1274"/>
      <c r="Y382" s="1267"/>
      <c r="Z382" s="927" t="s">
        <v>3381</v>
      </c>
    </row>
    <row r="383" spans="19:26" ht="27.6" customHeight="1">
      <c r="S383" s="943"/>
      <c r="T383" s="944"/>
      <c r="U383" s="944"/>
      <c r="V383" s="945"/>
      <c r="W383" s="1273" t="s">
        <v>3438</v>
      </c>
      <c r="X383" s="1274"/>
      <c r="Y383" s="1267">
        <v>3.9399999999999998E-4</v>
      </c>
      <c r="Z383" s="927" t="s">
        <v>3381</v>
      </c>
    </row>
    <row r="384" spans="19:26">
      <c r="S384" s="943"/>
      <c r="T384" s="944"/>
      <c r="U384" s="944"/>
      <c r="V384" s="945"/>
      <c r="W384" s="1273" t="s">
        <v>3932</v>
      </c>
      <c r="X384" s="1274"/>
      <c r="Y384" s="1267"/>
      <c r="Z384" s="927" t="s">
        <v>3381</v>
      </c>
    </row>
    <row r="385" spans="19:26" ht="13.5" customHeight="1">
      <c r="S385" s="943"/>
      <c r="T385" s="944"/>
      <c r="U385" s="944"/>
      <c r="V385" s="945"/>
      <c r="W385" s="1273" t="s">
        <v>3933</v>
      </c>
      <c r="X385" s="1274"/>
      <c r="Y385" s="1267"/>
      <c r="Z385" s="927" t="s">
        <v>3381</v>
      </c>
    </row>
    <row r="386" spans="19:26" ht="13.5" customHeight="1">
      <c r="S386" s="943"/>
      <c r="T386" s="944"/>
      <c r="U386" s="944"/>
      <c r="V386" s="945"/>
      <c r="W386" s="1273" t="s">
        <v>3934</v>
      </c>
      <c r="X386" s="1274"/>
      <c r="Y386" s="1267"/>
      <c r="Z386" s="927" t="s">
        <v>3381</v>
      </c>
    </row>
    <row r="387" spans="19:26" ht="13.5" customHeight="1">
      <c r="S387" s="943"/>
      <c r="T387" s="944"/>
      <c r="U387" s="944"/>
      <c r="V387" s="945"/>
      <c r="W387" s="1273" t="s">
        <v>3439</v>
      </c>
      <c r="X387" s="1274"/>
      <c r="Y387" s="1267"/>
      <c r="Z387" s="927" t="s">
        <v>3381</v>
      </c>
    </row>
    <row r="388" spans="19:26" ht="13.5" customHeight="1">
      <c r="S388" s="943"/>
      <c r="T388" s="944"/>
      <c r="U388" s="944"/>
      <c r="V388" s="945"/>
      <c r="W388" s="1273" t="s">
        <v>3556</v>
      </c>
      <c r="X388" s="1274"/>
      <c r="Y388" s="1278">
        <v>3.4600000000000001E-4</v>
      </c>
      <c r="Z388" s="927" t="s">
        <v>3381</v>
      </c>
    </row>
    <row r="389" spans="19:26" ht="13.5" customHeight="1">
      <c r="S389" s="943"/>
      <c r="T389" s="944"/>
      <c r="U389" s="944"/>
      <c r="V389" s="944"/>
      <c r="W389" s="1273" t="s">
        <v>3557</v>
      </c>
      <c r="X389" s="1274"/>
      <c r="Y389" s="1278"/>
      <c r="Z389" s="927" t="s">
        <v>3381</v>
      </c>
    </row>
    <row r="390" spans="19:26" ht="13.5" customHeight="1">
      <c r="S390" s="943"/>
      <c r="T390" s="944"/>
      <c r="U390" s="944"/>
      <c r="V390" s="944"/>
      <c r="W390" s="1273" t="s">
        <v>3922</v>
      </c>
      <c r="X390" s="1274"/>
      <c r="Y390" s="1278"/>
      <c r="Z390" s="927" t="s">
        <v>3381</v>
      </c>
    </row>
    <row r="391" spans="19:26" ht="13.5" customHeight="1">
      <c r="S391" s="943"/>
      <c r="T391" s="944"/>
      <c r="U391" s="944"/>
      <c r="V391" s="944"/>
      <c r="W391" s="1273" t="s">
        <v>3558</v>
      </c>
      <c r="X391" s="1274"/>
      <c r="Y391" s="1278"/>
      <c r="Z391" s="927" t="s">
        <v>3381</v>
      </c>
    </row>
    <row r="392" spans="19:26" ht="13.5" customHeight="1">
      <c r="S392" s="943"/>
      <c r="T392" s="944"/>
      <c r="U392" s="944"/>
      <c r="V392" s="944"/>
      <c r="W392" s="1273" t="s">
        <v>3824</v>
      </c>
      <c r="X392" s="1274"/>
      <c r="Y392" s="1278">
        <v>4.0000000000000002E-4</v>
      </c>
      <c r="Z392" s="927" t="s">
        <v>3381</v>
      </c>
    </row>
    <row r="393" spans="19:26" ht="13.5" customHeight="1">
      <c r="S393" s="943"/>
      <c r="T393" s="944"/>
      <c r="U393" s="944"/>
      <c r="V393" s="944"/>
      <c r="W393" s="1273" t="s">
        <v>3825</v>
      </c>
      <c r="X393" s="1274"/>
      <c r="Y393" s="1278"/>
      <c r="Z393" s="927" t="s">
        <v>3381</v>
      </c>
    </row>
    <row r="394" spans="19:26" ht="13.5" customHeight="1">
      <c r="S394" s="943"/>
      <c r="T394" s="944"/>
      <c r="U394" s="944"/>
      <c r="V394" s="944"/>
      <c r="W394" s="1273" t="s">
        <v>3826</v>
      </c>
      <c r="X394" s="1274"/>
      <c r="Y394" s="1278"/>
      <c r="Z394" s="927" t="s">
        <v>3381</v>
      </c>
    </row>
    <row r="395" spans="19:26" ht="13.5" customHeight="1">
      <c r="S395" s="943"/>
      <c r="T395" s="944"/>
      <c r="U395" s="944"/>
      <c r="V395" s="944"/>
      <c r="W395" s="1273" t="s">
        <v>5969</v>
      </c>
      <c r="X395" s="1274"/>
      <c r="Y395" s="1278"/>
      <c r="Z395" s="927" t="s">
        <v>3381</v>
      </c>
    </row>
    <row r="396" spans="19:26" ht="13.5" customHeight="1">
      <c r="S396" s="943"/>
      <c r="T396" s="944"/>
      <c r="U396" s="944"/>
      <c r="V396" s="944"/>
      <c r="W396" s="1273" t="s">
        <v>5970</v>
      </c>
      <c r="X396" s="1274"/>
      <c r="Y396" s="1278"/>
      <c r="Z396" s="927" t="s">
        <v>3381</v>
      </c>
    </row>
    <row r="397" spans="19:26" ht="13.5" customHeight="1">
      <c r="S397" s="943"/>
      <c r="T397" s="944"/>
      <c r="U397" s="944"/>
      <c r="V397" s="944"/>
      <c r="W397" s="1273" t="s">
        <v>3827</v>
      </c>
      <c r="X397" s="1274"/>
      <c r="Y397" s="1279"/>
      <c r="Z397" s="927" t="s">
        <v>3381</v>
      </c>
    </row>
    <row r="398" spans="19:26" ht="27.6" customHeight="1">
      <c r="S398" s="943"/>
      <c r="T398" s="944"/>
      <c r="U398" s="944"/>
      <c r="V398" s="944"/>
      <c r="W398" s="1273" t="s">
        <v>3162</v>
      </c>
      <c r="X398" s="1274"/>
      <c r="Y398" s="950">
        <v>4.3999999999999999E-5</v>
      </c>
      <c r="Z398" s="927" t="s">
        <v>3381</v>
      </c>
    </row>
    <row r="399" spans="19:26" ht="27.6" customHeight="1">
      <c r="S399" s="943"/>
      <c r="T399" s="944"/>
      <c r="U399" s="944"/>
      <c r="V399" s="944"/>
      <c r="W399" s="1273" t="s">
        <v>3738</v>
      </c>
      <c r="X399" s="1274"/>
      <c r="Y399" s="1276" t="s">
        <v>4627</v>
      </c>
      <c r="Z399" s="927" t="s">
        <v>3381</v>
      </c>
    </row>
    <row r="400" spans="19:26">
      <c r="S400" s="943"/>
      <c r="T400" s="944"/>
      <c r="U400" s="944"/>
      <c r="V400" s="944"/>
      <c r="W400" s="1273" t="s">
        <v>3739</v>
      </c>
      <c r="X400" s="1274"/>
      <c r="Y400" s="1276"/>
      <c r="Z400" s="927" t="s">
        <v>3381</v>
      </c>
    </row>
    <row r="401" spans="19:26" ht="27.6" customHeight="1">
      <c r="S401" s="943"/>
      <c r="T401" s="944"/>
      <c r="U401" s="944"/>
      <c r="V401" s="944"/>
      <c r="W401" s="1273" t="s">
        <v>4146</v>
      </c>
      <c r="X401" s="1274"/>
      <c r="Y401" s="1276"/>
      <c r="Z401" s="927" t="s">
        <v>3381</v>
      </c>
    </row>
    <row r="402" spans="19:26" ht="13.5" customHeight="1">
      <c r="S402" s="943"/>
      <c r="T402" s="944"/>
      <c r="U402" s="944"/>
      <c r="V402" s="944"/>
      <c r="W402" s="1273" t="s">
        <v>3740</v>
      </c>
      <c r="X402" s="1274"/>
      <c r="Y402" s="1276"/>
      <c r="Z402" s="927" t="s">
        <v>3381</v>
      </c>
    </row>
    <row r="403" spans="19:26" ht="13.5" customHeight="1">
      <c r="S403" s="943"/>
      <c r="T403" s="944"/>
      <c r="U403" s="944"/>
      <c r="V403" s="944"/>
      <c r="W403" s="1273" t="s">
        <v>3350</v>
      </c>
      <c r="X403" s="1274"/>
      <c r="Y403" s="1267">
        <v>4.1199999999999999E-4</v>
      </c>
      <c r="Z403" s="927" t="s">
        <v>3381</v>
      </c>
    </row>
    <row r="404" spans="19:26" ht="13.5" customHeight="1">
      <c r="S404" s="943"/>
      <c r="T404" s="944"/>
      <c r="U404" s="944"/>
      <c r="V404" s="944"/>
      <c r="W404" s="1273" t="s">
        <v>3440</v>
      </c>
      <c r="X404" s="1274"/>
      <c r="Y404" s="1267"/>
      <c r="Z404" s="927" t="s">
        <v>3381</v>
      </c>
    </row>
    <row r="405" spans="19:26" ht="13.5" customHeight="1">
      <c r="S405" s="943"/>
      <c r="T405" s="944"/>
      <c r="U405" s="944"/>
      <c r="V405" s="944"/>
      <c r="W405" s="1273" t="s">
        <v>3441</v>
      </c>
      <c r="X405" s="1274"/>
      <c r="Y405" s="1267"/>
      <c r="Z405" s="927" t="s">
        <v>3381</v>
      </c>
    </row>
    <row r="406" spans="19:26" ht="13.5" customHeight="1">
      <c r="S406" s="943"/>
      <c r="T406" s="944"/>
      <c r="U406" s="944"/>
      <c r="V406" s="944"/>
      <c r="W406" s="1273" t="s">
        <v>3442</v>
      </c>
      <c r="X406" s="1274"/>
      <c r="Y406" s="1267"/>
      <c r="Z406" s="927" t="s">
        <v>3381</v>
      </c>
    </row>
    <row r="407" spans="19:26" ht="13.5" customHeight="1">
      <c r="S407" s="943"/>
      <c r="T407" s="944"/>
      <c r="U407" s="944"/>
      <c r="V407" s="944"/>
      <c r="W407" s="1273" t="s">
        <v>3644</v>
      </c>
      <c r="X407" s="1274"/>
      <c r="Y407" s="1267"/>
      <c r="Z407" s="927" t="s">
        <v>3381</v>
      </c>
    </row>
    <row r="408" spans="19:26" ht="27.6" customHeight="1">
      <c r="S408" s="943"/>
      <c r="T408" s="944"/>
      <c r="U408" s="944"/>
      <c r="V408" s="944"/>
      <c r="W408" s="1273" t="s">
        <v>3645</v>
      </c>
      <c r="X408" s="1274"/>
      <c r="Y408" s="1267"/>
      <c r="Z408" s="927" t="s">
        <v>3381</v>
      </c>
    </row>
    <row r="409" spans="19:26" ht="13.5" customHeight="1">
      <c r="S409" s="943"/>
      <c r="T409" s="944"/>
      <c r="U409" s="944"/>
      <c r="V409" s="944"/>
      <c r="W409" s="1273" t="s">
        <v>3942</v>
      </c>
      <c r="X409" s="1274"/>
      <c r="Y409" s="1267"/>
      <c r="Z409" s="927" t="s">
        <v>3381</v>
      </c>
    </row>
    <row r="410" spans="19:26" ht="13.5" customHeight="1">
      <c r="S410" s="943"/>
      <c r="T410" s="944"/>
      <c r="U410" s="944"/>
      <c r="V410" s="944"/>
      <c r="W410" s="1273" t="s">
        <v>3943</v>
      </c>
      <c r="X410" s="1274"/>
      <c r="Y410" s="1267"/>
      <c r="Z410" s="927" t="s">
        <v>3381</v>
      </c>
    </row>
    <row r="411" spans="19:26" ht="13.5" customHeight="1">
      <c r="S411" s="943"/>
      <c r="T411" s="944"/>
      <c r="U411" s="944"/>
      <c r="V411" s="944"/>
      <c r="W411" s="1273" t="s">
        <v>3443</v>
      </c>
      <c r="X411" s="1274"/>
      <c r="Y411" s="1267"/>
      <c r="Z411" s="927" t="s">
        <v>3381</v>
      </c>
    </row>
    <row r="412" spans="19:26" ht="27.6" customHeight="1">
      <c r="S412" s="943"/>
      <c r="T412" s="944"/>
      <c r="U412" s="944"/>
      <c r="V412" s="944"/>
      <c r="W412" s="1273" t="s">
        <v>3163</v>
      </c>
      <c r="X412" s="1274"/>
      <c r="Y412" s="942">
        <v>4.84E-4</v>
      </c>
      <c r="Z412" s="927" t="s">
        <v>3381</v>
      </c>
    </row>
    <row r="413" spans="19:26">
      <c r="S413" s="943"/>
      <c r="T413" s="944"/>
      <c r="U413" s="944"/>
      <c r="V413" s="944"/>
      <c r="W413" s="1273" t="s">
        <v>3856</v>
      </c>
      <c r="X413" s="1274"/>
      <c r="Y413" s="1267">
        <v>1.5100000000000001E-4</v>
      </c>
      <c r="Z413" s="927" t="s">
        <v>3381</v>
      </c>
    </row>
    <row r="414" spans="19:26" ht="13.5" customHeight="1">
      <c r="S414" s="943"/>
      <c r="T414" s="944"/>
      <c r="U414" s="944"/>
      <c r="V414" s="944"/>
      <c r="W414" s="1273" t="s">
        <v>5971</v>
      </c>
      <c r="X414" s="1274"/>
      <c r="Y414" s="1267"/>
      <c r="Z414" s="927" t="s">
        <v>3381</v>
      </c>
    </row>
    <row r="415" spans="19:26" ht="13.5" customHeight="1">
      <c r="S415" s="943"/>
      <c r="T415" s="944"/>
      <c r="U415" s="944"/>
      <c r="V415" s="944"/>
      <c r="W415" s="1273" t="s">
        <v>3857</v>
      </c>
      <c r="X415" s="1274"/>
      <c r="Y415" s="1267"/>
      <c r="Z415" s="927" t="s">
        <v>3381</v>
      </c>
    </row>
    <row r="416" spans="19:26" ht="13.5" customHeight="1">
      <c r="S416" s="943"/>
      <c r="T416" s="944"/>
      <c r="U416" s="944"/>
      <c r="V416" s="944"/>
      <c r="W416" s="1273" t="s">
        <v>4015</v>
      </c>
      <c r="X416" s="1274"/>
      <c r="Y416" s="1267">
        <v>4.8099999999999998E-4</v>
      </c>
      <c r="Z416" s="927" t="s">
        <v>3381</v>
      </c>
    </row>
    <row r="417" spans="19:26" ht="27.6" customHeight="1">
      <c r="S417" s="943"/>
      <c r="T417" s="944"/>
      <c r="U417" s="944"/>
      <c r="V417" s="944"/>
      <c r="W417" s="1273" t="s">
        <v>5972</v>
      </c>
      <c r="X417" s="1274"/>
      <c r="Y417" s="1267"/>
      <c r="Z417" s="927" t="s">
        <v>3381</v>
      </c>
    </row>
    <row r="418" spans="19:26" ht="27.6" customHeight="1">
      <c r="S418" s="943"/>
      <c r="T418" s="944"/>
      <c r="U418" s="944"/>
      <c r="V418" s="944"/>
      <c r="W418" s="1273" t="s">
        <v>4016</v>
      </c>
      <c r="X418" s="1274"/>
      <c r="Y418" s="1267"/>
      <c r="Z418" s="927" t="s">
        <v>3381</v>
      </c>
    </row>
    <row r="419" spans="19:26" ht="27.6" customHeight="1">
      <c r="S419" s="943"/>
      <c r="T419" s="944"/>
      <c r="U419" s="944"/>
      <c r="V419" s="944"/>
      <c r="W419" s="1273" t="s">
        <v>3997</v>
      </c>
      <c r="X419" s="1274"/>
      <c r="Y419" s="1292">
        <v>4.2700000000000002E-4</v>
      </c>
      <c r="Z419" s="927" t="s">
        <v>3381</v>
      </c>
    </row>
    <row r="420" spans="19:26" ht="27.6" customHeight="1">
      <c r="S420" s="943"/>
      <c r="T420" s="944"/>
      <c r="U420" s="944"/>
      <c r="V420" s="944"/>
      <c r="W420" s="1273" t="s">
        <v>3998</v>
      </c>
      <c r="X420" s="1274"/>
      <c r="Y420" s="1292"/>
      <c r="Z420" s="927" t="s">
        <v>3381</v>
      </c>
    </row>
    <row r="421" spans="19:26" ht="13.5" customHeight="1">
      <c r="S421" s="943"/>
      <c r="T421" s="944"/>
      <c r="U421" s="944"/>
      <c r="V421" s="944"/>
      <c r="W421" s="1273" t="s">
        <v>3999</v>
      </c>
      <c r="X421" s="1274"/>
      <c r="Y421" s="1292"/>
      <c r="Z421" s="927" t="s">
        <v>3381</v>
      </c>
    </row>
    <row r="422" spans="19:26" ht="13.5" customHeight="1">
      <c r="S422" s="943"/>
      <c r="T422" s="944"/>
      <c r="U422" s="944"/>
      <c r="V422" s="944"/>
      <c r="W422" s="1273" t="s">
        <v>4000</v>
      </c>
      <c r="X422" s="1274"/>
      <c r="Y422" s="1292"/>
      <c r="Z422" s="927" t="s">
        <v>3381</v>
      </c>
    </row>
    <row r="423" spans="19:26" ht="13.5" customHeight="1">
      <c r="S423" s="943"/>
      <c r="T423" s="944"/>
      <c r="U423" s="944"/>
      <c r="V423" s="944"/>
      <c r="W423" s="1273" t="s">
        <v>4001</v>
      </c>
      <c r="X423" s="1274"/>
      <c r="Y423" s="1292"/>
      <c r="Z423" s="927" t="s">
        <v>3381</v>
      </c>
    </row>
    <row r="424" spans="19:26" ht="13.5" customHeight="1">
      <c r="S424" s="943"/>
      <c r="T424" s="944"/>
      <c r="U424" s="944"/>
      <c r="V424" s="944"/>
      <c r="W424" s="1273" t="s">
        <v>3989</v>
      </c>
      <c r="X424" s="1274"/>
      <c r="Y424" s="1276">
        <v>2.03E-4</v>
      </c>
      <c r="Z424" s="927" t="s">
        <v>3381</v>
      </c>
    </row>
    <row r="425" spans="19:26" ht="13.5" customHeight="1">
      <c r="S425" s="943"/>
      <c r="T425" s="944"/>
      <c r="U425" s="944"/>
      <c r="V425" s="944"/>
      <c r="W425" s="1273" t="s">
        <v>3990</v>
      </c>
      <c r="X425" s="1274"/>
      <c r="Y425" s="1276"/>
      <c r="Z425" s="927" t="s">
        <v>3381</v>
      </c>
    </row>
    <row r="426" spans="19:26" ht="13.5" customHeight="1">
      <c r="S426" s="943"/>
      <c r="T426" s="944"/>
      <c r="U426" s="944"/>
      <c r="V426" s="944"/>
      <c r="W426" s="1273" t="s">
        <v>3991</v>
      </c>
      <c r="X426" s="1274"/>
      <c r="Y426" s="1276"/>
      <c r="Z426" s="927" t="s">
        <v>3381</v>
      </c>
    </row>
    <row r="427" spans="19:26" ht="13.5" customHeight="1">
      <c r="S427" s="943"/>
      <c r="T427" s="944"/>
      <c r="U427" s="944"/>
      <c r="V427" s="944"/>
      <c r="W427" s="1273" t="s">
        <v>3602</v>
      </c>
      <c r="X427" s="1274"/>
      <c r="Y427" s="1267">
        <v>4.9100000000000001E-4</v>
      </c>
      <c r="Z427" s="927" t="s">
        <v>3381</v>
      </c>
    </row>
    <row r="428" spans="19:26" ht="13.5" customHeight="1">
      <c r="S428" s="943"/>
      <c r="T428" s="944"/>
      <c r="U428" s="944"/>
      <c r="V428" s="944"/>
      <c r="W428" s="1273" t="s">
        <v>3866</v>
      </c>
      <c r="X428" s="1274"/>
      <c r="Y428" s="1267"/>
      <c r="Z428" s="927" t="s">
        <v>3381</v>
      </c>
    </row>
    <row r="429" spans="19:26" ht="13.5" customHeight="1">
      <c r="S429" s="943"/>
      <c r="T429" s="944"/>
      <c r="U429" s="944"/>
      <c r="V429" s="944"/>
      <c r="W429" s="1273" t="s">
        <v>3603</v>
      </c>
      <c r="X429" s="1274"/>
      <c r="Y429" s="1267"/>
      <c r="Z429" s="927" t="s">
        <v>3381</v>
      </c>
    </row>
    <row r="430" spans="19:26" ht="13.5" customHeight="1">
      <c r="S430" s="943"/>
      <c r="T430" s="944"/>
      <c r="U430" s="944"/>
      <c r="V430" s="944"/>
      <c r="W430" s="1273" t="s">
        <v>3352</v>
      </c>
      <c r="X430" s="1274"/>
      <c r="Y430" s="1267">
        <v>4.1800000000000002E-4</v>
      </c>
      <c r="Z430" s="927" t="s">
        <v>3381</v>
      </c>
    </row>
    <row r="431" spans="19:26" ht="13.5" customHeight="1">
      <c r="S431" s="943"/>
      <c r="T431" s="944"/>
      <c r="U431" s="944"/>
      <c r="V431" s="944"/>
      <c r="W431" s="1273" t="s">
        <v>4002</v>
      </c>
      <c r="X431" s="1274"/>
      <c r="Y431" s="1267"/>
      <c r="Z431" s="927" t="s">
        <v>3381</v>
      </c>
    </row>
    <row r="432" spans="19:26" ht="13.5" customHeight="1">
      <c r="S432" s="943"/>
      <c r="T432" s="944"/>
      <c r="U432" s="944"/>
      <c r="V432" s="944"/>
      <c r="W432" s="1273" t="s">
        <v>3457</v>
      </c>
      <c r="X432" s="1274"/>
      <c r="Y432" s="1268"/>
      <c r="Z432" s="927" t="s">
        <v>3381</v>
      </c>
    </row>
    <row r="433" spans="19:26" ht="27.6" customHeight="1">
      <c r="S433" s="943"/>
      <c r="T433" s="944"/>
      <c r="U433" s="944"/>
      <c r="V433" s="944"/>
      <c r="W433" s="1273" t="s">
        <v>3377</v>
      </c>
      <c r="X433" s="1274"/>
      <c r="Y433" s="1276">
        <v>4.6799999999999999E-4</v>
      </c>
      <c r="Z433" s="927" t="s">
        <v>3381</v>
      </c>
    </row>
    <row r="434" spans="19:26">
      <c r="S434" s="943"/>
      <c r="T434" s="944"/>
      <c r="U434" s="944"/>
      <c r="V434" s="944"/>
      <c r="W434" s="1273" t="s">
        <v>3378</v>
      </c>
      <c r="X434" s="1274"/>
      <c r="Y434" s="1267"/>
      <c r="Z434" s="927" t="s">
        <v>3381</v>
      </c>
    </row>
    <row r="435" spans="19:26" ht="27.6" customHeight="1">
      <c r="S435" s="943"/>
      <c r="T435" s="944"/>
      <c r="U435" s="944"/>
      <c r="V435" s="944"/>
      <c r="W435" s="1273" t="s">
        <v>3513</v>
      </c>
      <c r="X435" s="1274"/>
      <c r="Y435" s="1267"/>
      <c r="Z435" s="927" t="s">
        <v>3381</v>
      </c>
    </row>
    <row r="436" spans="19:26" ht="27.6" customHeight="1">
      <c r="S436" s="943"/>
      <c r="T436" s="944"/>
      <c r="U436" s="944"/>
      <c r="V436" s="944"/>
      <c r="W436" s="1273" t="s">
        <v>3514</v>
      </c>
      <c r="X436" s="1274"/>
      <c r="Y436" s="1267"/>
      <c r="Z436" s="927" t="s">
        <v>3381</v>
      </c>
    </row>
    <row r="437" spans="19:26" ht="27.6" customHeight="1">
      <c r="S437" s="943"/>
      <c r="T437" s="944"/>
      <c r="U437" s="944"/>
      <c r="V437" s="944"/>
      <c r="W437" s="1273" t="s">
        <v>3515</v>
      </c>
      <c r="X437" s="1274"/>
      <c r="Y437" s="1267"/>
      <c r="Z437" s="927" t="s">
        <v>3381</v>
      </c>
    </row>
    <row r="438" spans="19:26" ht="27.6" customHeight="1">
      <c r="S438" s="943"/>
      <c r="T438" s="944"/>
      <c r="U438" s="944"/>
      <c r="V438" s="944"/>
      <c r="W438" s="1273" t="s">
        <v>4168</v>
      </c>
      <c r="X438" s="1274"/>
      <c r="Y438" s="1267"/>
      <c r="Z438" s="927" t="s">
        <v>3381</v>
      </c>
    </row>
    <row r="439" spans="19:26" ht="27.6" customHeight="1">
      <c r="S439" s="943"/>
      <c r="T439" s="944"/>
      <c r="U439" s="944"/>
      <c r="V439" s="944"/>
      <c r="W439" s="1273" t="s">
        <v>3516</v>
      </c>
      <c r="X439" s="1274"/>
      <c r="Y439" s="1267"/>
      <c r="Z439" s="927" t="s">
        <v>3381</v>
      </c>
    </row>
    <row r="440" spans="19:26" ht="27.6" customHeight="1">
      <c r="S440" s="943"/>
      <c r="T440" s="944"/>
      <c r="U440" s="944"/>
      <c r="V440" s="944"/>
      <c r="W440" s="1273" t="s">
        <v>3912</v>
      </c>
      <c r="X440" s="1274"/>
      <c r="Y440" s="1267" t="s">
        <v>4627</v>
      </c>
      <c r="Z440" s="927" t="s">
        <v>3381</v>
      </c>
    </row>
    <row r="441" spans="19:26" ht="27.6" customHeight="1">
      <c r="S441" s="943"/>
      <c r="T441" s="944"/>
      <c r="U441" s="944"/>
      <c r="V441" s="944"/>
      <c r="W441" s="1273" t="s">
        <v>3913</v>
      </c>
      <c r="X441" s="1274"/>
      <c r="Y441" s="1267"/>
      <c r="Z441" s="927" t="s">
        <v>3381</v>
      </c>
    </row>
    <row r="442" spans="19:26" ht="13.5" customHeight="1">
      <c r="S442" s="943"/>
      <c r="T442" s="944"/>
      <c r="U442" s="944"/>
      <c r="V442" s="944"/>
      <c r="W442" s="1273" t="s">
        <v>3914</v>
      </c>
      <c r="X442" s="1274"/>
      <c r="Y442" s="1270"/>
      <c r="Z442" s="927" t="s">
        <v>3381</v>
      </c>
    </row>
    <row r="443" spans="19:26" ht="13.5" customHeight="1">
      <c r="S443" s="943"/>
      <c r="T443" s="944"/>
      <c r="U443" s="944"/>
      <c r="V443" s="944"/>
      <c r="W443" s="1273" t="s">
        <v>3706</v>
      </c>
      <c r="X443" s="1274"/>
      <c r="Y443" s="1267">
        <v>3.8699999999999997E-4</v>
      </c>
      <c r="Z443" s="927" t="s">
        <v>3381</v>
      </c>
    </row>
    <row r="444" spans="19:26" ht="27.6" customHeight="1">
      <c r="S444" s="943"/>
      <c r="T444" s="944"/>
      <c r="U444" s="944"/>
      <c r="V444" s="944"/>
      <c r="W444" s="1273" t="s">
        <v>3707</v>
      </c>
      <c r="X444" s="1274"/>
      <c r="Y444" s="1267"/>
      <c r="Z444" s="927" t="s">
        <v>3381</v>
      </c>
    </row>
    <row r="445" spans="19:26" ht="13.5" customHeight="1">
      <c r="S445" s="943"/>
      <c r="T445" s="944"/>
      <c r="U445" s="944"/>
      <c r="V445" s="944"/>
      <c r="W445" s="1273" t="s">
        <v>4075</v>
      </c>
      <c r="X445" s="1274"/>
      <c r="Y445" s="1267"/>
      <c r="Z445" s="927" t="s">
        <v>3381</v>
      </c>
    </row>
    <row r="446" spans="19:26" ht="13.5" customHeight="1">
      <c r="S446" s="943"/>
      <c r="T446" s="944"/>
      <c r="U446" s="944"/>
      <c r="V446" s="944"/>
      <c r="W446" s="1273" t="s">
        <v>5973</v>
      </c>
      <c r="X446" s="1274"/>
      <c r="Y446" s="1267"/>
      <c r="Z446" s="927" t="s">
        <v>3381</v>
      </c>
    </row>
    <row r="447" spans="19:26" ht="27.6" customHeight="1">
      <c r="S447" s="943"/>
      <c r="T447" s="944"/>
      <c r="U447" s="944"/>
      <c r="V447" s="944"/>
      <c r="W447" s="1273" t="s">
        <v>3708</v>
      </c>
      <c r="X447" s="1274"/>
      <c r="Y447" s="1270"/>
      <c r="Z447" s="927" t="s">
        <v>3381</v>
      </c>
    </row>
    <row r="448" spans="19:26" ht="27.6" customHeight="1">
      <c r="S448" s="943"/>
      <c r="T448" s="944"/>
      <c r="U448" s="944"/>
      <c r="V448" s="944"/>
      <c r="W448" s="1273" t="s">
        <v>3699</v>
      </c>
      <c r="X448" s="1274"/>
      <c r="Y448" s="1291">
        <v>5.1599999999999997E-4</v>
      </c>
      <c r="Z448" s="927" t="s">
        <v>3381</v>
      </c>
    </row>
    <row r="449" spans="19:26" ht="27.6" customHeight="1">
      <c r="S449" s="943"/>
      <c r="T449" s="944"/>
      <c r="U449" s="944"/>
      <c r="V449" s="944"/>
      <c r="W449" s="1273" t="s">
        <v>4063</v>
      </c>
      <c r="X449" s="1274"/>
      <c r="Y449" s="1272"/>
      <c r="Z449" s="927" t="s">
        <v>3381</v>
      </c>
    </row>
    <row r="450" spans="19:26">
      <c r="S450" s="943"/>
      <c r="T450" s="944"/>
      <c r="U450" s="944"/>
      <c r="V450" s="944"/>
      <c r="W450" s="1273" t="s">
        <v>3700</v>
      </c>
      <c r="X450" s="1274"/>
      <c r="Y450" s="1302"/>
      <c r="Z450" s="927" t="s">
        <v>3381</v>
      </c>
    </row>
    <row r="451" spans="19:26" ht="27.6" customHeight="1">
      <c r="S451" s="943"/>
      <c r="T451" s="944"/>
      <c r="U451" s="944"/>
      <c r="V451" s="944"/>
      <c r="W451" s="1273" t="s">
        <v>5863</v>
      </c>
      <c r="X451" s="1274"/>
      <c r="Y451" s="1302">
        <v>4.5300000000000001E-4</v>
      </c>
      <c r="Z451" s="927" t="s">
        <v>3381</v>
      </c>
    </row>
    <row r="452" spans="19:26" ht="27.6" customHeight="1">
      <c r="S452" s="943"/>
      <c r="T452" s="944"/>
      <c r="U452" s="944"/>
      <c r="V452" s="944"/>
      <c r="W452" s="1273" t="s">
        <v>5974</v>
      </c>
      <c r="X452" s="1274"/>
      <c r="Y452" s="1303"/>
      <c r="Z452" s="927" t="s">
        <v>3381</v>
      </c>
    </row>
    <row r="453" spans="19:26" ht="13.5" customHeight="1">
      <c r="S453" s="943"/>
      <c r="T453" s="944"/>
      <c r="U453" s="944"/>
      <c r="V453" s="944"/>
      <c r="W453" s="1273" t="s">
        <v>5975</v>
      </c>
      <c r="X453" s="1274"/>
      <c r="Y453" s="1303"/>
      <c r="Z453" s="927" t="s">
        <v>3381</v>
      </c>
    </row>
    <row r="454" spans="19:26" ht="13.5" customHeight="1">
      <c r="S454" s="943"/>
      <c r="T454" s="944"/>
      <c r="U454" s="944"/>
      <c r="V454" s="944"/>
      <c r="W454" s="1273" t="s">
        <v>3613</v>
      </c>
      <c r="X454" s="1274"/>
      <c r="Y454" s="1299">
        <v>4.64E-4</v>
      </c>
      <c r="Z454" s="927" t="s">
        <v>3381</v>
      </c>
    </row>
    <row r="455" spans="19:26">
      <c r="S455" s="943"/>
      <c r="T455" s="944"/>
      <c r="U455" s="944"/>
      <c r="V455" s="944"/>
      <c r="W455" s="1273" t="s">
        <v>3614</v>
      </c>
      <c r="X455" s="1274"/>
      <c r="Y455" s="1291"/>
      <c r="Z455" s="927" t="s">
        <v>3381</v>
      </c>
    </row>
    <row r="456" spans="19:26" ht="13.5" customHeight="1">
      <c r="S456" s="943"/>
      <c r="T456" s="944"/>
      <c r="U456" s="944"/>
      <c r="V456" s="944"/>
      <c r="W456" s="1273" t="s">
        <v>3884</v>
      </c>
      <c r="X456" s="1274"/>
      <c r="Y456" s="1291"/>
      <c r="Z456" s="927" t="s">
        <v>3381</v>
      </c>
    </row>
    <row r="457" spans="19:26" ht="13.5" customHeight="1">
      <c r="S457" s="943"/>
      <c r="T457" s="944"/>
      <c r="U457" s="944"/>
      <c r="V457" s="944"/>
      <c r="W457" s="1273" t="s">
        <v>5976</v>
      </c>
      <c r="X457" s="1274"/>
      <c r="Y457" s="1291"/>
      <c r="Z457" s="927" t="s">
        <v>3381</v>
      </c>
    </row>
    <row r="458" spans="19:26" ht="13.5" customHeight="1">
      <c r="S458" s="943"/>
      <c r="T458" s="944"/>
      <c r="U458" s="944"/>
      <c r="V458" s="944"/>
      <c r="W458" s="1273" t="s">
        <v>3615</v>
      </c>
      <c r="X458" s="1274"/>
      <c r="Y458" s="1291"/>
      <c r="Z458" s="927" t="s">
        <v>3381</v>
      </c>
    </row>
    <row r="459" spans="19:26">
      <c r="S459" s="943"/>
      <c r="T459" s="944"/>
      <c r="U459" s="944"/>
      <c r="V459" s="944"/>
      <c r="W459" s="1273" t="s">
        <v>3553</v>
      </c>
      <c r="X459" s="1274"/>
      <c r="Y459" s="946">
        <v>4.5800000000000002E-4</v>
      </c>
      <c r="Z459" s="927" t="s">
        <v>3381</v>
      </c>
    </row>
    <row r="460" spans="19:26" ht="13.5" customHeight="1">
      <c r="S460" s="943"/>
      <c r="T460" s="944"/>
      <c r="U460" s="944"/>
      <c r="V460" s="944"/>
      <c r="W460" s="1273" t="s">
        <v>3704</v>
      </c>
      <c r="X460" s="1274"/>
      <c r="Y460" s="1271">
        <v>4.7800000000000002E-4</v>
      </c>
      <c r="Z460" s="927" t="s">
        <v>3381</v>
      </c>
    </row>
    <row r="461" spans="19:26" ht="13.5" customHeight="1">
      <c r="S461" s="943"/>
      <c r="T461" s="944"/>
      <c r="U461" s="944"/>
      <c r="V461" s="944"/>
      <c r="W461" s="1273" t="s">
        <v>4068</v>
      </c>
      <c r="X461" s="1274"/>
      <c r="Y461" s="1267"/>
      <c r="Z461" s="927" t="s">
        <v>3381</v>
      </c>
    </row>
    <row r="462" spans="19:26" ht="13.5" customHeight="1">
      <c r="S462" s="943"/>
      <c r="T462" s="944"/>
      <c r="U462" s="944"/>
      <c r="V462" s="944"/>
      <c r="W462" s="1273" t="s">
        <v>4069</v>
      </c>
      <c r="X462" s="1274"/>
      <c r="Y462" s="1267"/>
      <c r="Z462" s="927" t="s">
        <v>3381</v>
      </c>
    </row>
    <row r="463" spans="19:26" ht="13.5" customHeight="1">
      <c r="S463" s="943"/>
      <c r="T463" s="944"/>
      <c r="U463" s="944"/>
      <c r="V463" s="944"/>
      <c r="W463" s="1273" t="s">
        <v>4070</v>
      </c>
      <c r="X463" s="1274"/>
      <c r="Y463" s="1267"/>
      <c r="Z463" s="927" t="s">
        <v>3381</v>
      </c>
    </row>
    <row r="464" spans="19:26" ht="13.5" customHeight="1">
      <c r="S464" s="943"/>
      <c r="T464" s="944"/>
      <c r="U464" s="944"/>
      <c r="V464" s="944"/>
      <c r="W464" s="1273" t="s">
        <v>4071</v>
      </c>
      <c r="X464" s="1274"/>
      <c r="Y464" s="1267"/>
      <c r="Z464" s="927" t="s">
        <v>3381</v>
      </c>
    </row>
    <row r="465" spans="19:26" ht="13.5" customHeight="1">
      <c r="S465" s="943"/>
      <c r="T465" s="944"/>
      <c r="U465" s="944"/>
      <c r="V465" s="944"/>
      <c r="W465" s="1273" t="s">
        <v>4072</v>
      </c>
      <c r="X465" s="1274"/>
      <c r="Y465" s="1267"/>
      <c r="Z465" s="927" t="s">
        <v>3381</v>
      </c>
    </row>
    <row r="466" spans="19:26" ht="27.6" customHeight="1">
      <c r="S466" s="943"/>
      <c r="T466" s="944"/>
      <c r="U466" s="944"/>
      <c r="V466" s="944"/>
      <c r="W466" s="1273" t="s">
        <v>5977</v>
      </c>
      <c r="X466" s="1274"/>
      <c r="Y466" s="1267"/>
      <c r="Z466" s="927" t="s">
        <v>3381</v>
      </c>
    </row>
    <row r="467" spans="19:26" ht="27.6" customHeight="1">
      <c r="S467" s="943"/>
      <c r="T467" s="944"/>
      <c r="U467" s="944"/>
      <c r="V467" s="944"/>
      <c r="W467" s="1273" t="s">
        <v>5978</v>
      </c>
      <c r="X467" s="1274"/>
      <c r="Y467" s="1267"/>
      <c r="Z467" s="927" t="s">
        <v>3381</v>
      </c>
    </row>
    <row r="468" spans="19:26" ht="13.5" customHeight="1">
      <c r="S468" s="943"/>
      <c r="T468" s="944"/>
      <c r="U468" s="944"/>
      <c r="V468" s="944"/>
      <c r="W468" s="1273" t="s">
        <v>5979</v>
      </c>
      <c r="X468" s="1274"/>
      <c r="Y468" s="1267"/>
      <c r="Z468" s="927" t="s">
        <v>3381</v>
      </c>
    </row>
    <row r="469" spans="19:26" ht="13.5" customHeight="1">
      <c r="S469" s="943"/>
      <c r="T469" s="944"/>
      <c r="U469" s="944"/>
      <c r="V469" s="944"/>
      <c r="W469" s="1273" t="s">
        <v>3705</v>
      </c>
      <c r="X469" s="1274"/>
      <c r="Y469" s="1267"/>
      <c r="Z469" s="927" t="s">
        <v>3381</v>
      </c>
    </row>
    <row r="470" spans="19:26" ht="13.5" customHeight="1">
      <c r="S470" s="943"/>
      <c r="T470" s="944"/>
      <c r="U470" s="944"/>
      <c r="V470" s="944"/>
      <c r="W470" s="1273" t="s">
        <v>3639</v>
      </c>
      <c r="X470" s="1274"/>
      <c r="Y470" s="1270" t="s">
        <v>4627</v>
      </c>
      <c r="Z470" s="927" t="s">
        <v>3381</v>
      </c>
    </row>
    <row r="471" spans="19:26" ht="13.5" customHeight="1">
      <c r="S471" s="943"/>
      <c r="T471" s="944"/>
      <c r="U471" s="944"/>
      <c r="V471" s="944"/>
      <c r="W471" s="1273" t="s">
        <v>3928</v>
      </c>
      <c r="X471" s="1274"/>
      <c r="Y471" s="1267"/>
      <c r="Z471" s="927" t="s">
        <v>3381</v>
      </c>
    </row>
    <row r="472" spans="19:26" ht="13.5" customHeight="1">
      <c r="S472" s="943"/>
      <c r="T472" s="944"/>
      <c r="U472" s="944"/>
      <c r="V472" s="944"/>
      <c r="W472" s="1273" t="s">
        <v>3929</v>
      </c>
      <c r="X472" s="1274"/>
      <c r="Y472" s="1267"/>
      <c r="Z472" s="927" t="s">
        <v>3381</v>
      </c>
    </row>
    <row r="473" spans="19:26" ht="13.5" customHeight="1">
      <c r="S473" s="943"/>
      <c r="T473" s="944"/>
      <c r="U473" s="944"/>
      <c r="V473" s="944"/>
      <c r="W473" s="1273" t="s">
        <v>3930</v>
      </c>
      <c r="X473" s="1274"/>
      <c r="Y473" s="1267"/>
      <c r="Z473" s="927" t="s">
        <v>3381</v>
      </c>
    </row>
    <row r="474" spans="19:26" ht="13.5" customHeight="1">
      <c r="S474" s="943"/>
      <c r="T474" s="944"/>
      <c r="U474" s="944"/>
      <c r="V474" s="944"/>
      <c r="W474" s="1273" t="s">
        <v>3640</v>
      </c>
      <c r="X474" s="1274"/>
      <c r="Y474" s="1267"/>
      <c r="Z474" s="927" t="s">
        <v>3381</v>
      </c>
    </row>
    <row r="475" spans="19:26" ht="13.5" customHeight="1">
      <c r="S475" s="943"/>
      <c r="T475" s="944"/>
      <c r="U475" s="944"/>
      <c r="V475" s="944"/>
      <c r="W475" s="1273" t="s">
        <v>3334</v>
      </c>
      <c r="X475" s="1274"/>
      <c r="Y475" s="1286" t="s">
        <v>4627</v>
      </c>
      <c r="Z475" s="927" t="s">
        <v>3381</v>
      </c>
    </row>
    <row r="476" spans="19:26" ht="13.5" customHeight="1">
      <c r="S476" s="943"/>
      <c r="T476" s="944"/>
      <c r="U476" s="944"/>
      <c r="V476" s="944"/>
      <c r="W476" s="1273" t="s">
        <v>3890</v>
      </c>
      <c r="X476" s="1274"/>
      <c r="Y476" s="1286"/>
      <c r="Z476" s="927" t="s">
        <v>3381</v>
      </c>
    </row>
    <row r="477" spans="19:26" ht="13.5" customHeight="1">
      <c r="S477" s="943"/>
      <c r="T477" s="944"/>
      <c r="U477" s="944"/>
      <c r="V477" s="944"/>
      <c r="W477" s="1273" t="s">
        <v>3416</v>
      </c>
      <c r="X477" s="1274"/>
      <c r="Y477" s="1286"/>
      <c r="Z477" s="927" t="s">
        <v>3381</v>
      </c>
    </row>
    <row r="478" spans="19:26" ht="13.5" customHeight="1">
      <c r="S478" s="943"/>
      <c r="T478" s="944"/>
      <c r="U478" s="944"/>
      <c r="V478" s="944"/>
      <c r="W478" s="1273" t="s">
        <v>3622</v>
      </c>
      <c r="X478" s="1274"/>
      <c r="Y478" s="1267">
        <v>3.5E-4</v>
      </c>
      <c r="Z478" s="927" t="s">
        <v>3381</v>
      </c>
    </row>
    <row r="479" spans="19:26" ht="27.6" customHeight="1">
      <c r="S479" s="943"/>
      <c r="T479" s="944"/>
      <c r="U479" s="944"/>
      <c r="V479" s="944"/>
      <c r="W479" s="1273" t="s">
        <v>3623</v>
      </c>
      <c r="X479" s="1274"/>
      <c r="Y479" s="1267"/>
      <c r="Z479" s="927" t="s">
        <v>3381</v>
      </c>
    </row>
    <row r="480" spans="19:26" ht="27.6" customHeight="1">
      <c r="S480" s="943"/>
      <c r="T480" s="944"/>
      <c r="U480" s="944"/>
      <c r="V480" s="944"/>
      <c r="W480" s="1273" t="s">
        <v>3896</v>
      </c>
      <c r="X480" s="1274"/>
      <c r="Y480" s="1267"/>
      <c r="Z480" s="927" t="s">
        <v>3381</v>
      </c>
    </row>
    <row r="481" spans="19:26" ht="13.5" customHeight="1">
      <c r="S481" s="943"/>
      <c r="T481" s="944"/>
      <c r="U481" s="944"/>
      <c r="V481" s="944"/>
      <c r="W481" s="1273" t="s">
        <v>3624</v>
      </c>
      <c r="X481" s="1274"/>
      <c r="Y481" s="1268"/>
      <c r="Z481" s="927" t="s">
        <v>3381</v>
      </c>
    </row>
    <row r="482" spans="19:26" ht="13.5" customHeight="1">
      <c r="S482" s="943"/>
      <c r="T482" s="944"/>
      <c r="U482" s="944"/>
      <c r="V482" s="944"/>
      <c r="W482" s="1273" t="s">
        <v>3164</v>
      </c>
      <c r="X482" s="1274"/>
      <c r="Y482" s="947">
        <v>4.5399999999999998E-4</v>
      </c>
      <c r="Z482" s="927" t="s">
        <v>3381</v>
      </c>
    </row>
    <row r="483" spans="19:26" ht="13.5" customHeight="1">
      <c r="S483" s="943"/>
      <c r="T483" s="944"/>
      <c r="U483" s="944"/>
      <c r="V483" s="944"/>
      <c r="W483" s="1273" t="s">
        <v>5864</v>
      </c>
      <c r="X483" s="1274"/>
      <c r="Y483" s="1267">
        <v>4.4499999999999997E-4</v>
      </c>
      <c r="Z483" s="927" t="s">
        <v>3381</v>
      </c>
    </row>
    <row r="484" spans="19:26" ht="41.45" customHeight="1">
      <c r="S484" s="943"/>
      <c r="T484" s="944"/>
      <c r="U484" s="944"/>
      <c r="V484" s="944"/>
      <c r="W484" s="1273" t="s">
        <v>5980</v>
      </c>
      <c r="X484" s="1274"/>
      <c r="Y484" s="1267"/>
      <c r="Z484" s="927" t="s">
        <v>3381</v>
      </c>
    </row>
    <row r="485" spans="19:26" ht="13.5" customHeight="1">
      <c r="S485" s="943"/>
      <c r="T485" s="944"/>
      <c r="U485" s="944"/>
      <c r="V485" s="944"/>
      <c r="W485" s="1273" t="s">
        <v>5981</v>
      </c>
      <c r="X485" s="1274"/>
      <c r="Y485" s="1267"/>
      <c r="Z485" s="927" t="s">
        <v>3381</v>
      </c>
    </row>
    <row r="486" spans="19:26" ht="13.5" customHeight="1">
      <c r="S486" s="943"/>
      <c r="T486" s="944"/>
      <c r="U486" s="944"/>
      <c r="V486" s="944"/>
      <c r="W486" s="1273" t="s">
        <v>3365</v>
      </c>
      <c r="X486" s="1274"/>
      <c r="Y486" s="942">
        <v>4.6999999999999999E-4</v>
      </c>
      <c r="Z486" s="927" t="s">
        <v>3381</v>
      </c>
    </row>
    <row r="487" spans="19:26" ht="27.6" customHeight="1">
      <c r="S487" s="943"/>
      <c r="T487" s="944"/>
      <c r="U487" s="944"/>
      <c r="V487" s="944"/>
      <c r="W487" s="1273" t="s">
        <v>3716</v>
      </c>
      <c r="X487" s="1274"/>
      <c r="Y487" s="1267">
        <v>4.64E-4</v>
      </c>
      <c r="Z487" s="927" t="s">
        <v>3381</v>
      </c>
    </row>
    <row r="488" spans="19:26" ht="27.6" customHeight="1">
      <c r="S488" s="943"/>
      <c r="T488" s="944"/>
      <c r="U488" s="944"/>
      <c r="V488" s="944"/>
      <c r="W488" s="1273" t="s">
        <v>3717</v>
      </c>
      <c r="X488" s="1274"/>
      <c r="Y488" s="1267"/>
      <c r="Z488" s="927" t="s">
        <v>3381</v>
      </c>
    </row>
    <row r="489" spans="19:26" ht="27.6" customHeight="1">
      <c r="S489" s="943"/>
      <c r="T489" s="944"/>
      <c r="U489" s="944"/>
      <c r="V489" s="944"/>
      <c r="W489" s="1273" t="s">
        <v>4102</v>
      </c>
      <c r="X489" s="1274"/>
      <c r="Y489" s="1267"/>
      <c r="Z489" s="927" t="s">
        <v>3381</v>
      </c>
    </row>
    <row r="490" spans="19:26" ht="27.6" customHeight="1">
      <c r="S490" s="943"/>
      <c r="T490" s="944"/>
      <c r="U490" s="944"/>
      <c r="V490" s="944"/>
      <c r="W490" s="1273" t="s">
        <v>4103</v>
      </c>
      <c r="X490" s="1274"/>
      <c r="Y490" s="1267"/>
      <c r="Z490" s="927" t="s">
        <v>3381</v>
      </c>
    </row>
    <row r="491" spans="19:26" ht="27.6" customHeight="1">
      <c r="S491" s="943"/>
      <c r="T491" s="944"/>
      <c r="U491" s="944"/>
      <c r="V491" s="944"/>
      <c r="W491" s="1273" t="s">
        <v>5982</v>
      </c>
      <c r="X491" s="1274"/>
      <c r="Y491" s="1267"/>
      <c r="Z491" s="927" t="s">
        <v>3381</v>
      </c>
    </row>
    <row r="492" spans="19:26" ht="27.6" customHeight="1">
      <c r="S492" s="943"/>
      <c r="T492" s="944"/>
      <c r="U492" s="944"/>
      <c r="V492" s="944"/>
      <c r="W492" s="1273" t="s">
        <v>5983</v>
      </c>
      <c r="X492" s="1274"/>
      <c r="Y492" s="1267"/>
      <c r="Z492" s="927" t="s">
        <v>3381</v>
      </c>
    </row>
    <row r="493" spans="19:26" ht="27.6" customHeight="1">
      <c r="S493" s="943"/>
      <c r="T493" s="944"/>
      <c r="U493" s="944"/>
      <c r="V493" s="944"/>
      <c r="W493" s="1273" t="s">
        <v>3718</v>
      </c>
      <c r="X493" s="1274"/>
      <c r="Y493" s="1267"/>
      <c r="Z493" s="927" t="s">
        <v>3381</v>
      </c>
    </row>
    <row r="494" spans="19:26" ht="27.6" customHeight="1">
      <c r="S494" s="943"/>
      <c r="T494" s="944"/>
      <c r="U494" s="944"/>
      <c r="V494" s="944"/>
      <c r="W494" s="1273" t="s">
        <v>3820</v>
      </c>
      <c r="X494" s="1274"/>
      <c r="Y494" s="1267">
        <v>4.2700000000000002E-4</v>
      </c>
      <c r="Z494" s="927" t="s">
        <v>3381</v>
      </c>
    </row>
    <row r="495" spans="19:26" ht="27.6" customHeight="1">
      <c r="S495" s="943"/>
      <c r="T495" s="944"/>
      <c r="U495" s="944"/>
      <c r="V495" s="944"/>
      <c r="W495" s="1273" t="s">
        <v>3821</v>
      </c>
      <c r="X495" s="1274"/>
      <c r="Y495" s="1267"/>
      <c r="Z495" s="927" t="s">
        <v>3381</v>
      </c>
    </row>
    <row r="496" spans="19:26" ht="27.6" customHeight="1">
      <c r="S496" s="943"/>
      <c r="T496" s="944"/>
      <c r="U496" s="944"/>
      <c r="V496" s="944"/>
      <c r="W496" s="1273" t="s">
        <v>3822</v>
      </c>
      <c r="X496" s="1274"/>
      <c r="Y496" s="1267"/>
      <c r="Z496" s="927" t="s">
        <v>3381</v>
      </c>
    </row>
    <row r="497" spans="19:26" ht="13.5" customHeight="1">
      <c r="S497" s="943"/>
      <c r="T497" s="944"/>
      <c r="U497" s="944"/>
      <c r="V497" s="944"/>
      <c r="W497" s="1273" t="s">
        <v>3165</v>
      </c>
      <c r="X497" s="1274"/>
      <c r="Y497" s="942">
        <v>8.2299999999999995E-4</v>
      </c>
      <c r="Z497" s="927" t="s">
        <v>3381</v>
      </c>
    </row>
    <row r="498" spans="19:26" ht="13.5" customHeight="1">
      <c r="S498" s="943"/>
      <c r="T498" s="944"/>
      <c r="U498" s="944"/>
      <c r="V498" s="944"/>
      <c r="W498" s="1273" t="s">
        <v>3166</v>
      </c>
      <c r="X498" s="1274"/>
      <c r="Y498" s="942">
        <v>7.8299999999999995E-4</v>
      </c>
      <c r="Z498" s="927" t="s">
        <v>3381</v>
      </c>
    </row>
    <row r="499" spans="19:26" ht="13.5" customHeight="1">
      <c r="S499" s="943"/>
      <c r="T499" s="944"/>
      <c r="U499" s="944"/>
      <c r="V499" s="944"/>
      <c r="W499" s="1273" t="s">
        <v>3453</v>
      </c>
      <c r="X499" s="1274"/>
      <c r="Y499" s="1267">
        <v>4.4200000000000001E-4</v>
      </c>
      <c r="Z499" s="927" t="s">
        <v>3381</v>
      </c>
    </row>
    <row r="500" spans="19:26" ht="13.5" customHeight="1">
      <c r="S500" s="943"/>
      <c r="T500" s="944"/>
      <c r="U500" s="944"/>
      <c r="V500" s="944"/>
      <c r="W500" s="1273" t="s">
        <v>3657</v>
      </c>
      <c r="X500" s="1274"/>
      <c r="Y500" s="1267"/>
      <c r="Z500" s="927" t="s">
        <v>3381</v>
      </c>
    </row>
    <row r="501" spans="19:26">
      <c r="S501" s="943"/>
      <c r="T501" s="944"/>
      <c r="U501" s="944"/>
      <c r="V501" s="944"/>
      <c r="W501" s="1273" t="s">
        <v>3992</v>
      </c>
      <c r="X501" s="1274"/>
      <c r="Y501" s="1267"/>
      <c r="Z501" s="927" t="s">
        <v>3381</v>
      </c>
    </row>
    <row r="502" spans="19:26" ht="27.6" customHeight="1">
      <c r="S502" s="943"/>
      <c r="T502" s="944"/>
      <c r="U502" s="944"/>
      <c r="V502" s="944"/>
      <c r="W502" s="1273" t="s">
        <v>3454</v>
      </c>
      <c r="X502" s="1274"/>
      <c r="Y502" s="1267"/>
      <c r="Z502" s="927" t="s">
        <v>3381</v>
      </c>
    </row>
    <row r="503" spans="19:26" ht="27.6" customHeight="1">
      <c r="S503" s="943"/>
      <c r="T503" s="944"/>
      <c r="U503" s="944"/>
      <c r="V503" s="944"/>
      <c r="W503" s="1273" t="s">
        <v>3694</v>
      </c>
      <c r="X503" s="1274"/>
      <c r="Y503" s="1267">
        <v>1.85E-4</v>
      </c>
      <c r="Z503" s="927" t="s">
        <v>3381</v>
      </c>
    </row>
    <row r="504" spans="19:26" ht="13.5" customHeight="1">
      <c r="S504" s="943"/>
      <c r="T504" s="944"/>
      <c r="U504" s="944"/>
      <c r="V504" s="944"/>
      <c r="W504" s="1273" t="s">
        <v>4057</v>
      </c>
      <c r="X504" s="1274"/>
      <c r="Y504" s="1267"/>
      <c r="Z504" s="927" t="s">
        <v>3381</v>
      </c>
    </row>
    <row r="505" spans="19:26" ht="13.5" customHeight="1">
      <c r="S505" s="943"/>
      <c r="T505" s="944"/>
      <c r="U505" s="944"/>
      <c r="V505" s="944"/>
      <c r="W505" s="1273" t="s">
        <v>3695</v>
      </c>
      <c r="X505" s="1274"/>
      <c r="Y505" s="1267"/>
      <c r="Z505" s="927" t="s">
        <v>3381</v>
      </c>
    </row>
    <row r="506" spans="19:26" ht="13.5" customHeight="1">
      <c r="S506" s="943"/>
      <c r="T506" s="944"/>
      <c r="U506" s="944"/>
      <c r="V506" s="944"/>
      <c r="W506" s="1273" t="s">
        <v>3167</v>
      </c>
      <c r="X506" s="1274"/>
      <c r="Y506" s="942">
        <v>4.6200000000000001E-4</v>
      </c>
      <c r="Z506" s="927" t="s">
        <v>3381</v>
      </c>
    </row>
    <row r="507" spans="19:26" ht="13.5" customHeight="1">
      <c r="S507" s="943"/>
      <c r="T507" s="944"/>
      <c r="U507" s="944"/>
      <c r="V507" s="944"/>
      <c r="W507" s="1273" t="s">
        <v>3168</v>
      </c>
      <c r="X507" s="1274"/>
      <c r="Y507" s="938">
        <v>4.3600000000000003E-4</v>
      </c>
      <c r="Z507" s="927" t="s">
        <v>3381</v>
      </c>
    </row>
    <row r="508" spans="19:26" ht="13.5" customHeight="1">
      <c r="S508" s="943"/>
      <c r="T508" s="944"/>
      <c r="U508" s="944"/>
      <c r="V508" s="944"/>
      <c r="W508" s="1273" t="s">
        <v>3364</v>
      </c>
      <c r="X508" s="1274"/>
      <c r="Y508" s="1271">
        <v>4.5300000000000001E-4</v>
      </c>
      <c r="Z508" s="927" t="s">
        <v>3381</v>
      </c>
    </row>
    <row r="509" spans="19:26" ht="13.5" customHeight="1">
      <c r="S509" s="943"/>
      <c r="T509" s="944"/>
      <c r="U509" s="944"/>
      <c r="V509" s="944"/>
      <c r="W509" s="1273" t="s">
        <v>3709</v>
      </c>
      <c r="X509" s="1274"/>
      <c r="Y509" s="1271"/>
      <c r="Z509" s="927" t="s">
        <v>3381</v>
      </c>
    </row>
    <row r="510" spans="19:26">
      <c r="S510" s="943"/>
      <c r="T510" s="944"/>
      <c r="U510" s="944"/>
      <c r="V510" s="944"/>
      <c r="W510" s="1273" t="s">
        <v>4079</v>
      </c>
      <c r="X510" s="1274"/>
      <c r="Y510" s="1271"/>
      <c r="Z510" s="927" t="s">
        <v>3381</v>
      </c>
    </row>
    <row r="511" spans="19:26">
      <c r="S511" s="943"/>
      <c r="T511" s="944"/>
      <c r="U511" s="944"/>
      <c r="V511" s="944"/>
      <c r="W511" s="1273" t="s">
        <v>3487</v>
      </c>
      <c r="X511" s="1274"/>
      <c r="Y511" s="1304"/>
      <c r="Z511" s="927" t="s">
        <v>3381</v>
      </c>
    </row>
    <row r="512" spans="19:26" ht="13.5" customHeight="1">
      <c r="S512" s="943"/>
      <c r="T512" s="944"/>
      <c r="U512" s="944"/>
      <c r="V512" s="944"/>
      <c r="W512" s="1273" t="s">
        <v>3356</v>
      </c>
      <c r="X512" s="1274"/>
      <c r="Y512" s="1267">
        <v>2.2800000000000001E-4</v>
      </c>
      <c r="Z512" s="927" t="s">
        <v>3381</v>
      </c>
    </row>
    <row r="513" spans="19:26" ht="27.6" customHeight="1">
      <c r="S513" s="943"/>
      <c r="T513" s="944"/>
      <c r="U513" s="944"/>
      <c r="V513" s="944"/>
      <c r="W513" s="1273" t="s">
        <v>3357</v>
      </c>
      <c r="X513" s="1274"/>
      <c r="Y513" s="1276"/>
      <c r="Z513" s="927" t="s">
        <v>3381</v>
      </c>
    </row>
    <row r="514" spans="19:26" ht="27.6" customHeight="1">
      <c r="S514" s="943"/>
      <c r="T514" s="944"/>
      <c r="U514" s="944"/>
      <c r="V514" s="944"/>
      <c r="W514" s="1273" t="s">
        <v>3358</v>
      </c>
      <c r="X514" s="1274"/>
      <c r="Y514" s="1276"/>
      <c r="Z514" s="927" t="s">
        <v>3381</v>
      </c>
    </row>
    <row r="515" spans="19:26" ht="13.5" customHeight="1">
      <c r="S515" s="943"/>
      <c r="T515" s="944"/>
      <c r="U515" s="944"/>
      <c r="V515" s="944"/>
      <c r="W515" s="1273" t="s">
        <v>3359</v>
      </c>
      <c r="X515" s="1274"/>
      <c r="Y515" s="1276"/>
      <c r="Z515" s="927" t="s">
        <v>3381</v>
      </c>
    </row>
    <row r="516" spans="19:26">
      <c r="S516" s="943"/>
      <c r="T516" s="944"/>
      <c r="U516" s="944"/>
      <c r="V516" s="944"/>
      <c r="W516" s="1273" t="s">
        <v>3669</v>
      </c>
      <c r="X516" s="1274"/>
      <c r="Y516" s="1276"/>
      <c r="Z516" s="927" t="s">
        <v>3381</v>
      </c>
    </row>
    <row r="517" spans="19:26">
      <c r="S517" s="943"/>
      <c r="T517" s="944"/>
      <c r="U517" s="944"/>
      <c r="V517" s="944"/>
      <c r="W517" s="1273" t="s">
        <v>4013</v>
      </c>
      <c r="X517" s="1274"/>
      <c r="Y517" s="1276"/>
      <c r="Z517" s="927" t="s">
        <v>3381</v>
      </c>
    </row>
    <row r="518" spans="19:26" ht="27.6" customHeight="1">
      <c r="S518" s="943"/>
      <c r="T518" s="944"/>
      <c r="U518" s="944"/>
      <c r="V518" s="944"/>
      <c r="W518" s="1273" t="s">
        <v>5984</v>
      </c>
      <c r="X518" s="1274"/>
      <c r="Y518" s="1276"/>
      <c r="Z518" s="927" t="s">
        <v>3381</v>
      </c>
    </row>
    <row r="519" spans="19:26" ht="27.6" customHeight="1">
      <c r="S519" s="943"/>
      <c r="T519" s="944"/>
      <c r="U519" s="944"/>
      <c r="V519" s="944"/>
      <c r="W519" s="1273" t="s">
        <v>5985</v>
      </c>
      <c r="X519" s="1274"/>
      <c r="Y519" s="1276"/>
      <c r="Z519" s="927" t="s">
        <v>3381</v>
      </c>
    </row>
    <row r="520" spans="19:26" ht="13.5" customHeight="1">
      <c r="S520" s="943"/>
      <c r="T520" s="944"/>
      <c r="U520" s="944"/>
      <c r="V520" s="944"/>
      <c r="W520" s="1273" t="s">
        <v>3461</v>
      </c>
      <c r="X520" s="1274"/>
      <c r="Y520" s="1280"/>
      <c r="Z520" s="927" t="s">
        <v>3381</v>
      </c>
    </row>
    <row r="521" spans="19:26" ht="27.6" customHeight="1">
      <c r="S521" s="943"/>
      <c r="T521" s="944"/>
      <c r="U521" s="944"/>
      <c r="V521" s="944"/>
      <c r="W521" s="1273" t="s">
        <v>3665</v>
      </c>
      <c r="X521" s="1274"/>
      <c r="Y521" s="1299">
        <v>4.57E-4</v>
      </c>
      <c r="Z521" s="927" t="s">
        <v>3381</v>
      </c>
    </row>
    <row r="522" spans="19:26" ht="13.5" customHeight="1">
      <c r="S522" s="943"/>
      <c r="T522" s="944"/>
      <c r="U522" s="944"/>
      <c r="V522" s="944"/>
      <c r="W522" s="1273" t="s">
        <v>3666</v>
      </c>
      <c r="X522" s="1274"/>
      <c r="Y522" s="1272"/>
      <c r="Z522" s="927" t="s">
        <v>3381</v>
      </c>
    </row>
    <row r="523" spans="19:26" ht="27.6" customHeight="1">
      <c r="S523" s="943"/>
      <c r="T523" s="944"/>
      <c r="U523" s="944"/>
      <c r="V523" s="944"/>
      <c r="W523" s="1273" t="s">
        <v>3667</v>
      </c>
      <c r="X523" s="1274"/>
      <c r="Y523" s="1272"/>
      <c r="Z523" s="927" t="s">
        <v>3381</v>
      </c>
    </row>
    <row r="524" spans="19:26" ht="27.6" customHeight="1">
      <c r="S524" s="943"/>
      <c r="T524" s="944"/>
      <c r="U524" s="944"/>
      <c r="V524" s="944"/>
      <c r="W524" s="1273" t="s">
        <v>4008</v>
      </c>
      <c r="X524" s="1274"/>
      <c r="Y524" s="1272"/>
      <c r="Z524" s="927" t="s">
        <v>3381</v>
      </c>
    </row>
    <row r="525" spans="19:26" ht="27.6" customHeight="1">
      <c r="S525" s="943"/>
      <c r="T525" s="944"/>
      <c r="U525" s="944"/>
      <c r="V525" s="944"/>
      <c r="W525" s="1273" t="s">
        <v>4009</v>
      </c>
      <c r="X525" s="1274"/>
      <c r="Y525" s="1272"/>
      <c r="Z525" s="927" t="s">
        <v>3381</v>
      </c>
    </row>
    <row r="526" spans="19:26" ht="27.6" customHeight="1">
      <c r="S526" s="943"/>
      <c r="T526" s="944"/>
      <c r="U526" s="944"/>
      <c r="V526" s="944"/>
      <c r="W526" s="1273" t="s">
        <v>4010</v>
      </c>
      <c r="X526" s="1274"/>
      <c r="Y526" s="1272"/>
      <c r="Z526" s="927" t="s">
        <v>3381</v>
      </c>
    </row>
    <row r="527" spans="19:26" ht="27.6" customHeight="1">
      <c r="S527" s="943"/>
      <c r="T527" s="944"/>
      <c r="U527" s="944"/>
      <c r="V527" s="944"/>
      <c r="W527" s="1273" t="s">
        <v>4011</v>
      </c>
      <c r="X527" s="1274"/>
      <c r="Y527" s="1272"/>
      <c r="Z527" s="927" t="s">
        <v>3381</v>
      </c>
    </row>
    <row r="528" spans="19:26" ht="27.6" customHeight="1">
      <c r="S528" s="943"/>
      <c r="T528" s="944"/>
      <c r="U528" s="944"/>
      <c r="V528" s="944"/>
      <c r="W528" s="1273" t="s">
        <v>4012</v>
      </c>
      <c r="X528" s="1274"/>
      <c r="Y528" s="1272"/>
      <c r="Z528" s="927" t="s">
        <v>3381</v>
      </c>
    </row>
    <row r="529" spans="19:26" ht="27.6" customHeight="1">
      <c r="S529" s="943"/>
      <c r="T529" s="944"/>
      <c r="U529" s="944"/>
      <c r="V529" s="944"/>
      <c r="W529" s="1273" t="s">
        <v>5986</v>
      </c>
      <c r="X529" s="1274"/>
      <c r="Y529" s="1272"/>
      <c r="Z529" s="927" t="s">
        <v>3381</v>
      </c>
    </row>
    <row r="530" spans="19:26" ht="27.6" customHeight="1">
      <c r="S530" s="943"/>
      <c r="T530" s="944"/>
      <c r="U530" s="944"/>
      <c r="V530" s="944"/>
      <c r="W530" s="1273" t="s">
        <v>5987</v>
      </c>
      <c r="X530" s="1274"/>
      <c r="Y530" s="1272"/>
      <c r="Z530" s="927" t="s">
        <v>3381</v>
      </c>
    </row>
    <row r="531" spans="19:26" ht="27.6" customHeight="1">
      <c r="S531" s="943"/>
      <c r="T531" s="944"/>
      <c r="U531" s="944"/>
      <c r="V531" s="944"/>
      <c r="W531" s="1273" t="s">
        <v>5988</v>
      </c>
      <c r="X531" s="1274"/>
      <c r="Y531" s="1272"/>
      <c r="Z531" s="927" t="s">
        <v>3381</v>
      </c>
    </row>
    <row r="532" spans="19:26" ht="27.6" customHeight="1">
      <c r="S532" s="943"/>
      <c r="T532" s="944"/>
      <c r="U532" s="944"/>
      <c r="V532" s="944"/>
      <c r="W532" s="1273" t="s">
        <v>5989</v>
      </c>
      <c r="X532" s="1274"/>
      <c r="Y532" s="1272"/>
      <c r="Z532" s="927" t="s">
        <v>3381</v>
      </c>
    </row>
    <row r="533" spans="19:26" ht="27.6" customHeight="1">
      <c r="S533" s="943"/>
      <c r="T533" s="944"/>
      <c r="U533" s="944"/>
      <c r="V533" s="944"/>
      <c r="W533" s="1273" t="s">
        <v>5990</v>
      </c>
      <c r="X533" s="1274"/>
      <c r="Y533" s="1272"/>
      <c r="Z533" s="927" t="s">
        <v>3381</v>
      </c>
    </row>
    <row r="534" spans="19:26" ht="27.6" customHeight="1">
      <c r="S534" s="943"/>
      <c r="T534" s="944"/>
      <c r="U534" s="944"/>
      <c r="V534" s="944"/>
      <c r="W534" s="1273" t="s">
        <v>3668</v>
      </c>
      <c r="X534" s="1274"/>
      <c r="Y534" s="1300"/>
      <c r="Z534" s="927" t="s">
        <v>3381</v>
      </c>
    </row>
    <row r="535" spans="19:26" ht="13.5" customHeight="1">
      <c r="S535" s="943"/>
      <c r="T535" s="944"/>
      <c r="U535" s="944"/>
      <c r="V535" s="944"/>
      <c r="W535" s="1273" t="s">
        <v>3951</v>
      </c>
      <c r="X535" s="1274"/>
      <c r="Y535" s="1301">
        <v>4.73E-4</v>
      </c>
      <c r="Z535" s="927" t="s">
        <v>3381</v>
      </c>
    </row>
    <row r="536" spans="19:26" ht="27.6" customHeight="1">
      <c r="S536" s="943"/>
      <c r="T536" s="944"/>
      <c r="U536" s="944"/>
      <c r="V536" s="944"/>
      <c r="W536" s="1273" t="s">
        <v>3952</v>
      </c>
      <c r="X536" s="1274"/>
      <c r="Y536" s="1301"/>
      <c r="Z536" s="927" t="s">
        <v>3381</v>
      </c>
    </row>
    <row r="537" spans="19:26" ht="27.6" customHeight="1">
      <c r="S537" s="943"/>
      <c r="T537" s="944"/>
      <c r="U537" s="944"/>
      <c r="V537" s="944"/>
      <c r="W537" s="1273" t="s">
        <v>3953</v>
      </c>
      <c r="X537" s="1274"/>
      <c r="Y537" s="1301"/>
      <c r="Z537" s="927" t="s">
        <v>3381</v>
      </c>
    </row>
    <row r="538" spans="19:26" ht="27.6" customHeight="1">
      <c r="S538" s="943"/>
      <c r="T538" s="944"/>
      <c r="U538" s="944"/>
      <c r="V538" s="944"/>
      <c r="W538" s="1273" t="s">
        <v>3954</v>
      </c>
      <c r="X538" s="1274"/>
      <c r="Y538" s="1301"/>
      <c r="Z538" s="927" t="s">
        <v>3381</v>
      </c>
    </row>
    <row r="539" spans="19:26" ht="27.6" customHeight="1">
      <c r="S539" s="943"/>
      <c r="T539" s="944"/>
      <c r="U539" s="944"/>
      <c r="V539" s="944"/>
      <c r="W539" s="1273" t="s">
        <v>3955</v>
      </c>
      <c r="X539" s="1274"/>
      <c r="Y539" s="1301"/>
      <c r="Z539" s="927" t="s">
        <v>3381</v>
      </c>
    </row>
    <row r="540" spans="19:26" ht="27.6" customHeight="1">
      <c r="S540" s="943"/>
      <c r="T540" s="944"/>
      <c r="U540" s="944"/>
      <c r="V540" s="944"/>
      <c r="W540" s="1273" t="s">
        <v>3169</v>
      </c>
      <c r="X540" s="1274"/>
      <c r="Y540" s="942">
        <v>4.84E-4</v>
      </c>
      <c r="Z540" s="927" t="s">
        <v>3381</v>
      </c>
    </row>
    <row r="541" spans="19:26" ht="27.6" customHeight="1">
      <c r="S541" s="943"/>
      <c r="T541" s="944"/>
      <c r="U541" s="944"/>
      <c r="V541" s="944"/>
      <c r="W541" s="1273" t="s">
        <v>3757</v>
      </c>
      <c r="X541" s="1274"/>
      <c r="Y541" s="1267">
        <v>4.6900000000000002E-4</v>
      </c>
      <c r="Z541" s="927" t="s">
        <v>3381</v>
      </c>
    </row>
    <row r="542" spans="19:26" ht="27.6" customHeight="1">
      <c r="S542" s="943"/>
      <c r="T542" s="944"/>
      <c r="U542" s="944"/>
      <c r="V542" s="944"/>
      <c r="W542" s="1273" t="s">
        <v>5991</v>
      </c>
      <c r="X542" s="1274"/>
      <c r="Y542" s="1267"/>
      <c r="Z542" s="927" t="s">
        <v>3381</v>
      </c>
    </row>
    <row r="543" spans="19:26" ht="27.6" customHeight="1">
      <c r="S543" s="943"/>
      <c r="T543" s="944"/>
      <c r="U543" s="944"/>
      <c r="V543" s="944"/>
      <c r="W543" s="1273" t="s">
        <v>5992</v>
      </c>
      <c r="X543" s="1274"/>
      <c r="Y543" s="1267"/>
      <c r="Z543" s="927" t="s">
        <v>3381</v>
      </c>
    </row>
    <row r="544" spans="19:26" ht="13.5" customHeight="1">
      <c r="S544" s="943"/>
      <c r="T544" s="944"/>
      <c r="U544" s="944"/>
      <c r="V544" s="944"/>
      <c r="W544" s="1273" t="s">
        <v>5993</v>
      </c>
      <c r="X544" s="1274"/>
      <c r="Y544" s="1267"/>
      <c r="Z544" s="927" t="s">
        <v>3381</v>
      </c>
    </row>
    <row r="545" spans="19:26" ht="13.5" customHeight="1">
      <c r="S545" s="943"/>
      <c r="T545" s="944"/>
      <c r="U545" s="944"/>
      <c r="V545" s="944"/>
      <c r="W545" s="1273" t="s">
        <v>3758</v>
      </c>
      <c r="X545" s="1274"/>
      <c r="Y545" s="1268"/>
      <c r="Z545" s="927" t="s">
        <v>3381</v>
      </c>
    </row>
    <row r="546" spans="19:26" ht="13.5" customHeight="1">
      <c r="S546" s="943"/>
      <c r="T546" s="944"/>
      <c r="U546" s="944"/>
      <c r="V546" s="944"/>
      <c r="W546" s="1273" t="s">
        <v>3436</v>
      </c>
      <c r="X546" s="1274"/>
      <c r="Y546" s="1276">
        <v>4.5899999999999999E-4</v>
      </c>
      <c r="Z546" s="927" t="s">
        <v>3381</v>
      </c>
    </row>
    <row r="547" spans="19:26" ht="13.5" customHeight="1">
      <c r="S547" s="943"/>
      <c r="T547" s="944"/>
      <c r="U547" s="944"/>
      <c r="V547" s="944"/>
      <c r="W547" s="1273" t="s">
        <v>3931</v>
      </c>
      <c r="X547" s="1274"/>
      <c r="Y547" s="1267"/>
      <c r="Z547" s="927" t="s">
        <v>3381</v>
      </c>
    </row>
    <row r="548" spans="19:26" ht="13.5" customHeight="1">
      <c r="S548" s="943"/>
      <c r="T548" s="944"/>
      <c r="U548" s="944"/>
      <c r="V548" s="944"/>
      <c r="W548" s="1273" t="s">
        <v>3437</v>
      </c>
      <c r="X548" s="1274"/>
      <c r="Y548" s="1267"/>
      <c r="Z548" s="927" t="s">
        <v>3381</v>
      </c>
    </row>
    <row r="549" spans="19:26" ht="13.5" customHeight="1">
      <c r="S549" s="943"/>
      <c r="T549" s="944"/>
      <c r="U549" s="944"/>
      <c r="V549" s="944"/>
      <c r="W549" s="1273" t="s">
        <v>3170</v>
      </c>
      <c r="X549" s="1274"/>
      <c r="Y549" s="942">
        <v>4.9899999999999999E-4</v>
      </c>
      <c r="Z549" s="927" t="s">
        <v>3381</v>
      </c>
    </row>
    <row r="550" spans="19:26" ht="13.5" customHeight="1">
      <c r="S550" s="943"/>
      <c r="T550" s="944"/>
      <c r="U550" s="944"/>
      <c r="V550" s="944"/>
      <c r="W550" s="1273" t="s">
        <v>3171</v>
      </c>
      <c r="X550" s="1274"/>
      <c r="Y550" s="942">
        <v>1.1E-4</v>
      </c>
      <c r="Z550" s="927" t="s">
        <v>3381</v>
      </c>
    </row>
    <row r="551" spans="19:26" ht="13.5" customHeight="1">
      <c r="S551" s="943"/>
      <c r="T551" s="944"/>
      <c r="U551" s="944"/>
      <c r="V551" s="944"/>
      <c r="W551" s="1273" t="s">
        <v>5865</v>
      </c>
      <c r="X551" s="1274"/>
      <c r="Y551" s="1267">
        <v>4.2099999999999999E-4</v>
      </c>
      <c r="Z551" s="927" t="s">
        <v>3381</v>
      </c>
    </row>
    <row r="552" spans="19:26" ht="27.6" customHeight="1">
      <c r="S552" s="943"/>
      <c r="T552" s="944"/>
      <c r="U552" s="944"/>
      <c r="V552" s="944"/>
      <c r="W552" s="1273" t="s">
        <v>5994</v>
      </c>
      <c r="X552" s="1274"/>
      <c r="Y552" s="1267"/>
      <c r="Z552" s="927" t="s">
        <v>3381</v>
      </c>
    </row>
    <row r="553" spans="19:26" ht="27.6" customHeight="1">
      <c r="S553" s="943"/>
      <c r="T553" s="944"/>
      <c r="U553" s="944"/>
      <c r="V553" s="944"/>
      <c r="W553" s="1273" t="s">
        <v>5995</v>
      </c>
      <c r="X553" s="1274"/>
      <c r="Y553" s="1267"/>
      <c r="Z553" s="927" t="s">
        <v>3381</v>
      </c>
    </row>
    <row r="554" spans="19:26" ht="27.6" customHeight="1">
      <c r="S554" s="943"/>
      <c r="T554" s="944"/>
      <c r="U554" s="944"/>
      <c r="V554" s="944"/>
      <c r="W554" s="1273" t="s">
        <v>5866</v>
      </c>
      <c r="X554" s="1274"/>
      <c r="Y554" s="1267">
        <v>4.17E-4</v>
      </c>
      <c r="Z554" s="927" t="s">
        <v>3381</v>
      </c>
    </row>
    <row r="555" spans="19:26" ht="27.6" customHeight="1">
      <c r="S555" s="943"/>
      <c r="T555" s="944"/>
      <c r="U555" s="944"/>
      <c r="V555" s="944"/>
      <c r="W555" s="1273" t="s">
        <v>5996</v>
      </c>
      <c r="X555" s="1274"/>
      <c r="Y555" s="1267"/>
      <c r="Z555" s="927" t="s">
        <v>3381</v>
      </c>
    </row>
    <row r="556" spans="19:26" ht="13.5" customHeight="1">
      <c r="S556" s="943"/>
      <c r="T556" s="944"/>
      <c r="U556" s="944"/>
      <c r="V556" s="944"/>
      <c r="W556" s="1273" t="s">
        <v>5997</v>
      </c>
      <c r="X556" s="1274"/>
      <c r="Y556" s="1267"/>
      <c r="Z556" s="927" t="s">
        <v>3381</v>
      </c>
    </row>
    <row r="557" spans="19:26" ht="13.5" customHeight="1">
      <c r="S557" s="943"/>
      <c r="T557" s="944"/>
      <c r="U557" s="944"/>
      <c r="V557" s="944"/>
      <c r="W557" s="1273" t="s">
        <v>5867</v>
      </c>
      <c r="X557" s="1274"/>
      <c r="Y557" s="1267">
        <v>4.2000000000000002E-4</v>
      </c>
      <c r="Z557" s="927" t="s">
        <v>3381</v>
      </c>
    </row>
    <row r="558" spans="19:26" ht="13.5" customHeight="1">
      <c r="S558" s="943"/>
      <c r="T558" s="944"/>
      <c r="U558" s="944"/>
      <c r="V558" s="944"/>
      <c r="W558" s="1273" t="s">
        <v>5998</v>
      </c>
      <c r="X558" s="1274"/>
      <c r="Y558" s="1267"/>
      <c r="Z558" s="927" t="s">
        <v>3381</v>
      </c>
    </row>
    <row r="559" spans="19:26" ht="27.6" customHeight="1">
      <c r="S559" s="943"/>
      <c r="T559" s="944"/>
      <c r="U559" s="944"/>
      <c r="V559" s="944"/>
      <c r="W559" s="1273" t="s">
        <v>5999</v>
      </c>
      <c r="X559" s="1274"/>
      <c r="Y559" s="1267"/>
      <c r="Z559" s="927" t="s">
        <v>3381</v>
      </c>
    </row>
    <row r="560" spans="19:26" ht="27.6" customHeight="1">
      <c r="S560" s="943"/>
      <c r="T560" s="944"/>
      <c r="U560" s="944"/>
      <c r="V560" s="944"/>
      <c r="W560" s="1273" t="s">
        <v>5868</v>
      </c>
      <c r="X560" s="1274"/>
      <c r="Y560" s="1267">
        <v>4.17E-4</v>
      </c>
      <c r="Z560" s="927" t="s">
        <v>3381</v>
      </c>
    </row>
    <row r="561" spans="19:26" ht="27.6" customHeight="1">
      <c r="S561" s="943"/>
      <c r="T561" s="944"/>
      <c r="U561" s="944"/>
      <c r="V561" s="944"/>
      <c r="W561" s="1273" t="s">
        <v>6000</v>
      </c>
      <c r="X561" s="1274"/>
      <c r="Y561" s="1267"/>
      <c r="Z561" s="927" t="s">
        <v>3381</v>
      </c>
    </row>
    <row r="562" spans="19:26" ht="13.5" customHeight="1">
      <c r="S562" s="943"/>
      <c r="T562" s="944"/>
      <c r="U562" s="944"/>
      <c r="V562" s="944"/>
      <c r="W562" s="1273" t="s">
        <v>6001</v>
      </c>
      <c r="X562" s="1274"/>
      <c r="Y562" s="1267"/>
      <c r="Z562" s="927" t="s">
        <v>3381</v>
      </c>
    </row>
    <row r="563" spans="19:26" ht="13.5" customHeight="1">
      <c r="S563" s="943"/>
      <c r="T563" s="944"/>
      <c r="U563" s="944"/>
      <c r="V563" s="944"/>
      <c r="W563" s="1273" t="s">
        <v>5869</v>
      </c>
      <c r="X563" s="1274"/>
      <c r="Y563" s="1267">
        <v>4.17E-4</v>
      </c>
      <c r="Z563" s="927" t="s">
        <v>3381</v>
      </c>
    </row>
    <row r="564" spans="19:26" ht="13.5" customHeight="1">
      <c r="S564" s="943"/>
      <c r="T564" s="944"/>
      <c r="U564" s="944"/>
      <c r="V564" s="944"/>
      <c r="W564" s="1273" t="s">
        <v>6002</v>
      </c>
      <c r="X564" s="1274"/>
      <c r="Y564" s="1267"/>
      <c r="Z564" s="927" t="s">
        <v>3381</v>
      </c>
    </row>
    <row r="565" spans="19:26" ht="13.5" customHeight="1">
      <c r="S565" s="943"/>
      <c r="T565" s="944"/>
      <c r="U565" s="944"/>
      <c r="V565" s="944"/>
      <c r="W565" s="1273" t="s">
        <v>6003</v>
      </c>
      <c r="X565" s="1274"/>
      <c r="Y565" s="1267"/>
      <c r="Z565" s="927" t="s">
        <v>3381</v>
      </c>
    </row>
    <row r="566" spans="19:26" ht="27.6" customHeight="1">
      <c r="S566" s="943"/>
      <c r="T566" s="944"/>
      <c r="U566" s="944"/>
      <c r="V566" s="944"/>
      <c r="W566" s="1273" t="s">
        <v>5870</v>
      </c>
      <c r="X566" s="1274"/>
      <c r="Y566" s="1267">
        <v>4.17E-4</v>
      </c>
      <c r="Z566" s="927" t="s">
        <v>3381</v>
      </c>
    </row>
    <row r="567" spans="19:26" ht="27.6" customHeight="1">
      <c r="S567" s="943"/>
      <c r="T567" s="944"/>
      <c r="U567" s="944"/>
      <c r="V567" s="944"/>
      <c r="W567" s="1273" t="s">
        <v>6004</v>
      </c>
      <c r="X567" s="1274"/>
      <c r="Y567" s="1267"/>
      <c r="Z567" s="927" t="s">
        <v>3381</v>
      </c>
    </row>
    <row r="568" spans="19:26" ht="27.6" customHeight="1">
      <c r="S568" s="943"/>
      <c r="T568" s="944"/>
      <c r="U568" s="944"/>
      <c r="V568" s="944"/>
      <c r="W568" s="1273" t="s">
        <v>6005</v>
      </c>
      <c r="X568" s="1274"/>
      <c r="Y568" s="1267"/>
      <c r="Z568" s="927" t="s">
        <v>3381</v>
      </c>
    </row>
    <row r="569" spans="19:26" ht="13.5" customHeight="1">
      <c r="S569" s="943"/>
      <c r="T569" s="944"/>
      <c r="U569" s="944"/>
      <c r="V569" s="944"/>
      <c r="W569" s="1273" t="s">
        <v>5871</v>
      </c>
      <c r="X569" s="1274"/>
      <c r="Y569" s="1267">
        <v>4.17E-4</v>
      </c>
      <c r="Z569" s="927" t="s">
        <v>3381</v>
      </c>
    </row>
    <row r="570" spans="19:26" ht="27.6" customHeight="1">
      <c r="S570" s="943"/>
      <c r="T570" s="944"/>
      <c r="U570" s="944"/>
      <c r="V570" s="945"/>
      <c r="W570" s="1273" t="s">
        <v>6006</v>
      </c>
      <c r="X570" s="1274"/>
      <c r="Y570" s="1276"/>
      <c r="Z570" s="927" t="s">
        <v>3381</v>
      </c>
    </row>
    <row r="571" spans="19:26" ht="13.5" customHeight="1">
      <c r="S571" s="943"/>
      <c r="T571" s="944"/>
      <c r="U571" s="944"/>
      <c r="V571" s="944"/>
      <c r="W571" s="1273" t="s">
        <v>6007</v>
      </c>
      <c r="X571" s="1274"/>
      <c r="Y571" s="1277"/>
      <c r="Z571" s="927" t="s">
        <v>3381</v>
      </c>
    </row>
    <row r="572" spans="19:26" ht="27.6" customHeight="1">
      <c r="S572" s="943"/>
      <c r="T572" s="944"/>
      <c r="U572" s="944"/>
      <c r="V572" s="944"/>
      <c r="W572" s="1273" t="s">
        <v>3172</v>
      </c>
      <c r="X572" s="1274"/>
      <c r="Y572" s="947">
        <v>3.01E-4</v>
      </c>
      <c r="Z572" s="927" t="s">
        <v>3381</v>
      </c>
    </row>
    <row r="573" spans="19:26" ht="13.5" customHeight="1">
      <c r="S573" s="943"/>
      <c r="T573" s="944"/>
      <c r="U573" s="944"/>
      <c r="V573" s="944"/>
      <c r="W573" s="1273" t="s">
        <v>3173</v>
      </c>
      <c r="X573" s="1274"/>
      <c r="Y573" s="942">
        <v>3.5199999999999999E-4</v>
      </c>
      <c r="Z573" s="927" t="s">
        <v>3381</v>
      </c>
    </row>
    <row r="574" spans="19:26" ht="13.5" customHeight="1">
      <c r="S574" s="943"/>
      <c r="T574" s="944"/>
      <c r="U574" s="944"/>
      <c r="V574" s="944"/>
      <c r="W574" s="1273" t="s">
        <v>3328</v>
      </c>
      <c r="X574" s="1274"/>
      <c r="Y574" s="1267">
        <v>1.1400000000000001E-4</v>
      </c>
      <c r="Z574" s="927" t="s">
        <v>3381</v>
      </c>
    </row>
    <row r="575" spans="19:26" ht="13.5" customHeight="1">
      <c r="S575" s="943"/>
      <c r="T575" s="944"/>
      <c r="U575" s="944"/>
      <c r="V575" s="944"/>
      <c r="W575" s="1273" t="s">
        <v>3329</v>
      </c>
      <c r="X575" s="1274"/>
      <c r="Y575" s="1267"/>
      <c r="Z575" s="927" t="s">
        <v>3381</v>
      </c>
    </row>
    <row r="576" spans="19:26" ht="13.5" customHeight="1">
      <c r="S576" s="943"/>
      <c r="T576" s="944"/>
      <c r="U576" s="944"/>
      <c r="V576" s="944"/>
      <c r="W576" s="1273" t="s">
        <v>3330</v>
      </c>
      <c r="X576" s="1274"/>
      <c r="Y576" s="1267"/>
      <c r="Z576" s="927" t="s">
        <v>3381</v>
      </c>
    </row>
    <row r="577" spans="19:26" ht="13.5" customHeight="1">
      <c r="S577" s="943"/>
      <c r="T577" s="944"/>
      <c r="U577" s="944"/>
      <c r="V577" s="944"/>
      <c r="W577" s="1273" t="s">
        <v>3331</v>
      </c>
      <c r="X577" s="1274"/>
      <c r="Y577" s="1267"/>
      <c r="Z577" s="927" t="s">
        <v>3381</v>
      </c>
    </row>
    <row r="578" spans="19:26" ht="13.5" customHeight="1">
      <c r="S578" s="943"/>
      <c r="T578" s="944"/>
      <c r="U578" s="944"/>
      <c r="V578" s="944"/>
      <c r="W578" s="1273" t="s">
        <v>3332</v>
      </c>
      <c r="X578" s="1274"/>
      <c r="Y578" s="1267"/>
      <c r="Z578" s="927" t="s">
        <v>3381</v>
      </c>
    </row>
    <row r="579" spans="19:26" ht="13.5" customHeight="1">
      <c r="S579" s="943"/>
      <c r="T579" s="944"/>
      <c r="U579" s="944"/>
      <c r="V579" s="944"/>
      <c r="W579" s="1273" t="s">
        <v>3408</v>
      </c>
      <c r="X579" s="1274"/>
      <c r="Y579" s="1267"/>
      <c r="Z579" s="927" t="s">
        <v>3381</v>
      </c>
    </row>
    <row r="580" spans="19:26" ht="13.5" customHeight="1">
      <c r="S580" s="943"/>
      <c r="T580" s="944"/>
      <c r="U580" s="944"/>
      <c r="V580" s="944"/>
      <c r="W580" s="1273" t="s">
        <v>3601</v>
      </c>
      <c r="X580" s="1274"/>
      <c r="Y580" s="1267"/>
      <c r="Z580" s="927" t="s">
        <v>3381</v>
      </c>
    </row>
    <row r="581" spans="19:26" ht="13.5" customHeight="1">
      <c r="S581" s="943"/>
      <c r="T581" s="944"/>
      <c r="U581" s="944"/>
      <c r="V581" s="944"/>
      <c r="W581" s="1273" t="s">
        <v>3865</v>
      </c>
      <c r="X581" s="1274"/>
      <c r="Y581" s="1267"/>
      <c r="Z581" s="927" t="s">
        <v>3381</v>
      </c>
    </row>
    <row r="582" spans="19:26" ht="13.5" customHeight="1">
      <c r="S582" s="943"/>
      <c r="T582" s="944"/>
      <c r="U582" s="944"/>
      <c r="V582" s="944"/>
      <c r="W582" s="1273" t="s">
        <v>6008</v>
      </c>
      <c r="X582" s="1274"/>
      <c r="Y582" s="1267"/>
      <c r="Z582" s="927" t="s">
        <v>3381</v>
      </c>
    </row>
    <row r="583" spans="19:26" ht="13.5" customHeight="1">
      <c r="S583" s="943"/>
      <c r="T583" s="944"/>
      <c r="U583" s="944"/>
      <c r="V583" s="944"/>
      <c r="W583" s="1273" t="s">
        <v>6009</v>
      </c>
      <c r="X583" s="1274"/>
      <c r="Y583" s="1267"/>
      <c r="Z583" s="927" t="s">
        <v>3381</v>
      </c>
    </row>
    <row r="584" spans="19:26" ht="13.5" customHeight="1">
      <c r="S584" s="943"/>
      <c r="T584" s="944"/>
      <c r="U584" s="944"/>
      <c r="V584" s="944"/>
      <c r="W584" s="1273" t="s">
        <v>6010</v>
      </c>
      <c r="X584" s="1274"/>
      <c r="Y584" s="1267"/>
      <c r="Z584" s="927" t="s">
        <v>3381</v>
      </c>
    </row>
    <row r="585" spans="19:26" ht="13.5" customHeight="1">
      <c r="S585" s="943"/>
      <c r="T585" s="944"/>
      <c r="U585" s="944"/>
      <c r="V585" s="944"/>
      <c r="W585" s="1273" t="s">
        <v>6011</v>
      </c>
      <c r="X585" s="1274"/>
      <c r="Y585" s="1267"/>
      <c r="Z585" s="927" t="s">
        <v>3381</v>
      </c>
    </row>
    <row r="586" spans="19:26" ht="13.5" customHeight="1">
      <c r="S586" s="943"/>
      <c r="T586" s="944"/>
      <c r="U586" s="944"/>
      <c r="V586" s="944"/>
      <c r="W586" s="1273" t="s">
        <v>6012</v>
      </c>
      <c r="X586" s="1274"/>
      <c r="Y586" s="1267"/>
      <c r="Z586" s="927" t="s">
        <v>3381</v>
      </c>
    </row>
    <row r="587" spans="19:26" ht="13.5" customHeight="1">
      <c r="S587" s="943"/>
      <c r="T587" s="944"/>
      <c r="U587" s="944"/>
      <c r="V587" s="944"/>
      <c r="W587" s="1273" t="s">
        <v>3409</v>
      </c>
      <c r="X587" s="1274"/>
      <c r="Y587" s="1267"/>
      <c r="Z587" s="927" t="s">
        <v>3381</v>
      </c>
    </row>
    <row r="588" spans="19:26" ht="13.5" customHeight="1">
      <c r="S588" s="943"/>
      <c r="T588" s="944"/>
      <c r="U588" s="944"/>
      <c r="V588" s="944"/>
      <c r="W588" s="1273" t="s">
        <v>3720</v>
      </c>
      <c r="X588" s="1274"/>
      <c r="Y588" s="942" t="s">
        <v>4627</v>
      </c>
      <c r="Z588" s="927" t="s">
        <v>3381</v>
      </c>
    </row>
    <row r="589" spans="19:26" ht="13.5" customHeight="1">
      <c r="S589" s="943"/>
      <c r="T589" s="944"/>
      <c r="U589" s="944"/>
      <c r="V589" s="944"/>
      <c r="W589" s="1273" t="s">
        <v>3135</v>
      </c>
      <c r="X589" s="1274"/>
      <c r="Y589" s="942">
        <v>2.8299999999999999E-4</v>
      </c>
      <c r="Z589" s="927" t="s">
        <v>3381</v>
      </c>
    </row>
    <row r="590" spans="19:26" ht="13.5" customHeight="1">
      <c r="S590" s="943"/>
      <c r="T590" s="944"/>
      <c r="U590" s="944"/>
      <c r="V590" s="944"/>
      <c r="W590" s="1273" t="s">
        <v>3174</v>
      </c>
      <c r="X590" s="1274"/>
      <c r="Y590" s="942">
        <v>4.3899999999999999E-4</v>
      </c>
      <c r="Z590" s="927" t="s">
        <v>3381</v>
      </c>
    </row>
    <row r="591" spans="19:26" ht="13.5" customHeight="1">
      <c r="S591" s="943"/>
      <c r="T591" s="944"/>
      <c r="U591" s="944"/>
      <c r="V591" s="944"/>
      <c r="W591" s="1273" t="s">
        <v>3363</v>
      </c>
      <c r="X591" s="1274"/>
      <c r="Y591" s="1276">
        <v>1.2400000000000001E-4</v>
      </c>
      <c r="Z591" s="927" t="s">
        <v>3381</v>
      </c>
    </row>
    <row r="592" spans="19:26" ht="13.5" customHeight="1">
      <c r="S592" s="943"/>
      <c r="T592" s="944"/>
      <c r="U592" s="944"/>
      <c r="V592" s="944"/>
      <c r="W592" s="1273" t="s">
        <v>6013</v>
      </c>
      <c r="X592" s="1274"/>
      <c r="Y592" s="1267"/>
      <c r="Z592" s="927" t="s">
        <v>3381</v>
      </c>
    </row>
    <row r="593" spans="19:26" ht="13.5" customHeight="1">
      <c r="S593" s="943"/>
      <c r="T593" s="944"/>
      <c r="U593" s="944"/>
      <c r="V593" s="944"/>
      <c r="W593" s="1273" t="s">
        <v>6014</v>
      </c>
      <c r="X593" s="1274"/>
      <c r="Y593" s="1267"/>
      <c r="Z593" s="927" t="s">
        <v>3381</v>
      </c>
    </row>
    <row r="594" spans="19:26" ht="13.5" customHeight="1">
      <c r="S594" s="943"/>
      <c r="T594" s="944"/>
      <c r="U594" s="944"/>
      <c r="V594" s="944"/>
      <c r="W594" s="1273" t="s">
        <v>6015</v>
      </c>
      <c r="X594" s="1274"/>
      <c r="Y594" s="1267"/>
      <c r="Z594" s="927" t="s">
        <v>3381</v>
      </c>
    </row>
    <row r="595" spans="19:26" ht="27.6" customHeight="1">
      <c r="S595" s="943"/>
      <c r="T595" s="944"/>
      <c r="U595" s="944"/>
      <c r="V595" s="944"/>
      <c r="W595" s="1273" t="s">
        <v>6016</v>
      </c>
      <c r="X595" s="1274"/>
      <c r="Y595" s="1267"/>
      <c r="Z595" s="927" t="s">
        <v>3381</v>
      </c>
    </row>
    <row r="596" spans="19:26" ht="27.6" customHeight="1">
      <c r="S596" s="943"/>
      <c r="T596" s="944"/>
      <c r="U596" s="944"/>
      <c r="V596" s="944"/>
      <c r="W596" s="1273" t="s">
        <v>6017</v>
      </c>
      <c r="X596" s="1274"/>
      <c r="Y596" s="1267"/>
      <c r="Z596" s="927" t="s">
        <v>3381</v>
      </c>
    </row>
    <row r="597" spans="19:26" ht="13.5" customHeight="1">
      <c r="S597" s="943"/>
      <c r="T597" s="944"/>
      <c r="U597" s="944"/>
      <c r="V597" s="944"/>
      <c r="W597" s="1273" t="s">
        <v>3478</v>
      </c>
      <c r="X597" s="1274"/>
      <c r="Y597" s="1270"/>
      <c r="Z597" s="927" t="s">
        <v>3381</v>
      </c>
    </row>
    <row r="598" spans="19:26" ht="13.5" customHeight="1">
      <c r="S598" s="943"/>
      <c r="T598" s="944"/>
      <c r="U598" s="944"/>
      <c r="V598" s="944"/>
      <c r="W598" s="1273" t="s">
        <v>3467</v>
      </c>
      <c r="X598" s="1274"/>
      <c r="Y598" s="1267" t="s">
        <v>4627</v>
      </c>
      <c r="Z598" s="927" t="s">
        <v>3381</v>
      </c>
    </row>
    <row r="599" spans="19:26" ht="13.5" customHeight="1">
      <c r="S599" s="943"/>
      <c r="T599" s="944"/>
      <c r="U599" s="944"/>
      <c r="V599" s="944"/>
      <c r="W599" s="1273" t="s">
        <v>4042</v>
      </c>
      <c r="X599" s="1274"/>
      <c r="Y599" s="1267"/>
      <c r="Z599" s="927" t="s">
        <v>3381</v>
      </c>
    </row>
    <row r="600" spans="19:26" ht="13.5" customHeight="1">
      <c r="S600" s="943"/>
      <c r="T600" s="944"/>
      <c r="U600" s="944"/>
      <c r="V600" s="944"/>
      <c r="W600" s="1273" t="s">
        <v>3468</v>
      </c>
      <c r="X600" s="1274"/>
      <c r="Y600" s="1270"/>
      <c r="Z600" s="927" t="s">
        <v>3381</v>
      </c>
    </row>
    <row r="601" spans="19:26" ht="13.5" customHeight="1">
      <c r="S601" s="943"/>
      <c r="T601" s="944"/>
      <c r="U601" s="944"/>
      <c r="V601" s="944"/>
      <c r="W601" s="1273" t="s">
        <v>3175</v>
      </c>
      <c r="X601" s="1274"/>
      <c r="Y601" s="942">
        <v>2.61E-4</v>
      </c>
      <c r="Z601" s="927" t="s">
        <v>3381</v>
      </c>
    </row>
    <row r="602" spans="19:26" ht="27.6" customHeight="1">
      <c r="S602" s="943"/>
      <c r="T602" s="944"/>
      <c r="U602" s="944"/>
      <c r="V602" s="944"/>
      <c r="W602" s="1273" t="s">
        <v>3564</v>
      </c>
      <c r="X602" s="1274"/>
      <c r="Y602" s="1267">
        <v>5.0900000000000001E-4</v>
      </c>
      <c r="Z602" s="927" t="s">
        <v>3381</v>
      </c>
    </row>
    <row r="603" spans="19:26" ht="27.6" customHeight="1">
      <c r="S603" s="943"/>
      <c r="T603" s="944"/>
      <c r="U603" s="944"/>
      <c r="V603" s="944"/>
      <c r="W603" s="1273" t="s">
        <v>3735</v>
      </c>
      <c r="X603" s="1274"/>
      <c r="Y603" s="1267"/>
      <c r="Z603" s="927" t="s">
        <v>3381</v>
      </c>
    </row>
    <row r="604" spans="19:26" ht="13.5" customHeight="1">
      <c r="S604" s="943"/>
      <c r="T604" s="944"/>
      <c r="U604" s="944"/>
      <c r="V604" s="944"/>
      <c r="W604" s="1273" t="s">
        <v>3736</v>
      </c>
      <c r="X604" s="1274"/>
      <c r="Y604" s="1267"/>
      <c r="Z604" s="927" t="s">
        <v>3381</v>
      </c>
    </row>
    <row r="605" spans="19:26" ht="13.5" customHeight="1">
      <c r="S605" s="943"/>
      <c r="T605" s="944"/>
      <c r="U605" s="944"/>
      <c r="V605" s="944"/>
      <c r="W605" s="1273" t="s">
        <v>3737</v>
      </c>
      <c r="X605" s="1274"/>
      <c r="Y605" s="1267"/>
      <c r="Z605" s="927" t="s">
        <v>3381</v>
      </c>
    </row>
    <row r="606" spans="19:26" ht="13.5" customHeight="1">
      <c r="S606" s="943"/>
      <c r="T606" s="944"/>
      <c r="U606" s="944"/>
      <c r="V606" s="944"/>
      <c r="W606" s="1273" t="s">
        <v>6018</v>
      </c>
      <c r="X606" s="1274"/>
      <c r="Y606" s="1267"/>
      <c r="Z606" s="927" t="s">
        <v>3381</v>
      </c>
    </row>
    <row r="607" spans="19:26" ht="13.5" customHeight="1">
      <c r="S607" s="943"/>
      <c r="T607" s="944"/>
      <c r="U607" s="944"/>
      <c r="V607" s="944"/>
      <c r="W607" s="1273" t="s">
        <v>6019</v>
      </c>
      <c r="X607" s="1274"/>
      <c r="Y607" s="1267"/>
      <c r="Z607" s="927" t="s">
        <v>3381</v>
      </c>
    </row>
    <row r="608" spans="19:26" ht="13.5" customHeight="1">
      <c r="S608" s="943"/>
      <c r="T608" s="944"/>
      <c r="U608" s="944"/>
      <c r="V608" s="944"/>
      <c r="W608" s="1273" t="s">
        <v>6020</v>
      </c>
      <c r="X608" s="1274"/>
      <c r="Y608" s="1267"/>
      <c r="Z608" s="927" t="s">
        <v>3381</v>
      </c>
    </row>
    <row r="609" spans="19:26" ht="13.5" customHeight="1">
      <c r="S609" s="943"/>
      <c r="T609" s="944"/>
      <c r="U609" s="944"/>
      <c r="V609" s="944"/>
      <c r="W609" s="1273" t="s">
        <v>6021</v>
      </c>
      <c r="X609" s="1274"/>
      <c r="Y609" s="1267"/>
      <c r="Z609" s="927" t="s">
        <v>3381</v>
      </c>
    </row>
    <row r="610" spans="19:26" ht="13.5" customHeight="1">
      <c r="S610" s="943"/>
      <c r="T610" s="944"/>
      <c r="U610" s="944"/>
      <c r="V610" s="944"/>
      <c r="W610" s="1273" t="s">
        <v>6022</v>
      </c>
      <c r="X610" s="1274"/>
      <c r="Y610" s="1267"/>
      <c r="Z610" s="927" t="s">
        <v>3381</v>
      </c>
    </row>
    <row r="611" spans="19:26" ht="13.5" customHeight="1">
      <c r="S611" s="943"/>
      <c r="T611" s="944"/>
      <c r="U611" s="944"/>
      <c r="V611" s="944"/>
      <c r="W611" s="1273" t="s">
        <v>3565</v>
      </c>
      <c r="X611" s="1274"/>
      <c r="Y611" s="1267"/>
      <c r="Z611" s="927" t="s">
        <v>3381</v>
      </c>
    </row>
    <row r="612" spans="19:26" ht="13.5" customHeight="1">
      <c r="S612" s="943"/>
      <c r="T612" s="944"/>
      <c r="U612" s="944"/>
      <c r="V612" s="944"/>
      <c r="W612" s="1273" t="s">
        <v>3176</v>
      </c>
      <c r="X612" s="1274"/>
      <c r="Y612" s="942">
        <v>4.8000000000000001E-4</v>
      </c>
      <c r="Z612" s="927" t="s">
        <v>3381</v>
      </c>
    </row>
    <row r="613" spans="19:26" ht="41.45" customHeight="1">
      <c r="S613" s="943"/>
      <c r="T613" s="944"/>
      <c r="U613" s="944"/>
      <c r="V613" s="944"/>
      <c r="W613" s="1273" t="s">
        <v>3370</v>
      </c>
      <c r="X613" s="1274"/>
      <c r="Y613" s="1267">
        <v>1.84E-4</v>
      </c>
      <c r="Z613" s="927" t="s">
        <v>3381</v>
      </c>
    </row>
    <row r="614" spans="19:26" ht="41.45" customHeight="1">
      <c r="S614" s="943"/>
      <c r="T614" s="944"/>
      <c r="U614" s="944"/>
      <c r="V614" s="944"/>
      <c r="W614" s="1273" t="s">
        <v>3496</v>
      </c>
      <c r="X614" s="1274"/>
      <c r="Y614" s="1267"/>
      <c r="Z614" s="927" t="s">
        <v>3381</v>
      </c>
    </row>
    <row r="615" spans="19:26" ht="41.45" customHeight="1">
      <c r="S615" s="943"/>
      <c r="T615" s="944"/>
      <c r="U615" s="944"/>
      <c r="V615" s="944"/>
      <c r="W615" s="1273" t="s">
        <v>4125</v>
      </c>
      <c r="X615" s="1274"/>
      <c r="Y615" s="1267"/>
      <c r="Z615" s="927" t="s">
        <v>3381</v>
      </c>
    </row>
    <row r="616" spans="19:26" ht="41.45" customHeight="1">
      <c r="S616" s="943"/>
      <c r="T616" s="944"/>
      <c r="U616" s="944"/>
      <c r="V616" s="944"/>
      <c r="W616" s="1273" t="s">
        <v>3497</v>
      </c>
      <c r="X616" s="1274"/>
      <c r="Y616" s="1267"/>
      <c r="Z616" s="927" t="s">
        <v>3381</v>
      </c>
    </row>
    <row r="617" spans="19:26" ht="13.5" customHeight="1">
      <c r="S617" s="943"/>
      <c r="T617" s="944"/>
      <c r="U617" s="944"/>
      <c r="V617" s="944"/>
      <c r="W617" s="1273" t="s">
        <v>3684</v>
      </c>
      <c r="X617" s="1274"/>
      <c r="Y617" s="1267">
        <v>4.37E-4</v>
      </c>
      <c r="Z617" s="927" t="s">
        <v>3381</v>
      </c>
    </row>
    <row r="618" spans="19:26" ht="27.6" customHeight="1">
      <c r="S618" s="943"/>
      <c r="T618" s="944"/>
      <c r="U618" s="944"/>
      <c r="V618" s="944"/>
      <c r="W618" s="1273" t="s">
        <v>4051</v>
      </c>
      <c r="X618" s="1274"/>
      <c r="Y618" s="1267"/>
      <c r="Z618" s="927" t="s">
        <v>3381</v>
      </c>
    </row>
    <row r="619" spans="19:26" ht="27.6" customHeight="1">
      <c r="S619" s="943"/>
      <c r="T619" s="944"/>
      <c r="U619" s="944"/>
      <c r="V619" s="944"/>
      <c r="W619" s="1273" t="s">
        <v>3685</v>
      </c>
      <c r="X619" s="1274"/>
      <c r="Y619" s="1267"/>
      <c r="Z619" s="927" t="s">
        <v>3381</v>
      </c>
    </row>
    <row r="620" spans="19:26" ht="27.6" customHeight="1">
      <c r="S620" s="943"/>
      <c r="T620" s="944"/>
      <c r="U620" s="944"/>
      <c r="V620" s="944"/>
      <c r="W620" s="1273" t="s">
        <v>4120</v>
      </c>
      <c r="X620" s="1274"/>
      <c r="Y620" s="1267">
        <v>3.8099999999999999E-4</v>
      </c>
      <c r="Z620" s="927" t="s">
        <v>3381</v>
      </c>
    </row>
    <row r="621" spans="19:26" ht="13.5" customHeight="1">
      <c r="S621" s="943"/>
      <c r="T621" s="944"/>
      <c r="U621" s="944"/>
      <c r="V621" s="944"/>
      <c r="W621" s="1273" t="s">
        <v>6023</v>
      </c>
      <c r="X621" s="1274"/>
      <c r="Y621" s="1267"/>
      <c r="Z621" s="927" t="s">
        <v>3381</v>
      </c>
    </row>
    <row r="622" spans="19:26" ht="13.5" customHeight="1">
      <c r="S622" s="943"/>
      <c r="T622" s="944"/>
      <c r="U622" s="944"/>
      <c r="V622" s="944"/>
      <c r="W622" s="1273" t="s">
        <v>6024</v>
      </c>
      <c r="X622" s="1274"/>
      <c r="Y622" s="1267"/>
      <c r="Z622" s="927" t="s">
        <v>3381</v>
      </c>
    </row>
    <row r="623" spans="19:26" ht="13.5" customHeight="1">
      <c r="S623" s="943"/>
      <c r="T623" s="944"/>
      <c r="U623" s="944"/>
      <c r="V623" s="944"/>
      <c r="W623" s="1273" t="s">
        <v>4121</v>
      </c>
      <c r="X623" s="1274"/>
      <c r="Y623" s="1267"/>
      <c r="Z623" s="927" t="s">
        <v>3381</v>
      </c>
    </row>
    <row r="624" spans="19:26" ht="13.5" customHeight="1">
      <c r="S624" s="943"/>
      <c r="T624" s="944"/>
      <c r="U624" s="944"/>
      <c r="V624" s="944"/>
      <c r="W624" s="1273" t="s">
        <v>3177</v>
      </c>
      <c r="X624" s="1274"/>
      <c r="Y624" s="938">
        <v>4.37E-4</v>
      </c>
      <c r="Z624" s="927" t="s">
        <v>3381</v>
      </c>
    </row>
    <row r="625" spans="19:26" ht="13.5" customHeight="1">
      <c r="S625" s="943"/>
      <c r="T625" s="944"/>
      <c r="U625" s="944"/>
      <c r="V625" s="944"/>
      <c r="W625" s="1273" t="s">
        <v>3351</v>
      </c>
      <c r="X625" s="1274"/>
      <c r="Y625" s="1296">
        <v>5.2599999999999999E-4</v>
      </c>
      <c r="Z625" s="927" t="s">
        <v>3381</v>
      </c>
    </row>
    <row r="626" spans="19:26" ht="27.6" customHeight="1">
      <c r="S626" s="943"/>
      <c r="T626" s="944"/>
      <c r="U626" s="944"/>
      <c r="V626" s="944"/>
      <c r="W626" s="1273" t="s">
        <v>3956</v>
      </c>
      <c r="X626" s="1274"/>
      <c r="Y626" s="1286"/>
      <c r="Z626" s="927" t="s">
        <v>3381</v>
      </c>
    </row>
    <row r="627" spans="19:26" ht="13.5" customHeight="1">
      <c r="S627" s="943"/>
      <c r="T627" s="944"/>
      <c r="U627" s="944"/>
      <c r="V627" s="944"/>
      <c r="W627" s="1273" t="s">
        <v>3445</v>
      </c>
      <c r="X627" s="1274"/>
      <c r="Y627" s="1290"/>
      <c r="Z627" s="927" t="s">
        <v>3381</v>
      </c>
    </row>
    <row r="628" spans="19:26" ht="27.6" customHeight="1">
      <c r="S628" s="943"/>
      <c r="T628" s="944"/>
      <c r="U628" s="944"/>
      <c r="V628" s="944"/>
      <c r="W628" s="1273" t="s">
        <v>3592</v>
      </c>
      <c r="X628" s="1274"/>
      <c r="Y628" s="1297">
        <v>4.6799999999999999E-4</v>
      </c>
      <c r="Z628" s="927" t="s">
        <v>3381</v>
      </c>
    </row>
    <row r="629" spans="19:26" ht="27.6" customHeight="1">
      <c r="S629" s="943"/>
      <c r="T629" s="944"/>
      <c r="U629" s="944"/>
      <c r="V629" s="944"/>
      <c r="W629" s="1273" t="s">
        <v>3593</v>
      </c>
      <c r="X629" s="1274"/>
      <c r="Y629" s="1297"/>
      <c r="Z629" s="927" t="s">
        <v>3381</v>
      </c>
    </row>
    <row r="630" spans="19:26" ht="13.5" customHeight="1">
      <c r="S630" s="943"/>
      <c r="T630" s="944"/>
      <c r="U630" s="944"/>
      <c r="V630" s="944"/>
      <c r="W630" s="1273" t="s">
        <v>6025</v>
      </c>
      <c r="X630" s="1274"/>
      <c r="Y630" s="1297"/>
      <c r="Z630" s="927" t="s">
        <v>3381</v>
      </c>
    </row>
    <row r="631" spans="19:26" ht="13.5" customHeight="1">
      <c r="S631" s="943"/>
      <c r="T631" s="944"/>
      <c r="U631" s="944"/>
      <c r="V631" s="944"/>
      <c r="W631" s="1273" t="s">
        <v>3594</v>
      </c>
      <c r="X631" s="1274"/>
      <c r="Y631" s="1298"/>
      <c r="Z631" s="927" t="s">
        <v>3381</v>
      </c>
    </row>
    <row r="632" spans="19:26" ht="13.5" customHeight="1">
      <c r="S632" s="943"/>
      <c r="T632" s="944"/>
      <c r="U632" s="944"/>
      <c r="V632" s="944"/>
      <c r="W632" s="1273" t="s">
        <v>3957</v>
      </c>
      <c r="X632" s="1274"/>
      <c r="Y632" s="1276">
        <v>1.7000000000000001E-4</v>
      </c>
      <c r="Z632" s="927" t="s">
        <v>3381</v>
      </c>
    </row>
    <row r="633" spans="19:26" ht="13.5" customHeight="1">
      <c r="S633" s="943"/>
      <c r="T633" s="944"/>
      <c r="U633" s="944"/>
      <c r="V633" s="944"/>
      <c r="W633" s="1273" t="s">
        <v>3958</v>
      </c>
      <c r="X633" s="1274"/>
      <c r="Y633" s="1267"/>
      <c r="Z633" s="927" t="s">
        <v>3381</v>
      </c>
    </row>
    <row r="634" spans="19:26" ht="27.6" customHeight="1">
      <c r="S634" s="943"/>
      <c r="T634" s="944"/>
      <c r="U634" s="944"/>
      <c r="V634" s="944"/>
      <c r="W634" s="1273" t="s">
        <v>3959</v>
      </c>
      <c r="X634" s="1274"/>
      <c r="Y634" s="1267"/>
      <c r="Z634" s="927" t="s">
        <v>3381</v>
      </c>
    </row>
    <row r="635" spans="19:26" ht="27.6" customHeight="1">
      <c r="S635" s="943"/>
      <c r="T635" s="944"/>
      <c r="U635" s="944"/>
      <c r="V635" s="944"/>
      <c r="W635" s="1273" t="s">
        <v>3729</v>
      </c>
      <c r="X635" s="1274"/>
      <c r="Y635" s="1267">
        <v>4.5300000000000001E-4</v>
      </c>
      <c r="Z635" s="927" t="s">
        <v>3381</v>
      </c>
    </row>
    <row r="636" spans="19:26" ht="13.5" customHeight="1">
      <c r="S636" s="943"/>
      <c r="T636" s="944"/>
      <c r="U636" s="944"/>
      <c r="V636" s="944"/>
      <c r="W636" s="1273" t="s">
        <v>4132</v>
      </c>
      <c r="X636" s="1274"/>
      <c r="Y636" s="1267"/>
      <c r="Z636" s="927" t="s">
        <v>3381</v>
      </c>
    </row>
    <row r="637" spans="19:26" ht="13.5" customHeight="1">
      <c r="S637" s="943"/>
      <c r="T637" s="944"/>
      <c r="U637" s="944"/>
      <c r="V637" s="944"/>
      <c r="W637" s="1273" t="s">
        <v>3730</v>
      </c>
      <c r="X637" s="1274"/>
      <c r="Y637" s="1267"/>
      <c r="Z637" s="927" t="s">
        <v>3381</v>
      </c>
    </row>
    <row r="638" spans="19:26" ht="13.5" customHeight="1">
      <c r="S638" s="943"/>
      <c r="T638" s="944"/>
      <c r="U638" s="944"/>
      <c r="V638" s="944"/>
      <c r="W638" s="1273" t="s">
        <v>4169</v>
      </c>
      <c r="X638" s="1274"/>
      <c r="Y638" s="1267">
        <v>5.2400000000000005E-4</v>
      </c>
      <c r="Z638" s="927" t="s">
        <v>3381</v>
      </c>
    </row>
    <row r="639" spans="19:26" ht="27.6" customHeight="1">
      <c r="S639" s="943"/>
      <c r="T639" s="944"/>
      <c r="U639" s="944"/>
      <c r="V639" s="944"/>
      <c r="W639" s="1273" t="s">
        <v>4170</v>
      </c>
      <c r="X639" s="1274"/>
      <c r="Y639" s="1267"/>
      <c r="Z639" s="927" t="s">
        <v>3381</v>
      </c>
    </row>
    <row r="640" spans="19:26" ht="27.6" customHeight="1">
      <c r="S640" s="943"/>
      <c r="T640" s="944"/>
      <c r="U640" s="944"/>
      <c r="V640" s="944"/>
      <c r="W640" s="1273" t="s">
        <v>4171</v>
      </c>
      <c r="X640" s="1274"/>
      <c r="Y640" s="1267"/>
      <c r="Z640" s="927" t="s">
        <v>3381</v>
      </c>
    </row>
    <row r="641" spans="19:26" ht="27.6" customHeight="1">
      <c r="S641" s="943"/>
      <c r="T641" s="944"/>
      <c r="U641" s="944"/>
      <c r="V641" s="944"/>
      <c r="W641" s="1273" t="s">
        <v>4172</v>
      </c>
      <c r="X641" s="1274"/>
      <c r="Y641" s="1267"/>
      <c r="Z641" s="927" t="s">
        <v>3381</v>
      </c>
    </row>
    <row r="642" spans="19:26" ht="13.5" customHeight="1">
      <c r="S642" s="943"/>
      <c r="T642" s="944"/>
      <c r="U642" s="944"/>
      <c r="V642" s="944"/>
      <c r="W642" s="1273" t="s">
        <v>4173</v>
      </c>
      <c r="X642" s="1274"/>
      <c r="Y642" s="1267"/>
      <c r="Z642" s="927" t="s">
        <v>3381</v>
      </c>
    </row>
    <row r="643" spans="19:26" ht="13.5" customHeight="1">
      <c r="S643" s="943"/>
      <c r="T643" s="944"/>
      <c r="U643" s="944"/>
      <c r="V643" s="944"/>
      <c r="W643" s="1273" t="s">
        <v>4174</v>
      </c>
      <c r="X643" s="1274"/>
      <c r="Y643" s="1267"/>
      <c r="Z643" s="927" t="s">
        <v>3381</v>
      </c>
    </row>
    <row r="644" spans="19:26">
      <c r="S644" s="943"/>
      <c r="T644" s="944"/>
      <c r="U644" s="944"/>
      <c r="V644" s="944"/>
      <c r="W644" s="1273" t="s">
        <v>3178</v>
      </c>
      <c r="X644" s="1274"/>
      <c r="Y644" s="942">
        <v>4.5399999999999998E-4</v>
      </c>
      <c r="Z644" s="927" t="s">
        <v>3381</v>
      </c>
    </row>
    <row r="645" spans="19:26">
      <c r="S645" s="943"/>
      <c r="T645" s="944"/>
      <c r="U645" s="944"/>
      <c r="V645" s="944"/>
      <c r="W645" s="1273" t="s">
        <v>3726</v>
      </c>
      <c r="X645" s="1274"/>
      <c r="Y645" s="1267">
        <v>5.0199999999999995E-4</v>
      </c>
      <c r="Z645" s="927" t="s">
        <v>3381</v>
      </c>
    </row>
    <row r="646" spans="19:26" ht="27.6" customHeight="1">
      <c r="S646" s="943"/>
      <c r="T646" s="944"/>
      <c r="U646" s="944"/>
      <c r="V646" s="944"/>
      <c r="W646" s="1273" t="s">
        <v>3727</v>
      </c>
      <c r="X646" s="1274"/>
      <c r="Y646" s="1267"/>
      <c r="Z646" s="927" t="s">
        <v>3381</v>
      </c>
    </row>
    <row r="647" spans="19:26" ht="13.5" customHeight="1">
      <c r="S647" s="943"/>
      <c r="T647" s="944"/>
      <c r="U647" s="944"/>
      <c r="V647" s="944"/>
      <c r="W647" s="1273" t="s">
        <v>3728</v>
      </c>
      <c r="X647" s="1274"/>
      <c r="Y647" s="1267"/>
      <c r="Z647" s="927" t="s">
        <v>3381</v>
      </c>
    </row>
    <row r="648" spans="19:26" ht="13.5" customHeight="1">
      <c r="S648" s="943"/>
      <c r="T648" s="944"/>
      <c r="U648" s="944"/>
      <c r="V648" s="944"/>
      <c r="W648" s="1273" t="s">
        <v>5872</v>
      </c>
      <c r="X648" s="1274"/>
      <c r="Y648" s="1267">
        <v>4.2200000000000001E-4</v>
      </c>
      <c r="Z648" s="927" t="s">
        <v>3381</v>
      </c>
    </row>
    <row r="649" spans="19:26" ht="13.5" customHeight="1">
      <c r="S649" s="943"/>
      <c r="T649" s="944"/>
      <c r="U649" s="944"/>
      <c r="V649" s="944"/>
      <c r="W649" s="1273" t="s">
        <v>6026</v>
      </c>
      <c r="X649" s="1274"/>
      <c r="Y649" s="1267"/>
      <c r="Z649" s="927" t="s">
        <v>3381</v>
      </c>
    </row>
    <row r="650" spans="19:26" ht="13.5" customHeight="1">
      <c r="S650" s="943"/>
      <c r="T650" s="944"/>
      <c r="U650" s="944"/>
      <c r="V650" s="944"/>
      <c r="W650" s="1273" t="s">
        <v>6027</v>
      </c>
      <c r="X650" s="1274"/>
      <c r="Y650" s="1267"/>
      <c r="Z650" s="927" t="s">
        <v>3381</v>
      </c>
    </row>
    <row r="651" spans="19:26" ht="13.5" customHeight="1">
      <c r="S651" s="943"/>
      <c r="T651" s="944"/>
      <c r="U651" s="944"/>
      <c r="V651" s="944"/>
      <c r="W651" s="1273" t="s">
        <v>5873</v>
      </c>
      <c r="X651" s="1274"/>
      <c r="Y651" s="1267">
        <v>4.2299999999999998E-4</v>
      </c>
      <c r="Z651" s="927" t="s">
        <v>3381</v>
      </c>
    </row>
    <row r="652" spans="19:26" ht="27.6" customHeight="1">
      <c r="S652" s="943"/>
      <c r="T652" s="944"/>
      <c r="U652" s="944"/>
      <c r="V652" s="944"/>
      <c r="W652" s="1273" t="s">
        <v>6028</v>
      </c>
      <c r="X652" s="1274"/>
      <c r="Y652" s="1267"/>
      <c r="Z652" s="927" t="s">
        <v>3381</v>
      </c>
    </row>
    <row r="653" spans="19:26" ht="13.5" customHeight="1">
      <c r="S653" s="943"/>
      <c r="T653" s="944"/>
      <c r="U653" s="944"/>
      <c r="V653" s="944"/>
      <c r="W653" s="1273" t="s">
        <v>6029</v>
      </c>
      <c r="X653" s="1274"/>
      <c r="Y653" s="1267"/>
      <c r="Z653" s="927" t="s">
        <v>3381</v>
      </c>
    </row>
    <row r="654" spans="19:26" ht="14.25" customHeight="1">
      <c r="S654" s="943"/>
      <c r="T654" s="944"/>
      <c r="U654" s="944"/>
      <c r="V654" s="944"/>
      <c r="W654" s="1273" t="s">
        <v>3653</v>
      </c>
      <c r="X654" s="1274"/>
      <c r="Y654" s="1267">
        <v>3.0299999999999999E-4</v>
      </c>
      <c r="Z654" s="927" t="s">
        <v>3381</v>
      </c>
    </row>
    <row r="655" spans="19:26" ht="13.5" customHeight="1">
      <c r="S655" s="943"/>
      <c r="T655" s="944"/>
      <c r="U655" s="944"/>
      <c r="V655" s="944"/>
      <c r="W655" s="1273" t="s">
        <v>3974</v>
      </c>
      <c r="X655" s="1274"/>
      <c r="Y655" s="1267"/>
      <c r="Z655" s="927" t="s">
        <v>3381</v>
      </c>
    </row>
    <row r="656" spans="19:26" ht="13.5" customHeight="1">
      <c r="S656" s="943"/>
      <c r="T656" s="944"/>
      <c r="U656" s="944"/>
      <c r="V656" s="944"/>
      <c r="W656" s="1273" t="s">
        <v>3654</v>
      </c>
      <c r="X656" s="1274"/>
      <c r="Y656" s="1268"/>
      <c r="Z656" s="927" t="s">
        <v>3381</v>
      </c>
    </row>
    <row r="657" spans="19:26" ht="13.5" customHeight="1">
      <c r="S657" s="943"/>
      <c r="T657" s="944"/>
      <c r="U657" s="944"/>
      <c r="V657" s="944"/>
      <c r="W657" s="1273" t="s">
        <v>3648</v>
      </c>
      <c r="X657" s="1274"/>
      <c r="Y657" s="1276">
        <v>4.6900000000000002E-4</v>
      </c>
      <c r="Z657" s="927" t="s">
        <v>3381</v>
      </c>
    </row>
    <row r="658" spans="19:26" ht="13.5" customHeight="1">
      <c r="S658" s="943"/>
      <c r="T658" s="944"/>
      <c r="U658" s="944"/>
      <c r="V658" s="944"/>
      <c r="W658" s="1273" t="s">
        <v>3960</v>
      </c>
      <c r="X658" s="1274"/>
      <c r="Y658" s="1267"/>
      <c r="Z658" s="927" t="s">
        <v>3381</v>
      </c>
    </row>
    <row r="659" spans="19:26" ht="13.5" customHeight="1">
      <c r="S659" s="943"/>
      <c r="T659" s="944"/>
      <c r="U659" s="944"/>
      <c r="V659" s="944"/>
      <c r="W659" s="1273" t="s">
        <v>3649</v>
      </c>
      <c r="X659" s="1274"/>
      <c r="Y659" s="1267"/>
      <c r="Z659" s="927" t="s">
        <v>3381</v>
      </c>
    </row>
    <row r="660" spans="19:26" ht="27.6" customHeight="1">
      <c r="S660" s="943"/>
      <c r="T660" s="944"/>
      <c r="U660" s="944"/>
      <c r="V660" s="944"/>
      <c r="W660" s="1273" t="s">
        <v>5874</v>
      </c>
      <c r="X660" s="1274"/>
      <c r="Y660" s="1267">
        <v>4.44E-4</v>
      </c>
      <c r="Z660" s="927" t="s">
        <v>3381</v>
      </c>
    </row>
    <row r="661" spans="19:26" ht="27.6" customHeight="1">
      <c r="S661" s="943"/>
      <c r="T661" s="944"/>
      <c r="U661" s="944"/>
      <c r="V661" s="944"/>
      <c r="W661" s="1273" t="s">
        <v>6030</v>
      </c>
      <c r="X661" s="1274"/>
      <c r="Y661" s="1267"/>
      <c r="Z661" s="927" t="s">
        <v>3381</v>
      </c>
    </row>
    <row r="662" spans="19:26" ht="27.6" customHeight="1">
      <c r="S662" s="943"/>
      <c r="T662" s="944"/>
      <c r="U662" s="944"/>
      <c r="V662" s="944"/>
      <c r="W662" s="1273" t="s">
        <v>6031</v>
      </c>
      <c r="X662" s="1274"/>
      <c r="Y662" s="1270"/>
      <c r="Z662" s="927" t="s">
        <v>3381</v>
      </c>
    </row>
    <row r="663" spans="19:26" ht="27.6" customHeight="1">
      <c r="S663" s="943"/>
      <c r="T663" s="944"/>
      <c r="U663" s="944"/>
      <c r="V663" s="944"/>
      <c r="W663" s="1273" t="s">
        <v>3335</v>
      </c>
      <c r="X663" s="1274"/>
      <c r="Y663" s="1267">
        <v>3.7800000000000003E-4</v>
      </c>
      <c r="Z663" s="927" t="s">
        <v>3381</v>
      </c>
    </row>
    <row r="664" spans="19:26" ht="27.6" customHeight="1">
      <c r="S664" s="943"/>
      <c r="T664" s="944"/>
      <c r="U664" s="944"/>
      <c r="V664" s="944"/>
      <c r="W664" s="1273" t="s">
        <v>3336</v>
      </c>
      <c r="X664" s="1274"/>
      <c r="Y664" s="1267"/>
      <c r="Z664" s="927" t="s">
        <v>3381</v>
      </c>
    </row>
    <row r="665" spans="19:26" ht="13.5" customHeight="1">
      <c r="S665" s="943"/>
      <c r="T665" s="944"/>
      <c r="U665" s="944"/>
      <c r="V665" s="944"/>
      <c r="W665" s="1273" t="s">
        <v>3418</v>
      </c>
      <c r="X665" s="1274"/>
      <c r="Y665" s="1267"/>
      <c r="Z665" s="927" t="s">
        <v>3381</v>
      </c>
    </row>
    <row r="666" spans="19:26" ht="13.5" customHeight="1">
      <c r="S666" s="943"/>
      <c r="T666" s="944"/>
      <c r="U666" s="944"/>
      <c r="V666" s="944"/>
      <c r="W666" s="1273" t="s">
        <v>3419</v>
      </c>
      <c r="X666" s="1274"/>
      <c r="Y666" s="1267"/>
      <c r="Z666" s="927" t="s">
        <v>3381</v>
      </c>
    </row>
    <row r="667" spans="19:26" ht="13.5" customHeight="1">
      <c r="S667" s="943"/>
      <c r="T667" s="944"/>
      <c r="U667" s="944"/>
      <c r="V667" s="944"/>
      <c r="W667" s="1273" t="s">
        <v>3626</v>
      </c>
      <c r="X667" s="1274"/>
      <c r="Y667" s="1267"/>
      <c r="Z667" s="927" t="s">
        <v>3381</v>
      </c>
    </row>
    <row r="668" spans="19:26" ht="13.5" customHeight="1">
      <c r="S668" s="943"/>
      <c r="T668" s="944"/>
      <c r="U668" s="944"/>
      <c r="V668" s="944"/>
      <c r="W668" s="1273" t="s">
        <v>3627</v>
      </c>
      <c r="X668" s="1274"/>
      <c r="Y668" s="1267"/>
      <c r="Z668" s="927" t="s">
        <v>3381</v>
      </c>
    </row>
    <row r="669" spans="19:26" ht="13.5" customHeight="1">
      <c r="S669" s="943"/>
      <c r="T669" s="944"/>
      <c r="U669" s="944"/>
      <c r="V669" s="944"/>
      <c r="W669" s="1273" t="s">
        <v>3628</v>
      </c>
      <c r="X669" s="1274"/>
      <c r="Y669" s="1267"/>
      <c r="Z669" s="927" t="s">
        <v>3381</v>
      </c>
    </row>
    <row r="670" spans="19:26" ht="13.5" customHeight="1">
      <c r="S670" s="943"/>
      <c r="T670" s="944"/>
      <c r="U670" s="944"/>
      <c r="V670" s="944"/>
      <c r="W670" s="1273" t="s">
        <v>3629</v>
      </c>
      <c r="X670" s="1274"/>
      <c r="Y670" s="1267"/>
      <c r="Z670" s="927" t="s">
        <v>3381</v>
      </c>
    </row>
    <row r="671" spans="19:26" ht="13.5" customHeight="1">
      <c r="S671" s="943"/>
      <c r="T671" s="944"/>
      <c r="U671" s="944"/>
      <c r="V671" s="944"/>
      <c r="W671" s="1273" t="s">
        <v>3902</v>
      </c>
      <c r="X671" s="1274"/>
      <c r="Y671" s="1267"/>
      <c r="Z671" s="927" t="s">
        <v>3381</v>
      </c>
    </row>
    <row r="672" spans="19:26" ht="13.5" customHeight="1">
      <c r="S672" s="943"/>
      <c r="T672" s="944"/>
      <c r="U672" s="944"/>
      <c r="V672" s="944"/>
      <c r="W672" s="1273" t="s">
        <v>3903</v>
      </c>
      <c r="X672" s="1274"/>
      <c r="Y672" s="1267"/>
      <c r="Z672" s="927" t="s">
        <v>3381</v>
      </c>
    </row>
    <row r="673" spans="19:26" ht="13.5" customHeight="1">
      <c r="S673" s="943"/>
      <c r="T673" s="944"/>
      <c r="U673" s="944"/>
      <c r="V673" s="944"/>
      <c r="W673" s="1273" t="s">
        <v>6032</v>
      </c>
      <c r="X673" s="1274"/>
      <c r="Y673" s="1267"/>
      <c r="Z673" s="927" t="s">
        <v>3381</v>
      </c>
    </row>
    <row r="674" spans="19:26" ht="13.5" customHeight="1">
      <c r="S674" s="943"/>
      <c r="T674" s="944"/>
      <c r="U674" s="944"/>
      <c r="V674" s="944"/>
      <c r="W674" s="1273" t="s">
        <v>3420</v>
      </c>
      <c r="X674" s="1274"/>
      <c r="Y674" s="1270"/>
      <c r="Z674" s="927" t="s">
        <v>3381</v>
      </c>
    </row>
    <row r="675" spans="19:26" ht="13.5" customHeight="1">
      <c r="S675" s="943"/>
      <c r="T675" s="944"/>
      <c r="U675" s="944"/>
      <c r="V675" s="944"/>
      <c r="W675" s="1273" t="s">
        <v>3950</v>
      </c>
      <c r="X675" s="1274"/>
      <c r="Y675" s="942">
        <v>4.5300000000000001E-4</v>
      </c>
      <c r="Z675" s="927" t="s">
        <v>3381</v>
      </c>
    </row>
    <row r="676" spans="19:26" ht="13.5" customHeight="1">
      <c r="S676" s="943"/>
      <c r="T676" s="944"/>
      <c r="U676" s="944"/>
      <c r="V676" s="944"/>
      <c r="W676" s="1273" t="s">
        <v>4150</v>
      </c>
      <c r="X676" s="1274"/>
      <c r="Y676" s="1267">
        <v>3.5300000000000002E-4</v>
      </c>
      <c r="Z676" s="927" t="s">
        <v>3381</v>
      </c>
    </row>
    <row r="677" spans="19:26">
      <c r="S677" s="943"/>
      <c r="T677" s="944"/>
      <c r="U677" s="944"/>
      <c r="V677" s="944"/>
      <c r="W677" s="1273" t="s">
        <v>4151</v>
      </c>
      <c r="X677" s="1274"/>
      <c r="Y677" s="1267"/>
      <c r="Z677" s="927" t="s">
        <v>3381</v>
      </c>
    </row>
    <row r="678" spans="19:26" ht="41.45" customHeight="1">
      <c r="S678" s="943"/>
      <c r="T678" s="944"/>
      <c r="U678" s="944"/>
      <c r="V678" s="944"/>
      <c r="W678" s="1273" t="s">
        <v>4152</v>
      </c>
      <c r="X678" s="1274"/>
      <c r="Y678" s="1268"/>
      <c r="Z678" s="927" t="s">
        <v>3381</v>
      </c>
    </row>
    <row r="679" spans="19:26" ht="41.45" customHeight="1">
      <c r="S679" s="943"/>
      <c r="T679" s="944"/>
      <c r="U679" s="944"/>
      <c r="V679" s="944"/>
      <c r="W679" s="1273" t="s">
        <v>3348</v>
      </c>
      <c r="X679" s="1274"/>
      <c r="Y679" s="947" t="s">
        <v>4627</v>
      </c>
      <c r="Z679" s="927" t="s">
        <v>3381</v>
      </c>
    </row>
    <row r="680" spans="19:26" ht="41.45" customHeight="1">
      <c r="S680" s="943"/>
      <c r="T680" s="944"/>
      <c r="U680" s="944"/>
      <c r="V680" s="944"/>
      <c r="W680" s="1273" t="s">
        <v>3681</v>
      </c>
      <c r="X680" s="1274"/>
      <c r="Y680" s="1267">
        <v>1.2400000000000001E-4</v>
      </c>
      <c r="Z680" s="927" t="s">
        <v>3381</v>
      </c>
    </row>
    <row r="681" spans="19:26" ht="13.5" customHeight="1">
      <c r="S681" s="943"/>
      <c r="T681" s="944"/>
      <c r="U681" s="944"/>
      <c r="V681" s="945"/>
      <c r="W681" s="1273" t="s">
        <v>6033</v>
      </c>
      <c r="X681" s="1274"/>
      <c r="Y681" s="1267"/>
      <c r="Z681" s="927" t="s">
        <v>3381</v>
      </c>
    </row>
    <row r="682" spans="19:26" ht="13.5" customHeight="1">
      <c r="S682" s="943"/>
      <c r="T682" s="944"/>
      <c r="U682" s="944"/>
      <c r="V682" s="944"/>
      <c r="W682" s="1273" t="s">
        <v>6034</v>
      </c>
      <c r="X682" s="1274"/>
      <c r="Y682" s="1267"/>
      <c r="Z682" s="927" t="s">
        <v>3381</v>
      </c>
    </row>
    <row r="683" spans="19:26" ht="13.5" customHeight="1">
      <c r="S683" s="943"/>
      <c r="T683" s="944"/>
      <c r="U683" s="944"/>
      <c r="V683" s="944"/>
      <c r="W683" s="1273" t="s">
        <v>3682</v>
      </c>
      <c r="X683" s="1274"/>
      <c r="Y683" s="1267"/>
      <c r="Z683" s="927" t="s">
        <v>3381</v>
      </c>
    </row>
    <row r="684" spans="19:26" ht="27.6" customHeight="1">
      <c r="S684" s="943"/>
      <c r="T684" s="944"/>
      <c r="U684" s="944"/>
      <c r="V684" s="944"/>
      <c r="W684" s="1273" t="s">
        <v>5875</v>
      </c>
      <c r="X684" s="1274"/>
      <c r="Y684" s="1267">
        <v>2.6800000000000001E-4</v>
      </c>
      <c r="Z684" s="927" t="s">
        <v>3381</v>
      </c>
    </row>
    <row r="685" spans="19:26" ht="27.6" customHeight="1">
      <c r="S685" s="943"/>
      <c r="T685" s="944"/>
      <c r="U685" s="944"/>
      <c r="V685" s="944"/>
      <c r="W685" s="1273" t="s">
        <v>6035</v>
      </c>
      <c r="X685" s="1274"/>
      <c r="Y685" s="1267"/>
      <c r="Z685" s="927" t="s">
        <v>3381</v>
      </c>
    </row>
    <row r="686" spans="19:26" ht="27.6" customHeight="1">
      <c r="S686" s="943"/>
      <c r="T686" s="944"/>
      <c r="U686" s="944"/>
      <c r="V686" s="944"/>
      <c r="W686" s="1273" t="s">
        <v>6036</v>
      </c>
      <c r="X686" s="1274"/>
      <c r="Y686" s="1268"/>
      <c r="Z686" s="927" t="s">
        <v>3381</v>
      </c>
    </row>
    <row r="687" spans="19:26" ht="27.6" customHeight="1">
      <c r="S687" s="943"/>
      <c r="T687" s="944"/>
      <c r="U687" s="944"/>
      <c r="V687" s="944"/>
      <c r="W687" s="1273" t="s">
        <v>3179</v>
      </c>
      <c r="X687" s="1274"/>
      <c r="Y687" s="947">
        <v>4.5399999999999998E-4</v>
      </c>
      <c r="Z687" s="927" t="s">
        <v>3381</v>
      </c>
    </row>
    <row r="688" spans="19:26" ht="13.5" customHeight="1">
      <c r="S688" s="943"/>
      <c r="T688" s="944"/>
      <c r="U688" s="944"/>
      <c r="V688" s="944"/>
      <c r="W688" s="1273" t="s">
        <v>3180</v>
      </c>
      <c r="X688" s="1274"/>
      <c r="Y688" s="942">
        <v>4.5399999999999998E-4</v>
      </c>
      <c r="Z688" s="927" t="s">
        <v>3381</v>
      </c>
    </row>
    <row r="689" spans="19:26" ht="13.5" customHeight="1">
      <c r="S689" s="943"/>
      <c r="T689" s="944"/>
      <c r="U689" s="944"/>
      <c r="V689" s="944"/>
      <c r="W689" s="1273" t="s">
        <v>3976</v>
      </c>
      <c r="X689" s="1274"/>
      <c r="Y689" s="1267">
        <v>4.6000000000000001E-4</v>
      </c>
      <c r="Z689" s="927" t="s">
        <v>3381</v>
      </c>
    </row>
    <row r="690" spans="19:26" ht="27.6" customHeight="1">
      <c r="S690" s="943"/>
      <c r="T690" s="944"/>
      <c r="U690" s="944"/>
      <c r="V690" s="944"/>
      <c r="W690" s="1273" t="s">
        <v>3977</v>
      </c>
      <c r="X690" s="1274"/>
      <c r="Y690" s="1267"/>
      <c r="Z690" s="927" t="s">
        <v>3381</v>
      </c>
    </row>
    <row r="691" spans="19:26">
      <c r="S691" s="943"/>
      <c r="T691" s="944"/>
      <c r="U691" s="944"/>
      <c r="V691" s="944"/>
      <c r="W691" s="1273" t="s">
        <v>3978</v>
      </c>
      <c r="X691" s="1274"/>
      <c r="Y691" s="1267"/>
      <c r="Z691" s="927" t="s">
        <v>3381</v>
      </c>
    </row>
    <row r="692" spans="19:26" ht="13.5" customHeight="1">
      <c r="S692" s="943"/>
      <c r="T692" s="944"/>
      <c r="U692" s="944"/>
      <c r="V692" s="944"/>
      <c r="W692" s="1273" t="s">
        <v>4089</v>
      </c>
      <c r="X692" s="1274"/>
      <c r="Y692" s="1267">
        <v>4.4999999999999999E-4</v>
      </c>
      <c r="Z692" s="927" t="s">
        <v>3381</v>
      </c>
    </row>
    <row r="693" spans="19:26" ht="13.5" customHeight="1">
      <c r="S693" s="943"/>
      <c r="T693" s="944"/>
      <c r="U693" s="944"/>
      <c r="V693" s="944"/>
      <c r="W693" s="1273" t="s">
        <v>4090</v>
      </c>
      <c r="X693" s="1274"/>
      <c r="Y693" s="1267"/>
      <c r="Z693" s="927" t="s">
        <v>3381</v>
      </c>
    </row>
    <row r="694" spans="19:26" ht="13.5" customHeight="1">
      <c r="S694" s="943"/>
      <c r="T694" s="944"/>
      <c r="U694" s="944"/>
      <c r="V694" s="944"/>
      <c r="W694" s="1273" t="s">
        <v>4091</v>
      </c>
      <c r="X694" s="1274"/>
      <c r="Y694" s="1267"/>
      <c r="Z694" s="927" t="s">
        <v>3381</v>
      </c>
    </row>
    <row r="695" spans="19:26" ht="13.5" customHeight="1">
      <c r="S695" s="943"/>
      <c r="T695" s="944"/>
      <c r="U695" s="944"/>
      <c r="V695" s="944"/>
      <c r="W695" s="1273" t="s">
        <v>3181</v>
      </c>
      <c r="X695" s="1274"/>
      <c r="Y695" s="942">
        <v>4.5399999999999998E-4</v>
      </c>
      <c r="Z695" s="927" t="s">
        <v>3381</v>
      </c>
    </row>
    <row r="696" spans="19:26" ht="13.5" customHeight="1">
      <c r="S696" s="943"/>
      <c r="T696" s="944"/>
      <c r="U696" s="944"/>
      <c r="V696" s="944"/>
      <c r="W696" s="1273" t="s">
        <v>3182</v>
      </c>
      <c r="X696" s="1274"/>
      <c r="Y696" s="942">
        <v>4.55E-4</v>
      </c>
      <c r="Z696" s="927" t="s">
        <v>3381</v>
      </c>
    </row>
    <row r="697" spans="19:26" ht="13.5" customHeight="1">
      <c r="S697" s="943"/>
      <c r="T697" s="944"/>
      <c r="U697" s="944"/>
      <c r="V697" s="944"/>
      <c r="W697" s="1273" t="s">
        <v>4086</v>
      </c>
      <c r="X697" s="1274"/>
      <c r="Y697" s="1267">
        <v>3.39E-4</v>
      </c>
      <c r="Z697" s="927" t="s">
        <v>3381</v>
      </c>
    </row>
    <row r="698" spans="19:26" ht="13.5" customHeight="1">
      <c r="S698" s="943"/>
      <c r="T698" s="944"/>
      <c r="U698" s="944"/>
      <c r="V698" s="944"/>
      <c r="W698" s="1273" t="s">
        <v>4087</v>
      </c>
      <c r="X698" s="1274"/>
      <c r="Y698" s="1267"/>
      <c r="Z698" s="927" t="s">
        <v>3381</v>
      </c>
    </row>
    <row r="699" spans="19:26">
      <c r="S699" s="943"/>
      <c r="T699" s="944"/>
      <c r="U699" s="944"/>
      <c r="V699" s="944"/>
      <c r="W699" s="1273" t="s">
        <v>4088</v>
      </c>
      <c r="X699" s="1274"/>
      <c r="Y699" s="1267"/>
      <c r="Z699" s="927" t="s">
        <v>3381</v>
      </c>
    </row>
    <row r="700" spans="19:26" ht="27.6" customHeight="1">
      <c r="S700" s="943"/>
      <c r="T700" s="944"/>
      <c r="U700" s="944"/>
      <c r="V700" s="944"/>
      <c r="W700" s="1273" t="s">
        <v>3183</v>
      </c>
      <c r="X700" s="1274"/>
      <c r="Y700" s="942">
        <v>4.4499999999999997E-4</v>
      </c>
      <c r="Z700" s="927" t="s">
        <v>3381</v>
      </c>
    </row>
    <row r="701" spans="19:26" ht="27.6" customHeight="1">
      <c r="S701" s="943"/>
      <c r="T701" s="944"/>
      <c r="U701" s="944"/>
      <c r="V701" s="944"/>
      <c r="W701" s="1273" t="s">
        <v>3184</v>
      </c>
      <c r="X701" s="1274"/>
      <c r="Y701" s="942">
        <v>4.5399999999999998E-4</v>
      </c>
      <c r="Z701" s="927" t="s">
        <v>3381</v>
      </c>
    </row>
    <row r="702" spans="19:26" ht="27.6" customHeight="1">
      <c r="S702" s="943"/>
      <c r="T702" s="944"/>
      <c r="U702" s="944"/>
      <c r="V702" s="944"/>
      <c r="W702" s="1273" t="s">
        <v>3185</v>
      </c>
      <c r="X702" s="1274"/>
      <c r="Y702" s="942">
        <v>4.5399999999999998E-4</v>
      </c>
      <c r="Z702" s="927" t="s">
        <v>3381</v>
      </c>
    </row>
    <row r="703" spans="19:26" ht="13.5" customHeight="1">
      <c r="S703" s="943"/>
      <c r="T703" s="944"/>
      <c r="U703" s="944"/>
      <c r="V703" s="944"/>
      <c r="W703" s="1273" t="s">
        <v>3745</v>
      </c>
      <c r="X703" s="1274"/>
      <c r="Y703" s="1267" t="s">
        <v>4627</v>
      </c>
      <c r="Z703" s="927" t="s">
        <v>3381</v>
      </c>
    </row>
    <row r="704" spans="19:26" ht="13.5" customHeight="1">
      <c r="S704" s="943"/>
      <c r="T704" s="944"/>
      <c r="U704" s="944"/>
      <c r="V704" s="944"/>
      <c r="W704" s="1273" t="s">
        <v>4156</v>
      </c>
      <c r="X704" s="1274"/>
      <c r="Y704" s="1267"/>
      <c r="Z704" s="927" t="s">
        <v>3381</v>
      </c>
    </row>
    <row r="705" spans="19:26" ht="13.5" customHeight="1">
      <c r="S705" s="943"/>
      <c r="T705" s="944"/>
      <c r="U705" s="944"/>
      <c r="V705" s="944"/>
      <c r="W705" s="1273" t="s">
        <v>3746</v>
      </c>
      <c r="X705" s="1274"/>
      <c r="Y705" s="1267"/>
      <c r="Z705" s="927" t="s">
        <v>3381</v>
      </c>
    </row>
    <row r="706" spans="19:26" ht="13.5" customHeight="1">
      <c r="S706" s="943"/>
      <c r="T706" s="944"/>
      <c r="U706" s="944"/>
      <c r="V706" s="944"/>
      <c r="W706" s="1273" t="s">
        <v>3375</v>
      </c>
      <c r="X706" s="1274"/>
      <c r="Y706" s="1267">
        <v>5.7700000000000004E-4</v>
      </c>
      <c r="Z706" s="927" t="s">
        <v>3381</v>
      </c>
    </row>
    <row r="707" spans="19:26" ht="27.6" customHeight="1">
      <c r="S707" s="943"/>
      <c r="T707" s="944"/>
      <c r="U707" s="944"/>
      <c r="V707" s="944"/>
      <c r="W707" s="1273" t="s">
        <v>3376</v>
      </c>
      <c r="X707" s="1274"/>
      <c r="Y707" s="1267"/>
      <c r="Z707" s="927" t="s">
        <v>3381</v>
      </c>
    </row>
    <row r="708" spans="19:26" ht="13.5" customHeight="1">
      <c r="S708" s="943"/>
      <c r="T708" s="944"/>
      <c r="U708" s="944"/>
      <c r="V708" s="944"/>
      <c r="W708" s="1273" t="s">
        <v>3509</v>
      </c>
      <c r="X708" s="1274"/>
      <c r="Y708" s="1267"/>
      <c r="Z708" s="927" t="s">
        <v>3381</v>
      </c>
    </row>
    <row r="709" spans="19:26" ht="13.5" customHeight="1">
      <c r="S709" s="943"/>
      <c r="T709" s="944"/>
      <c r="U709" s="944"/>
      <c r="V709" s="944"/>
      <c r="W709" s="1273" t="s">
        <v>3510</v>
      </c>
      <c r="X709" s="1274"/>
      <c r="Y709" s="1267"/>
      <c r="Z709" s="927" t="s">
        <v>3381</v>
      </c>
    </row>
    <row r="710" spans="19:26" ht="13.5" customHeight="1">
      <c r="S710" s="943"/>
      <c r="T710" s="944"/>
      <c r="U710" s="944"/>
      <c r="V710" s="944"/>
      <c r="W710" s="1273" t="s">
        <v>3688</v>
      </c>
      <c r="X710" s="1274"/>
      <c r="Y710" s="1267"/>
      <c r="Z710" s="927" t="s">
        <v>3381</v>
      </c>
    </row>
    <row r="711" spans="19:26" ht="13.5" customHeight="1">
      <c r="S711" s="943"/>
      <c r="T711" s="944"/>
      <c r="U711" s="944"/>
      <c r="V711" s="944"/>
      <c r="W711" s="1273" t="s">
        <v>3689</v>
      </c>
      <c r="X711" s="1274"/>
      <c r="Y711" s="1267"/>
      <c r="Z711" s="927" t="s">
        <v>3381</v>
      </c>
    </row>
    <row r="712" spans="19:26" ht="13.5" customHeight="1">
      <c r="S712" s="943"/>
      <c r="T712" s="944"/>
      <c r="U712" s="944"/>
      <c r="V712" s="944"/>
      <c r="W712" s="1273" t="s">
        <v>3690</v>
      </c>
      <c r="X712" s="1274"/>
      <c r="Y712" s="1267"/>
      <c r="Z712" s="927" t="s">
        <v>3381</v>
      </c>
    </row>
    <row r="713" spans="19:26" ht="13.5" customHeight="1">
      <c r="S713" s="943"/>
      <c r="T713" s="944"/>
      <c r="U713" s="944"/>
      <c r="V713" s="944"/>
      <c r="W713" s="1273" t="s">
        <v>3691</v>
      </c>
      <c r="X713" s="1274"/>
      <c r="Y713" s="1267"/>
      <c r="Z713" s="927" t="s">
        <v>3381</v>
      </c>
    </row>
    <row r="714" spans="19:26" ht="13.5" customHeight="1">
      <c r="S714" s="943"/>
      <c r="T714" s="944"/>
      <c r="U714" s="944"/>
      <c r="V714" s="944"/>
      <c r="W714" s="1273" t="s">
        <v>4052</v>
      </c>
      <c r="X714" s="1274"/>
      <c r="Y714" s="1267"/>
      <c r="Z714" s="927" t="s">
        <v>3381</v>
      </c>
    </row>
    <row r="715" spans="19:26" ht="13.5" customHeight="1">
      <c r="S715" s="943"/>
      <c r="T715" s="944"/>
      <c r="U715" s="944"/>
      <c r="V715" s="944"/>
      <c r="W715" s="1273" t="s">
        <v>4053</v>
      </c>
      <c r="X715" s="1274"/>
      <c r="Y715" s="1267"/>
      <c r="Z715" s="927" t="s">
        <v>3381</v>
      </c>
    </row>
    <row r="716" spans="19:26">
      <c r="S716" s="943"/>
      <c r="T716" s="944"/>
      <c r="U716" s="944"/>
      <c r="V716" s="944"/>
      <c r="W716" s="1273" t="s">
        <v>4054</v>
      </c>
      <c r="X716" s="1274"/>
      <c r="Y716" s="1267"/>
      <c r="Z716" s="927" t="s">
        <v>3381</v>
      </c>
    </row>
    <row r="717" spans="19:26">
      <c r="S717" s="943"/>
      <c r="T717" s="944"/>
      <c r="U717" s="944"/>
      <c r="V717" s="944"/>
      <c r="W717" s="1273" t="s">
        <v>3511</v>
      </c>
      <c r="X717" s="1274"/>
      <c r="Y717" s="1270"/>
      <c r="Z717" s="927" t="s">
        <v>3381</v>
      </c>
    </row>
    <row r="718" spans="19:26" ht="27.6" customHeight="1">
      <c r="S718" s="943"/>
      <c r="T718" s="944"/>
      <c r="U718" s="944"/>
      <c r="V718" s="944"/>
      <c r="W718" s="1273" t="s">
        <v>3828</v>
      </c>
      <c r="X718" s="1274"/>
      <c r="Y718" s="1267">
        <v>6.7599999999999995E-4</v>
      </c>
      <c r="Z718" s="927" t="s">
        <v>3381</v>
      </c>
    </row>
    <row r="719" spans="19:26" ht="27.6" customHeight="1">
      <c r="S719" s="943"/>
      <c r="T719" s="944"/>
      <c r="U719" s="944"/>
      <c r="V719" s="944"/>
      <c r="W719" s="1273" t="s">
        <v>3829</v>
      </c>
      <c r="X719" s="1274"/>
      <c r="Y719" s="1267"/>
      <c r="Z719" s="927" t="s">
        <v>3381</v>
      </c>
    </row>
    <row r="720" spans="19:26" ht="13.5" customHeight="1">
      <c r="S720" s="943"/>
      <c r="T720" s="944"/>
      <c r="U720" s="944"/>
      <c r="V720" s="944"/>
      <c r="W720" s="1273" t="s">
        <v>3830</v>
      </c>
      <c r="X720" s="1274"/>
      <c r="Y720" s="1267"/>
      <c r="Z720" s="927" t="s">
        <v>3381</v>
      </c>
    </row>
    <row r="721" spans="19:26" ht="13.5" customHeight="1">
      <c r="S721" s="943"/>
      <c r="T721" s="944"/>
      <c r="U721" s="944"/>
      <c r="V721" s="944"/>
      <c r="W721" s="1273" t="s">
        <v>3831</v>
      </c>
      <c r="X721" s="1274"/>
      <c r="Y721" s="1267"/>
      <c r="Z721" s="927" t="s">
        <v>3381</v>
      </c>
    </row>
    <row r="722" spans="19:26" ht="27.6" customHeight="1">
      <c r="S722" s="943"/>
      <c r="T722" s="944"/>
      <c r="U722" s="944"/>
      <c r="V722" s="944"/>
      <c r="W722" s="1273" t="s">
        <v>3186</v>
      </c>
      <c r="X722" s="1274"/>
      <c r="Y722" s="942">
        <v>5.0000000000000001E-4</v>
      </c>
      <c r="Z722" s="927" t="s">
        <v>3381</v>
      </c>
    </row>
    <row r="723" spans="19:26" ht="27.6" customHeight="1">
      <c r="S723" s="943"/>
      <c r="T723" s="944"/>
      <c r="U723" s="944"/>
      <c r="V723" s="944"/>
      <c r="W723" s="1273" t="s">
        <v>3187</v>
      </c>
      <c r="X723" s="1274"/>
      <c r="Y723" s="942">
        <v>5.0000000000000001E-4</v>
      </c>
      <c r="Z723" s="927" t="s">
        <v>3381</v>
      </c>
    </row>
    <row r="724" spans="19:26" ht="27.6" customHeight="1">
      <c r="S724" s="943"/>
      <c r="T724" s="944"/>
      <c r="U724" s="944"/>
      <c r="V724" s="944"/>
      <c r="W724" s="1273" t="s">
        <v>3671</v>
      </c>
      <c r="X724" s="1274"/>
      <c r="Y724" s="1267">
        <v>4.15E-4</v>
      </c>
      <c r="Z724" s="927" t="s">
        <v>3381</v>
      </c>
    </row>
    <row r="725" spans="19:26" ht="27.6" customHeight="1">
      <c r="S725" s="943"/>
      <c r="T725" s="944"/>
      <c r="U725" s="944"/>
      <c r="V725" s="944"/>
      <c r="W725" s="1273" t="s">
        <v>4014</v>
      </c>
      <c r="X725" s="1274"/>
      <c r="Y725" s="1267"/>
      <c r="Z725" s="927" t="s">
        <v>3381</v>
      </c>
    </row>
    <row r="726" spans="19:26" ht="13.5" customHeight="1">
      <c r="S726" s="943"/>
      <c r="T726" s="944"/>
      <c r="U726" s="944"/>
      <c r="V726" s="944"/>
      <c r="W726" s="1273" t="s">
        <v>3672</v>
      </c>
      <c r="X726" s="1274"/>
      <c r="Y726" s="1267"/>
      <c r="Z726" s="927" t="s">
        <v>3381</v>
      </c>
    </row>
    <row r="727" spans="19:26" ht="13.5" customHeight="1">
      <c r="S727" s="943"/>
      <c r="T727" s="944"/>
      <c r="U727" s="944"/>
      <c r="V727" s="944"/>
      <c r="W727" s="1273" t="s">
        <v>3686</v>
      </c>
      <c r="X727" s="1274"/>
      <c r="Y727" s="942">
        <v>4.2700000000000002E-4</v>
      </c>
      <c r="Z727" s="927" t="s">
        <v>3381</v>
      </c>
    </row>
    <row r="728" spans="19:26" ht="13.5" customHeight="1">
      <c r="S728" s="943"/>
      <c r="T728" s="944"/>
      <c r="U728" s="944"/>
      <c r="V728" s="944"/>
      <c r="W728" s="1273" t="s">
        <v>3833</v>
      </c>
      <c r="X728" s="1274"/>
      <c r="Y728" s="1267">
        <v>4.3800000000000002E-4</v>
      </c>
      <c r="Z728" s="927" t="s">
        <v>3381</v>
      </c>
    </row>
    <row r="729" spans="19:26" ht="13.5" customHeight="1">
      <c r="S729" s="943"/>
      <c r="T729" s="944"/>
      <c r="U729" s="944"/>
      <c r="V729" s="944"/>
      <c r="W729" s="1273" t="s">
        <v>6037</v>
      </c>
      <c r="X729" s="1274"/>
      <c r="Y729" s="1267"/>
      <c r="Z729" s="927" t="s">
        <v>3381</v>
      </c>
    </row>
    <row r="730" spans="19:26" ht="13.5" customHeight="1">
      <c r="S730" s="943"/>
      <c r="T730" s="944"/>
      <c r="U730" s="944"/>
      <c r="V730" s="944"/>
      <c r="W730" s="1273" t="s">
        <v>3834</v>
      </c>
      <c r="X730" s="1274"/>
      <c r="Y730" s="1267"/>
      <c r="Z730" s="927" t="s">
        <v>3381</v>
      </c>
    </row>
    <row r="731" spans="19:26" ht="13.5" customHeight="1">
      <c r="S731" s="943"/>
      <c r="T731" s="944"/>
      <c r="U731" s="944"/>
      <c r="V731" s="944"/>
      <c r="W731" s="1273" t="s">
        <v>4064</v>
      </c>
      <c r="X731" s="1274"/>
      <c r="Y731" s="1267" t="s">
        <v>4627</v>
      </c>
      <c r="Z731" s="927" t="s">
        <v>3381</v>
      </c>
    </row>
    <row r="732" spans="19:26" ht="13.5" customHeight="1">
      <c r="S732" s="943"/>
      <c r="T732" s="944"/>
      <c r="U732" s="944"/>
      <c r="V732" s="944"/>
      <c r="W732" s="1273" t="s">
        <v>4065</v>
      </c>
      <c r="X732" s="1274"/>
      <c r="Y732" s="1267"/>
      <c r="Z732" s="927" t="s">
        <v>3381</v>
      </c>
    </row>
    <row r="733" spans="19:26" ht="13.5" customHeight="1">
      <c r="S733" s="943"/>
      <c r="T733" s="944"/>
      <c r="U733" s="944"/>
      <c r="V733" s="944"/>
      <c r="W733" s="1273" t="s">
        <v>4066</v>
      </c>
      <c r="X733" s="1274"/>
      <c r="Y733" s="1267"/>
      <c r="Z733" s="927" t="s">
        <v>3381</v>
      </c>
    </row>
    <row r="734" spans="19:26" ht="13.5" customHeight="1">
      <c r="S734" s="943"/>
      <c r="T734" s="944"/>
      <c r="U734" s="944"/>
      <c r="V734" s="944"/>
      <c r="W734" s="1273" t="s">
        <v>4067</v>
      </c>
      <c r="X734" s="1274"/>
      <c r="Y734" s="1270"/>
      <c r="Z734" s="927" t="s">
        <v>3381</v>
      </c>
    </row>
    <row r="735" spans="19:26" ht="13.5" customHeight="1">
      <c r="S735" s="943"/>
      <c r="T735" s="944"/>
      <c r="U735" s="944"/>
      <c r="V735" s="944"/>
      <c r="W735" s="1273" t="s">
        <v>3360</v>
      </c>
      <c r="X735" s="1274"/>
      <c r="Y735" s="1276">
        <v>3.3599999999999998E-4</v>
      </c>
      <c r="Z735" s="927" t="s">
        <v>3381</v>
      </c>
    </row>
    <row r="736" spans="19:26" ht="13.5" customHeight="1">
      <c r="S736" s="943"/>
      <c r="T736" s="944"/>
      <c r="U736" s="944"/>
      <c r="V736" s="944"/>
      <c r="W736" s="1273" t="s">
        <v>4029</v>
      </c>
      <c r="X736" s="1274"/>
      <c r="Y736" s="1267"/>
      <c r="Z736" s="927" t="s">
        <v>3381</v>
      </c>
    </row>
    <row r="737" spans="19:26" ht="13.5" customHeight="1">
      <c r="S737" s="943"/>
      <c r="T737" s="944"/>
      <c r="U737" s="944"/>
      <c r="V737" s="944"/>
      <c r="W737" s="1273" t="s">
        <v>4030</v>
      </c>
      <c r="X737" s="1274"/>
      <c r="Y737" s="1267"/>
      <c r="Z737" s="927" t="s">
        <v>3381</v>
      </c>
    </row>
    <row r="738" spans="19:26" ht="27.6" customHeight="1">
      <c r="S738" s="943"/>
      <c r="T738" s="944"/>
      <c r="U738" s="944"/>
      <c r="V738" s="944"/>
      <c r="W738" s="1273" t="s">
        <v>4031</v>
      </c>
      <c r="X738" s="1274"/>
      <c r="Y738" s="1267"/>
      <c r="Z738" s="927" t="s">
        <v>3381</v>
      </c>
    </row>
    <row r="739" spans="19:26" ht="13.5" customHeight="1">
      <c r="S739" s="943"/>
      <c r="T739" s="944"/>
      <c r="U739" s="944"/>
      <c r="V739" s="944"/>
      <c r="W739" s="1273" t="s">
        <v>3464</v>
      </c>
      <c r="X739" s="1274"/>
      <c r="Y739" s="1268"/>
      <c r="Z739" s="927" t="s">
        <v>3381</v>
      </c>
    </row>
    <row r="740" spans="19:26" ht="13.5" customHeight="1">
      <c r="S740" s="943"/>
      <c r="T740" s="944"/>
      <c r="U740" s="944"/>
      <c r="V740" s="944"/>
      <c r="W740" s="1273" t="s">
        <v>3188</v>
      </c>
      <c r="X740" s="1274"/>
      <c r="Y740" s="947">
        <v>3.5E-4</v>
      </c>
      <c r="Z740" s="927" t="s">
        <v>3381</v>
      </c>
    </row>
    <row r="741" spans="19:26" ht="13.5" customHeight="1">
      <c r="S741" s="943"/>
      <c r="T741" s="944"/>
      <c r="U741" s="944"/>
      <c r="V741" s="944"/>
      <c r="W741" s="1273" t="s">
        <v>3763</v>
      </c>
      <c r="X741" s="1274"/>
      <c r="Y741" s="1286">
        <v>4.2099999999999999E-4</v>
      </c>
      <c r="Z741" s="927" t="s">
        <v>3381</v>
      </c>
    </row>
    <row r="742" spans="19:26">
      <c r="S742" s="943"/>
      <c r="T742" s="944"/>
      <c r="U742" s="944"/>
      <c r="V742" s="944"/>
      <c r="W742" s="1273" t="s">
        <v>4182</v>
      </c>
      <c r="X742" s="1274"/>
      <c r="Y742" s="1286"/>
      <c r="Z742" s="927" t="s">
        <v>3381</v>
      </c>
    </row>
    <row r="743" spans="19:26" ht="13.5" customHeight="1">
      <c r="S743" s="943"/>
      <c r="T743" s="944"/>
      <c r="U743" s="944"/>
      <c r="V743" s="944"/>
      <c r="W743" s="1273" t="s">
        <v>3764</v>
      </c>
      <c r="X743" s="1274"/>
      <c r="Y743" s="1290"/>
      <c r="Z743" s="927" t="s">
        <v>3381</v>
      </c>
    </row>
    <row r="744" spans="19:26" ht="13.5" customHeight="1">
      <c r="S744" s="943"/>
      <c r="T744" s="944"/>
      <c r="U744" s="944"/>
      <c r="V744" s="944"/>
      <c r="W744" s="1273" t="s">
        <v>3189</v>
      </c>
      <c r="X744" s="1274"/>
      <c r="Y744" s="947">
        <v>1.65E-4</v>
      </c>
      <c r="Z744" s="927" t="s">
        <v>3381</v>
      </c>
    </row>
    <row r="745" spans="19:26" ht="13.5" customHeight="1">
      <c r="S745" s="943"/>
      <c r="T745" s="944"/>
      <c r="U745" s="944"/>
      <c r="V745" s="944"/>
      <c r="W745" s="1273" t="s">
        <v>3595</v>
      </c>
      <c r="X745" s="1274"/>
      <c r="Y745" s="1267">
        <v>5.0299999999999997E-4</v>
      </c>
      <c r="Z745" s="927" t="s">
        <v>3381</v>
      </c>
    </row>
    <row r="746" spans="19:26" ht="13.5" customHeight="1">
      <c r="S746" s="943"/>
      <c r="T746" s="944"/>
      <c r="U746" s="944"/>
      <c r="V746" s="944"/>
      <c r="W746" s="1273" t="s">
        <v>3596</v>
      </c>
      <c r="X746" s="1274"/>
      <c r="Y746" s="1267"/>
      <c r="Z746" s="927" t="s">
        <v>3381</v>
      </c>
    </row>
    <row r="747" spans="19:26" ht="13.5" customHeight="1">
      <c r="S747" s="943"/>
      <c r="T747" s="944"/>
      <c r="U747" s="944"/>
      <c r="V747" s="944"/>
      <c r="W747" s="1273" t="s">
        <v>6038</v>
      </c>
      <c r="X747" s="1274"/>
      <c r="Y747" s="1267"/>
      <c r="Z747" s="927" t="s">
        <v>3381</v>
      </c>
    </row>
    <row r="748" spans="19:26" ht="13.5" customHeight="1">
      <c r="S748" s="943"/>
      <c r="T748" s="944"/>
      <c r="U748" s="944"/>
      <c r="V748" s="944"/>
      <c r="W748" s="1273" t="s">
        <v>6039</v>
      </c>
      <c r="X748" s="1274"/>
      <c r="Y748" s="1267"/>
      <c r="Z748" s="927" t="s">
        <v>3381</v>
      </c>
    </row>
    <row r="749" spans="19:26" ht="27.6" customHeight="1">
      <c r="S749" s="943"/>
      <c r="T749" s="944"/>
      <c r="U749" s="944"/>
      <c r="V749" s="944"/>
      <c r="W749" s="1273" t="s">
        <v>3597</v>
      </c>
      <c r="X749" s="1274"/>
      <c r="Y749" s="1270"/>
      <c r="Z749" s="927" t="s">
        <v>3381</v>
      </c>
    </row>
    <row r="750" spans="19:26" ht="27.6" customHeight="1">
      <c r="S750" s="943"/>
      <c r="T750" s="944"/>
      <c r="U750" s="944"/>
      <c r="V750" s="944"/>
      <c r="W750" s="1273" t="s">
        <v>3406</v>
      </c>
      <c r="X750" s="1274"/>
      <c r="Y750" s="1267">
        <v>4.86E-4</v>
      </c>
      <c r="Z750" s="927" t="s">
        <v>3381</v>
      </c>
    </row>
    <row r="751" spans="19:26" ht="13.5" customHeight="1">
      <c r="S751" s="943"/>
      <c r="T751" s="944"/>
      <c r="U751" s="944"/>
      <c r="V751" s="944"/>
      <c r="W751" s="1273" t="s">
        <v>3842</v>
      </c>
      <c r="X751" s="1274"/>
      <c r="Y751" s="1267"/>
      <c r="Z751" s="927" t="s">
        <v>3381</v>
      </c>
    </row>
    <row r="752" spans="19:26" ht="27.6" customHeight="1">
      <c r="S752" s="943"/>
      <c r="T752" s="944"/>
      <c r="U752" s="944"/>
      <c r="V752" s="944"/>
      <c r="W752" s="1273" t="s">
        <v>3407</v>
      </c>
      <c r="X752" s="1274"/>
      <c r="Y752" s="1267"/>
      <c r="Z752" s="927" t="s">
        <v>3381</v>
      </c>
    </row>
    <row r="753" spans="19:26" ht="13.5" customHeight="1">
      <c r="S753" s="943"/>
      <c r="T753" s="944"/>
      <c r="U753" s="944"/>
      <c r="V753" s="944"/>
      <c r="W753" s="1273" t="s">
        <v>3368</v>
      </c>
      <c r="X753" s="1274"/>
      <c r="Y753" s="1267">
        <v>3.6699999999999998E-4</v>
      </c>
      <c r="Z753" s="927" t="s">
        <v>3381</v>
      </c>
    </row>
    <row r="754" spans="19:26" ht="13.5" customHeight="1">
      <c r="S754" s="943"/>
      <c r="T754" s="944"/>
      <c r="U754" s="944"/>
      <c r="V754" s="944"/>
      <c r="W754" s="1273" t="s">
        <v>3369</v>
      </c>
      <c r="X754" s="1274"/>
      <c r="Y754" s="1267"/>
      <c r="Z754" s="927" t="s">
        <v>3381</v>
      </c>
    </row>
    <row r="755" spans="19:26" ht="13.5" customHeight="1">
      <c r="S755" s="943"/>
      <c r="T755" s="944"/>
      <c r="U755" s="944"/>
      <c r="V755" s="944"/>
      <c r="W755" s="1273" t="s">
        <v>4122</v>
      </c>
      <c r="X755" s="1274"/>
      <c r="Y755" s="1267"/>
      <c r="Z755" s="927" t="s">
        <v>3381</v>
      </c>
    </row>
    <row r="756" spans="19:26" ht="13.5" customHeight="1">
      <c r="S756" s="943"/>
      <c r="T756" s="944"/>
      <c r="U756" s="944"/>
      <c r="V756" s="944"/>
      <c r="W756" s="1273" t="s">
        <v>3493</v>
      </c>
      <c r="X756" s="1274"/>
      <c r="Y756" s="1267"/>
      <c r="Z756" s="927" t="s">
        <v>3381</v>
      </c>
    </row>
    <row r="757" spans="19:26" ht="13.5" customHeight="1">
      <c r="S757" s="943"/>
      <c r="T757" s="944"/>
      <c r="U757" s="944"/>
      <c r="V757" s="944"/>
      <c r="W757" s="1273" t="s">
        <v>3190</v>
      </c>
      <c r="X757" s="1274"/>
      <c r="Y757" s="942">
        <v>4.3100000000000001E-4</v>
      </c>
      <c r="Z757" s="927" t="s">
        <v>3381</v>
      </c>
    </row>
    <row r="758" spans="19:26" ht="13.5" customHeight="1">
      <c r="S758" s="943"/>
      <c r="T758" s="944"/>
      <c r="U758" s="944"/>
      <c r="V758" s="944"/>
      <c r="W758" s="1273" t="s">
        <v>4109</v>
      </c>
      <c r="X758" s="1274"/>
      <c r="Y758" s="942">
        <v>3.9300000000000001E-4</v>
      </c>
      <c r="Z758" s="927" t="s">
        <v>3381</v>
      </c>
    </row>
    <row r="759" spans="19:26" ht="13.5" customHeight="1">
      <c r="S759" s="943"/>
      <c r="T759" s="944"/>
      <c r="U759" s="944"/>
      <c r="V759" s="944"/>
      <c r="W759" s="1273" t="s">
        <v>5876</v>
      </c>
      <c r="X759" s="1274"/>
      <c r="Y759" s="1267">
        <v>4.8700000000000002E-4</v>
      </c>
      <c r="Z759" s="927" t="s">
        <v>3381</v>
      </c>
    </row>
    <row r="760" spans="19:26">
      <c r="S760" s="943"/>
      <c r="T760" s="944"/>
      <c r="U760" s="944"/>
      <c r="V760" s="944"/>
      <c r="W760" s="1273" t="s">
        <v>6040</v>
      </c>
      <c r="X760" s="1274"/>
      <c r="Y760" s="1267"/>
      <c r="Z760" s="927" t="s">
        <v>3381</v>
      </c>
    </row>
    <row r="761" spans="19:26" ht="13.5" customHeight="1">
      <c r="S761" s="943"/>
      <c r="T761" s="944"/>
      <c r="U761" s="944"/>
      <c r="V761" s="944"/>
      <c r="W761" s="1273" t="s">
        <v>6041</v>
      </c>
      <c r="X761" s="1274"/>
      <c r="Y761" s="1267"/>
      <c r="Z761" s="927" t="s">
        <v>3381</v>
      </c>
    </row>
    <row r="762" spans="19:26">
      <c r="S762" s="943"/>
      <c r="T762" s="944"/>
      <c r="U762" s="944"/>
      <c r="V762" s="944"/>
      <c r="W762" s="1273" t="s">
        <v>3961</v>
      </c>
      <c r="X762" s="1274"/>
      <c r="Y762" s="1267">
        <v>4.2099999999999999E-4</v>
      </c>
      <c r="Z762" s="927" t="s">
        <v>3381</v>
      </c>
    </row>
    <row r="763" spans="19:26" ht="14.25" customHeight="1">
      <c r="S763" s="943"/>
      <c r="T763" s="944"/>
      <c r="U763" s="944"/>
      <c r="V763" s="944"/>
      <c r="W763" s="1273" t="s">
        <v>6042</v>
      </c>
      <c r="X763" s="1274"/>
      <c r="Y763" s="1267"/>
      <c r="Z763" s="927" t="s">
        <v>3381</v>
      </c>
    </row>
    <row r="764" spans="19:26" ht="14.25" customHeight="1">
      <c r="S764" s="943"/>
      <c r="T764" s="944"/>
      <c r="U764" s="944"/>
      <c r="V764" s="944"/>
      <c r="W764" s="1273" t="s">
        <v>3962</v>
      </c>
      <c r="X764" s="1274"/>
      <c r="Y764" s="1267"/>
      <c r="Z764" s="927" t="s">
        <v>3381</v>
      </c>
    </row>
    <row r="765" spans="19:26" ht="13.5" customHeight="1">
      <c r="S765" s="943"/>
      <c r="T765" s="944"/>
      <c r="U765" s="944"/>
      <c r="V765" s="944"/>
      <c r="W765" s="1273" t="s">
        <v>3371</v>
      </c>
      <c r="X765" s="1274"/>
      <c r="Y765" s="942">
        <v>4.4000000000000002E-4</v>
      </c>
      <c r="Z765" s="927" t="s">
        <v>3381</v>
      </c>
    </row>
    <row r="766" spans="19:26" ht="13.5" customHeight="1">
      <c r="S766" s="943"/>
      <c r="T766" s="944"/>
      <c r="U766" s="944"/>
      <c r="V766" s="944"/>
      <c r="W766" s="1273" t="s">
        <v>5877</v>
      </c>
      <c r="X766" s="1274"/>
      <c r="Y766" s="942">
        <v>5.0000000000000002E-5</v>
      </c>
      <c r="Z766" s="927" t="s">
        <v>3381</v>
      </c>
    </row>
    <row r="767" spans="19:26" ht="13.5" customHeight="1">
      <c r="S767" s="943"/>
      <c r="T767" s="944"/>
      <c r="U767" s="944"/>
      <c r="V767" s="944"/>
      <c r="W767" s="1273" t="s">
        <v>3191</v>
      </c>
      <c r="X767" s="1274"/>
      <c r="Y767" s="946">
        <v>4.5399999999999998E-4</v>
      </c>
      <c r="Z767" s="927" t="s">
        <v>3381</v>
      </c>
    </row>
    <row r="768" spans="19:26" ht="13.5" customHeight="1">
      <c r="S768" s="943"/>
      <c r="T768" s="944"/>
      <c r="U768" s="944"/>
      <c r="V768" s="944"/>
      <c r="W768" s="1273" t="s">
        <v>3879</v>
      </c>
      <c r="X768" s="1274"/>
      <c r="Y768" s="1294">
        <v>4.06E-4</v>
      </c>
      <c r="Z768" s="927" t="s">
        <v>3381</v>
      </c>
    </row>
    <row r="769" spans="19:26" ht="27.6" customHeight="1">
      <c r="S769" s="943"/>
      <c r="T769" s="944"/>
      <c r="U769" s="944"/>
      <c r="V769" s="944"/>
      <c r="W769" s="1273" t="s">
        <v>3880</v>
      </c>
      <c r="X769" s="1274"/>
      <c r="Y769" s="1275"/>
      <c r="Z769" s="927" t="s">
        <v>3381</v>
      </c>
    </row>
    <row r="770" spans="19:26" ht="13.5" customHeight="1">
      <c r="S770" s="943"/>
      <c r="T770" s="944"/>
      <c r="U770" s="944"/>
      <c r="V770" s="944"/>
      <c r="W770" s="1273" t="s">
        <v>6043</v>
      </c>
      <c r="X770" s="1274"/>
      <c r="Y770" s="1275"/>
      <c r="Z770" s="927" t="s">
        <v>3381</v>
      </c>
    </row>
    <row r="771" spans="19:26" ht="13.5" customHeight="1">
      <c r="S771" s="943"/>
      <c r="T771" s="944"/>
      <c r="U771" s="944"/>
      <c r="V771" s="944"/>
      <c r="W771" s="1273" t="s">
        <v>3881</v>
      </c>
      <c r="X771" s="1274"/>
      <c r="Y771" s="1295"/>
      <c r="Z771" s="927" t="s">
        <v>3381</v>
      </c>
    </row>
    <row r="772" spans="19:26" ht="27.6" customHeight="1">
      <c r="S772" s="943"/>
      <c r="T772" s="944"/>
      <c r="U772" s="944"/>
      <c r="V772" s="944"/>
      <c r="W772" s="1273" t="s">
        <v>3759</v>
      </c>
      <c r="X772" s="1274"/>
      <c r="Y772" s="1276">
        <v>2.5099999999999998E-4</v>
      </c>
      <c r="Z772" s="927" t="s">
        <v>3381</v>
      </c>
    </row>
    <row r="773" spans="19:26" ht="13.5" customHeight="1">
      <c r="S773" s="943"/>
      <c r="T773" s="944"/>
      <c r="U773" s="944"/>
      <c r="V773" s="944"/>
      <c r="W773" s="1273" t="s">
        <v>4180</v>
      </c>
      <c r="X773" s="1274"/>
      <c r="Y773" s="1267"/>
      <c r="Z773" s="927" t="s">
        <v>3381</v>
      </c>
    </row>
    <row r="774" spans="19:26" ht="13.5" customHeight="1">
      <c r="S774" s="943"/>
      <c r="T774" s="944"/>
      <c r="U774" s="944"/>
      <c r="V774" s="944"/>
      <c r="W774" s="1273" t="s">
        <v>3760</v>
      </c>
      <c r="X774" s="1274"/>
      <c r="Y774" s="1267"/>
      <c r="Z774" s="927" t="s">
        <v>3381</v>
      </c>
    </row>
    <row r="775" spans="19:26" ht="13.5" customHeight="1">
      <c r="S775" s="943"/>
      <c r="T775" s="944"/>
      <c r="U775" s="944"/>
      <c r="V775" s="944"/>
      <c r="W775" s="1273" t="s">
        <v>3905</v>
      </c>
      <c r="X775" s="1274"/>
      <c r="Y775" s="1267">
        <v>3.0699999999999998E-4</v>
      </c>
      <c r="Z775" s="927" t="s">
        <v>3381</v>
      </c>
    </row>
    <row r="776" spans="19:26" ht="27.6" customHeight="1">
      <c r="S776" s="943"/>
      <c r="T776" s="944"/>
      <c r="U776" s="944"/>
      <c r="V776" s="944"/>
      <c r="W776" s="1273" t="s">
        <v>3906</v>
      </c>
      <c r="X776" s="1274"/>
      <c r="Y776" s="1267"/>
      <c r="Z776" s="927" t="s">
        <v>3381</v>
      </c>
    </row>
    <row r="777" spans="19:26" ht="27.6" customHeight="1">
      <c r="S777" s="943"/>
      <c r="T777" s="944"/>
      <c r="U777" s="944"/>
      <c r="V777" s="944"/>
      <c r="W777" s="1273" t="s">
        <v>3907</v>
      </c>
      <c r="X777" s="1274"/>
      <c r="Y777" s="1267"/>
      <c r="Z777" s="927" t="s">
        <v>3381</v>
      </c>
    </row>
    <row r="778" spans="19:26" ht="27.6" customHeight="1">
      <c r="S778" s="943"/>
      <c r="T778" s="944"/>
      <c r="U778" s="944"/>
      <c r="V778" s="944"/>
      <c r="W778" s="1273" t="s">
        <v>4177</v>
      </c>
      <c r="X778" s="1274"/>
      <c r="Y778" s="942">
        <v>4.6999999999999999E-4</v>
      </c>
      <c r="Z778" s="927" t="s">
        <v>3381</v>
      </c>
    </row>
    <row r="779" spans="19:26" ht="27.6" customHeight="1">
      <c r="S779" s="943"/>
      <c r="T779" s="944"/>
      <c r="U779" s="944"/>
      <c r="V779" s="944"/>
      <c r="W779" s="1273" t="s">
        <v>3366</v>
      </c>
      <c r="X779" s="1274"/>
      <c r="Y779" s="942">
        <v>3.6999999999999998E-5</v>
      </c>
      <c r="Z779" s="927" t="s">
        <v>3381</v>
      </c>
    </row>
    <row r="780" spans="19:26" ht="27.6" customHeight="1">
      <c r="S780" s="943"/>
      <c r="T780" s="944"/>
      <c r="U780" s="944"/>
      <c r="V780" s="944"/>
      <c r="W780" s="1273" t="s">
        <v>3494</v>
      </c>
      <c r="X780" s="1274"/>
      <c r="Y780" s="1267">
        <v>4.6E-5</v>
      </c>
      <c r="Z780" s="927" t="s">
        <v>3381</v>
      </c>
    </row>
    <row r="781" spans="19:26" ht="27.6" customHeight="1">
      <c r="S781" s="943"/>
      <c r="T781" s="944"/>
      <c r="U781" s="944"/>
      <c r="V781" s="944"/>
      <c r="W781" s="1273" t="s">
        <v>4124</v>
      </c>
      <c r="X781" s="1274"/>
      <c r="Y781" s="1267"/>
      <c r="Z781" s="927" t="s">
        <v>3381</v>
      </c>
    </row>
    <row r="782" spans="19:26" ht="13.5" customHeight="1">
      <c r="S782" s="943"/>
      <c r="T782" s="944"/>
      <c r="U782" s="944"/>
      <c r="V782" s="944"/>
      <c r="W782" s="1273" t="s">
        <v>3495</v>
      </c>
      <c r="X782" s="1274"/>
      <c r="Y782" s="1267"/>
      <c r="Z782" s="927" t="s">
        <v>3381</v>
      </c>
    </row>
    <row r="783" spans="19:26" ht="13.5" customHeight="1">
      <c r="S783" s="943"/>
      <c r="T783" s="944"/>
      <c r="U783" s="944"/>
      <c r="V783" s="944"/>
      <c r="W783" s="1273" t="s">
        <v>3192</v>
      </c>
      <c r="X783" s="1274"/>
      <c r="Y783" s="942">
        <v>4.5399999999999998E-4</v>
      </c>
      <c r="Z783" s="927" t="s">
        <v>3381</v>
      </c>
    </row>
    <row r="784" spans="19:26" ht="27.6" customHeight="1">
      <c r="S784" s="943"/>
      <c r="T784" s="944"/>
      <c r="U784" s="944"/>
      <c r="V784" s="944"/>
      <c r="W784" s="1273" t="s">
        <v>3193</v>
      </c>
      <c r="X784" s="1274"/>
      <c r="Y784" s="942">
        <v>4.6999999999999997E-5</v>
      </c>
      <c r="Z784" s="927" t="s">
        <v>3381</v>
      </c>
    </row>
    <row r="785" spans="19:26" ht="27.6" customHeight="1">
      <c r="S785" s="943"/>
      <c r="T785" s="944"/>
      <c r="U785" s="944"/>
      <c r="V785" s="944"/>
      <c r="W785" s="1273" t="s">
        <v>3367</v>
      </c>
      <c r="X785" s="1274"/>
      <c r="Y785" s="942">
        <v>4.3800000000000002E-4</v>
      </c>
      <c r="Z785" s="927" t="s">
        <v>3381</v>
      </c>
    </row>
    <row r="786" spans="19:26" ht="13.5" customHeight="1">
      <c r="S786" s="943"/>
      <c r="T786" s="944"/>
      <c r="U786" s="944"/>
      <c r="V786" s="944"/>
      <c r="W786" s="1273" t="s">
        <v>5878</v>
      </c>
      <c r="X786" s="1274"/>
      <c r="Y786" s="1267">
        <v>5.8500000000000002E-4</v>
      </c>
      <c r="Z786" s="927" t="s">
        <v>3381</v>
      </c>
    </row>
    <row r="787" spans="19:26">
      <c r="S787" s="943"/>
      <c r="T787" s="944"/>
      <c r="U787" s="944"/>
      <c r="V787" s="944"/>
      <c r="W787" s="1273" t="s">
        <v>6044</v>
      </c>
      <c r="X787" s="1274"/>
      <c r="Y787" s="1267"/>
      <c r="Z787" s="927" t="s">
        <v>3381</v>
      </c>
    </row>
    <row r="788" spans="19:26" ht="13.5" customHeight="1">
      <c r="S788" s="943"/>
      <c r="T788" s="944"/>
      <c r="U788" s="944"/>
      <c r="V788" s="944"/>
      <c r="W788" s="1273" t="s">
        <v>6045</v>
      </c>
      <c r="X788" s="1274"/>
      <c r="Y788" s="1267"/>
      <c r="Z788" s="927" t="s">
        <v>3381</v>
      </c>
    </row>
    <row r="789" spans="19:26" ht="27.6" customHeight="1">
      <c r="S789" s="943"/>
      <c r="T789" s="944"/>
      <c r="U789" s="944"/>
      <c r="V789" s="944"/>
      <c r="W789" s="1273" t="s">
        <v>6046</v>
      </c>
      <c r="X789" s="1274"/>
      <c r="Y789" s="1267"/>
      <c r="Z789" s="927" t="s">
        <v>3381</v>
      </c>
    </row>
    <row r="790" spans="19:26" ht="27.6" customHeight="1">
      <c r="S790" s="943"/>
      <c r="T790" s="944"/>
      <c r="U790" s="944"/>
      <c r="V790" s="944"/>
      <c r="W790" s="1273" t="s">
        <v>6047</v>
      </c>
      <c r="X790" s="1274"/>
      <c r="Y790" s="1267"/>
      <c r="Z790" s="927" t="s">
        <v>3381</v>
      </c>
    </row>
    <row r="791" spans="19:26" ht="27.6" customHeight="1">
      <c r="S791" s="943"/>
      <c r="T791" s="944"/>
      <c r="U791" s="944"/>
      <c r="V791" s="944"/>
      <c r="W791" s="1273" t="s">
        <v>3194</v>
      </c>
      <c r="X791" s="1274"/>
      <c r="Y791" s="942">
        <v>3.2000000000000003E-4</v>
      </c>
      <c r="Z791" s="927" t="s">
        <v>3381</v>
      </c>
    </row>
    <row r="792" spans="19:26" ht="13.5" customHeight="1">
      <c r="S792" s="943"/>
      <c r="T792" s="944"/>
      <c r="U792" s="944"/>
      <c r="V792" s="944"/>
      <c r="W792" s="1273" t="s">
        <v>3195</v>
      </c>
      <c r="X792" s="1274"/>
      <c r="Y792" s="942" t="s">
        <v>4627</v>
      </c>
      <c r="Z792" s="927" t="s">
        <v>3381</v>
      </c>
    </row>
    <row r="793" spans="19:26" ht="13.5" customHeight="1">
      <c r="S793" s="943"/>
      <c r="T793" s="944"/>
      <c r="U793" s="944"/>
      <c r="V793" s="944"/>
      <c r="W793" s="1273" t="s">
        <v>3196</v>
      </c>
      <c r="X793" s="1274"/>
      <c r="Y793" s="942" t="s">
        <v>4627</v>
      </c>
      <c r="Z793" s="927" t="s">
        <v>3381</v>
      </c>
    </row>
    <row r="794" spans="19:26" ht="27.6" customHeight="1">
      <c r="S794" s="943"/>
      <c r="T794" s="944"/>
      <c r="U794" s="944"/>
      <c r="V794" s="944"/>
      <c r="W794" s="1273" t="s">
        <v>4095</v>
      </c>
      <c r="X794" s="1274"/>
      <c r="Y794" s="1267">
        <v>2.7300000000000002E-4</v>
      </c>
      <c r="Z794" s="927" t="s">
        <v>3381</v>
      </c>
    </row>
    <row r="795" spans="19:26" ht="27.6" customHeight="1">
      <c r="S795" s="943"/>
      <c r="T795" s="944"/>
      <c r="U795" s="944"/>
      <c r="V795" s="944"/>
      <c r="W795" s="1273" t="s">
        <v>4096</v>
      </c>
      <c r="X795" s="1274"/>
      <c r="Y795" s="1267"/>
      <c r="Z795" s="927" t="s">
        <v>3381</v>
      </c>
    </row>
    <row r="796" spans="19:26" ht="27.6" customHeight="1">
      <c r="S796" s="943"/>
      <c r="T796" s="944"/>
      <c r="U796" s="944"/>
      <c r="V796" s="944"/>
      <c r="W796" s="1273" t="s">
        <v>4097</v>
      </c>
      <c r="X796" s="1274"/>
      <c r="Y796" s="1268"/>
      <c r="Z796" s="927" t="s">
        <v>3381</v>
      </c>
    </row>
    <row r="797" spans="19:26" ht="27.6" customHeight="1">
      <c r="S797" s="943"/>
      <c r="T797" s="944"/>
      <c r="U797" s="944"/>
      <c r="V797" s="944"/>
      <c r="W797" s="1273" t="s">
        <v>5879</v>
      </c>
      <c r="X797" s="1274"/>
      <c r="Y797" s="1276">
        <v>4.6799999999999999E-4</v>
      </c>
      <c r="Z797" s="927" t="s">
        <v>3381</v>
      </c>
    </row>
    <row r="798" spans="19:26" ht="27.6" customHeight="1">
      <c r="S798" s="943"/>
      <c r="T798" s="944"/>
      <c r="U798" s="944"/>
      <c r="V798" s="944"/>
      <c r="W798" s="1273" t="s">
        <v>6048</v>
      </c>
      <c r="X798" s="1274"/>
      <c r="Y798" s="1267"/>
      <c r="Z798" s="927" t="s">
        <v>3381</v>
      </c>
    </row>
    <row r="799" spans="19:26" ht="27.6" customHeight="1">
      <c r="S799" s="943"/>
      <c r="T799" s="944"/>
      <c r="U799" s="944"/>
      <c r="V799" s="944"/>
      <c r="W799" s="1273" t="s">
        <v>6049</v>
      </c>
      <c r="X799" s="1274"/>
      <c r="Y799" s="1268"/>
      <c r="Z799" s="927" t="s">
        <v>3381</v>
      </c>
    </row>
    <row r="800" spans="19:26">
      <c r="S800" s="943"/>
      <c r="T800" s="944"/>
      <c r="U800" s="944"/>
      <c r="V800" s="944"/>
      <c r="W800" s="1273" t="s">
        <v>5880</v>
      </c>
      <c r="X800" s="1274"/>
      <c r="Y800" s="1276">
        <v>3.6699999999999998E-4</v>
      </c>
      <c r="Z800" s="927" t="s">
        <v>3381</v>
      </c>
    </row>
    <row r="801" spans="19:26" ht="13.5" customHeight="1">
      <c r="S801" s="943"/>
      <c r="T801" s="944"/>
      <c r="U801" s="944"/>
      <c r="V801" s="944"/>
      <c r="W801" s="1273" t="s">
        <v>6050</v>
      </c>
      <c r="X801" s="1274"/>
      <c r="Y801" s="1267"/>
      <c r="Z801" s="927" t="s">
        <v>3381</v>
      </c>
    </row>
    <row r="802" spans="19:26" ht="13.5" customHeight="1">
      <c r="S802" s="943"/>
      <c r="T802" s="944"/>
      <c r="U802" s="944"/>
      <c r="V802" s="944"/>
      <c r="W802" s="1273" t="s">
        <v>6051</v>
      </c>
      <c r="X802" s="1274"/>
      <c r="Y802" s="1267"/>
      <c r="Z802" s="927" t="s">
        <v>3381</v>
      </c>
    </row>
    <row r="803" spans="19:26" ht="27.6" customHeight="1">
      <c r="S803" s="943"/>
      <c r="T803" s="944"/>
      <c r="U803" s="944"/>
      <c r="V803" s="944"/>
      <c r="W803" s="1273" t="s">
        <v>3547</v>
      </c>
      <c r="X803" s="1274"/>
      <c r="Y803" s="942">
        <v>5.7200000000000003E-4</v>
      </c>
      <c r="Z803" s="927" t="s">
        <v>3381</v>
      </c>
    </row>
    <row r="804" spans="19:26" ht="27.6" customHeight="1">
      <c r="S804" s="943"/>
      <c r="T804" s="944"/>
      <c r="U804" s="944"/>
      <c r="V804" s="944"/>
      <c r="W804" s="1273" t="s">
        <v>3197</v>
      </c>
      <c r="X804" s="1274"/>
      <c r="Y804" s="942">
        <v>4.7600000000000002E-4</v>
      </c>
      <c r="Z804" s="927" t="s">
        <v>3381</v>
      </c>
    </row>
    <row r="805" spans="19:26" ht="13.5" customHeight="1">
      <c r="S805" s="943"/>
      <c r="T805" s="944"/>
      <c r="U805" s="944"/>
      <c r="V805" s="944"/>
      <c r="W805" s="1273" t="s">
        <v>3652</v>
      </c>
      <c r="X805" s="1274"/>
      <c r="Y805" s="938">
        <v>4.55E-4</v>
      </c>
      <c r="Z805" s="927" t="s">
        <v>3381</v>
      </c>
    </row>
    <row r="806" spans="19:26" ht="27.6" customHeight="1">
      <c r="S806" s="943"/>
      <c r="T806" s="944"/>
      <c r="U806" s="944"/>
      <c r="V806" s="944"/>
      <c r="W806" s="1273" t="s">
        <v>3198</v>
      </c>
      <c r="X806" s="1274"/>
      <c r="Y806" s="938">
        <v>4.3600000000000003E-4</v>
      </c>
      <c r="Z806" s="927" t="s">
        <v>3381</v>
      </c>
    </row>
    <row r="807" spans="19:26" ht="27.6" customHeight="1">
      <c r="S807" s="943"/>
      <c r="T807" s="944"/>
      <c r="U807" s="944"/>
      <c r="V807" s="944"/>
      <c r="W807" s="1273" t="s">
        <v>5881</v>
      </c>
      <c r="X807" s="1274"/>
      <c r="Y807" s="1292">
        <v>1.56E-4</v>
      </c>
      <c r="Z807" s="927" t="s">
        <v>3381</v>
      </c>
    </row>
    <row r="808" spans="19:26" ht="27.6" customHeight="1">
      <c r="S808" s="943"/>
      <c r="T808" s="944"/>
      <c r="U808" s="944"/>
      <c r="V808" s="944"/>
      <c r="W808" s="1273" t="s">
        <v>6052</v>
      </c>
      <c r="X808" s="1274"/>
      <c r="Y808" s="1292"/>
      <c r="Z808" s="927" t="s">
        <v>3381</v>
      </c>
    </row>
    <row r="809" spans="19:26" ht="27.6" customHeight="1">
      <c r="S809" s="943"/>
      <c r="T809" s="944"/>
      <c r="U809" s="944"/>
      <c r="V809" s="944"/>
      <c r="W809" s="1273" t="s">
        <v>6053</v>
      </c>
      <c r="X809" s="1274"/>
      <c r="Y809" s="1293"/>
      <c r="Z809" s="927" t="s">
        <v>3381</v>
      </c>
    </row>
    <row r="810" spans="19:26" ht="27.6" customHeight="1">
      <c r="S810" s="943"/>
      <c r="T810" s="944"/>
      <c r="U810" s="944"/>
      <c r="V810" s="944"/>
      <c r="W810" s="1273" t="s">
        <v>3362</v>
      </c>
      <c r="X810" s="1274"/>
      <c r="Y810" s="1291">
        <v>3.4E-5</v>
      </c>
      <c r="Z810" s="927" t="s">
        <v>3381</v>
      </c>
    </row>
    <row r="811" spans="19:26" ht="27.6" customHeight="1">
      <c r="S811" s="943"/>
      <c r="T811" s="944"/>
      <c r="U811" s="944"/>
      <c r="V811" s="944"/>
      <c r="W811" s="1273" t="s">
        <v>6054</v>
      </c>
      <c r="X811" s="1274"/>
      <c r="Y811" s="1272"/>
      <c r="Z811" s="927" t="s">
        <v>3381</v>
      </c>
    </row>
    <row r="812" spans="19:26">
      <c r="S812" s="943"/>
      <c r="T812" s="944"/>
      <c r="U812" s="944"/>
      <c r="V812" s="944"/>
      <c r="W812" s="1273" t="s">
        <v>6055</v>
      </c>
      <c r="X812" s="1274"/>
      <c r="Y812" s="1272"/>
      <c r="Z812" s="927" t="s">
        <v>3381</v>
      </c>
    </row>
    <row r="813" spans="19:26" ht="13.5" customHeight="1">
      <c r="S813" s="943"/>
      <c r="T813" s="944"/>
      <c r="U813" s="944"/>
      <c r="V813" s="944"/>
      <c r="W813" s="1273" t="s">
        <v>3875</v>
      </c>
      <c r="X813" s="1274"/>
      <c r="Y813" s="950" t="s">
        <v>4627</v>
      </c>
      <c r="Z813" s="927" t="s">
        <v>3381</v>
      </c>
    </row>
    <row r="814" spans="19:26" ht="13.5" customHeight="1">
      <c r="S814" s="943"/>
      <c r="T814" s="944"/>
      <c r="U814" s="944"/>
      <c r="V814" s="944"/>
      <c r="W814" s="1273" t="s">
        <v>3748</v>
      </c>
      <c r="X814" s="1274"/>
      <c r="Y814" s="1271">
        <v>1.4100000000000001E-4</v>
      </c>
      <c r="Z814" s="927" t="s">
        <v>3381</v>
      </c>
    </row>
    <row r="815" spans="19:26" ht="13.5" customHeight="1">
      <c r="S815" s="943"/>
      <c r="T815" s="944"/>
      <c r="U815" s="944"/>
      <c r="V815" s="944"/>
      <c r="W815" s="1273" t="s">
        <v>4158</v>
      </c>
      <c r="X815" s="1274"/>
      <c r="Y815" s="1271"/>
      <c r="Z815" s="927" t="s">
        <v>3381</v>
      </c>
    </row>
    <row r="816" spans="19:26" ht="13.5" customHeight="1">
      <c r="S816" s="943"/>
      <c r="T816" s="944"/>
      <c r="U816" s="944"/>
      <c r="V816" s="944"/>
      <c r="W816" s="1273" t="s">
        <v>3749</v>
      </c>
      <c r="X816" s="1274"/>
      <c r="Y816" s="1271"/>
      <c r="Z816" s="927" t="s">
        <v>3381</v>
      </c>
    </row>
    <row r="817" spans="19:26" ht="13.5" customHeight="1">
      <c r="S817" s="943"/>
      <c r="T817" s="944"/>
      <c r="U817" s="944"/>
      <c r="V817" s="944"/>
      <c r="W817" s="1273" t="s">
        <v>5882</v>
      </c>
      <c r="X817" s="1274"/>
      <c r="Y817" s="1267">
        <v>4.1899999999999999E-4</v>
      </c>
      <c r="Z817" s="927" t="s">
        <v>3381</v>
      </c>
    </row>
    <row r="818" spans="19:26" ht="13.5" customHeight="1">
      <c r="S818" s="943"/>
      <c r="T818" s="944"/>
      <c r="U818" s="944"/>
      <c r="V818" s="944"/>
      <c r="W818" s="1273" t="s">
        <v>6056</v>
      </c>
      <c r="X818" s="1274"/>
      <c r="Y818" s="1267"/>
      <c r="Z818" s="927" t="s">
        <v>3381</v>
      </c>
    </row>
    <row r="819" spans="19:26" ht="13.5" customHeight="1">
      <c r="S819" s="943"/>
      <c r="T819" s="944"/>
      <c r="U819" s="944"/>
      <c r="V819" s="944"/>
      <c r="W819" s="1273" t="s">
        <v>6057</v>
      </c>
      <c r="X819" s="1274"/>
      <c r="Y819" s="1267"/>
      <c r="Z819" s="927" t="s">
        <v>3381</v>
      </c>
    </row>
    <row r="820" spans="19:26" ht="13.5" customHeight="1">
      <c r="S820" s="943"/>
      <c r="T820" s="944"/>
      <c r="U820" s="944"/>
      <c r="V820" s="944"/>
      <c r="W820" s="1273" t="s">
        <v>3968</v>
      </c>
      <c r="X820" s="1274"/>
      <c r="Y820" s="1267">
        <v>2.0799999999999999E-4</v>
      </c>
      <c r="Z820" s="927" t="s">
        <v>3381</v>
      </c>
    </row>
    <row r="821" spans="19:26" ht="13.5" customHeight="1">
      <c r="S821" s="943"/>
      <c r="T821" s="944"/>
      <c r="U821" s="944"/>
      <c r="V821" s="944"/>
      <c r="W821" s="1273" t="s">
        <v>3969</v>
      </c>
      <c r="X821" s="1274"/>
      <c r="Y821" s="1267"/>
      <c r="Z821" s="927" t="s">
        <v>3381</v>
      </c>
    </row>
    <row r="822" spans="19:26" ht="27.6" customHeight="1">
      <c r="S822" s="943"/>
      <c r="T822" s="944"/>
      <c r="U822" s="944"/>
      <c r="V822" s="944"/>
      <c r="W822" s="1273" t="s">
        <v>3970</v>
      </c>
      <c r="X822" s="1274"/>
      <c r="Y822" s="1267"/>
      <c r="Z822" s="927" t="s">
        <v>3381</v>
      </c>
    </row>
    <row r="823" spans="19:26" ht="27.6" customHeight="1">
      <c r="S823" s="943"/>
      <c r="T823" s="944"/>
      <c r="U823" s="944"/>
      <c r="V823" s="944"/>
      <c r="W823" s="1273" t="s">
        <v>5883</v>
      </c>
      <c r="X823" s="1274"/>
      <c r="Y823" s="1267">
        <v>4.5300000000000001E-4</v>
      </c>
      <c r="Z823" s="927" t="s">
        <v>3381</v>
      </c>
    </row>
    <row r="824" spans="19:26" ht="27.6" customHeight="1">
      <c r="S824" s="943"/>
      <c r="T824" s="944"/>
      <c r="U824" s="944"/>
      <c r="V824" s="944"/>
      <c r="W824" s="1273" t="s">
        <v>6058</v>
      </c>
      <c r="X824" s="1274"/>
      <c r="Y824" s="1267"/>
      <c r="Z824" s="927" t="s">
        <v>3381</v>
      </c>
    </row>
    <row r="825" spans="19:26" ht="27.6" customHeight="1">
      <c r="S825" s="943"/>
      <c r="T825" s="944"/>
      <c r="U825" s="944"/>
      <c r="V825" s="944"/>
      <c r="W825" s="1273" t="s">
        <v>6059</v>
      </c>
      <c r="X825" s="1274"/>
      <c r="Y825" s="1268"/>
      <c r="Z825" s="927" t="s">
        <v>3381</v>
      </c>
    </row>
    <row r="826" spans="19:26" ht="13.5" customHeight="1">
      <c r="S826" s="943"/>
      <c r="T826" s="944"/>
      <c r="U826" s="944"/>
      <c r="V826" s="944"/>
      <c r="W826" s="1273" t="s">
        <v>3199</v>
      </c>
      <c r="X826" s="1274"/>
      <c r="Y826" s="947">
        <v>4.8000000000000001E-5</v>
      </c>
      <c r="Z826" s="927" t="s">
        <v>3381</v>
      </c>
    </row>
    <row r="827" spans="19:26" ht="27.6" customHeight="1">
      <c r="S827" s="943"/>
      <c r="T827" s="944"/>
      <c r="U827" s="944"/>
      <c r="V827" s="944"/>
      <c r="W827" s="1273" t="s">
        <v>3947</v>
      </c>
      <c r="X827" s="1274"/>
      <c r="Y827" s="942" t="s">
        <v>4627</v>
      </c>
      <c r="Z827" s="927" t="s">
        <v>3381</v>
      </c>
    </row>
    <row r="828" spans="19:26" ht="27.6" customHeight="1">
      <c r="S828" s="943"/>
      <c r="T828" s="944"/>
      <c r="U828" s="944"/>
      <c r="V828" s="944"/>
      <c r="W828" s="1273" t="s">
        <v>3200</v>
      </c>
      <c r="X828" s="1274"/>
      <c r="Y828" s="942">
        <v>4.0700000000000003E-4</v>
      </c>
      <c r="Z828" s="927" t="s">
        <v>3381</v>
      </c>
    </row>
    <row r="829" spans="19:26" ht="27.6" customHeight="1">
      <c r="S829" s="943"/>
      <c r="T829" s="944"/>
      <c r="U829" s="944"/>
      <c r="V829" s="944"/>
      <c r="W829" s="1273" t="s">
        <v>3201</v>
      </c>
      <c r="X829" s="1274"/>
      <c r="Y829" s="942">
        <v>3.8699999999999997E-4</v>
      </c>
      <c r="Z829" s="927" t="s">
        <v>3381</v>
      </c>
    </row>
    <row r="830" spans="19:26" ht="27.6" customHeight="1">
      <c r="S830" s="943"/>
      <c r="T830" s="944"/>
      <c r="U830" s="944"/>
      <c r="V830" s="944"/>
      <c r="W830" s="1273" t="s">
        <v>3552</v>
      </c>
      <c r="X830" s="1274"/>
      <c r="Y830" s="942">
        <v>4.66E-4</v>
      </c>
      <c r="Z830" s="927" t="s">
        <v>3381</v>
      </c>
    </row>
    <row r="831" spans="19:26" ht="27.6" customHeight="1">
      <c r="S831" s="943"/>
      <c r="T831" s="944"/>
      <c r="U831" s="944"/>
      <c r="V831" s="944"/>
      <c r="W831" s="1273" t="s">
        <v>3202</v>
      </c>
      <c r="X831" s="1274"/>
      <c r="Y831" s="942">
        <v>4.0499999999999998E-4</v>
      </c>
      <c r="Z831" s="927" t="s">
        <v>3381</v>
      </c>
    </row>
    <row r="832" spans="19:26" ht="13.5" customHeight="1">
      <c r="S832" s="943"/>
      <c r="T832" s="944"/>
      <c r="U832" s="944"/>
      <c r="V832" s="944"/>
      <c r="W832" s="1273" t="s">
        <v>5884</v>
      </c>
      <c r="X832" s="1274"/>
      <c r="Y832" s="1267">
        <v>2.9700000000000001E-4</v>
      </c>
      <c r="Z832" s="927" t="s">
        <v>3381</v>
      </c>
    </row>
    <row r="833" spans="19:26" ht="27.6" customHeight="1">
      <c r="S833" s="943"/>
      <c r="T833" s="944"/>
      <c r="U833" s="944"/>
      <c r="V833" s="944"/>
      <c r="W833" s="1273" t="s">
        <v>6060</v>
      </c>
      <c r="X833" s="1274"/>
      <c r="Y833" s="1267"/>
      <c r="Z833" s="927" t="s">
        <v>3381</v>
      </c>
    </row>
    <row r="834" spans="19:26" ht="27.6" customHeight="1">
      <c r="S834" s="943"/>
      <c r="T834" s="944"/>
      <c r="U834" s="944"/>
      <c r="V834" s="944"/>
      <c r="W834" s="1273" t="s">
        <v>6061</v>
      </c>
      <c r="X834" s="1274"/>
      <c r="Y834" s="1267"/>
      <c r="Z834" s="927" t="s">
        <v>3381</v>
      </c>
    </row>
    <row r="835" spans="19:26" ht="27.6" customHeight="1">
      <c r="S835" s="943"/>
      <c r="T835" s="944"/>
      <c r="U835" s="944"/>
      <c r="V835" s="944"/>
      <c r="W835" s="1273" t="s">
        <v>3719</v>
      </c>
      <c r="X835" s="1274"/>
      <c r="Y835" s="938">
        <v>4.6500000000000003E-4</v>
      </c>
      <c r="Z835" s="927" t="s">
        <v>3381</v>
      </c>
    </row>
    <row r="836" spans="19:26" ht="27.6" customHeight="1">
      <c r="S836" s="943"/>
      <c r="T836" s="944"/>
      <c r="U836" s="944"/>
      <c r="V836" s="944"/>
      <c r="W836" s="1273" t="s">
        <v>3203</v>
      </c>
      <c r="X836" s="1274"/>
      <c r="Y836" s="942">
        <v>5.1999999999999995E-4</v>
      </c>
      <c r="Z836" s="927" t="s">
        <v>3381</v>
      </c>
    </row>
    <row r="837" spans="19:26" ht="13.5" customHeight="1">
      <c r="S837" s="943"/>
      <c r="T837" s="944"/>
      <c r="U837" s="944"/>
      <c r="V837" s="944"/>
      <c r="W837" s="1273" t="s">
        <v>5885</v>
      </c>
      <c r="X837" s="1274"/>
      <c r="Y837" s="1267">
        <v>3.2200000000000002E-4</v>
      </c>
      <c r="Z837" s="927" t="s">
        <v>3381</v>
      </c>
    </row>
    <row r="838" spans="19:26" ht="27.6" customHeight="1">
      <c r="S838" s="943"/>
      <c r="T838" s="944"/>
      <c r="U838" s="944"/>
      <c r="V838" s="944"/>
      <c r="W838" s="1273" t="s">
        <v>6062</v>
      </c>
      <c r="X838" s="1274"/>
      <c r="Y838" s="1267"/>
      <c r="Z838" s="927" t="s">
        <v>3381</v>
      </c>
    </row>
    <row r="839" spans="19:26" ht="27.6" customHeight="1">
      <c r="S839" s="943"/>
      <c r="T839" s="944"/>
      <c r="U839" s="944"/>
      <c r="V839" s="944"/>
      <c r="W839" s="1273" t="s">
        <v>6063</v>
      </c>
      <c r="X839" s="1274"/>
      <c r="Y839" s="1267"/>
      <c r="Z839" s="927" t="s">
        <v>3381</v>
      </c>
    </row>
    <row r="840" spans="19:26" ht="13.5" customHeight="1">
      <c r="S840" s="943"/>
      <c r="T840" s="944"/>
      <c r="U840" s="944"/>
      <c r="V840" s="944"/>
      <c r="W840" s="1273" t="s">
        <v>4056</v>
      </c>
      <c r="X840" s="1274"/>
      <c r="Y840" s="942">
        <v>4.3300000000000001E-4</v>
      </c>
      <c r="Z840" s="927" t="s">
        <v>3381</v>
      </c>
    </row>
    <row r="841" spans="19:26" ht="27.6" customHeight="1">
      <c r="S841" s="943"/>
      <c r="T841" s="944"/>
      <c r="U841" s="944"/>
      <c r="V841" s="944"/>
      <c r="W841" s="1273" t="s">
        <v>3204</v>
      </c>
      <c r="X841" s="1274"/>
      <c r="Y841" s="942">
        <v>3.3799999999999998E-4</v>
      </c>
      <c r="Z841" s="927" t="s">
        <v>3381</v>
      </c>
    </row>
    <row r="842" spans="19:26" ht="27.6" customHeight="1">
      <c r="S842" s="943"/>
      <c r="T842" s="944"/>
      <c r="U842" s="944"/>
      <c r="V842" s="944"/>
      <c r="W842" s="1273" t="s">
        <v>3205</v>
      </c>
      <c r="X842" s="1274"/>
      <c r="Y842" s="942">
        <v>3.2400000000000001E-4</v>
      </c>
      <c r="Z842" s="927" t="s">
        <v>3381</v>
      </c>
    </row>
    <row r="843" spans="19:26" ht="27.6" customHeight="1">
      <c r="S843" s="943"/>
      <c r="T843" s="944"/>
      <c r="U843" s="944"/>
      <c r="V843" s="944"/>
      <c r="W843" s="1273" t="s">
        <v>4005</v>
      </c>
      <c r="X843" s="1274"/>
      <c r="Y843" s="1267">
        <v>4.37E-4</v>
      </c>
      <c r="Z843" s="927" t="s">
        <v>3381</v>
      </c>
    </row>
    <row r="844" spans="19:26" ht="13.5" customHeight="1">
      <c r="S844" s="943"/>
      <c r="T844" s="944"/>
      <c r="U844" s="944"/>
      <c r="V844" s="944"/>
      <c r="W844" s="1273" t="s">
        <v>4006</v>
      </c>
      <c r="X844" s="1274"/>
      <c r="Y844" s="1267"/>
      <c r="Z844" s="927" t="s">
        <v>3381</v>
      </c>
    </row>
    <row r="845" spans="19:26" ht="27.6" customHeight="1">
      <c r="S845" s="943"/>
      <c r="T845" s="944"/>
      <c r="U845" s="944"/>
      <c r="V845" s="944"/>
      <c r="W845" s="1273" t="s">
        <v>4007</v>
      </c>
      <c r="X845" s="1274"/>
      <c r="Y845" s="1267"/>
      <c r="Z845" s="927" t="s">
        <v>3381</v>
      </c>
    </row>
    <row r="846" spans="19:26" ht="27.6" customHeight="1">
      <c r="S846" s="943"/>
      <c r="T846" s="944"/>
      <c r="U846" s="944"/>
      <c r="V846" s="944"/>
      <c r="W846" s="1273" t="s">
        <v>3206</v>
      </c>
      <c r="X846" s="1274"/>
      <c r="Y846" s="942">
        <v>4.0400000000000001E-4</v>
      </c>
      <c r="Z846" s="927" t="s">
        <v>3381</v>
      </c>
    </row>
    <row r="847" spans="19:26" ht="13.5" customHeight="1">
      <c r="S847" s="943"/>
      <c r="T847" s="944"/>
      <c r="U847" s="944"/>
      <c r="V847" s="944"/>
      <c r="W847" s="1273" t="s">
        <v>3207</v>
      </c>
      <c r="X847" s="1274"/>
      <c r="Y847" s="942">
        <v>4.7899999999999999E-4</v>
      </c>
      <c r="Z847" s="927" t="s">
        <v>3381</v>
      </c>
    </row>
    <row r="848" spans="19:26" ht="13.5" customHeight="1">
      <c r="S848" s="943"/>
      <c r="T848" s="944"/>
      <c r="U848" s="944"/>
      <c r="V848" s="944"/>
      <c r="W848" s="1273" t="s">
        <v>3208</v>
      </c>
      <c r="X848" s="1274"/>
      <c r="Y848" s="942">
        <v>5.62E-4</v>
      </c>
      <c r="Z848" s="927" t="s">
        <v>3381</v>
      </c>
    </row>
    <row r="849" spans="19:26" ht="27.6" customHeight="1">
      <c r="S849" s="943"/>
      <c r="T849" s="944"/>
      <c r="U849" s="944"/>
      <c r="V849" s="944"/>
      <c r="W849" s="1273" t="s">
        <v>3281</v>
      </c>
      <c r="X849" s="1274"/>
      <c r="Y849" s="942">
        <v>0</v>
      </c>
      <c r="Z849" s="927" t="s">
        <v>3381</v>
      </c>
    </row>
    <row r="850" spans="19:26" ht="27.6" customHeight="1">
      <c r="S850" s="943"/>
      <c r="T850" s="944"/>
      <c r="U850" s="944"/>
      <c r="V850" s="944"/>
      <c r="W850" s="1273" t="s">
        <v>3209</v>
      </c>
      <c r="X850" s="1274"/>
      <c r="Y850" s="942">
        <v>4.7899999999999999E-4</v>
      </c>
      <c r="Z850" s="927" t="s">
        <v>3381</v>
      </c>
    </row>
    <row r="851" spans="19:26" ht="13.5" customHeight="1">
      <c r="S851" s="943"/>
      <c r="T851" s="944"/>
      <c r="U851" s="944"/>
      <c r="V851" s="944"/>
      <c r="W851" s="1273" t="s">
        <v>5886</v>
      </c>
      <c r="X851" s="1274"/>
      <c r="Y851" s="1267">
        <v>4.5100000000000001E-4</v>
      </c>
      <c r="Z851" s="927" t="s">
        <v>3381</v>
      </c>
    </row>
    <row r="852" spans="19:26" ht="13.5" customHeight="1">
      <c r="S852" s="943"/>
      <c r="T852" s="944"/>
      <c r="U852" s="944"/>
      <c r="V852" s="944"/>
      <c r="W852" s="1273" t="s">
        <v>6064</v>
      </c>
      <c r="X852" s="1274"/>
      <c r="Y852" s="1267"/>
      <c r="Z852" s="927" t="s">
        <v>3381</v>
      </c>
    </row>
    <row r="853" spans="19:26" ht="13.5" customHeight="1">
      <c r="S853" s="943"/>
      <c r="T853" s="944"/>
      <c r="U853" s="944"/>
      <c r="V853" s="944"/>
      <c r="W853" s="1273" t="s">
        <v>6065</v>
      </c>
      <c r="X853" s="1274"/>
      <c r="Y853" s="1268"/>
      <c r="Z853" s="927" t="s">
        <v>3381</v>
      </c>
    </row>
    <row r="854" spans="19:26" ht="13.5" customHeight="1">
      <c r="S854" s="943"/>
      <c r="T854" s="944"/>
      <c r="U854" s="944"/>
      <c r="V854" s="944"/>
      <c r="W854" s="1273" t="s">
        <v>3385</v>
      </c>
      <c r="X854" s="1274"/>
      <c r="Y854" s="1276">
        <v>5.3300000000000005E-4</v>
      </c>
      <c r="Z854" s="927" t="s">
        <v>3381</v>
      </c>
    </row>
    <row r="855" spans="19:26" ht="27.6" customHeight="1">
      <c r="S855" s="943"/>
      <c r="T855" s="944"/>
      <c r="U855" s="944"/>
      <c r="V855" s="944"/>
      <c r="W855" s="1273" t="s">
        <v>3807</v>
      </c>
      <c r="X855" s="1274"/>
      <c r="Y855" s="1267"/>
      <c r="Z855" s="927" t="s">
        <v>3381</v>
      </c>
    </row>
    <row r="856" spans="19:26">
      <c r="S856" s="943"/>
      <c r="T856" s="944"/>
      <c r="U856" s="944"/>
      <c r="V856" s="944"/>
      <c r="W856" s="1273" t="s">
        <v>3808</v>
      </c>
      <c r="X856" s="1274"/>
      <c r="Y856" s="1267"/>
      <c r="Z856" s="927" t="s">
        <v>3381</v>
      </c>
    </row>
    <row r="857" spans="19:26" ht="13.5" customHeight="1">
      <c r="S857" s="943"/>
      <c r="T857" s="944"/>
      <c r="U857" s="944"/>
      <c r="V857" s="944"/>
      <c r="W857" s="1273" t="s">
        <v>3386</v>
      </c>
      <c r="X857" s="1274"/>
      <c r="Y857" s="1268"/>
      <c r="Z857" s="927" t="s">
        <v>3381</v>
      </c>
    </row>
    <row r="858" spans="19:26" ht="13.5" customHeight="1">
      <c r="S858" s="943"/>
      <c r="T858" s="944"/>
      <c r="U858" s="944"/>
      <c r="V858" s="944"/>
      <c r="W858" s="1273" t="s">
        <v>3387</v>
      </c>
      <c r="X858" s="1274"/>
      <c r="Y858" s="1276">
        <v>4.7699999999999999E-4</v>
      </c>
      <c r="Z858" s="927" t="s">
        <v>3381</v>
      </c>
    </row>
    <row r="859" spans="19:26" ht="13.5" customHeight="1">
      <c r="S859" s="943"/>
      <c r="T859" s="944"/>
      <c r="U859" s="944"/>
      <c r="V859" s="944"/>
      <c r="W859" s="1273" t="s">
        <v>3388</v>
      </c>
      <c r="X859" s="1274"/>
      <c r="Y859" s="1276"/>
      <c r="Z859" s="927" t="s">
        <v>3381</v>
      </c>
    </row>
    <row r="860" spans="19:26" ht="13.5" customHeight="1">
      <c r="S860" s="943"/>
      <c r="T860" s="944"/>
      <c r="U860" s="944"/>
      <c r="V860" s="944"/>
      <c r="W860" s="1273" t="s">
        <v>6066</v>
      </c>
      <c r="X860" s="1274"/>
      <c r="Y860" s="1276"/>
      <c r="Z860" s="927" t="s">
        <v>3381</v>
      </c>
    </row>
    <row r="861" spans="19:26" ht="13.5" customHeight="1">
      <c r="S861" s="943"/>
      <c r="T861" s="944"/>
      <c r="U861" s="944"/>
      <c r="V861" s="944"/>
      <c r="W861" s="1273" t="s">
        <v>6067</v>
      </c>
      <c r="X861" s="1274"/>
      <c r="Y861" s="1276"/>
      <c r="Z861" s="927" t="s">
        <v>3381</v>
      </c>
    </row>
    <row r="862" spans="19:26" ht="27.6" customHeight="1">
      <c r="S862" s="943"/>
      <c r="T862" s="944"/>
      <c r="U862" s="944"/>
      <c r="V862" s="944"/>
      <c r="W862" s="1273" t="s">
        <v>3389</v>
      </c>
      <c r="X862" s="1274"/>
      <c r="Y862" s="1277"/>
      <c r="Z862" s="927" t="s">
        <v>3381</v>
      </c>
    </row>
    <row r="863" spans="19:26" ht="27.6" customHeight="1">
      <c r="S863" s="943"/>
      <c r="T863" s="944"/>
      <c r="U863" s="944"/>
      <c r="V863" s="944"/>
      <c r="W863" s="1273" t="s">
        <v>3390</v>
      </c>
      <c r="X863" s="1274"/>
      <c r="Y863" s="1276">
        <v>4.57E-4</v>
      </c>
      <c r="Z863" s="927" t="s">
        <v>3381</v>
      </c>
    </row>
    <row r="864" spans="19:26" ht="27.6" customHeight="1">
      <c r="S864" s="943"/>
      <c r="T864" s="944"/>
      <c r="U864" s="944"/>
      <c r="V864" s="944"/>
      <c r="W864" s="1273" t="s">
        <v>3391</v>
      </c>
      <c r="X864" s="1274"/>
      <c r="Y864" s="1267"/>
      <c r="Z864" s="927" t="s">
        <v>3381</v>
      </c>
    </row>
    <row r="865" spans="19:26" ht="27.6" customHeight="1">
      <c r="S865" s="943"/>
      <c r="T865" s="944"/>
      <c r="U865" s="944"/>
      <c r="V865" s="944"/>
      <c r="W865" s="1273" t="s">
        <v>3392</v>
      </c>
      <c r="X865" s="1274"/>
      <c r="Y865" s="1267"/>
      <c r="Z865" s="927" t="s">
        <v>3381</v>
      </c>
    </row>
    <row r="866" spans="19:26" ht="27.6" customHeight="1">
      <c r="S866" s="943"/>
      <c r="T866" s="944"/>
      <c r="U866" s="944"/>
      <c r="V866" s="944"/>
      <c r="W866" s="1273" t="s">
        <v>3393</v>
      </c>
      <c r="X866" s="1274"/>
      <c r="Y866" s="1267"/>
      <c r="Z866" s="927" t="s">
        <v>3381</v>
      </c>
    </row>
    <row r="867" spans="19:26" ht="27.6" customHeight="1">
      <c r="S867" s="943"/>
      <c r="T867" s="944"/>
      <c r="U867" s="944"/>
      <c r="V867" s="944"/>
      <c r="W867" s="1273" t="s">
        <v>3579</v>
      </c>
      <c r="X867" s="1274"/>
      <c r="Y867" s="1267"/>
      <c r="Z867" s="927" t="s">
        <v>3381</v>
      </c>
    </row>
    <row r="868" spans="19:26" ht="27.6" customHeight="1">
      <c r="S868" s="943"/>
      <c r="T868" s="944"/>
      <c r="U868" s="944"/>
      <c r="V868" s="944"/>
      <c r="W868" s="1273" t="s">
        <v>3580</v>
      </c>
      <c r="X868" s="1274"/>
      <c r="Y868" s="1267"/>
      <c r="Z868" s="927" t="s">
        <v>3381</v>
      </c>
    </row>
    <row r="869" spans="19:26" ht="13.5" customHeight="1">
      <c r="S869" s="943"/>
      <c r="T869" s="944"/>
      <c r="U869" s="944"/>
      <c r="V869" s="944"/>
      <c r="W869" s="1273" t="s">
        <v>3809</v>
      </c>
      <c r="X869" s="1274"/>
      <c r="Y869" s="1267"/>
      <c r="Z869" s="927" t="s">
        <v>3381</v>
      </c>
    </row>
    <row r="870" spans="19:26" ht="13.5" customHeight="1">
      <c r="S870" s="943"/>
      <c r="T870" s="944"/>
      <c r="U870" s="944"/>
      <c r="V870" s="944"/>
      <c r="W870" s="1273" t="s">
        <v>3810</v>
      </c>
      <c r="X870" s="1274"/>
      <c r="Y870" s="1267"/>
      <c r="Z870" s="927" t="s">
        <v>3381</v>
      </c>
    </row>
    <row r="871" spans="19:26" ht="13.5" customHeight="1">
      <c r="S871" s="943"/>
      <c r="T871" s="944"/>
      <c r="U871" s="944"/>
      <c r="V871" s="944"/>
      <c r="W871" s="1273" t="s">
        <v>3811</v>
      </c>
      <c r="X871" s="1274"/>
      <c r="Y871" s="1267"/>
      <c r="Z871" s="927" t="s">
        <v>3381</v>
      </c>
    </row>
    <row r="872" spans="19:26" ht="13.5" customHeight="1">
      <c r="S872" s="943"/>
      <c r="T872" s="944"/>
      <c r="U872" s="944"/>
      <c r="V872" s="944"/>
      <c r="W872" s="1273" t="s">
        <v>6068</v>
      </c>
      <c r="X872" s="1274"/>
      <c r="Y872" s="1267"/>
      <c r="Z872" s="927" t="s">
        <v>3381</v>
      </c>
    </row>
    <row r="873" spans="19:26" ht="13.5" customHeight="1">
      <c r="S873" s="943"/>
      <c r="T873" s="944"/>
      <c r="U873" s="944"/>
      <c r="V873" s="944"/>
      <c r="W873" s="1273" t="s">
        <v>6069</v>
      </c>
      <c r="X873" s="1274"/>
      <c r="Y873" s="1267"/>
      <c r="Z873" s="927" t="s">
        <v>3381</v>
      </c>
    </row>
    <row r="874" spans="19:26" ht="13.5" customHeight="1">
      <c r="S874" s="943"/>
      <c r="T874" s="944"/>
      <c r="U874" s="944"/>
      <c r="V874" s="944"/>
      <c r="W874" s="1273" t="s">
        <v>6070</v>
      </c>
      <c r="X874" s="1274"/>
      <c r="Y874" s="1267"/>
      <c r="Z874" s="927" t="s">
        <v>3381</v>
      </c>
    </row>
    <row r="875" spans="19:26" ht="13.5" customHeight="1">
      <c r="S875" s="943"/>
      <c r="T875" s="944"/>
      <c r="U875" s="944"/>
      <c r="V875" s="944"/>
      <c r="W875" s="1273" t="s">
        <v>3394</v>
      </c>
      <c r="X875" s="1274"/>
      <c r="Y875" s="1267"/>
      <c r="Z875" s="927" t="s">
        <v>3381</v>
      </c>
    </row>
    <row r="876" spans="19:26" ht="27.6" customHeight="1">
      <c r="S876" s="943"/>
      <c r="T876" s="944"/>
      <c r="U876" s="944"/>
      <c r="V876" s="944"/>
      <c r="W876" s="1273" t="s">
        <v>3581</v>
      </c>
      <c r="X876" s="1274"/>
      <c r="Y876" s="1284">
        <v>4.3300000000000001E-4</v>
      </c>
      <c r="Z876" s="927" t="s">
        <v>3381</v>
      </c>
    </row>
    <row r="877" spans="19:26" ht="27.6" customHeight="1">
      <c r="S877" s="943"/>
      <c r="T877" s="944"/>
      <c r="U877" s="944"/>
      <c r="V877" s="944"/>
      <c r="W877" s="1273" t="s">
        <v>3812</v>
      </c>
      <c r="X877" s="1274"/>
      <c r="Y877" s="1284"/>
      <c r="Z877" s="927" t="s">
        <v>3381</v>
      </c>
    </row>
    <row r="878" spans="19:26" ht="27.6" customHeight="1">
      <c r="S878" s="943"/>
      <c r="T878" s="944"/>
      <c r="U878" s="944"/>
      <c r="V878" s="944"/>
      <c r="W878" s="1273" t="s">
        <v>3582</v>
      </c>
      <c r="X878" s="1274"/>
      <c r="Y878" s="1284"/>
      <c r="Z878" s="927" t="s">
        <v>3381</v>
      </c>
    </row>
    <row r="879" spans="19:26" ht="13.5" customHeight="1">
      <c r="S879" s="943"/>
      <c r="T879" s="944"/>
      <c r="U879" s="944"/>
      <c r="V879" s="944"/>
      <c r="W879" s="1273" t="s">
        <v>3395</v>
      </c>
      <c r="X879" s="1274"/>
      <c r="Y879" s="1284">
        <v>4.8700000000000002E-4</v>
      </c>
      <c r="Z879" s="927" t="s">
        <v>3381</v>
      </c>
    </row>
    <row r="880" spans="19:26" ht="13.5" customHeight="1">
      <c r="S880" s="943"/>
      <c r="T880" s="944"/>
      <c r="U880" s="944"/>
      <c r="V880" s="944"/>
      <c r="W880" s="1273" t="s">
        <v>6071</v>
      </c>
      <c r="X880" s="1274"/>
      <c r="Y880" s="1284"/>
      <c r="Z880" s="927" t="s">
        <v>3381</v>
      </c>
    </row>
    <row r="881" spans="19:26" ht="13.5" customHeight="1">
      <c r="S881" s="943"/>
      <c r="T881" s="944"/>
      <c r="U881" s="944"/>
      <c r="V881" s="944"/>
      <c r="W881" s="1273" t="s">
        <v>3396</v>
      </c>
      <c r="X881" s="1274"/>
      <c r="Y881" s="1285"/>
      <c r="Z881" s="927" t="s">
        <v>3381</v>
      </c>
    </row>
    <row r="882" spans="19:26" ht="13.5" customHeight="1">
      <c r="S882" s="943"/>
      <c r="T882" s="944"/>
      <c r="U882" s="944"/>
      <c r="V882" s="944"/>
      <c r="W882" s="1273" t="s">
        <v>5887</v>
      </c>
      <c r="X882" s="1274"/>
      <c r="Y882" s="1276">
        <v>3.6000000000000002E-4</v>
      </c>
      <c r="Z882" s="927" t="s">
        <v>3381</v>
      </c>
    </row>
    <row r="883" spans="19:26" ht="13.5" customHeight="1">
      <c r="S883" s="943"/>
      <c r="T883" s="944"/>
      <c r="U883" s="944"/>
      <c r="V883" s="944"/>
      <c r="W883" s="1273" t="s">
        <v>6072</v>
      </c>
      <c r="X883" s="1274"/>
      <c r="Y883" s="1267"/>
      <c r="Z883" s="927" t="s">
        <v>3381</v>
      </c>
    </row>
    <row r="884" spans="19:26" ht="13.5" customHeight="1">
      <c r="S884" s="943"/>
      <c r="T884" s="944"/>
      <c r="U884" s="944"/>
      <c r="V884" s="944"/>
      <c r="W884" s="1273" t="s">
        <v>6073</v>
      </c>
      <c r="X884" s="1274"/>
      <c r="Y884" s="1267"/>
      <c r="Z884" s="927" t="s">
        <v>3381</v>
      </c>
    </row>
    <row r="885" spans="19:26" ht="13.5" customHeight="1">
      <c r="S885" s="943"/>
      <c r="T885" s="944"/>
      <c r="U885" s="944"/>
      <c r="V885" s="944"/>
      <c r="W885" s="1273" t="s">
        <v>6074</v>
      </c>
      <c r="X885" s="1274"/>
      <c r="Y885" s="1267"/>
      <c r="Z885" s="927" t="s">
        <v>3381</v>
      </c>
    </row>
    <row r="886" spans="19:26" ht="27.6" customHeight="1">
      <c r="S886" s="943"/>
      <c r="T886" s="944"/>
      <c r="U886" s="944"/>
      <c r="V886" s="944"/>
      <c r="W886" s="1273" t="s">
        <v>6075</v>
      </c>
      <c r="X886" s="1274"/>
      <c r="Y886" s="1267"/>
      <c r="Z886" s="927" t="s">
        <v>3381</v>
      </c>
    </row>
    <row r="887" spans="19:26">
      <c r="S887" s="943"/>
      <c r="T887" s="944"/>
      <c r="U887" s="944"/>
      <c r="V887" s="944"/>
      <c r="W887" s="1273" t="s">
        <v>6076</v>
      </c>
      <c r="X887" s="1274"/>
      <c r="Y887" s="1267"/>
      <c r="Z887" s="927" t="s">
        <v>3381</v>
      </c>
    </row>
    <row r="888" spans="19:26" ht="27.6" customHeight="1">
      <c r="S888" s="943"/>
      <c r="T888" s="944"/>
      <c r="U888" s="944"/>
      <c r="V888" s="944"/>
      <c r="W888" s="1273" t="s">
        <v>6077</v>
      </c>
      <c r="X888" s="1274"/>
      <c r="Y888" s="1267"/>
      <c r="Z888" s="927" t="s">
        <v>3381</v>
      </c>
    </row>
    <row r="889" spans="19:26" ht="13.5" customHeight="1">
      <c r="S889" s="943"/>
      <c r="T889" s="944"/>
      <c r="U889" s="944"/>
      <c r="V889" s="944"/>
      <c r="W889" s="1273" t="s">
        <v>6078</v>
      </c>
      <c r="X889" s="1274"/>
      <c r="Y889" s="1267"/>
      <c r="Z889" s="927" t="s">
        <v>3381</v>
      </c>
    </row>
    <row r="890" spans="19:26" ht="13.5" customHeight="1">
      <c r="S890" s="943"/>
      <c r="T890" s="944"/>
      <c r="U890" s="944"/>
      <c r="V890" s="944"/>
      <c r="W890" s="1273" t="s">
        <v>6079</v>
      </c>
      <c r="X890" s="1274"/>
      <c r="Y890" s="1267"/>
      <c r="Z890" s="927" t="s">
        <v>3381</v>
      </c>
    </row>
    <row r="891" spans="19:26" ht="27.6" customHeight="1">
      <c r="S891" s="943"/>
      <c r="T891" s="944"/>
      <c r="U891" s="944"/>
      <c r="V891" s="944"/>
      <c r="W891" s="1273" t="s">
        <v>6080</v>
      </c>
      <c r="X891" s="1274"/>
      <c r="Y891" s="1267"/>
      <c r="Z891" s="927" t="s">
        <v>3381</v>
      </c>
    </row>
    <row r="892" spans="19:26" ht="27.6" customHeight="1">
      <c r="S892" s="943"/>
      <c r="T892" s="944"/>
      <c r="U892" s="944"/>
      <c r="V892" s="944"/>
      <c r="W892" s="1273" t="s">
        <v>3397</v>
      </c>
      <c r="X892" s="1274"/>
      <c r="Y892" s="1286">
        <v>5.3700000000000004E-4</v>
      </c>
      <c r="Z892" s="927" t="s">
        <v>3381</v>
      </c>
    </row>
    <row r="893" spans="19:26" ht="27.6" customHeight="1">
      <c r="S893" s="943"/>
      <c r="T893" s="944"/>
      <c r="U893" s="944"/>
      <c r="V893" s="944"/>
      <c r="W893" s="1273" t="s">
        <v>3583</v>
      </c>
      <c r="X893" s="1274"/>
      <c r="Y893" s="1286"/>
      <c r="Z893" s="927" t="s">
        <v>3381</v>
      </c>
    </row>
    <row r="894" spans="19:26" ht="13.5" customHeight="1">
      <c r="S894" s="943"/>
      <c r="T894" s="944"/>
      <c r="U894" s="944"/>
      <c r="V894" s="944"/>
      <c r="W894" s="1273" t="s">
        <v>3813</v>
      </c>
      <c r="X894" s="1274"/>
      <c r="Y894" s="1286"/>
      <c r="Z894" s="927" t="s">
        <v>3381</v>
      </c>
    </row>
    <row r="895" spans="19:26" ht="13.5" customHeight="1">
      <c r="S895" s="943"/>
      <c r="T895" s="944"/>
      <c r="U895" s="944"/>
      <c r="V895" s="944"/>
      <c r="W895" s="1273" t="s">
        <v>3814</v>
      </c>
      <c r="X895" s="1274"/>
      <c r="Y895" s="1286"/>
      <c r="Z895" s="927" t="s">
        <v>3381</v>
      </c>
    </row>
    <row r="896" spans="19:26" ht="13.5" customHeight="1">
      <c r="S896" s="943"/>
      <c r="T896" s="944"/>
      <c r="U896" s="944"/>
      <c r="V896" s="944"/>
      <c r="W896" s="1273" t="s">
        <v>6081</v>
      </c>
      <c r="X896" s="1274"/>
      <c r="Y896" s="1286"/>
      <c r="Z896" s="927" t="s">
        <v>3381</v>
      </c>
    </row>
    <row r="897" spans="19:26" ht="13.5" customHeight="1">
      <c r="S897" s="943"/>
      <c r="T897" s="944"/>
      <c r="U897" s="944"/>
      <c r="V897" s="944"/>
      <c r="W897" s="1273" t="s">
        <v>6082</v>
      </c>
      <c r="X897" s="1274"/>
      <c r="Y897" s="1286"/>
      <c r="Z897" s="927" t="s">
        <v>3381</v>
      </c>
    </row>
    <row r="898" spans="19:26" ht="13.5" customHeight="1">
      <c r="S898" s="943"/>
      <c r="T898" s="944"/>
      <c r="U898" s="944"/>
      <c r="V898" s="944"/>
      <c r="W898" s="1273" t="s">
        <v>6083</v>
      </c>
      <c r="X898" s="1274"/>
      <c r="Y898" s="1286"/>
      <c r="Z898" s="927" t="s">
        <v>3381</v>
      </c>
    </row>
    <row r="899" spans="19:26" ht="13.5" customHeight="1">
      <c r="S899" s="943"/>
      <c r="T899" s="944"/>
      <c r="U899" s="944"/>
      <c r="V899" s="944"/>
      <c r="W899" s="1273" t="s">
        <v>3398</v>
      </c>
      <c r="X899" s="1274"/>
      <c r="Y899" s="1287"/>
      <c r="Z899" s="927" t="s">
        <v>3381</v>
      </c>
    </row>
    <row r="900" spans="19:26" ht="13.5" customHeight="1">
      <c r="S900" s="943"/>
      <c r="T900" s="944"/>
      <c r="U900" s="944"/>
      <c r="V900" s="944"/>
      <c r="W900" s="1273" t="s">
        <v>3399</v>
      </c>
      <c r="X900" s="1274"/>
      <c r="Y900" s="1286">
        <v>3.6999999999999999E-4</v>
      </c>
      <c r="Z900" s="927" t="s">
        <v>3381</v>
      </c>
    </row>
    <row r="901" spans="19:26" ht="27.6" customHeight="1">
      <c r="S901" s="943"/>
      <c r="T901" s="944"/>
      <c r="U901" s="944"/>
      <c r="V901" s="944"/>
      <c r="W901" s="1273" t="s">
        <v>3400</v>
      </c>
      <c r="X901" s="1274"/>
      <c r="Y901" s="1288"/>
      <c r="Z901" s="927" t="s">
        <v>3381</v>
      </c>
    </row>
    <row r="902" spans="19:26">
      <c r="S902" s="943"/>
      <c r="T902" s="944"/>
      <c r="U902" s="944"/>
      <c r="V902" s="944"/>
      <c r="W902" s="1273" t="s">
        <v>3815</v>
      </c>
      <c r="X902" s="1274"/>
      <c r="Y902" s="1288"/>
      <c r="Z902" s="927" t="s">
        <v>3381</v>
      </c>
    </row>
    <row r="903" spans="19:26" ht="13.5" customHeight="1">
      <c r="S903" s="943"/>
      <c r="T903" s="944"/>
      <c r="U903" s="944"/>
      <c r="V903" s="944"/>
      <c r="W903" s="1273" t="s">
        <v>3401</v>
      </c>
      <c r="X903" s="1274"/>
      <c r="Y903" s="1289"/>
      <c r="Z903" s="927" t="s">
        <v>3381</v>
      </c>
    </row>
    <row r="904" spans="19:26" ht="13.5" customHeight="1">
      <c r="S904" s="943"/>
      <c r="T904" s="944"/>
      <c r="U904" s="944"/>
      <c r="V904" s="944"/>
      <c r="W904" s="1273" t="s">
        <v>3402</v>
      </c>
      <c r="X904" s="1274"/>
      <c r="Y904" s="1286">
        <v>4.0700000000000003E-4</v>
      </c>
      <c r="Z904" s="927" t="s">
        <v>3381</v>
      </c>
    </row>
    <row r="905" spans="19:26" ht="13.5" customHeight="1">
      <c r="S905" s="943"/>
      <c r="T905" s="944"/>
      <c r="U905" s="944"/>
      <c r="V905" s="944"/>
      <c r="W905" s="1273" t="s">
        <v>3816</v>
      </c>
      <c r="X905" s="1274"/>
      <c r="Y905" s="1286"/>
      <c r="Z905" s="927" t="s">
        <v>3381</v>
      </c>
    </row>
    <row r="906" spans="19:26" ht="13.5" customHeight="1">
      <c r="S906" s="943"/>
      <c r="T906" s="944"/>
      <c r="U906" s="944"/>
      <c r="V906" s="944"/>
      <c r="W906" s="1273" t="s">
        <v>3403</v>
      </c>
      <c r="X906" s="1274"/>
      <c r="Y906" s="1286"/>
      <c r="Z906" s="927" t="s">
        <v>3381</v>
      </c>
    </row>
    <row r="907" spans="19:26" ht="13.5" customHeight="1">
      <c r="S907" s="943"/>
      <c r="T907" s="944"/>
      <c r="U907" s="944"/>
      <c r="V907" s="944"/>
      <c r="W907" s="1273" t="s">
        <v>3817</v>
      </c>
      <c r="X907" s="1274"/>
      <c r="Y907" s="1286">
        <v>7.1000000000000002E-4</v>
      </c>
      <c r="Z907" s="927" t="s">
        <v>3381</v>
      </c>
    </row>
    <row r="908" spans="19:26" ht="13.5" customHeight="1">
      <c r="S908" s="943"/>
      <c r="T908" s="944"/>
      <c r="U908" s="944"/>
      <c r="V908" s="944"/>
      <c r="W908" s="1273" t="s">
        <v>3818</v>
      </c>
      <c r="X908" s="1274"/>
      <c r="Y908" s="1286"/>
      <c r="Z908" s="927" t="s">
        <v>3381</v>
      </c>
    </row>
    <row r="909" spans="19:26" ht="13.5" customHeight="1">
      <c r="S909" s="943"/>
      <c r="T909" s="944"/>
      <c r="U909" s="944"/>
      <c r="V909" s="944"/>
      <c r="W909" s="1273" t="s">
        <v>3819</v>
      </c>
      <c r="X909" s="1274"/>
      <c r="Y909" s="1290"/>
      <c r="Z909" s="927" t="s">
        <v>3381</v>
      </c>
    </row>
    <row r="910" spans="19:26" ht="13.5" customHeight="1">
      <c r="S910" s="943"/>
      <c r="T910" s="944"/>
      <c r="U910" s="944"/>
      <c r="V910" s="944"/>
      <c r="W910" s="1273" t="s">
        <v>3210</v>
      </c>
      <c r="X910" s="1274"/>
      <c r="Y910" s="947">
        <v>4.6799999999999999E-4</v>
      </c>
      <c r="Z910" s="927" t="s">
        <v>3381</v>
      </c>
    </row>
    <row r="911" spans="19:26" ht="13.5" customHeight="1">
      <c r="S911" s="943"/>
      <c r="T911" s="944"/>
      <c r="U911" s="944"/>
      <c r="V911" s="944"/>
      <c r="W911" s="1273" t="s">
        <v>3211</v>
      </c>
      <c r="X911" s="1274"/>
      <c r="Y911" s="942">
        <v>4.1199999999999999E-4</v>
      </c>
      <c r="Z911" s="927" t="s">
        <v>3381</v>
      </c>
    </row>
    <row r="912" spans="19:26" ht="13.5" customHeight="1">
      <c r="S912" s="943"/>
      <c r="T912" s="944"/>
      <c r="U912" s="944"/>
      <c r="V912" s="944"/>
      <c r="W912" s="1273" t="s">
        <v>3212</v>
      </c>
      <c r="X912" s="1274"/>
      <c r="Y912" s="942">
        <v>5.3600000000000002E-4</v>
      </c>
      <c r="Z912" s="927" t="s">
        <v>3381</v>
      </c>
    </row>
    <row r="913" spans="19:26" ht="13.5" customHeight="1">
      <c r="S913" s="943"/>
      <c r="T913" s="944"/>
      <c r="U913" s="944"/>
      <c r="V913" s="944"/>
      <c r="W913" s="1273" t="s">
        <v>3568</v>
      </c>
      <c r="X913" s="1274"/>
      <c r="Y913" s="942">
        <v>3.3300000000000002E-4</v>
      </c>
      <c r="Z913" s="927" t="s">
        <v>3381</v>
      </c>
    </row>
    <row r="914" spans="19:26" ht="27.6" customHeight="1">
      <c r="S914" s="943"/>
      <c r="T914" s="944"/>
      <c r="U914" s="944"/>
      <c r="V914" s="944"/>
      <c r="W914" s="1273" t="s">
        <v>3327</v>
      </c>
      <c r="X914" s="1274"/>
      <c r="Y914" s="942">
        <v>4.6500000000000003E-4</v>
      </c>
      <c r="Z914" s="927" t="s">
        <v>3381</v>
      </c>
    </row>
    <row r="915" spans="19:26" ht="27.6" customHeight="1">
      <c r="S915" s="943"/>
      <c r="T915" s="944"/>
      <c r="U915" s="944"/>
      <c r="V915" s="944"/>
      <c r="W915" s="1273" t="s">
        <v>3213</v>
      </c>
      <c r="X915" s="1274"/>
      <c r="Y915" s="942">
        <v>4.5399999999999998E-4</v>
      </c>
      <c r="Z915" s="927" t="s">
        <v>3381</v>
      </c>
    </row>
    <row r="916" spans="19:26" ht="14.25" customHeight="1">
      <c r="S916" s="943"/>
      <c r="T916" s="944"/>
      <c r="U916" s="944"/>
      <c r="V916" s="944"/>
      <c r="W916" s="1273" t="s">
        <v>3214</v>
      </c>
      <c r="X916" s="1274"/>
      <c r="Y916" s="942">
        <v>3.39E-4</v>
      </c>
      <c r="Z916" s="927" t="s">
        <v>3381</v>
      </c>
    </row>
    <row r="917" spans="19:26" ht="27.6" customHeight="1">
      <c r="S917" s="943"/>
      <c r="T917" s="944"/>
      <c r="U917" s="944"/>
      <c r="V917" s="944"/>
      <c r="W917" s="1273" t="s">
        <v>3215</v>
      </c>
      <c r="X917" s="1274"/>
      <c r="Y917" s="942">
        <v>4.7899999999999999E-4</v>
      </c>
      <c r="Z917" s="927" t="s">
        <v>3381</v>
      </c>
    </row>
    <row r="918" spans="19:26" ht="27.6" customHeight="1">
      <c r="S918" s="943"/>
      <c r="T918" s="944"/>
      <c r="U918" s="944"/>
      <c r="V918" s="944"/>
      <c r="W918" s="1273" t="s">
        <v>3216</v>
      </c>
      <c r="X918" s="1274"/>
      <c r="Y918" s="942">
        <v>2.6899999999999998E-4</v>
      </c>
      <c r="Z918" s="927" t="s">
        <v>3381</v>
      </c>
    </row>
    <row r="919" spans="19:26" ht="27.6" customHeight="1">
      <c r="S919" s="943"/>
      <c r="T919" s="944"/>
      <c r="U919" s="944"/>
      <c r="V919" s="944"/>
      <c r="W919" s="1273" t="s">
        <v>3217</v>
      </c>
      <c r="X919" s="1274"/>
      <c r="Y919" s="942">
        <v>4.7899999999999999E-4</v>
      </c>
      <c r="Z919" s="927" t="s">
        <v>3381</v>
      </c>
    </row>
    <row r="920" spans="19:26" ht="27.6" customHeight="1">
      <c r="S920" s="943"/>
      <c r="T920" s="944"/>
      <c r="U920" s="944"/>
      <c r="V920" s="944"/>
      <c r="W920" s="1273" t="s">
        <v>5888</v>
      </c>
      <c r="X920" s="1274"/>
      <c r="Y920" s="1267">
        <v>4.5600000000000003E-4</v>
      </c>
      <c r="Z920" s="927" t="s">
        <v>3381</v>
      </c>
    </row>
    <row r="921" spans="19:26" ht="13.5" customHeight="1">
      <c r="S921" s="943"/>
      <c r="T921" s="944"/>
      <c r="U921" s="944"/>
      <c r="V921" s="944"/>
      <c r="W921" s="1273" t="s">
        <v>6084</v>
      </c>
      <c r="X921" s="1274"/>
      <c r="Y921" s="1267"/>
      <c r="Z921" s="927" t="s">
        <v>3381</v>
      </c>
    </row>
    <row r="922" spans="19:26" ht="13.5" customHeight="1">
      <c r="S922" s="943"/>
      <c r="T922" s="944"/>
      <c r="U922" s="944"/>
      <c r="V922" s="944"/>
      <c r="W922" s="1273" t="s">
        <v>6085</v>
      </c>
      <c r="X922" s="1274"/>
      <c r="Y922" s="1267"/>
      <c r="Z922" s="927" t="s">
        <v>3381</v>
      </c>
    </row>
    <row r="923" spans="19:26" ht="13.5" customHeight="1">
      <c r="S923" s="943"/>
      <c r="T923" s="944"/>
      <c r="U923" s="944"/>
      <c r="V923" s="944"/>
      <c r="W923" s="1273" t="s">
        <v>3218</v>
      </c>
      <c r="X923" s="1274"/>
      <c r="Y923" s="942">
        <v>5.2099999999999998E-4</v>
      </c>
      <c r="Z923" s="927" t="s">
        <v>3381</v>
      </c>
    </row>
    <row r="924" spans="19:26" ht="27.6" customHeight="1">
      <c r="S924" s="943"/>
      <c r="T924" s="944"/>
      <c r="U924" s="944"/>
      <c r="V924" s="944"/>
      <c r="W924" s="1273" t="s">
        <v>3219</v>
      </c>
      <c r="X924" s="1274"/>
      <c r="Y924" s="942">
        <v>4.7899999999999999E-4</v>
      </c>
      <c r="Z924" s="927" t="s">
        <v>3381</v>
      </c>
    </row>
    <row r="925" spans="19:26" ht="27.6" customHeight="1">
      <c r="S925" s="943"/>
      <c r="T925" s="944"/>
      <c r="U925" s="944"/>
      <c r="V925" s="944"/>
      <c r="W925" s="1273" t="s">
        <v>3220</v>
      </c>
      <c r="X925" s="1274"/>
      <c r="Y925" s="942">
        <v>4.5199999999999998E-4</v>
      </c>
      <c r="Z925" s="927" t="s">
        <v>3381</v>
      </c>
    </row>
    <row r="926" spans="19:26" ht="27.6" customHeight="1">
      <c r="S926" s="943"/>
      <c r="T926" s="944"/>
      <c r="U926" s="944"/>
      <c r="V926" s="944"/>
      <c r="W926" s="1273" t="s">
        <v>5889</v>
      </c>
      <c r="X926" s="1274"/>
      <c r="Y926" s="1267">
        <v>0</v>
      </c>
      <c r="Z926" s="927" t="s">
        <v>3381</v>
      </c>
    </row>
    <row r="927" spans="19:26" ht="27.6" customHeight="1">
      <c r="S927" s="943"/>
      <c r="T927" s="944"/>
      <c r="U927" s="944"/>
      <c r="V927" s="944"/>
      <c r="W927" s="1273" t="s">
        <v>6086</v>
      </c>
      <c r="X927" s="1274"/>
      <c r="Y927" s="1267"/>
      <c r="Z927" s="927" t="s">
        <v>3381</v>
      </c>
    </row>
    <row r="928" spans="19:26" ht="27.6" customHeight="1">
      <c r="S928" s="943"/>
      <c r="T928" s="944"/>
      <c r="U928" s="944"/>
      <c r="V928" s="944"/>
      <c r="W928" s="1273" t="s">
        <v>6087</v>
      </c>
      <c r="X928" s="1274"/>
      <c r="Y928" s="1267"/>
      <c r="Z928" s="927" t="s">
        <v>3381</v>
      </c>
    </row>
    <row r="929" spans="19:26" ht="27.6" customHeight="1">
      <c r="S929" s="943"/>
      <c r="T929" s="944"/>
      <c r="U929" s="944"/>
      <c r="V929" s="944"/>
      <c r="W929" s="1273" t="s">
        <v>3561</v>
      </c>
      <c r="X929" s="1274"/>
      <c r="Y929" s="942" t="s">
        <v>4627</v>
      </c>
      <c r="Z929" s="927" t="s">
        <v>3381</v>
      </c>
    </row>
    <row r="930" spans="19:26" ht="27.6" customHeight="1">
      <c r="S930" s="943"/>
      <c r="T930" s="944"/>
      <c r="U930" s="944"/>
      <c r="V930" s="944"/>
      <c r="W930" s="1273" t="s">
        <v>3617</v>
      </c>
      <c r="X930" s="1274"/>
      <c r="Y930" s="942">
        <v>4.08E-4</v>
      </c>
      <c r="Z930" s="927" t="s">
        <v>3381</v>
      </c>
    </row>
    <row r="931" spans="19:26">
      <c r="S931" s="943"/>
      <c r="T931" s="944"/>
      <c r="U931" s="944"/>
      <c r="V931" s="944"/>
      <c r="W931" s="1273" t="s">
        <v>3722</v>
      </c>
      <c r="X931" s="1274"/>
      <c r="Y931" s="1267">
        <v>4.3800000000000002E-4</v>
      </c>
      <c r="Z931" s="927" t="s">
        <v>3381</v>
      </c>
    </row>
    <row r="932" spans="19:26" ht="13.5" customHeight="1">
      <c r="S932" s="943"/>
      <c r="T932" s="944"/>
      <c r="U932" s="944"/>
      <c r="V932" s="944"/>
      <c r="W932" s="1273" t="s">
        <v>4126</v>
      </c>
      <c r="X932" s="1274"/>
      <c r="Y932" s="1267"/>
      <c r="Z932" s="927" t="s">
        <v>3381</v>
      </c>
    </row>
    <row r="933" spans="19:26" ht="13.5" customHeight="1">
      <c r="S933" s="943"/>
      <c r="T933" s="944"/>
      <c r="U933" s="944"/>
      <c r="V933" s="944"/>
      <c r="W933" s="1273" t="s">
        <v>6088</v>
      </c>
      <c r="X933" s="1274"/>
      <c r="Y933" s="1267"/>
      <c r="Z933" s="927" t="s">
        <v>3381</v>
      </c>
    </row>
    <row r="934" spans="19:26" ht="13.5" customHeight="1">
      <c r="S934" s="943"/>
      <c r="T934" s="944"/>
      <c r="U934" s="944"/>
      <c r="V934" s="944"/>
      <c r="W934" s="1273" t="s">
        <v>6089</v>
      </c>
      <c r="X934" s="1274"/>
      <c r="Y934" s="1267"/>
      <c r="Z934" s="927" t="s">
        <v>3381</v>
      </c>
    </row>
    <row r="935" spans="19:26" ht="27.6" customHeight="1">
      <c r="S935" s="943"/>
      <c r="T935" s="944"/>
      <c r="U935" s="944"/>
      <c r="V935" s="944"/>
      <c r="W935" s="1273" t="s">
        <v>3723</v>
      </c>
      <c r="X935" s="1274"/>
      <c r="Y935" s="1267"/>
      <c r="Z935" s="927" t="s">
        <v>3381</v>
      </c>
    </row>
    <row r="936" spans="19:26" ht="13.5" customHeight="1">
      <c r="S936" s="943"/>
      <c r="T936" s="944"/>
      <c r="U936" s="944"/>
      <c r="V936" s="944"/>
      <c r="W936" s="1273" t="s">
        <v>3326</v>
      </c>
      <c r="X936" s="1274"/>
      <c r="Y936" s="942">
        <v>4.6000000000000001E-4</v>
      </c>
      <c r="Z936" s="927" t="s">
        <v>3381</v>
      </c>
    </row>
    <row r="937" spans="19:26">
      <c r="S937" s="943"/>
      <c r="T937" s="944"/>
      <c r="U937" s="944"/>
      <c r="V937" s="944"/>
      <c r="W937" s="1273" t="s">
        <v>3563</v>
      </c>
      <c r="X937" s="1274"/>
      <c r="Y937" s="942">
        <v>4.4299999999999998E-4</v>
      </c>
      <c r="Z937" s="927" t="s">
        <v>3381</v>
      </c>
    </row>
    <row r="938" spans="19:26" ht="13.5" customHeight="1">
      <c r="S938" s="943"/>
      <c r="T938" s="944"/>
      <c r="U938" s="944"/>
      <c r="V938" s="944"/>
      <c r="W938" s="1273" t="s">
        <v>3221</v>
      </c>
      <c r="X938" s="1274"/>
      <c r="Y938" s="942">
        <v>1.013E-3</v>
      </c>
      <c r="Z938" s="927" t="s">
        <v>3381</v>
      </c>
    </row>
    <row r="939" spans="19:26" ht="13.5" customHeight="1">
      <c r="S939" s="943"/>
      <c r="T939" s="944"/>
      <c r="U939" s="944"/>
      <c r="V939" s="944"/>
      <c r="W939" s="1273" t="s">
        <v>3472</v>
      </c>
      <c r="X939" s="1274"/>
      <c r="Y939" s="1267">
        <v>4.4099999999999999E-4</v>
      </c>
      <c r="Z939" s="927" t="s">
        <v>3381</v>
      </c>
    </row>
    <row r="940" spans="19:26" ht="13.5" customHeight="1">
      <c r="S940" s="943"/>
      <c r="T940" s="944"/>
      <c r="U940" s="944"/>
      <c r="V940" s="944"/>
      <c r="W940" s="1273" t="s">
        <v>4046</v>
      </c>
      <c r="X940" s="1274"/>
      <c r="Y940" s="1267"/>
      <c r="Z940" s="927" t="s">
        <v>3381</v>
      </c>
    </row>
    <row r="941" spans="19:26" ht="13.5" customHeight="1">
      <c r="S941" s="943"/>
      <c r="T941" s="944"/>
      <c r="U941" s="944"/>
      <c r="V941" s="944"/>
      <c r="W941" s="1273" t="s">
        <v>3473</v>
      </c>
      <c r="X941" s="1274"/>
      <c r="Y941" s="1267"/>
      <c r="Z941" s="927" t="s">
        <v>3381</v>
      </c>
    </row>
    <row r="942" spans="19:26" ht="13.5" customHeight="1">
      <c r="S942" s="943"/>
      <c r="T942" s="944"/>
      <c r="U942" s="944"/>
      <c r="V942" s="944"/>
      <c r="W942" s="1273" t="s">
        <v>4047</v>
      </c>
      <c r="X942" s="1274"/>
      <c r="Y942" s="1267">
        <v>5.9900000000000003E-4</v>
      </c>
      <c r="Z942" s="927" t="s">
        <v>3381</v>
      </c>
    </row>
    <row r="943" spans="19:26" ht="13.5" customHeight="1">
      <c r="S943" s="943"/>
      <c r="T943" s="944"/>
      <c r="U943" s="944"/>
      <c r="V943" s="944"/>
      <c r="W943" s="1273" t="s">
        <v>4048</v>
      </c>
      <c r="X943" s="1274"/>
      <c r="Y943" s="1267"/>
      <c r="Z943" s="927" t="s">
        <v>3381</v>
      </c>
    </row>
    <row r="944" spans="19:26" ht="27.6" customHeight="1">
      <c r="S944" s="943"/>
      <c r="T944" s="944"/>
      <c r="U944" s="944"/>
      <c r="V944" s="944"/>
      <c r="W944" s="1273" t="s">
        <v>4049</v>
      </c>
      <c r="X944" s="1274"/>
      <c r="Y944" s="1267"/>
      <c r="Z944" s="927" t="s">
        <v>3381</v>
      </c>
    </row>
    <row r="945" spans="19:26" ht="27.6" customHeight="1">
      <c r="S945" s="943"/>
      <c r="T945" s="944"/>
      <c r="U945" s="944"/>
      <c r="V945" s="944"/>
      <c r="W945" s="1273" t="s">
        <v>6090</v>
      </c>
      <c r="X945" s="1274"/>
      <c r="Y945" s="1267"/>
      <c r="Z945" s="927" t="s">
        <v>3381</v>
      </c>
    </row>
    <row r="946" spans="19:26" ht="13.5" customHeight="1">
      <c r="S946" s="943"/>
      <c r="T946" s="944"/>
      <c r="U946" s="944"/>
      <c r="V946" s="944"/>
      <c r="W946" s="1273" t="s">
        <v>6091</v>
      </c>
      <c r="X946" s="1274"/>
      <c r="Y946" s="1267"/>
      <c r="Z946" s="927" t="s">
        <v>3381</v>
      </c>
    </row>
    <row r="947" spans="19:26" ht="13.5" customHeight="1">
      <c r="S947" s="943"/>
      <c r="T947" s="944"/>
      <c r="U947" s="944"/>
      <c r="V947" s="944"/>
      <c r="W947" s="1273" t="s">
        <v>6092</v>
      </c>
      <c r="X947" s="1274"/>
      <c r="Y947" s="1267"/>
      <c r="Z947" s="927" t="s">
        <v>3381</v>
      </c>
    </row>
    <row r="948" spans="19:26" ht="13.5" customHeight="1">
      <c r="S948" s="943"/>
      <c r="T948" s="944"/>
      <c r="U948" s="944"/>
      <c r="V948" s="944"/>
      <c r="W948" s="1273" t="s">
        <v>4050</v>
      </c>
      <c r="X948" s="1274"/>
      <c r="Y948" s="1267"/>
      <c r="Z948" s="927" t="s">
        <v>3381</v>
      </c>
    </row>
    <row r="949" spans="19:26" ht="13.5" customHeight="1">
      <c r="S949" s="943"/>
      <c r="T949" s="944"/>
      <c r="U949" s="944"/>
      <c r="V949" s="944"/>
      <c r="W949" s="1273" t="s">
        <v>3222</v>
      </c>
      <c r="X949" s="1274"/>
      <c r="Y949" s="942">
        <v>4.3100000000000001E-4</v>
      </c>
      <c r="Z949" s="927" t="s">
        <v>3381</v>
      </c>
    </row>
    <row r="950" spans="19:26" ht="13.5" customHeight="1">
      <c r="S950" s="943"/>
      <c r="T950" s="944"/>
      <c r="U950" s="944"/>
      <c r="V950" s="944"/>
      <c r="W950" s="1273" t="s">
        <v>4003</v>
      </c>
      <c r="X950" s="1274"/>
      <c r="Y950" s="942">
        <v>4.44E-4</v>
      </c>
      <c r="Z950" s="927" t="s">
        <v>3381</v>
      </c>
    </row>
    <row r="951" spans="19:26" ht="13.5" customHeight="1">
      <c r="S951" s="943"/>
      <c r="T951" s="944"/>
      <c r="U951" s="944"/>
      <c r="V951" s="944"/>
      <c r="W951" s="1273" t="s">
        <v>3223</v>
      </c>
      <c r="X951" s="1274"/>
      <c r="Y951" s="942">
        <v>4.0400000000000001E-4</v>
      </c>
      <c r="Z951" s="927" t="s">
        <v>3381</v>
      </c>
    </row>
    <row r="952" spans="19:26" ht="13.5" customHeight="1">
      <c r="S952" s="943"/>
      <c r="T952" s="944"/>
      <c r="U952" s="944"/>
      <c r="V952" s="944"/>
      <c r="W952" s="1273" t="s">
        <v>3224</v>
      </c>
      <c r="X952" s="1274"/>
      <c r="Y952" s="942">
        <v>4.6900000000000002E-4</v>
      </c>
      <c r="Z952" s="927" t="s">
        <v>3381</v>
      </c>
    </row>
    <row r="953" spans="19:26" ht="13.5" customHeight="1">
      <c r="S953" s="943"/>
      <c r="T953" s="944"/>
      <c r="U953" s="944"/>
      <c r="V953" s="944"/>
      <c r="W953" s="1273" t="s">
        <v>3225</v>
      </c>
      <c r="X953" s="1274"/>
      <c r="Y953" s="942">
        <v>4.5399999999999998E-4</v>
      </c>
      <c r="Z953" s="927" t="s">
        <v>3381</v>
      </c>
    </row>
    <row r="954" spans="19:26" ht="13.5" customHeight="1">
      <c r="S954" s="943"/>
      <c r="T954" s="944"/>
      <c r="U954" s="944"/>
      <c r="V954" s="944"/>
      <c r="W954" s="1273" t="s">
        <v>3226</v>
      </c>
      <c r="X954" s="1274"/>
      <c r="Y954" s="942">
        <v>4.6200000000000001E-4</v>
      </c>
      <c r="Z954" s="927" t="s">
        <v>3381</v>
      </c>
    </row>
    <row r="955" spans="19:26">
      <c r="S955" s="943"/>
      <c r="T955" s="944"/>
      <c r="U955" s="944"/>
      <c r="V955" s="944"/>
      <c r="W955" s="1273" t="s">
        <v>3227</v>
      </c>
      <c r="X955" s="1274"/>
      <c r="Y955" s="942">
        <v>4.73E-4</v>
      </c>
      <c r="Z955" s="927" t="s">
        <v>3381</v>
      </c>
    </row>
    <row r="956" spans="19:26" ht="27.6" customHeight="1">
      <c r="S956" s="943"/>
      <c r="T956" s="944"/>
      <c r="U956" s="944"/>
      <c r="V956" s="944"/>
      <c r="W956" s="1273" t="s">
        <v>3228</v>
      </c>
      <c r="X956" s="1274"/>
      <c r="Y956" s="942">
        <v>5.0100000000000003E-4</v>
      </c>
      <c r="Z956" s="927" t="s">
        <v>3381</v>
      </c>
    </row>
    <row r="957" spans="19:26" ht="27.6" customHeight="1">
      <c r="S957" s="943"/>
      <c r="T957" s="944"/>
      <c r="U957" s="944"/>
      <c r="V957" s="944"/>
      <c r="W957" s="1273" t="s">
        <v>3469</v>
      </c>
      <c r="X957" s="1274"/>
      <c r="Y957" s="1267">
        <v>4.6799999999999999E-4</v>
      </c>
      <c r="Z957" s="927" t="s">
        <v>3381</v>
      </c>
    </row>
    <row r="958" spans="19:26" ht="27.6" customHeight="1">
      <c r="S958" s="943"/>
      <c r="T958" s="944"/>
      <c r="U958" s="944"/>
      <c r="V958" s="944"/>
      <c r="W958" s="1273" t="s">
        <v>4044</v>
      </c>
      <c r="X958" s="1274"/>
      <c r="Y958" s="1267"/>
      <c r="Z958" s="927" t="s">
        <v>3381</v>
      </c>
    </row>
    <row r="959" spans="19:26" ht="27.6" customHeight="1">
      <c r="S959" s="943"/>
      <c r="T959" s="944"/>
      <c r="U959" s="944"/>
      <c r="V959" s="944"/>
      <c r="W959" s="1273" t="s">
        <v>3470</v>
      </c>
      <c r="X959" s="1274"/>
      <c r="Y959" s="1268"/>
      <c r="Z959" s="927" t="s">
        <v>3381</v>
      </c>
    </row>
    <row r="960" spans="19:26" ht="27.6" customHeight="1">
      <c r="S960" s="943"/>
      <c r="T960" s="944"/>
      <c r="U960" s="944"/>
      <c r="V960" s="944"/>
      <c r="W960" s="1273" t="s">
        <v>3559</v>
      </c>
      <c r="X960" s="1274"/>
      <c r="Y960" s="1291">
        <v>4.6799999999999999E-4</v>
      </c>
      <c r="Z960" s="927" t="s">
        <v>3381</v>
      </c>
    </row>
    <row r="961" spans="19:26" ht="13.5" customHeight="1">
      <c r="S961" s="943"/>
      <c r="T961" s="944"/>
      <c r="U961" s="944"/>
      <c r="V961" s="945"/>
      <c r="W961" s="1273" t="s">
        <v>3948</v>
      </c>
      <c r="X961" s="1274"/>
      <c r="Y961" s="1272"/>
      <c r="Z961" s="927" t="s">
        <v>3381</v>
      </c>
    </row>
    <row r="962" spans="19:26" ht="13.5" customHeight="1">
      <c r="S962" s="943"/>
      <c r="T962" s="944"/>
      <c r="U962" s="944"/>
      <c r="V962" s="945"/>
      <c r="W962" s="1273" t="s">
        <v>3560</v>
      </c>
      <c r="X962" s="1274"/>
      <c r="Y962" s="1272"/>
      <c r="Z962" s="927" t="s">
        <v>3381</v>
      </c>
    </row>
    <row r="963" spans="19:26" ht="13.5" customHeight="1">
      <c r="S963" s="943"/>
      <c r="T963" s="944"/>
      <c r="U963" s="944"/>
      <c r="V963" s="945"/>
      <c r="W963" s="1273" t="s">
        <v>5890</v>
      </c>
      <c r="X963" s="1274"/>
      <c r="Y963" s="1276">
        <v>5.5400000000000002E-4</v>
      </c>
      <c r="Z963" s="927" t="s">
        <v>3381</v>
      </c>
    </row>
    <row r="964" spans="19:26" ht="27.6" customHeight="1">
      <c r="S964" s="943"/>
      <c r="T964" s="944"/>
      <c r="U964" s="944"/>
      <c r="V964" s="945"/>
      <c r="W964" s="1273" t="s">
        <v>6093</v>
      </c>
      <c r="X964" s="1274"/>
      <c r="Y964" s="1276"/>
      <c r="Z964" s="927" t="s">
        <v>3381</v>
      </c>
    </row>
    <row r="965" spans="19:26" ht="27.6" customHeight="1">
      <c r="S965" s="943"/>
      <c r="T965" s="944"/>
      <c r="U965" s="944"/>
      <c r="V965" s="945"/>
      <c r="W965" s="1273" t="s">
        <v>6094</v>
      </c>
      <c r="X965" s="1274"/>
      <c r="Y965" s="1277"/>
      <c r="Z965" s="927" t="s">
        <v>3381</v>
      </c>
    </row>
    <row r="966" spans="19:26" ht="27.6" customHeight="1">
      <c r="S966" s="943"/>
      <c r="T966" s="944"/>
      <c r="U966" s="944"/>
      <c r="V966" s="945"/>
      <c r="W966" s="1273" t="s">
        <v>3938</v>
      </c>
      <c r="X966" s="1274"/>
      <c r="Y966" s="1276" t="s">
        <v>4627</v>
      </c>
      <c r="Z966" s="927" t="s">
        <v>3381</v>
      </c>
    </row>
    <row r="967" spans="19:26" ht="13.5" customHeight="1">
      <c r="S967" s="943"/>
      <c r="T967" s="944"/>
      <c r="U967" s="944"/>
      <c r="V967" s="945"/>
      <c r="W967" s="1273" t="s">
        <v>3939</v>
      </c>
      <c r="X967" s="1274"/>
      <c r="Y967" s="1267"/>
      <c r="Z967" s="927" t="s">
        <v>3381</v>
      </c>
    </row>
    <row r="968" spans="19:26" ht="13.5" customHeight="1">
      <c r="S968" s="943"/>
      <c r="T968" s="944"/>
      <c r="U968" s="944"/>
      <c r="V968" s="945"/>
      <c r="W968" s="1273" t="s">
        <v>3940</v>
      </c>
      <c r="X968" s="1274"/>
      <c r="Y968" s="1267"/>
      <c r="Z968" s="927" t="s">
        <v>3381</v>
      </c>
    </row>
    <row r="969" spans="19:26" ht="13.5" customHeight="1">
      <c r="S969" s="943"/>
      <c r="T969" s="944"/>
      <c r="U969" s="944"/>
      <c r="V969" s="945"/>
      <c r="W969" s="1273" t="s">
        <v>3229</v>
      </c>
      <c r="X969" s="1274"/>
      <c r="Y969" s="942">
        <v>4.5399999999999998E-4</v>
      </c>
      <c r="Z969" s="927" t="s">
        <v>3381</v>
      </c>
    </row>
    <row r="970" spans="19:26" ht="27.6" customHeight="1">
      <c r="S970" s="943"/>
      <c r="T970" s="944"/>
      <c r="U970" s="944"/>
      <c r="V970" s="945"/>
      <c r="W970" s="1273" t="s">
        <v>3901</v>
      </c>
      <c r="X970" s="1274"/>
      <c r="Y970" s="942">
        <v>4.9899999999999999E-4</v>
      </c>
      <c r="Z970" s="927" t="s">
        <v>3381</v>
      </c>
    </row>
    <row r="971" spans="19:26" ht="13.5" customHeight="1">
      <c r="S971" s="943"/>
      <c r="T971" s="944"/>
      <c r="U971" s="944"/>
      <c r="V971" s="945"/>
      <c r="W971" s="1273" t="s">
        <v>3230</v>
      </c>
      <c r="X971" s="1274"/>
      <c r="Y971" s="942">
        <v>4.64E-4</v>
      </c>
      <c r="Z971" s="927" t="s">
        <v>3381</v>
      </c>
    </row>
    <row r="972" spans="19:26" ht="13.5" customHeight="1">
      <c r="S972" s="943"/>
      <c r="T972" s="944"/>
      <c r="U972" s="944"/>
      <c r="V972" s="945"/>
      <c r="W972" s="1273" t="s">
        <v>3231</v>
      </c>
      <c r="X972" s="1274"/>
      <c r="Y972" s="942">
        <v>3.4699999999999998E-4</v>
      </c>
      <c r="Z972" s="927" t="s">
        <v>3381</v>
      </c>
    </row>
    <row r="973" spans="19:26" ht="27.6" customHeight="1">
      <c r="S973" s="943"/>
      <c r="T973" s="944"/>
      <c r="U973" s="944"/>
      <c r="V973" s="945"/>
      <c r="W973" s="1273" t="s">
        <v>3973</v>
      </c>
      <c r="X973" s="1274"/>
      <c r="Y973" s="942">
        <v>8.6899999999999998E-4</v>
      </c>
      <c r="Z973" s="927" t="s">
        <v>3381</v>
      </c>
    </row>
    <row r="974" spans="19:26" ht="13.5" customHeight="1">
      <c r="S974" s="943"/>
      <c r="T974" s="944"/>
      <c r="U974" s="944"/>
      <c r="V974" s="945"/>
      <c r="W974" s="1273" t="s">
        <v>3232</v>
      </c>
      <c r="X974" s="1274"/>
      <c r="Y974" s="942">
        <v>4.5399999999999998E-4</v>
      </c>
      <c r="Z974" s="927" t="s">
        <v>3381</v>
      </c>
    </row>
    <row r="975" spans="19:26" ht="13.5" customHeight="1">
      <c r="S975" s="943"/>
      <c r="T975" s="944"/>
      <c r="U975" s="944"/>
      <c r="V975" s="945"/>
      <c r="W975" s="1273" t="s">
        <v>5891</v>
      </c>
      <c r="X975" s="1274"/>
      <c r="Y975" s="1267">
        <v>4.37E-4</v>
      </c>
      <c r="Z975" s="927" t="s">
        <v>3381</v>
      </c>
    </row>
    <row r="976" spans="19:26" ht="13.5" customHeight="1">
      <c r="S976" s="943"/>
      <c r="T976" s="944"/>
      <c r="U976" s="944"/>
      <c r="V976" s="945"/>
      <c r="W976" s="1273" t="s">
        <v>6095</v>
      </c>
      <c r="X976" s="1274"/>
      <c r="Y976" s="1267"/>
      <c r="Z976" s="927" t="s">
        <v>3381</v>
      </c>
    </row>
    <row r="977" spans="19:26" ht="27.6" customHeight="1">
      <c r="S977" s="943"/>
      <c r="T977" s="944"/>
      <c r="U977" s="944"/>
      <c r="V977" s="945"/>
      <c r="W977" s="1273" t="s">
        <v>6096</v>
      </c>
      <c r="X977" s="1274"/>
      <c r="Y977" s="1267"/>
      <c r="Z977" s="927" t="s">
        <v>3381</v>
      </c>
    </row>
    <row r="978" spans="19:26" ht="27.6" customHeight="1">
      <c r="S978" s="943"/>
      <c r="T978" s="944"/>
      <c r="U978" s="944"/>
      <c r="V978" s="945"/>
      <c r="W978" s="1273" t="s">
        <v>3233</v>
      </c>
      <c r="X978" s="1274"/>
      <c r="Y978" s="942">
        <v>2.9599999999999998E-4</v>
      </c>
      <c r="Z978" s="927" t="s">
        <v>3381</v>
      </c>
    </row>
    <row r="979" spans="19:26" ht="27.6" customHeight="1">
      <c r="S979" s="943"/>
      <c r="T979" s="944"/>
      <c r="U979" s="944"/>
      <c r="V979" s="945"/>
      <c r="W979" s="1273" t="s">
        <v>3349</v>
      </c>
      <c r="X979" s="1274"/>
      <c r="Y979" s="942">
        <v>4.6999999999999999E-4</v>
      </c>
      <c r="Z979" s="927" t="s">
        <v>3381</v>
      </c>
    </row>
    <row r="980" spans="19:26" ht="13.5" customHeight="1">
      <c r="S980" s="943"/>
      <c r="T980" s="944"/>
      <c r="U980" s="944"/>
      <c r="V980" s="945"/>
      <c r="W980" s="1273" t="s">
        <v>3234</v>
      </c>
      <c r="X980" s="1274"/>
      <c r="Y980" s="942">
        <v>2.7399999999999999E-4</v>
      </c>
      <c r="Z980" s="927" t="s">
        <v>3381</v>
      </c>
    </row>
    <row r="981" spans="19:26" ht="13.5" customHeight="1">
      <c r="S981" s="943"/>
      <c r="T981" s="944"/>
      <c r="U981" s="944"/>
      <c r="V981" s="945"/>
      <c r="W981" s="1273" t="s">
        <v>3235</v>
      </c>
      <c r="X981" s="1274"/>
      <c r="Y981" s="942">
        <v>3.8499999999999998E-4</v>
      </c>
      <c r="Z981" s="927" t="s">
        <v>3381</v>
      </c>
    </row>
    <row r="982" spans="19:26" ht="13.5" customHeight="1">
      <c r="S982" s="943"/>
      <c r="T982" s="944"/>
      <c r="U982" s="944"/>
      <c r="V982" s="945"/>
      <c r="W982" s="1273" t="s">
        <v>3236</v>
      </c>
      <c r="X982" s="1274"/>
      <c r="Y982" s="942">
        <v>4.6099999999999998E-4</v>
      </c>
      <c r="Z982" s="927" t="s">
        <v>3381</v>
      </c>
    </row>
    <row r="983" spans="19:26" ht="13.5" customHeight="1">
      <c r="S983" s="943"/>
      <c r="T983" s="944"/>
      <c r="U983" s="944"/>
      <c r="V983" s="945"/>
      <c r="W983" s="1273" t="s">
        <v>3237</v>
      </c>
      <c r="X983" s="1274"/>
      <c r="Y983" s="938">
        <v>2.4399999999999999E-4</v>
      </c>
      <c r="Z983" s="927" t="s">
        <v>3381</v>
      </c>
    </row>
    <row r="984" spans="19:26" ht="27.6" customHeight="1">
      <c r="S984" s="943"/>
      <c r="T984" s="944"/>
      <c r="U984" s="944"/>
      <c r="V984" s="945"/>
      <c r="W984" s="1273" t="s">
        <v>5892</v>
      </c>
      <c r="X984" s="1274"/>
      <c r="Y984" s="1278">
        <v>4.7600000000000002E-4</v>
      </c>
      <c r="Z984" s="927" t="s">
        <v>3381</v>
      </c>
    </row>
    <row r="985" spans="19:26" ht="27.6" customHeight="1">
      <c r="S985" s="943"/>
      <c r="T985" s="944"/>
      <c r="U985" s="944"/>
      <c r="V985" s="945"/>
      <c r="W985" s="1273" t="s">
        <v>6097</v>
      </c>
      <c r="X985" s="1274"/>
      <c r="Y985" s="1278"/>
      <c r="Z985" s="927" t="s">
        <v>3381</v>
      </c>
    </row>
    <row r="986" spans="19:26" ht="27.6" customHeight="1">
      <c r="S986" s="943"/>
      <c r="T986" s="944"/>
      <c r="U986" s="944"/>
      <c r="V986" s="945"/>
      <c r="W986" s="1273" t="s">
        <v>6098</v>
      </c>
      <c r="X986" s="1274"/>
      <c r="Y986" s="1278"/>
      <c r="Z986" s="927" t="s">
        <v>3381</v>
      </c>
    </row>
    <row r="987" spans="19:26" ht="13.5" customHeight="1">
      <c r="S987" s="943"/>
      <c r="T987" s="944"/>
      <c r="U987" s="944"/>
      <c r="V987" s="945"/>
      <c r="W987" s="1273" t="s">
        <v>6099</v>
      </c>
      <c r="X987" s="1274"/>
      <c r="Y987" s="1278"/>
      <c r="Z987" s="927" t="s">
        <v>3381</v>
      </c>
    </row>
    <row r="988" spans="19:26" ht="27.6" customHeight="1">
      <c r="S988" s="943"/>
      <c r="T988" s="944"/>
      <c r="U988" s="944"/>
      <c r="V988" s="945"/>
      <c r="W988" s="1273" t="s">
        <v>6100</v>
      </c>
      <c r="X988" s="1274"/>
      <c r="Y988" s="1279"/>
      <c r="Z988" s="927" t="s">
        <v>3381</v>
      </c>
    </row>
    <row r="989" spans="19:26" ht="27.6" customHeight="1">
      <c r="S989" s="943"/>
      <c r="T989" s="944"/>
      <c r="U989" s="944"/>
      <c r="V989" s="945"/>
      <c r="W989" s="1273" t="s">
        <v>3238</v>
      </c>
      <c r="X989" s="1274"/>
      <c r="Y989" s="953">
        <v>3.4299999999999999E-4</v>
      </c>
      <c r="Z989" s="927" t="s">
        <v>3381</v>
      </c>
    </row>
    <row r="990" spans="19:26" ht="13.5" customHeight="1">
      <c r="S990" s="943"/>
      <c r="T990" s="944"/>
      <c r="U990" s="944"/>
      <c r="V990" s="945"/>
      <c r="W990" s="1273" t="s">
        <v>3239</v>
      </c>
      <c r="X990" s="1274"/>
      <c r="Y990" s="942">
        <v>3.88E-4</v>
      </c>
      <c r="Z990" s="927" t="s">
        <v>3381</v>
      </c>
    </row>
    <row r="991" spans="19:26" ht="13.5" customHeight="1">
      <c r="S991" s="943"/>
      <c r="T991" s="944"/>
      <c r="U991" s="944"/>
      <c r="V991" s="945"/>
      <c r="W991" s="1273" t="s">
        <v>3240</v>
      </c>
      <c r="X991" s="1274"/>
      <c r="Y991" s="942">
        <v>3.3300000000000002E-4</v>
      </c>
      <c r="Z991" s="927" t="s">
        <v>3381</v>
      </c>
    </row>
    <row r="992" spans="19:26" ht="13.5" customHeight="1">
      <c r="S992" s="943"/>
      <c r="T992" s="944"/>
      <c r="U992" s="944"/>
      <c r="V992" s="945"/>
      <c r="W992" s="1273" t="s">
        <v>3241</v>
      </c>
      <c r="X992" s="1274"/>
      <c r="Y992" s="942">
        <v>4.64E-4</v>
      </c>
      <c r="Z992" s="927" t="s">
        <v>3381</v>
      </c>
    </row>
    <row r="993" spans="19:26" ht="13.5" customHeight="1">
      <c r="S993" s="943"/>
      <c r="T993" s="944"/>
      <c r="U993" s="944"/>
      <c r="V993" s="945"/>
      <c r="W993" s="1273" t="s">
        <v>5893</v>
      </c>
      <c r="X993" s="1274"/>
      <c r="Y993" s="1267">
        <v>4.4799999999999999E-4</v>
      </c>
      <c r="Z993" s="927" t="s">
        <v>3381</v>
      </c>
    </row>
    <row r="994" spans="19:26" ht="13.5" customHeight="1">
      <c r="S994" s="943"/>
      <c r="T994" s="944"/>
      <c r="U994" s="944"/>
      <c r="V994" s="945"/>
      <c r="W994" s="1273" t="s">
        <v>6101</v>
      </c>
      <c r="X994" s="1274"/>
      <c r="Y994" s="1267"/>
      <c r="Z994" s="927" t="s">
        <v>3381</v>
      </c>
    </row>
    <row r="995" spans="19:26">
      <c r="S995" s="943"/>
      <c r="T995" s="944"/>
      <c r="U995" s="944"/>
      <c r="V995" s="945"/>
      <c r="W995" s="1273" t="s">
        <v>6102</v>
      </c>
      <c r="X995" s="1274"/>
      <c r="Y995" s="1267"/>
      <c r="Z995" s="927" t="s">
        <v>3381</v>
      </c>
    </row>
    <row r="996" spans="19:26">
      <c r="S996" s="943"/>
      <c r="T996" s="944"/>
      <c r="U996" s="944"/>
      <c r="V996" s="945"/>
      <c r="W996" s="1273" t="s">
        <v>3242</v>
      </c>
      <c r="X996" s="1274"/>
      <c r="Y996" s="942">
        <v>4.8799999999999999E-4</v>
      </c>
      <c r="Z996" s="927" t="s">
        <v>3381</v>
      </c>
    </row>
    <row r="997" spans="19:26" ht="13.5" customHeight="1">
      <c r="S997" s="943"/>
      <c r="T997" s="944"/>
      <c r="U997" s="944"/>
      <c r="V997" s="945"/>
      <c r="W997" s="1273" t="s">
        <v>3243</v>
      </c>
      <c r="X997" s="1274"/>
      <c r="Y997" s="942">
        <v>3.7500000000000001E-4</v>
      </c>
      <c r="Z997" s="927" t="s">
        <v>3381</v>
      </c>
    </row>
    <row r="998" spans="19:26" ht="13.5" customHeight="1">
      <c r="S998" s="943"/>
      <c r="T998" s="944"/>
      <c r="U998" s="944"/>
      <c r="V998" s="945"/>
      <c r="W998" s="1273" t="s">
        <v>3244</v>
      </c>
      <c r="X998" s="1274"/>
      <c r="Y998" s="942">
        <v>4.95E-4</v>
      </c>
      <c r="Z998" s="927" t="s">
        <v>3381</v>
      </c>
    </row>
    <row r="999" spans="19:26" ht="13.5" customHeight="1">
      <c r="S999" s="943"/>
      <c r="T999" s="944"/>
      <c r="U999" s="944"/>
      <c r="V999" s="945"/>
      <c r="W999" s="1273" t="s">
        <v>3447</v>
      </c>
      <c r="X999" s="1274"/>
      <c r="Y999" s="1267">
        <v>4.66E-4</v>
      </c>
      <c r="Z999" s="927" t="s">
        <v>3381</v>
      </c>
    </row>
    <row r="1000" spans="19:26" ht="27.6" customHeight="1">
      <c r="S1000" s="943"/>
      <c r="T1000" s="944"/>
      <c r="U1000" s="944"/>
      <c r="V1000" s="945"/>
      <c r="W1000" s="1273" t="s">
        <v>3963</v>
      </c>
      <c r="X1000" s="1274"/>
      <c r="Y1000" s="1267"/>
      <c r="Z1000" s="927" t="s">
        <v>3381</v>
      </c>
    </row>
    <row r="1001" spans="19:26" ht="13.5" customHeight="1">
      <c r="S1001" s="943"/>
      <c r="T1001" s="944"/>
      <c r="U1001" s="944"/>
      <c r="V1001" s="945"/>
      <c r="W1001" s="1273" t="s">
        <v>3448</v>
      </c>
      <c r="X1001" s="1274"/>
      <c r="Y1001" s="1270"/>
      <c r="Z1001" s="927" t="s">
        <v>3381</v>
      </c>
    </row>
    <row r="1002" spans="19:26" ht="13.5" customHeight="1">
      <c r="S1002" s="943"/>
      <c r="T1002" s="944"/>
      <c r="U1002" s="944"/>
      <c r="V1002" s="945"/>
      <c r="W1002" s="1273" t="s">
        <v>3915</v>
      </c>
      <c r="X1002" s="1274"/>
      <c r="Y1002" s="1267">
        <v>4.5399999999999998E-4</v>
      </c>
      <c r="Z1002" s="927" t="s">
        <v>3381</v>
      </c>
    </row>
    <row r="1003" spans="19:26" ht="13.5" customHeight="1">
      <c r="S1003" s="943"/>
      <c r="T1003" s="944"/>
      <c r="U1003" s="944"/>
      <c r="V1003" s="945"/>
      <c r="W1003" s="1273" t="s">
        <v>3916</v>
      </c>
      <c r="X1003" s="1274"/>
      <c r="Y1003" s="1267"/>
      <c r="Z1003" s="927" t="s">
        <v>3381</v>
      </c>
    </row>
    <row r="1004" spans="19:26" ht="13.5" customHeight="1">
      <c r="S1004" s="943"/>
      <c r="T1004" s="944"/>
      <c r="U1004" s="944"/>
      <c r="V1004" s="945"/>
      <c r="W1004" s="1273" t="s">
        <v>3917</v>
      </c>
      <c r="X1004" s="1274"/>
      <c r="Y1004" s="1267"/>
      <c r="Z1004" s="927" t="s">
        <v>3381</v>
      </c>
    </row>
    <row r="1005" spans="19:26" ht="13.5" customHeight="1">
      <c r="S1005" s="943"/>
      <c r="T1005" s="944"/>
      <c r="U1005" s="944"/>
      <c r="V1005" s="945"/>
      <c r="W1005" s="1273" t="s">
        <v>3918</v>
      </c>
      <c r="X1005" s="1274"/>
      <c r="Y1005" s="1267"/>
      <c r="Z1005" s="927" t="s">
        <v>3381</v>
      </c>
    </row>
    <row r="1006" spans="19:26" ht="13.5" customHeight="1">
      <c r="S1006" s="943"/>
      <c r="T1006" s="944"/>
      <c r="U1006" s="944"/>
      <c r="V1006" s="945"/>
      <c r="W1006" s="1273" t="s">
        <v>6103</v>
      </c>
      <c r="X1006" s="1274"/>
      <c r="Y1006" s="1267"/>
      <c r="Z1006" s="927" t="s">
        <v>3381</v>
      </c>
    </row>
    <row r="1007" spans="19:26" ht="13.5" customHeight="1">
      <c r="S1007" s="943"/>
      <c r="T1007" s="944"/>
      <c r="U1007" s="944"/>
      <c r="V1007" s="945"/>
      <c r="W1007" s="1273" t="s">
        <v>6104</v>
      </c>
      <c r="X1007" s="1274"/>
      <c r="Y1007" s="1267"/>
      <c r="Z1007" s="927" t="s">
        <v>3381</v>
      </c>
    </row>
    <row r="1008" spans="19:26" ht="13.5" customHeight="1">
      <c r="S1008" s="943"/>
      <c r="T1008" s="944"/>
      <c r="U1008" s="944"/>
      <c r="V1008" s="945"/>
      <c r="W1008" s="1273" t="s">
        <v>6105</v>
      </c>
      <c r="X1008" s="1274"/>
      <c r="Y1008" s="1267"/>
      <c r="Z1008" s="927" t="s">
        <v>3381</v>
      </c>
    </row>
    <row r="1009" spans="19:26" ht="13.5" customHeight="1">
      <c r="S1009" s="943"/>
      <c r="T1009" s="944"/>
      <c r="U1009" s="944"/>
      <c r="V1009" s="945"/>
      <c r="W1009" s="1273" t="s">
        <v>3919</v>
      </c>
      <c r="X1009" s="1274"/>
      <c r="Y1009" s="1267"/>
      <c r="Z1009" s="927" t="s">
        <v>3381</v>
      </c>
    </row>
    <row r="1010" spans="19:26" ht="13.5" customHeight="1">
      <c r="S1010" s="943"/>
      <c r="T1010" s="944"/>
      <c r="U1010" s="944"/>
      <c r="V1010" s="945"/>
      <c r="W1010" s="1273" t="s">
        <v>3245</v>
      </c>
      <c r="X1010" s="1274"/>
      <c r="Y1010" s="942">
        <v>4.6299999999999998E-4</v>
      </c>
      <c r="Z1010" s="927" t="s">
        <v>3381</v>
      </c>
    </row>
    <row r="1011" spans="19:26" ht="13.5" customHeight="1">
      <c r="S1011" s="943"/>
      <c r="T1011" s="944"/>
      <c r="U1011" s="944"/>
      <c r="V1011" s="945"/>
      <c r="W1011" s="1273" t="s">
        <v>4113</v>
      </c>
      <c r="X1011" s="1274"/>
      <c r="Y1011" s="1267">
        <v>5.53E-4</v>
      </c>
      <c r="Z1011" s="927" t="s">
        <v>3381</v>
      </c>
    </row>
    <row r="1012" spans="19:26" ht="13.5" customHeight="1">
      <c r="S1012" s="943"/>
      <c r="T1012" s="944"/>
      <c r="U1012" s="944"/>
      <c r="V1012" s="945"/>
      <c r="W1012" s="1273" t="s">
        <v>4114</v>
      </c>
      <c r="X1012" s="1274"/>
      <c r="Y1012" s="1267"/>
      <c r="Z1012" s="927" t="s">
        <v>3381</v>
      </c>
    </row>
    <row r="1013" spans="19:26" ht="13.5" customHeight="1">
      <c r="S1013" s="943"/>
      <c r="T1013" s="944"/>
      <c r="U1013" s="944"/>
      <c r="V1013" s="945"/>
      <c r="W1013" s="1273" t="s">
        <v>4115</v>
      </c>
      <c r="X1013" s="1274"/>
      <c r="Y1013" s="1267"/>
      <c r="Z1013" s="927" t="s">
        <v>3381</v>
      </c>
    </row>
    <row r="1014" spans="19:26" ht="13.5" customHeight="1">
      <c r="S1014" s="943"/>
      <c r="T1014" s="944"/>
      <c r="U1014" s="944"/>
      <c r="V1014" s="945"/>
      <c r="W1014" s="1273" t="s">
        <v>3353</v>
      </c>
      <c r="X1014" s="1274"/>
      <c r="Y1014" s="1267">
        <v>3.9100000000000002E-4</v>
      </c>
      <c r="Z1014" s="927" t="s">
        <v>3381</v>
      </c>
    </row>
    <row r="1015" spans="19:26" ht="14.25" customHeight="1">
      <c r="S1015" s="943"/>
      <c r="T1015" s="944"/>
      <c r="U1015" s="944"/>
      <c r="V1015" s="945"/>
      <c r="W1015" s="1273" t="s">
        <v>3354</v>
      </c>
      <c r="X1015" s="1274"/>
      <c r="Y1015" s="1267"/>
      <c r="Z1015" s="927" t="s">
        <v>3381</v>
      </c>
    </row>
    <row r="1016" spans="19:26" ht="13.5" customHeight="1">
      <c r="S1016" s="943"/>
      <c r="T1016" s="944"/>
      <c r="U1016" s="944"/>
      <c r="V1016" s="945"/>
      <c r="W1016" s="1273" t="s">
        <v>3355</v>
      </c>
      <c r="X1016" s="1274"/>
      <c r="Y1016" s="1267"/>
      <c r="Z1016" s="927" t="s">
        <v>3381</v>
      </c>
    </row>
    <row r="1017" spans="19:26" ht="13.5" customHeight="1">
      <c r="S1017" s="943"/>
      <c r="T1017" s="944"/>
      <c r="U1017" s="944"/>
      <c r="V1017" s="945"/>
      <c r="W1017" s="1273" t="s">
        <v>3459</v>
      </c>
      <c r="X1017" s="1274"/>
      <c r="Y1017" s="1267"/>
      <c r="Z1017" s="927" t="s">
        <v>3381</v>
      </c>
    </row>
    <row r="1018" spans="19:26" ht="27.6" customHeight="1">
      <c r="S1018" s="943"/>
      <c r="T1018" s="944"/>
      <c r="U1018" s="944"/>
      <c r="V1018" s="945"/>
      <c r="W1018" s="1273" t="s">
        <v>3460</v>
      </c>
      <c r="X1018" s="1274"/>
      <c r="Y1018" s="1267"/>
      <c r="Z1018" s="927" t="s">
        <v>3381</v>
      </c>
    </row>
    <row r="1019" spans="19:26" ht="27.6" customHeight="1">
      <c r="S1019" s="943"/>
      <c r="T1019" s="944"/>
      <c r="U1019" s="944"/>
      <c r="V1019" s="945"/>
      <c r="W1019" s="1273" t="s">
        <v>3282</v>
      </c>
      <c r="X1019" s="1274"/>
      <c r="Y1019" s="942">
        <v>4.3899999999999999E-4</v>
      </c>
      <c r="Z1019" s="927" t="s">
        <v>3381</v>
      </c>
    </row>
    <row r="1020" spans="19:26" ht="27.6" customHeight="1">
      <c r="S1020" s="943"/>
      <c r="T1020" s="944"/>
      <c r="U1020" s="944"/>
      <c r="V1020" s="945"/>
      <c r="W1020" s="1273" t="s">
        <v>3246</v>
      </c>
      <c r="X1020" s="1274"/>
      <c r="Y1020" s="942">
        <v>4.5399999999999998E-4</v>
      </c>
      <c r="Z1020" s="927" t="s">
        <v>3381</v>
      </c>
    </row>
    <row r="1021" spans="19:26" ht="14.25" customHeight="1">
      <c r="S1021" s="943"/>
      <c r="T1021" s="944"/>
      <c r="U1021" s="944"/>
      <c r="V1021" s="945"/>
      <c r="W1021" s="1273" t="s">
        <v>3247</v>
      </c>
      <c r="X1021" s="1274"/>
      <c r="Y1021" s="942">
        <v>4.9200000000000003E-4</v>
      </c>
      <c r="Z1021" s="927" t="s">
        <v>3381</v>
      </c>
    </row>
    <row r="1022" spans="19:26" ht="13.5" customHeight="1">
      <c r="S1022" s="943"/>
      <c r="T1022" s="944"/>
      <c r="U1022" s="944"/>
      <c r="V1022" s="945"/>
      <c r="W1022" s="1273" t="s">
        <v>3248</v>
      </c>
      <c r="X1022" s="1274"/>
      <c r="Y1022" s="942">
        <v>5.22E-4</v>
      </c>
      <c r="Z1022" s="927" t="s">
        <v>3381</v>
      </c>
    </row>
    <row r="1023" spans="19:26" ht="13.5" customHeight="1">
      <c r="S1023" s="943"/>
      <c r="T1023" s="944"/>
      <c r="U1023" s="944"/>
      <c r="V1023" s="945"/>
      <c r="W1023" s="1273" t="s">
        <v>5894</v>
      </c>
      <c r="X1023" s="1274"/>
      <c r="Y1023" s="1267">
        <v>4.0999999999999999E-4</v>
      </c>
      <c r="Z1023" s="927" t="s">
        <v>3381</v>
      </c>
    </row>
    <row r="1024" spans="19:26" ht="13.5" customHeight="1">
      <c r="S1024" s="943"/>
      <c r="T1024" s="944"/>
      <c r="U1024" s="944"/>
      <c r="V1024" s="945"/>
      <c r="W1024" s="1273" t="s">
        <v>6106</v>
      </c>
      <c r="X1024" s="1274"/>
      <c r="Y1024" s="1267"/>
      <c r="Z1024" s="927" t="s">
        <v>3381</v>
      </c>
    </row>
    <row r="1025" spans="19:26" ht="13.5" customHeight="1">
      <c r="S1025" s="943"/>
      <c r="T1025" s="944"/>
      <c r="U1025" s="944"/>
      <c r="V1025" s="945"/>
      <c r="W1025" s="1273" t="s">
        <v>6107</v>
      </c>
      <c r="X1025" s="1274"/>
      <c r="Y1025" s="1268"/>
      <c r="Z1025" s="927" t="s">
        <v>3381</v>
      </c>
    </row>
    <row r="1026" spans="19:26" ht="27.6" customHeight="1">
      <c r="S1026" s="943"/>
      <c r="T1026" s="944"/>
      <c r="U1026" s="944"/>
      <c r="V1026" s="945"/>
      <c r="W1026" s="1273" t="s">
        <v>3761</v>
      </c>
      <c r="X1026" s="1274"/>
      <c r="Y1026" s="1276" t="s">
        <v>4627</v>
      </c>
      <c r="Z1026" s="927" t="s">
        <v>3381</v>
      </c>
    </row>
    <row r="1027" spans="19:26" ht="27.6" customHeight="1">
      <c r="S1027" s="943"/>
      <c r="T1027" s="944"/>
      <c r="U1027" s="944"/>
      <c r="V1027" s="945"/>
      <c r="W1027" s="1273" t="s">
        <v>4181</v>
      </c>
      <c r="X1027" s="1274"/>
      <c r="Y1027" s="1276"/>
      <c r="Z1027" s="927" t="s">
        <v>3381</v>
      </c>
    </row>
    <row r="1028" spans="19:26" ht="13.5" customHeight="1">
      <c r="S1028" s="943"/>
      <c r="T1028" s="944"/>
      <c r="U1028" s="944"/>
      <c r="V1028" s="945"/>
      <c r="W1028" s="1273" t="s">
        <v>3762</v>
      </c>
      <c r="X1028" s="1274"/>
      <c r="Y1028" s="1280"/>
      <c r="Z1028" s="927" t="s">
        <v>3381</v>
      </c>
    </row>
    <row r="1029" spans="19:26" ht="27.6" customHeight="1">
      <c r="S1029" s="943"/>
      <c r="T1029" s="944"/>
      <c r="U1029" s="944"/>
      <c r="V1029" s="945"/>
      <c r="W1029" s="1273" t="s">
        <v>3249</v>
      </c>
      <c r="X1029" s="1274"/>
      <c r="Y1029" s="942">
        <v>4.17E-4</v>
      </c>
      <c r="Z1029" s="927" t="s">
        <v>3381</v>
      </c>
    </row>
    <row r="1030" spans="19:26" ht="13.5" customHeight="1">
      <c r="S1030" s="943"/>
      <c r="T1030" s="944"/>
      <c r="U1030" s="944"/>
      <c r="V1030" s="945"/>
      <c r="W1030" s="1273" t="s">
        <v>3935</v>
      </c>
      <c r="X1030" s="1274"/>
      <c r="Y1030" s="1267">
        <v>6.3900000000000003E-4</v>
      </c>
      <c r="Z1030" s="927" t="s">
        <v>3381</v>
      </c>
    </row>
    <row r="1031" spans="19:26" ht="13.5" customHeight="1">
      <c r="S1031" s="943"/>
      <c r="T1031" s="944"/>
      <c r="U1031" s="944"/>
      <c r="V1031" s="945"/>
      <c r="W1031" s="1273" t="s">
        <v>3936</v>
      </c>
      <c r="X1031" s="1274"/>
      <c r="Y1031" s="1267"/>
      <c r="Z1031" s="927" t="s">
        <v>3381</v>
      </c>
    </row>
    <row r="1032" spans="19:26" ht="13.5" customHeight="1">
      <c r="S1032" s="943"/>
      <c r="T1032" s="944"/>
      <c r="U1032" s="944"/>
      <c r="V1032" s="945"/>
      <c r="W1032" s="1273" t="s">
        <v>3937</v>
      </c>
      <c r="X1032" s="1274"/>
      <c r="Y1032" s="1268"/>
      <c r="Z1032" s="927" t="s">
        <v>3381</v>
      </c>
    </row>
    <row r="1033" spans="19:26" ht="27.6" customHeight="1">
      <c r="S1033" s="943"/>
      <c r="T1033" s="944"/>
      <c r="U1033" s="944"/>
      <c r="V1033" s="945"/>
      <c r="W1033" s="1273" t="s">
        <v>5895</v>
      </c>
      <c r="X1033" s="1274"/>
      <c r="Y1033" s="1276">
        <v>8.3000000000000001E-4</v>
      </c>
      <c r="Z1033" s="927" t="s">
        <v>3381</v>
      </c>
    </row>
    <row r="1034" spans="19:26" ht="13.5" customHeight="1">
      <c r="S1034" s="943"/>
      <c r="T1034" s="944"/>
      <c r="U1034" s="944"/>
      <c r="V1034" s="945"/>
      <c r="W1034" s="1273" t="s">
        <v>6108</v>
      </c>
      <c r="X1034" s="1274"/>
      <c r="Y1034" s="1276"/>
      <c r="Z1034" s="927" t="s">
        <v>3381</v>
      </c>
    </row>
    <row r="1035" spans="19:26" ht="13.5" customHeight="1">
      <c r="S1035" s="943"/>
      <c r="T1035" s="944"/>
      <c r="U1035" s="944"/>
      <c r="V1035" s="945"/>
      <c r="W1035" s="1273" t="s">
        <v>6109</v>
      </c>
      <c r="X1035" s="1274"/>
      <c r="Y1035" s="1267"/>
      <c r="Z1035" s="927" t="s">
        <v>3381</v>
      </c>
    </row>
    <row r="1036" spans="19:26" ht="27.6" customHeight="1">
      <c r="S1036" s="943"/>
      <c r="T1036" s="944"/>
      <c r="U1036" s="944"/>
      <c r="V1036" s="945"/>
      <c r="W1036" s="1273" t="s">
        <v>3250</v>
      </c>
      <c r="X1036" s="1274"/>
      <c r="Y1036" s="942">
        <v>4.46E-4</v>
      </c>
      <c r="Z1036" s="927" t="s">
        <v>3381</v>
      </c>
    </row>
    <row r="1037" spans="19:26" ht="27.6" customHeight="1">
      <c r="S1037" s="943"/>
      <c r="T1037" s="944"/>
      <c r="U1037" s="944"/>
      <c r="V1037" s="945"/>
      <c r="W1037" s="1273" t="s">
        <v>4164</v>
      </c>
      <c r="X1037" s="1274"/>
      <c r="Y1037" s="1267">
        <v>4.6799999999999999E-4</v>
      </c>
      <c r="Z1037" s="927" t="s">
        <v>3381</v>
      </c>
    </row>
    <row r="1038" spans="19:26" ht="27.6" customHeight="1">
      <c r="S1038" s="943"/>
      <c r="T1038" s="944"/>
      <c r="U1038" s="944"/>
      <c r="V1038" s="945"/>
      <c r="W1038" s="1273" t="s">
        <v>4165</v>
      </c>
      <c r="X1038" s="1274"/>
      <c r="Y1038" s="1267"/>
      <c r="Z1038" s="927" t="s">
        <v>3381</v>
      </c>
    </row>
    <row r="1039" spans="19:26" ht="27.6" customHeight="1">
      <c r="S1039" s="943"/>
      <c r="T1039" s="944"/>
      <c r="U1039" s="944"/>
      <c r="V1039" s="945"/>
      <c r="W1039" s="1273" t="s">
        <v>4166</v>
      </c>
      <c r="X1039" s="1274"/>
      <c r="Y1039" s="1267"/>
      <c r="Z1039" s="927" t="s">
        <v>3381</v>
      </c>
    </row>
    <row r="1040" spans="19:26" ht="27.6" customHeight="1">
      <c r="S1040" s="943"/>
      <c r="T1040" s="944"/>
      <c r="U1040" s="944"/>
      <c r="V1040" s="945"/>
      <c r="W1040" s="1273" t="s">
        <v>4167</v>
      </c>
      <c r="X1040" s="1274"/>
      <c r="Y1040" s="1268"/>
      <c r="Z1040" s="927" t="s">
        <v>3381</v>
      </c>
    </row>
    <row r="1041" spans="19:26" ht="27.6" customHeight="1">
      <c r="S1041" s="943"/>
      <c r="T1041" s="944"/>
      <c r="U1041" s="944"/>
      <c r="V1041" s="945"/>
      <c r="W1041" s="1273" t="s">
        <v>3251</v>
      </c>
      <c r="X1041" s="1274"/>
      <c r="Y1041" s="947">
        <v>4.0099999999999999E-4</v>
      </c>
      <c r="Z1041" s="927" t="s">
        <v>3381</v>
      </c>
    </row>
    <row r="1042" spans="19:26" ht="27.6" customHeight="1">
      <c r="S1042" s="943"/>
      <c r="T1042" s="944"/>
      <c r="U1042" s="944"/>
      <c r="V1042" s="945"/>
      <c r="W1042" s="1273" t="s">
        <v>3562</v>
      </c>
      <c r="X1042" s="1274"/>
      <c r="Y1042" s="942">
        <v>4.1399999999999998E-4</v>
      </c>
      <c r="Z1042" s="927" t="s">
        <v>3381</v>
      </c>
    </row>
    <row r="1043" spans="19:26" ht="27.6" customHeight="1">
      <c r="S1043" s="943"/>
      <c r="T1043" s="944"/>
      <c r="U1043" s="944"/>
      <c r="V1043" s="945"/>
      <c r="W1043" s="1273" t="s">
        <v>3567</v>
      </c>
      <c r="X1043" s="1274"/>
      <c r="Y1043" s="942">
        <v>4.0400000000000001E-4</v>
      </c>
      <c r="Z1043" s="927" t="s">
        <v>3381</v>
      </c>
    </row>
    <row r="1044" spans="19:26" ht="27.6" customHeight="1">
      <c r="S1044" s="943"/>
      <c r="T1044" s="944"/>
      <c r="U1044" s="944"/>
      <c r="V1044" s="945"/>
      <c r="W1044" s="1273" t="s">
        <v>3252</v>
      </c>
      <c r="X1044" s="1274"/>
      <c r="Y1044" s="942">
        <v>4.3399999999999998E-4</v>
      </c>
      <c r="Z1044" s="927" t="s">
        <v>3381</v>
      </c>
    </row>
    <row r="1045" spans="19:26" ht="13.5" customHeight="1">
      <c r="S1045" s="943"/>
      <c r="T1045" s="944"/>
      <c r="U1045" s="944"/>
      <c r="V1045" s="945"/>
      <c r="W1045" s="1273" t="s">
        <v>3253</v>
      </c>
      <c r="X1045" s="1274"/>
      <c r="Y1045" s="942">
        <v>5.5900000000000004E-4</v>
      </c>
      <c r="Z1045" s="927" t="s">
        <v>3381</v>
      </c>
    </row>
    <row r="1046" spans="19:26" ht="13.5" customHeight="1">
      <c r="S1046" s="943"/>
      <c r="T1046" s="944"/>
      <c r="U1046" s="944"/>
      <c r="V1046" s="945"/>
      <c r="W1046" s="1273" t="s">
        <v>3254</v>
      </c>
      <c r="X1046" s="1274"/>
      <c r="Y1046" s="942">
        <v>4.8799999999999999E-4</v>
      </c>
      <c r="Z1046" s="927" t="s">
        <v>3381</v>
      </c>
    </row>
    <row r="1047" spans="19:26" ht="13.5" customHeight="1">
      <c r="S1047" s="943"/>
      <c r="T1047" s="944"/>
      <c r="U1047" s="944"/>
      <c r="V1047" s="945"/>
      <c r="W1047" s="1273" t="s">
        <v>3255</v>
      </c>
      <c r="X1047" s="1274"/>
      <c r="Y1047" s="942">
        <v>4.5399999999999998E-4</v>
      </c>
      <c r="Z1047" s="927" t="s">
        <v>3381</v>
      </c>
    </row>
    <row r="1048" spans="19:26" ht="13.5" customHeight="1">
      <c r="S1048" s="943"/>
      <c r="T1048" s="944"/>
      <c r="U1048" s="944"/>
      <c r="V1048" s="945"/>
      <c r="W1048" s="1273" t="s">
        <v>3323</v>
      </c>
      <c r="X1048" s="1274"/>
      <c r="Y1048" s="942">
        <v>4.6999999999999999E-4</v>
      </c>
      <c r="Z1048" s="927" t="s">
        <v>3381</v>
      </c>
    </row>
    <row r="1049" spans="19:26">
      <c r="S1049" s="943"/>
      <c r="T1049" s="944"/>
      <c r="U1049" s="944"/>
      <c r="V1049" s="945"/>
      <c r="W1049" s="1273" t="s">
        <v>3256</v>
      </c>
      <c r="X1049" s="1274"/>
      <c r="Y1049" s="938">
        <v>4.4099999999999999E-4</v>
      </c>
      <c r="Z1049" s="927" t="s">
        <v>3381</v>
      </c>
    </row>
    <row r="1050" spans="19:26" ht="13.5" customHeight="1">
      <c r="S1050" s="943"/>
      <c r="T1050" s="944"/>
      <c r="U1050" s="944"/>
      <c r="V1050" s="945"/>
      <c r="W1050" s="1273" t="s">
        <v>5896</v>
      </c>
      <c r="X1050" s="1274"/>
      <c r="Y1050" s="1281">
        <v>4.2299999999999998E-4</v>
      </c>
      <c r="Z1050" s="927" t="s">
        <v>3381</v>
      </c>
    </row>
    <row r="1051" spans="19:26" ht="13.5" customHeight="1">
      <c r="S1051" s="943"/>
      <c r="T1051" s="944"/>
      <c r="U1051" s="944"/>
      <c r="V1051" s="945"/>
      <c r="W1051" s="1273" t="s">
        <v>6110</v>
      </c>
      <c r="X1051" s="1274"/>
      <c r="Y1051" s="1282"/>
      <c r="Z1051" s="927" t="s">
        <v>3381</v>
      </c>
    </row>
    <row r="1052" spans="19:26" ht="13.5" customHeight="1">
      <c r="S1052" s="943"/>
      <c r="T1052" s="944"/>
      <c r="U1052" s="944"/>
      <c r="V1052" s="945"/>
      <c r="W1052" s="1273" t="s">
        <v>6111</v>
      </c>
      <c r="X1052" s="1274"/>
      <c r="Y1052" s="1283"/>
      <c r="Z1052" s="927" t="s">
        <v>3381</v>
      </c>
    </row>
    <row r="1053" spans="19:26" ht="13.5" customHeight="1">
      <c r="S1053" s="943"/>
      <c r="T1053" s="944"/>
      <c r="U1053" s="944"/>
      <c r="V1053" s="945"/>
      <c r="W1053" s="1273" t="s">
        <v>5897</v>
      </c>
      <c r="X1053" s="1274"/>
      <c r="Y1053" s="1262">
        <v>4.75E-4</v>
      </c>
      <c r="Z1053" s="927" t="s">
        <v>3381</v>
      </c>
    </row>
    <row r="1054" spans="19:26" ht="13.5" customHeight="1">
      <c r="S1054" s="943"/>
      <c r="T1054" s="944"/>
      <c r="U1054" s="944"/>
      <c r="V1054" s="945"/>
      <c r="W1054" s="1273" t="s">
        <v>6112</v>
      </c>
      <c r="X1054" s="1274"/>
      <c r="Y1054" s="1263"/>
      <c r="Z1054" s="927" t="s">
        <v>3381</v>
      </c>
    </row>
    <row r="1055" spans="19:26" ht="13.5" customHeight="1">
      <c r="S1055" s="943"/>
      <c r="T1055" s="944"/>
      <c r="U1055" s="944"/>
      <c r="V1055" s="945"/>
      <c r="W1055" s="1273" t="s">
        <v>6113</v>
      </c>
      <c r="X1055" s="1274"/>
      <c r="Y1055" s="1263"/>
      <c r="Z1055" s="927" t="s">
        <v>3381</v>
      </c>
    </row>
    <row r="1056" spans="19:26" ht="13.5" customHeight="1">
      <c r="S1056" s="943"/>
      <c r="T1056" s="944"/>
      <c r="U1056" s="944"/>
      <c r="V1056" s="945"/>
      <c r="W1056" s="1273" t="s">
        <v>6114</v>
      </c>
      <c r="X1056" s="1274"/>
      <c r="Y1056" s="1264"/>
      <c r="Z1056" s="927" t="s">
        <v>3381</v>
      </c>
    </row>
    <row r="1057" spans="19:26" ht="13.5" customHeight="1">
      <c r="S1057" s="943"/>
      <c r="T1057" s="944"/>
      <c r="U1057" s="944"/>
      <c r="V1057" s="945"/>
      <c r="W1057" s="1273" t="s">
        <v>3257</v>
      </c>
      <c r="X1057" s="1274"/>
      <c r="Y1057" s="947">
        <v>4.64E-4</v>
      </c>
      <c r="Z1057" s="927" t="s">
        <v>3381</v>
      </c>
    </row>
    <row r="1058" spans="19:26" ht="13.5" customHeight="1">
      <c r="S1058" s="943"/>
      <c r="T1058" s="944"/>
      <c r="U1058" s="944"/>
      <c r="V1058" s="945"/>
      <c r="W1058" s="1273" t="s">
        <v>3283</v>
      </c>
      <c r="X1058" s="1274"/>
      <c r="Y1058" s="942">
        <v>4.4499999999999997E-4</v>
      </c>
      <c r="Z1058" s="927" t="s">
        <v>3381</v>
      </c>
    </row>
    <row r="1059" spans="19:26" ht="13.5" customHeight="1">
      <c r="S1059" s="943"/>
      <c r="T1059" s="944"/>
      <c r="U1059" s="944"/>
      <c r="V1059" s="945"/>
      <c r="W1059" s="1273" t="s">
        <v>5898</v>
      </c>
      <c r="X1059" s="1274"/>
      <c r="Y1059" s="942">
        <v>4.6200000000000001E-4</v>
      </c>
      <c r="Z1059" s="927" t="s">
        <v>3381</v>
      </c>
    </row>
    <row r="1060" spans="19:26" ht="27.6" customHeight="1">
      <c r="S1060" s="943"/>
      <c r="T1060" s="944"/>
      <c r="U1060" s="944"/>
      <c r="V1060" s="945"/>
      <c r="W1060" s="1273" t="s">
        <v>3909</v>
      </c>
      <c r="X1060" s="1274"/>
      <c r="Y1060" s="1267">
        <v>4.5600000000000003E-4</v>
      </c>
      <c r="Z1060" s="927" t="s">
        <v>3381</v>
      </c>
    </row>
    <row r="1061" spans="19:26" ht="27.6" customHeight="1">
      <c r="S1061" s="943"/>
      <c r="T1061" s="944"/>
      <c r="U1061" s="944"/>
      <c r="V1061" s="945"/>
      <c r="W1061" s="1273" t="s">
        <v>3910</v>
      </c>
      <c r="X1061" s="1274"/>
      <c r="Y1061" s="1267"/>
      <c r="Z1061" s="927" t="s">
        <v>3381</v>
      </c>
    </row>
    <row r="1062" spans="19:26" ht="13.5" customHeight="1">
      <c r="S1062" s="943"/>
      <c r="T1062" s="944"/>
      <c r="U1062" s="944"/>
      <c r="V1062" s="945"/>
      <c r="W1062" s="1273" t="s">
        <v>3911</v>
      </c>
      <c r="X1062" s="1274"/>
      <c r="Y1062" s="1267"/>
      <c r="Z1062" s="927" t="s">
        <v>3381</v>
      </c>
    </row>
    <row r="1063" spans="19:26" ht="13.5" customHeight="1">
      <c r="S1063" s="943"/>
      <c r="T1063" s="944"/>
      <c r="U1063" s="944"/>
      <c r="V1063" s="945"/>
      <c r="W1063" s="1273" t="s">
        <v>3258</v>
      </c>
      <c r="X1063" s="1274"/>
      <c r="Y1063" s="942">
        <v>4.0700000000000003E-4</v>
      </c>
      <c r="Z1063" s="927" t="s">
        <v>3381</v>
      </c>
    </row>
    <row r="1064" spans="19:26" ht="13.5" customHeight="1">
      <c r="S1064" s="943"/>
      <c r="T1064" s="944"/>
      <c r="U1064" s="944"/>
      <c r="V1064" s="945"/>
      <c r="W1064" s="1273" t="s">
        <v>3754</v>
      </c>
      <c r="X1064" s="1274"/>
      <c r="Y1064" s="942">
        <v>3.2000000000000003E-4</v>
      </c>
      <c r="Z1064" s="927" t="s">
        <v>3381</v>
      </c>
    </row>
    <row r="1065" spans="19:26">
      <c r="S1065" s="943"/>
      <c r="T1065" s="944"/>
      <c r="U1065" s="944"/>
      <c r="V1065" s="945"/>
      <c r="W1065" s="1273" t="s">
        <v>3361</v>
      </c>
      <c r="X1065" s="1274"/>
      <c r="Y1065" s="1275">
        <v>2.2000000000000001E-4</v>
      </c>
      <c r="Z1065" s="927" t="s">
        <v>3381</v>
      </c>
    </row>
    <row r="1066" spans="19:26" ht="14.25" customHeight="1">
      <c r="S1066" s="943"/>
      <c r="T1066" s="944"/>
      <c r="U1066" s="944"/>
      <c r="V1066" s="945"/>
      <c r="W1066" s="1273" t="s">
        <v>4040</v>
      </c>
      <c r="X1066" s="1274"/>
      <c r="Y1066" s="1275"/>
      <c r="Z1066" s="927" t="s">
        <v>3381</v>
      </c>
    </row>
    <row r="1067" spans="19:26">
      <c r="S1067" s="943"/>
      <c r="T1067" s="944"/>
      <c r="U1067" s="944"/>
      <c r="V1067" s="945"/>
      <c r="W1067" s="1273" t="s">
        <v>4041</v>
      </c>
      <c r="X1067" s="1274"/>
      <c r="Y1067" s="1275"/>
      <c r="Z1067" s="927" t="s">
        <v>3381</v>
      </c>
    </row>
    <row r="1068" spans="19:26" ht="13.5" customHeight="1">
      <c r="S1068" s="943"/>
      <c r="T1068" s="944"/>
      <c r="U1068" s="944"/>
      <c r="V1068" s="945"/>
      <c r="W1068" s="1273" t="s">
        <v>3465</v>
      </c>
      <c r="X1068" s="1274"/>
      <c r="Y1068" s="1275"/>
      <c r="Z1068" s="927" t="s">
        <v>3381</v>
      </c>
    </row>
    <row r="1069" spans="19:26" ht="13.5" customHeight="1">
      <c r="S1069" s="943"/>
      <c r="T1069" s="944"/>
      <c r="U1069" s="944"/>
      <c r="V1069" s="945"/>
      <c r="W1069" s="1273" t="s">
        <v>3259</v>
      </c>
      <c r="X1069" s="1274"/>
      <c r="Y1069" s="942">
        <v>3.4600000000000001E-4</v>
      </c>
      <c r="Z1069" s="927" t="s">
        <v>3381</v>
      </c>
    </row>
    <row r="1070" spans="19:26" ht="13.5" customHeight="1">
      <c r="S1070" s="943"/>
      <c r="T1070" s="944"/>
      <c r="U1070" s="944"/>
      <c r="V1070" s="945"/>
      <c r="W1070" s="1273" t="s">
        <v>3260</v>
      </c>
      <c r="X1070" s="1274"/>
      <c r="Y1070" s="942">
        <v>5.5199999999999997E-4</v>
      </c>
      <c r="Z1070" s="927" t="s">
        <v>3381</v>
      </c>
    </row>
    <row r="1071" spans="19:26" ht="27.6" customHeight="1">
      <c r="S1071" s="943"/>
      <c r="T1071" s="944"/>
      <c r="U1071" s="944"/>
      <c r="V1071" s="945"/>
      <c r="W1071" s="1273" t="s">
        <v>3284</v>
      </c>
      <c r="X1071" s="1274"/>
      <c r="Y1071" s="942" t="s">
        <v>4627</v>
      </c>
      <c r="Z1071" s="927" t="s">
        <v>3381</v>
      </c>
    </row>
    <row r="1072" spans="19:26" ht="13.5" customHeight="1">
      <c r="S1072" s="943"/>
      <c r="T1072" s="944"/>
      <c r="U1072" s="944"/>
      <c r="V1072" s="945"/>
      <c r="W1072" s="1273" t="s">
        <v>3261</v>
      </c>
      <c r="X1072" s="1274"/>
      <c r="Y1072" s="942">
        <v>5.44E-4</v>
      </c>
      <c r="Z1072" s="927" t="s">
        <v>3381</v>
      </c>
    </row>
    <row r="1073" spans="19:26" ht="13.5" customHeight="1">
      <c r="S1073" s="943"/>
      <c r="T1073" s="944"/>
      <c r="U1073" s="944"/>
      <c r="V1073" s="945"/>
      <c r="W1073" s="1273" t="s">
        <v>3490</v>
      </c>
      <c r="X1073" s="1274"/>
      <c r="Y1073" s="942">
        <v>4.66E-4</v>
      </c>
      <c r="Z1073" s="927" t="s">
        <v>3381</v>
      </c>
    </row>
    <row r="1074" spans="19:26" ht="13.5" customHeight="1">
      <c r="S1074" s="943"/>
      <c r="T1074" s="944"/>
      <c r="U1074" s="944"/>
      <c r="V1074" s="945"/>
      <c r="W1074" s="1273" t="s">
        <v>3994</v>
      </c>
      <c r="X1074" s="1274"/>
      <c r="Y1074" s="1267">
        <v>7.3999999999999996E-5</v>
      </c>
      <c r="Z1074" s="927" t="s">
        <v>3381</v>
      </c>
    </row>
    <row r="1075" spans="19:26" ht="27.6" customHeight="1">
      <c r="S1075" s="943"/>
      <c r="T1075" s="944"/>
      <c r="U1075" s="944"/>
      <c r="V1075" s="945"/>
      <c r="W1075" s="1273" t="s">
        <v>3995</v>
      </c>
      <c r="X1075" s="1274"/>
      <c r="Y1075" s="1267"/>
      <c r="Z1075" s="927" t="s">
        <v>3381</v>
      </c>
    </row>
    <row r="1076" spans="19:26" ht="27.6" customHeight="1">
      <c r="S1076" s="943"/>
      <c r="T1076" s="944"/>
      <c r="U1076" s="944"/>
      <c r="V1076" s="945"/>
      <c r="W1076" s="1273" t="s">
        <v>3996</v>
      </c>
      <c r="X1076" s="1274"/>
      <c r="Y1076" s="1267"/>
      <c r="Z1076" s="927" t="s">
        <v>3381</v>
      </c>
    </row>
    <row r="1077" spans="19:26" ht="13.5" customHeight="1">
      <c r="S1077" s="943"/>
      <c r="T1077" s="944"/>
      <c r="U1077" s="944"/>
      <c r="V1077" s="945"/>
      <c r="W1077" s="1273" t="s">
        <v>3285</v>
      </c>
      <c r="X1077" s="1274"/>
      <c r="Y1077" s="942">
        <v>3.9800000000000002E-4</v>
      </c>
      <c r="Z1077" s="927" t="s">
        <v>3381</v>
      </c>
    </row>
    <row r="1078" spans="19:26" ht="27.6" customHeight="1">
      <c r="S1078" s="943"/>
      <c r="T1078" s="944"/>
      <c r="U1078" s="944"/>
      <c r="V1078" s="945"/>
      <c r="W1078" s="1273" t="s">
        <v>3262</v>
      </c>
      <c r="X1078" s="1274"/>
      <c r="Y1078" s="942">
        <v>1.8000000000000001E-4</v>
      </c>
      <c r="Z1078" s="927" t="s">
        <v>3381</v>
      </c>
    </row>
    <row r="1079" spans="19:26" ht="27.6" customHeight="1">
      <c r="S1079" s="943"/>
      <c r="T1079" s="944"/>
      <c r="U1079" s="944"/>
      <c r="V1079" s="945"/>
      <c r="W1079" s="1273" t="s">
        <v>3263</v>
      </c>
      <c r="X1079" s="1274"/>
      <c r="Y1079" s="942">
        <v>4.64E-4</v>
      </c>
      <c r="Z1079" s="927" t="s">
        <v>3381</v>
      </c>
    </row>
    <row r="1080" spans="19:26">
      <c r="S1080" s="943"/>
      <c r="T1080" s="944"/>
      <c r="U1080" s="944"/>
      <c r="V1080" s="945"/>
      <c r="W1080" s="1273" t="s">
        <v>3286</v>
      </c>
      <c r="X1080" s="1274"/>
      <c r="Y1080" s="942">
        <v>6.0000000000000002E-6</v>
      </c>
      <c r="Z1080" s="927" t="s">
        <v>3381</v>
      </c>
    </row>
    <row r="1081" spans="19:26" ht="13.5" customHeight="1">
      <c r="S1081" s="943"/>
      <c r="T1081" s="944"/>
      <c r="U1081" s="944"/>
      <c r="V1081" s="945"/>
      <c r="W1081" s="1273" t="s">
        <v>3264</v>
      </c>
      <c r="X1081" s="1274"/>
      <c r="Y1081" s="942">
        <v>4.64E-4</v>
      </c>
      <c r="Z1081" s="927" t="s">
        <v>3381</v>
      </c>
    </row>
    <row r="1082" spans="19:26">
      <c r="S1082" s="943"/>
      <c r="T1082" s="944"/>
      <c r="U1082" s="944"/>
      <c r="V1082" s="945"/>
      <c r="W1082" s="1273" t="s">
        <v>3265</v>
      </c>
      <c r="X1082" s="1274"/>
      <c r="Y1082" s="942">
        <v>4.5399999999999998E-4</v>
      </c>
      <c r="Z1082" s="927" t="s">
        <v>3381</v>
      </c>
    </row>
    <row r="1083" spans="19:26" ht="27.6" customHeight="1">
      <c r="S1083" s="943"/>
      <c r="T1083" s="944"/>
      <c r="U1083" s="944"/>
      <c r="V1083" s="945"/>
      <c r="W1083" s="1273" t="s">
        <v>4106</v>
      </c>
      <c r="X1083" s="1274"/>
      <c r="Y1083" s="1267">
        <v>5.53E-4</v>
      </c>
      <c r="Z1083" s="927" t="s">
        <v>3381</v>
      </c>
    </row>
    <row r="1084" spans="19:26" ht="27.6" customHeight="1">
      <c r="S1084" s="943"/>
      <c r="T1084" s="944"/>
      <c r="U1084" s="944"/>
      <c r="V1084" s="945"/>
      <c r="W1084" s="1273" t="s">
        <v>4107</v>
      </c>
      <c r="X1084" s="1274"/>
      <c r="Y1084" s="1267"/>
      <c r="Z1084" s="927" t="s">
        <v>3381</v>
      </c>
    </row>
    <row r="1085" spans="19:26" ht="27.6" customHeight="1">
      <c r="S1085" s="943"/>
      <c r="T1085" s="944"/>
      <c r="U1085" s="944"/>
      <c r="V1085" s="945"/>
      <c r="W1085" s="1273" t="s">
        <v>4108</v>
      </c>
      <c r="X1085" s="1274"/>
      <c r="Y1085" s="1267"/>
      <c r="Z1085" s="927" t="s">
        <v>3381</v>
      </c>
    </row>
    <row r="1086" spans="19:26" ht="27.6" customHeight="1">
      <c r="S1086" s="943"/>
      <c r="T1086" s="944"/>
      <c r="U1086" s="944"/>
      <c r="V1086" s="945"/>
      <c r="W1086" s="1273" t="s">
        <v>3287</v>
      </c>
      <c r="X1086" s="1274"/>
      <c r="Y1086" s="942">
        <v>4.9799999999999996E-4</v>
      </c>
      <c r="Z1086" s="927" t="s">
        <v>3381</v>
      </c>
    </row>
    <row r="1087" spans="19:26" ht="13.5" customHeight="1">
      <c r="S1087" s="943"/>
      <c r="T1087" s="944"/>
      <c r="U1087" s="944"/>
      <c r="V1087" s="945"/>
      <c r="W1087" s="1273" t="s">
        <v>3288</v>
      </c>
      <c r="X1087" s="1274"/>
      <c r="Y1087" s="942">
        <v>4.3600000000000003E-4</v>
      </c>
      <c r="Z1087" s="927" t="s">
        <v>3381</v>
      </c>
    </row>
    <row r="1088" spans="19:26" ht="13.5" customHeight="1">
      <c r="S1088" s="943"/>
      <c r="T1088" s="944"/>
      <c r="U1088" s="944"/>
      <c r="V1088" s="945"/>
      <c r="W1088" s="1273" t="s">
        <v>3289</v>
      </c>
      <c r="X1088" s="1274"/>
      <c r="Y1088" s="942">
        <v>4.4000000000000002E-4</v>
      </c>
      <c r="Z1088" s="927" t="s">
        <v>3381</v>
      </c>
    </row>
    <row r="1089" spans="19:26" ht="13.5" customHeight="1">
      <c r="S1089" s="943"/>
      <c r="T1089" s="944"/>
      <c r="U1089" s="944"/>
      <c r="V1089" s="945"/>
      <c r="W1089" s="1273" t="s">
        <v>3290</v>
      </c>
      <c r="X1089" s="1274"/>
      <c r="Y1089" s="942">
        <v>4.8799999999999999E-4</v>
      </c>
      <c r="Z1089" s="927" t="s">
        <v>3381</v>
      </c>
    </row>
    <row r="1090" spans="19:26" ht="13.5" customHeight="1">
      <c r="S1090" s="943"/>
      <c r="T1090" s="944"/>
      <c r="U1090" s="944"/>
      <c r="V1090" s="945"/>
      <c r="W1090" s="1273" t="s">
        <v>3291</v>
      </c>
      <c r="X1090" s="1274"/>
      <c r="Y1090" s="942">
        <v>4.6900000000000002E-4</v>
      </c>
      <c r="Z1090" s="927" t="s">
        <v>3381</v>
      </c>
    </row>
    <row r="1091" spans="19:26" ht="13.5" customHeight="1">
      <c r="S1091" s="943"/>
      <c r="T1091" s="944"/>
      <c r="U1091" s="944"/>
      <c r="V1091" s="945"/>
      <c r="W1091" s="1273" t="s">
        <v>3292</v>
      </c>
      <c r="X1091" s="1274"/>
      <c r="Y1091" s="942">
        <v>2.9700000000000001E-4</v>
      </c>
      <c r="Z1091" s="927" t="s">
        <v>3381</v>
      </c>
    </row>
    <row r="1092" spans="19:26" ht="13.5" customHeight="1">
      <c r="S1092" s="943"/>
      <c r="T1092" s="944"/>
      <c r="U1092" s="944"/>
      <c r="V1092" s="945"/>
      <c r="W1092" s="1273" t="s">
        <v>4160</v>
      </c>
      <c r="X1092" s="1274"/>
      <c r="Y1092" s="1267">
        <v>4.3800000000000002E-4</v>
      </c>
      <c r="Z1092" s="927" t="s">
        <v>3381</v>
      </c>
    </row>
    <row r="1093" spans="19:26" ht="13.5" customHeight="1">
      <c r="S1093" s="943"/>
      <c r="T1093" s="944"/>
      <c r="U1093" s="944"/>
      <c r="V1093" s="945"/>
      <c r="W1093" s="1273" t="s">
        <v>4161</v>
      </c>
      <c r="X1093" s="1274"/>
      <c r="Y1093" s="1267"/>
      <c r="Z1093" s="927" t="s">
        <v>3381</v>
      </c>
    </row>
    <row r="1094" spans="19:26" ht="27.6" customHeight="1">
      <c r="S1094" s="943"/>
      <c r="T1094" s="944"/>
      <c r="U1094" s="944"/>
      <c r="V1094" s="945"/>
      <c r="W1094" s="1273" t="s">
        <v>4162</v>
      </c>
      <c r="X1094" s="1274"/>
      <c r="Y1094" s="1267"/>
      <c r="Z1094" s="927" t="s">
        <v>3381</v>
      </c>
    </row>
    <row r="1095" spans="19:26" ht="27.6" customHeight="1">
      <c r="S1095" s="943"/>
      <c r="T1095" s="944"/>
      <c r="U1095" s="944"/>
      <c r="V1095" s="945"/>
      <c r="W1095" s="1273" t="s">
        <v>3266</v>
      </c>
      <c r="X1095" s="1274"/>
      <c r="Y1095" s="942">
        <v>4.4000000000000002E-4</v>
      </c>
      <c r="Z1095" s="927" t="s">
        <v>3381</v>
      </c>
    </row>
    <row r="1096" spans="19:26" ht="27.6" customHeight="1">
      <c r="S1096" s="943"/>
      <c r="T1096" s="944"/>
      <c r="U1096" s="944"/>
      <c r="V1096" s="945"/>
      <c r="W1096" s="1273" t="s">
        <v>3293</v>
      </c>
      <c r="X1096" s="1274"/>
      <c r="Y1096" s="942" t="s">
        <v>4627</v>
      </c>
      <c r="Z1096" s="927" t="s">
        <v>3381</v>
      </c>
    </row>
    <row r="1097" spans="19:26" ht="13.5" customHeight="1">
      <c r="S1097" s="943"/>
      <c r="T1097" s="944"/>
      <c r="U1097" s="944"/>
      <c r="V1097" s="945"/>
      <c r="W1097" s="1273" t="s">
        <v>5899</v>
      </c>
      <c r="X1097" s="1274"/>
      <c r="Y1097" s="942">
        <v>4.7100000000000001E-4</v>
      </c>
      <c r="Z1097" s="927" t="s">
        <v>3381</v>
      </c>
    </row>
    <row r="1098" spans="19:26" ht="13.5" customHeight="1">
      <c r="S1098" s="943"/>
      <c r="T1098" s="944"/>
      <c r="U1098" s="944"/>
      <c r="V1098" s="945"/>
      <c r="W1098" s="1273" t="s">
        <v>5900</v>
      </c>
      <c r="X1098" s="1274"/>
      <c r="Y1098" s="1276">
        <v>2.8200000000000002E-4</v>
      </c>
      <c r="Z1098" s="927" t="s">
        <v>3381</v>
      </c>
    </row>
    <row r="1099" spans="19:26" ht="13.5" customHeight="1">
      <c r="S1099" s="943"/>
      <c r="T1099" s="944"/>
      <c r="U1099" s="944"/>
      <c r="V1099" s="945"/>
      <c r="W1099" s="1273" t="s">
        <v>6115</v>
      </c>
      <c r="X1099" s="1274"/>
      <c r="Y1099" s="1276"/>
      <c r="Z1099" s="927" t="s">
        <v>3381</v>
      </c>
    </row>
    <row r="1100" spans="19:26" ht="13.5" customHeight="1">
      <c r="S1100" s="943"/>
      <c r="T1100" s="944"/>
      <c r="U1100" s="944"/>
      <c r="V1100" s="945"/>
      <c r="W1100" s="1273" t="s">
        <v>6116</v>
      </c>
      <c r="X1100" s="1274"/>
      <c r="Y1100" s="1270"/>
      <c r="Z1100" s="927" t="s">
        <v>3381</v>
      </c>
    </row>
    <row r="1101" spans="19:26" ht="13.5" customHeight="1">
      <c r="S1101" s="943"/>
      <c r="T1101" s="944"/>
      <c r="U1101" s="944"/>
      <c r="V1101" s="945"/>
      <c r="W1101" s="1273" t="s">
        <v>3294</v>
      </c>
      <c r="X1101" s="1274"/>
      <c r="Y1101" s="947">
        <v>4.6700000000000002E-4</v>
      </c>
      <c r="Z1101" s="927" t="s">
        <v>3381</v>
      </c>
    </row>
    <row r="1102" spans="19:26" ht="13.5" customHeight="1">
      <c r="S1102" s="943"/>
      <c r="T1102" s="944"/>
      <c r="U1102" s="944"/>
      <c r="V1102" s="945"/>
      <c r="W1102" s="1273" t="s">
        <v>4083</v>
      </c>
      <c r="X1102" s="1274"/>
      <c r="Y1102" s="1267">
        <v>4.57E-4</v>
      </c>
      <c r="Z1102" s="927" t="s">
        <v>3381</v>
      </c>
    </row>
    <row r="1103" spans="19:26" ht="13.5" customHeight="1">
      <c r="S1103" s="943"/>
      <c r="T1103" s="944"/>
      <c r="U1103" s="944"/>
      <c r="V1103" s="945"/>
      <c r="W1103" s="1273" t="s">
        <v>4084</v>
      </c>
      <c r="X1103" s="1274"/>
      <c r="Y1103" s="1267"/>
      <c r="Z1103" s="927" t="s">
        <v>3381</v>
      </c>
    </row>
    <row r="1104" spans="19:26" ht="13.5" customHeight="1">
      <c r="S1104" s="943"/>
      <c r="T1104" s="944"/>
      <c r="U1104" s="944"/>
      <c r="V1104" s="945"/>
      <c r="W1104" s="1273" t="s">
        <v>4085</v>
      </c>
      <c r="X1104" s="1274"/>
      <c r="Y1104" s="1267"/>
      <c r="Z1104" s="927" t="s">
        <v>3381</v>
      </c>
    </row>
    <row r="1105" spans="19:26" ht="13.5" customHeight="1">
      <c r="S1105" s="943"/>
      <c r="T1105" s="944"/>
      <c r="U1105" s="944"/>
      <c r="V1105" s="945"/>
      <c r="W1105" s="1273" t="s">
        <v>4092</v>
      </c>
      <c r="X1105" s="1274"/>
      <c r="Y1105" s="942">
        <v>4.55E-4</v>
      </c>
      <c r="Z1105" s="927" t="s">
        <v>3381</v>
      </c>
    </row>
    <row r="1106" spans="19:26" ht="13.5" customHeight="1">
      <c r="S1106" s="943"/>
      <c r="T1106" s="944"/>
      <c r="U1106" s="944"/>
      <c r="V1106" s="945"/>
      <c r="W1106" s="1273" t="s">
        <v>5901</v>
      </c>
      <c r="X1106" s="1274"/>
      <c r="Y1106" s="942">
        <v>4.5600000000000003E-4</v>
      </c>
      <c r="Z1106" s="927" t="s">
        <v>3381</v>
      </c>
    </row>
    <row r="1107" spans="19:26" ht="27.6" customHeight="1">
      <c r="S1107" s="943"/>
      <c r="T1107" s="944"/>
      <c r="U1107" s="944"/>
      <c r="V1107" s="945"/>
      <c r="W1107" s="1273" t="s">
        <v>3588</v>
      </c>
      <c r="X1107" s="1274"/>
      <c r="Y1107" s="1267">
        <v>4.9700000000000005E-4</v>
      </c>
      <c r="Z1107" s="927" t="s">
        <v>3381</v>
      </c>
    </row>
    <row r="1108" spans="19:26" ht="27.6" customHeight="1">
      <c r="S1108" s="943"/>
      <c r="T1108" s="944"/>
      <c r="U1108" s="944"/>
      <c r="V1108" s="945"/>
      <c r="W1108" s="1273" t="s">
        <v>6117</v>
      </c>
      <c r="X1108" s="1274"/>
      <c r="Y1108" s="1267"/>
      <c r="Z1108" s="927" t="s">
        <v>3381</v>
      </c>
    </row>
    <row r="1109" spans="19:26" ht="13.5" customHeight="1">
      <c r="S1109" s="943"/>
      <c r="T1109" s="944"/>
      <c r="U1109" s="944"/>
      <c r="V1109" s="945"/>
      <c r="W1109" s="1273" t="s">
        <v>3589</v>
      </c>
      <c r="X1109" s="1274"/>
      <c r="Y1109" s="1267"/>
      <c r="Z1109" s="927" t="s">
        <v>3381</v>
      </c>
    </row>
    <row r="1110" spans="19:26" ht="27.6" customHeight="1">
      <c r="S1110" s="943"/>
      <c r="T1110" s="944"/>
      <c r="U1110" s="944"/>
      <c r="V1110" s="945"/>
      <c r="W1110" s="1273" t="s">
        <v>3841</v>
      </c>
      <c r="X1110" s="1274"/>
      <c r="Y1110" s="942">
        <v>4.6200000000000001E-4</v>
      </c>
      <c r="Z1110" s="927" t="s">
        <v>3381</v>
      </c>
    </row>
    <row r="1111" spans="19:26" ht="27.6" customHeight="1">
      <c r="S1111" s="943"/>
      <c r="T1111" s="944"/>
      <c r="U1111" s="944"/>
      <c r="V1111" s="945"/>
      <c r="W1111" s="1273" t="s">
        <v>5902</v>
      </c>
      <c r="X1111" s="1274"/>
      <c r="Y1111" s="942">
        <v>4.66E-4</v>
      </c>
      <c r="Z1111" s="927" t="s">
        <v>3381</v>
      </c>
    </row>
    <row r="1112" spans="19:26" ht="27.6" customHeight="1">
      <c r="S1112" s="943"/>
      <c r="T1112" s="944"/>
      <c r="U1112" s="944"/>
      <c r="V1112" s="945"/>
      <c r="W1112" s="1273" t="s">
        <v>3295</v>
      </c>
      <c r="X1112" s="1274"/>
      <c r="Y1112" s="942">
        <v>6.2500000000000001E-4</v>
      </c>
      <c r="Z1112" s="927" t="s">
        <v>3381</v>
      </c>
    </row>
    <row r="1113" spans="19:26" ht="13.5" customHeight="1">
      <c r="S1113" s="943"/>
      <c r="T1113" s="944"/>
      <c r="U1113" s="944"/>
      <c r="V1113" s="945"/>
      <c r="W1113" s="1273" t="s">
        <v>3296</v>
      </c>
      <c r="X1113" s="1274"/>
      <c r="Y1113" s="942">
        <v>4.6700000000000002E-4</v>
      </c>
      <c r="Z1113" s="927" t="s">
        <v>3381</v>
      </c>
    </row>
    <row r="1114" spans="19:26" ht="27.6" customHeight="1">
      <c r="S1114" s="943"/>
      <c r="T1114" s="944"/>
      <c r="U1114" s="944"/>
      <c r="V1114" s="945"/>
      <c r="W1114" s="1273" t="s">
        <v>3297</v>
      </c>
      <c r="X1114" s="1274"/>
      <c r="Y1114" s="942">
        <v>3.6900000000000002E-4</v>
      </c>
      <c r="Z1114" s="927" t="s">
        <v>3381</v>
      </c>
    </row>
    <row r="1115" spans="19:26" ht="13.5" customHeight="1">
      <c r="S1115" s="943"/>
      <c r="T1115" s="944"/>
      <c r="U1115" s="944"/>
      <c r="V1115" s="945"/>
      <c r="W1115" s="1273" t="s">
        <v>3298</v>
      </c>
      <c r="X1115" s="1274"/>
      <c r="Y1115" s="942">
        <v>7.0200000000000004E-4</v>
      </c>
      <c r="Z1115" s="927" t="s">
        <v>3381</v>
      </c>
    </row>
    <row r="1116" spans="19:26" ht="27.6" customHeight="1">
      <c r="S1116" s="943"/>
      <c r="T1116" s="944"/>
      <c r="U1116" s="944"/>
      <c r="V1116" s="945"/>
      <c r="W1116" s="1273" t="s">
        <v>5903</v>
      </c>
      <c r="X1116" s="1274"/>
      <c r="Y1116" s="1260">
        <v>4.4499999999999997E-4</v>
      </c>
      <c r="Z1116" s="927" t="s">
        <v>3381</v>
      </c>
    </row>
    <row r="1117" spans="19:26" ht="27.6" customHeight="1">
      <c r="S1117" s="943"/>
      <c r="T1117" s="944"/>
      <c r="U1117" s="944"/>
      <c r="V1117" s="945"/>
      <c r="W1117" s="1273" t="s">
        <v>6118</v>
      </c>
      <c r="X1117" s="1274"/>
      <c r="Y1117" s="1260"/>
      <c r="Z1117" s="927" t="s">
        <v>3381</v>
      </c>
    </row>
    <row r="1118" spans="19:26" ht="27.6" customHeight="1">
      <c r="S1118" s="943"/>
      <c r="T1118" s="944"/>
      <c r="U1118" s="944"/>
      <c r="V1118" s="945"/>
      <c r="W1118" s="1273" t="s">
        <v>6119</v>
      </c>
      <c r="X1118" s="1274"/>
      <c r="Y1118" s="1260"/>
      <c r="Z1118" s="927" t="s">
        <v>3381</v>
      </c>
    </row>
    <row r="1119" spans="19:26" ht="13.5" customHeight="1">
      <c r="S1119" s="943"/>
      <c r="T1119" s="944"/>
      <c r="U1119" s="944"/>
      <c r="V1119" s="945"/>
      <c r="W1119" s="1273" t="s">
        <v>3299</v>
      </c>
      <c r="X1119" s="1274"/>
      <c r="Y1119" s="942">
        <v>4.4299999999999998E-4</v>
      </c>
      <c r="Z1119" s="927" t="s">
        <v>3381</v>
      </c>
    </row>
    <row r="1120" spans="19:26" ht="27.6" customHeight="1">
      <c r="S1120" s="943"/>
      <c r="T1120" s="944"/>
      <c r="U1120" s="944"/>
      <c r="V1120" s="945"/>
      <c r="W1120" s="1273" t="s">
        <v>4128</v>
      </c>
      <c r="X1120" s="1274"/>
      <c r="Y1120" s="1267">
        <v>2.32E-4</v>
      </c>
      <c r="Z1120" s="927" t="s">
        <v>3381</v>
      </c>
    </row>
    <row r="1121" spans="19:26" ht="27.6" customHeight="1">
      <c r="S1121" s="943"/>
      <c r="T1121" s="944"/>
      <c r="U1121" s="944"/>
      <c r="V1121" s="945"/>
      <c r="W1121" s="1273" t="s">
        <v>4129</v>
      </c>
      <c r="X1121" s="1274"/>
      <c r="Y1121" s="1267"/>
      <c r="Z1121" s="927" t="s">
        <v>3381</v>
      </c>
    </row>
    <row r="1122" spans="19:26" ht="13.5" customHeight="1">
      <c r="S1122" s="943"/>
      <c r="T1122" s="944"/>
      <c r="U1122" s="944"/>
      <c r="V1122" s="945"/>
      <c r="W1122" s="1273" t="s">
        <v>4130</v>
      </c>
      <c r="X1122" s="1274"/>
      <c r="Y1122" s="1267"/>
      <c r="Z1122" s="927" t="s">
        <v>3381</v>
      </c>
    </row>
    <row r="1123" spans="19:26" ht="13.5" customHeight="1">
      <c r="S1123" s="943"/>
      <c r="T1123" s="944"/>
      <c r="U1123" s="944"/>
      <c r="V1123" s="945"/>
      <c r="W1123" s="1273" t="s">
        <v>3651</v>
      </c>
      <c r="X1123" s="1274"/>
      <c r="Y1123" s="942">
        <v>4.2700000000000002E-4</v>
      </c>
      <c r="Z1123" s="927" t="s">
        <v>3381</v>
      </c>
    </row>
    <row r="1124" spans="19:26" ht="27.6" customHeight="1">
      <c r="S1124" s="943"/>
      <c r="T1124" s="944"/>
      <c r="U1124" s="944"/>
      <c r="V1124" s="945"/>
      <c r="W1124" s="1273" t="s">
        <v>3300</v>
      </c>
      <c r="X1124" s="1274"/>
      <c r="Y1124" s="942">
        <v>5.8900000000000001E-4</v>
      </c>
      <c r="Z1124" s="927" t="s">
        <v>3381</v>
      </c>
    </row>
    <row r="1125" spans="19:26" ht="27.6" customHeight="1">
      <c r="S1125" s="943"/>
      <c r="T1125" s="944"/>
      <c r="U1125" s="944"/>
      <c r="V1125" s="945"/>
      <c r="W1125" s="1273" t="s">
        <v>3301</v>
      </c>
      <c r="X1125" s="1274"/>
      <c r="Y1125" s="942">
        <v>1.0900000000000001E-4</v>
      </c>
      <c r="Z1125" s="927" t="s">
        <v>3381</v>
      </c>
    </row>
    <row r="1126" spans="19:26" ht="27.6" customHeight="1">
      <c r="S1126" s="943"/>
      <c r="T1126" s="944"/>
      <c r="U1126" s="944"/>
      <c r="V1126" s="945"/>
      <c r="W1126" s="1273" t="s">
        <v>5904</v>
      </c>
      <c r="X1126" s="1274"/>
      <c r="Y1126" s="1267">
        <v>2.05E-4</v>
      </c>
      <c r="Z1126" s="927" t="s">
        <v>3381</v>
      </c>
    </row>
    <row r="1127" spans="19:26" ht="13.5" customHeight="1">
      <c r="S1127" s="943"/>
      <c r="T1127" s="944"/>
      <c r="U1127" s="944"/>
      <c r="V1127" s="945"/>
      <c r="W1127" s="1273" t="s">
        <v>6120</v>
      </c>
      <c r="X1127" s="1274"/>
      <c r="Y1127" s="1267"/>
      <c r="Z1127" s="927" t="s">
        <v>3381</v>
      </c>
    </row>
    <row r="1128" spans="19:26" ht="13.5" customHeight="1">
      <c r="S1128" s="943"/>
      <c r="T1128" s="944"/>
      <c r="U1128" s="944"/>
      <c r="V1128" s="945"/>
      <c r="W1128" s="1273" t="s">
        <v>6121</v>
      </c>
      <c r="X1128" s="1274"/>
      <c r="Y1128" s="1267"/>
      <c r="Z1128" s="927" t="s">
        <v>3381</v>
      </c>
    </row>
    <row r="1129" spans="19:26" ht="13.5" customHeight="1">
      <c r="S1129" s="943"/>
      <c r="T1129" s="944"/>
      <c r="U1129" s="944"/>
      <c r="V1129" s="945"/>
      <c r="W1129" s="1273" t="s">
        <v>3566</v>
      </c>
      <c r="X1129" s="1274"/>
      <c r="Y1129" s="942">
        <v>2.7300000000000002E-4</v>
      </c>
      <c r="Z1129" s="927" t="s">
        <v>3381</v>
      </c>
    </row>
    <row r="1130" spans="19:26" ht="27.6" customHeight="1">
      <c r="S1130" s="943"/>
      <c r="T1130" s="944"/>
      <c r="U1130" s="944"/>
      <c r="V1130" s="945"/>
      <c r="W1130" s="1273" t="s">
        <v>3302</v>
      </c>
      <c r="X1130" s="1274"/>
      <c r="Y1130" s="942">
        <v>2.2499999999999999E-4</v>
      </c>
      <c r="Z1130" s="927" t="s">
        <v>3381</v>
      </c>
    </row>
    <row r="1131" spans="19:26" ht="27.6" customHeight="1">
      <c r="S1131" s="943"/>
      <c r="T1131" s="944"/>
      <c r="U1131" s="944"/>
      <c r="V1131" s="945"/>
      <c r="W1131" s="1273" t="s">
        <v>4133</v>
      </c>
      <c r="X1131" s="1274"/>
      <c r="Y1131" s="1267">
        <v>2.1000000000000001E-4</v>
      </c>
      <c r="Z1131" s="927" t="s">
        <v>3381</v>
      </c>
    </row>
    <row r="1132" spans="19:26">
      <c r="S1132" s="943"/>
      <c r="T1132" s="944"/>
      <c r="U1132" s="944"/>
      <c r="V1132" s="945"/>
      <c r="W1132" s="1273" t="s">
        <v>4134</v>
      </c>
      <c r="X1132" s="1274"/>
      <c r="Y1132" s="1267"/>
      <c r="Z1132" s="927" t="s">
        <v>3381</v>
      </c>
    </row>
    <row r="1133" spans="19:26" ht="27.6" customHeight="1">
      <c r="S1133" s="943"/>
      <c r="T1133" s="944"/>
      <c r="U1133" s="944"/>
      <c r="V1133" s="945"/>
      <c r="W1133" s="1273" t="s">
        <v>4135</v>
      </c>
      <c r="X1133" s="1274"/>
      <c r="Y1133" s="1268"/>
      <c r="Z1133" s="927" t="s">
        <v>3381</v>
      </c>
    </row>
    <row r="1134" spans="19:26" ht="27.6" customHeight="1">
      <c r="S1134" s="943"/>
      <c r="T1134" s="944"/>
      <c r="U1134" s="944"/>
      <c r="V1134" s="945"/>
      <c r="W1134" s="1273" t="s">
        <v>3303</v>
      </c>
      <c r="X1134" s="1274"/>
      <c r="Y1134" s="947">
        <v>4.5100000000000001E-4</v>
      </c>
      <c r="Z1134" s="927" t="s">
        <v>3381</v>
      </c>
    </row>
    <row r="1135" spans="19:26" ht="27.6" customHeight="1">
      <c r="S1135" s="943"/>
      <c r="T1135" s="944"/>
      <c r="U1135" s="944"/>
      <c r="V1135" s="945"/>
      <c r="W1135" s="1273" t="s">
        <v>3586</v>
      </c>
      <c r="X1135" s="1274"/>
      <c r="Y1135" s="1267">
        <v>4.28E-4</v>
      </c>
      <c r="Z1135" s="927" t="s">
        <v>3381</v>
      </c>
    </row>
    <row r="1136" spans="19:26" ht="27.6" customHeight="1">
      <c r="S1136" s="943"/>
      <c r="T1136" s="944"/>
      <c r="U1136" s="944"/>
      <c r="V1136" s="945"/>
      <c r="W1136" s="1273" t="s">
        <v>3823</v>
      </c>
      <c r="X1136" s="1274"/>
      <c r="Y1136" s="1267"/>
      <c r="Z1136" s="927" t="s">
        <v>3381</v>
      </c>
    </row>
    <row r="1137" spans="19:26" ht="13.5" customHeight="1">
      <c r="S1137" s="943"/>
      <c r="T1137" s="944"/>
      <c r="U1137" s="944"/>
      <c r="V1137" s="945"/>
      <c r="W1137" s="1273" t="s">
        <v>3587</v>
      </c>
      <c r="X1137" s="1274"/>
      <c r="Y1137" s="1267"/>
      <c r="Z1137" s="927" t="s">
        <v>3381</v>
      </c>
    </row>
    <row r="1138" spans="19:26" ht="13.5" customHeight="1">
      <c r="S1138" s="943"/>
      <c r="T1138" s="944"/>
      <c r="U1138" s="944"/>
      <c r="V1138" s="945"/>
      <c r="W1138" s="1273" t="s">
        <v>5905</v>
      </c>
      <c r="X1138" s="1274"/>
      <c r="Y1138" s="1267">
        <v>4.4799999999999999E-4</v>
      </c>
      <c r="Z1138" s="927" t="s">
        <v>3381</v>
      </c>
    </row>
    <row r="1139" spans="19:26" ht="13.5" customHeight="1">
      <c r="S1139" s="943"/>
      <c r="T1139" s="944"/>
      <c r="U1139" s="944"/>
      <c r="V1139" s="945"/>
      <c r="W1139" s="1273" t="s">
        <v>6122</v>
      </c>
      <c r="X1139" s="1274"/>
      <c r="Y1139" s="1267"/>
      <c r="Z1139" s="927" t="s">
        <v>3381</v>
      </c>
    </row>
    <row r="1140" spans="19:26" ht="27.6" customHeight="1">
      <c r="S1140" s="943"/>
      <c r="T1140" s="944"/>
      <c r="U1140" s="944"/>
      <c r="V1140" s="945"/>
      <c r="W1140" s="1273" t="s">
        <v>6123</v>
      </c>
      <c r="X1140" s="1274"/>
      <c r="Y1140" s="1267"/>
      <c r="Z1140" s="927" t="s">
        <v>3381</v>
      </c>
    </row>
    <row r="1141" spans="19:26" ht="27.6" customHeight="1">
      <c r="S1141" s="943"/>
      <c r="T1141" s="944"/>
      <c r="U1141" s="944"/>
      <c r="V1141" s="945"/>
      <c r="W1141" s="1273" t="s">
        <v>6124</v>
      </c>
      <c r="X1141" s="1274"/>
      <c r="Y1141" s="1267"/>
      <c r="Z1141" s="927" t="s">
        <v>3381</v>
      </c>
    </row>
    <row r="1142" spans="19:26" ht="27.6" customHeight="1">
      <c r="S1142" s="943"/>
      <c r="T1142" s="944"/>
      <c r="U1142" s="944"/>
      <c r="V1142" s="945"/>
      <c r="W1142" s="1273" t="s">
        <v>3304</v>
      </c>
      <c r="X1142" s="1274"/>
      <c r="Y1142" s="942">
        <v>3.0299999999999999E-4</v>
      </c>
      <c r="Z1142" s="927" t="s">
        <v>3381</v>
      </c>
    </row>
    <row r="1143" spans="19:26" ht="27.6" customHeight="1">
      <c r="S1143" s="943"/>
      <c r="T1143" s="944"/>
      <c r="U1143" s="944"/>
      <c r="V1143" s="945"/>
      <c r="W1143" s="1273" t="s">
        <v>3305</v>
      </c>
      <c r="X1143" s="1274"/>
      <c r="Y1143" s="942">
        <v>4.4700000000000002E-4</v>
      </c>
      <c r="Z1143" s="927" t="s">
        <v>3381</v>
      </c>
    </row>
    <row r="1144" spans="19:26" ht="27.6" customHeight="1">
      <c r="S1144" s="943"/>
      <c r="T1144" s="944"/>
      <c r="U1144" s="944"/>
      <c r="V1144" s="945"/>
      <c r="W1144" s="1273" t="s">
        <v>3306</v>
      </c>
      <c r="X1144" s="1274"/>
      <c r="Y1144" s="942">
        <v>5.3799999999999996E-4</v>
      </c>
      <c r="Z1144" s="927" t="s">
        <v>3381</v>
      </c>
    </row>
    <row r="1145" spans="19:26" ht="27.6" customHeight="1">
      <c r="S1145" s="943"/>
      <c r="T1145" s="944"/>
      <c r="U1145" s="944"/>
      <c r="V1145" s="945"/>
      <c r="W1145" s="1273" t="s">
        <v>3876</v>
      </c>
      <c r="X1145" s="1274"/>
      <c r="Y1145" s="1267">
        <v>4.4999999999999999E-4</v>
      </c>
      <c r="Z1145" s="927" t="s">
        <v>3381</v>
      </c>
    </row>
    <row r="1146" spans="19:26" ht="27.6" customHeight="1">
      <c r="S1146" s="943"/>
      <c r="T1146" s="944"/>
      <c r="U1146" s="944"/>
      <c r="V1146" s="945"/>
      <c r="W1146" s="1273" t="s">
        <v>3877</v>
      </c>
      <c r="X1146" s="1274"/>
      <c r="Y1146" s="1267"/>
      <c r="Z1146" s="927" t="s">
        <v>3381</v>
      </c>
    </row>
    <row r="1147" spans="19:26" ht="13.5" customHeight="1">
      <c r="S1147" s="943"/>
      <c r="T1147" s="944"/>
      <c r="U1147" s="944"/>
      <c r="V1147" s="945"/>
      <c r="W1147" s="1273" t="s">
        <v>3878</v>
      </c>
      <c r="X1147" s="1274"/>
      <c r="Y1147" s="1267"/>
      <c r="Z1147" s="927" t="s">
        <v>3381</v>
      </c>
    </row>
    <row r="1148" spans="19:26" ht="13.5" customHeight="1">
      <c r="S1148" s="943"/>
      <c r="T1148" s="944"/>
      <c r="U1148" s="944"/>
      <c r="V1148" s="944"/>
      <c r="W1148" s="1273" t="s">
        <v>3307</v>
      </c>
      <c r="X1148" s="1274"/>
      <c r="Y1148" s="942">
        <v>5.7700000000000004E-4</v>
      </c>
      <c r="Z1148" s="927" t="s">
        <v>3381</v>
      </c>
    </row>
    <row r="1149" spans="19:26">
      <c r="S1149" s="943"/>
      <c r="T1149" s="944"/>
      <c r="U1149" s="944"/>
      <c r="V1149" s="944"/>
      <c r="W1149" s="1273" t="s">
        <v>3308</v>
      </c>
      <c r="X1149" s="1274"/>
      <c r="Y1149" s="942">
        <v>4.5399999999999998E-4</v>
      </c>
      <c r="Z1149" s="927" t="s">
        <v>3381</v>
      </c>
    </row>
    <row r="1150" spans="19:26" ht="13.5" customHeight="1">
      <c r="S1150" s="943"/>
      <c r="T1150" s="944"/>
      <c r="U1150" s="944"/>
      <c r="V1150" s="944"/>
      <c r="W1150" s="1273" t="s">
        <v>3309</v>
      </c>
      <c r="X1150" s="1274"/>
      <c r="Y1150" s="942">
        <v>4.64E-4</v>
      </c>
      <c r="Z1150" s="927" t="s">
        <v>3381</v>
      </c>
    </row>
    <row r="1151" spans="19:26" ht="27.6" customHeight="1">
      <c r="S1151" s="943"/>
      <c r="T1151" s="944"/>
      <c r="U1151" s="944"/>
      <c r="V1151" s="944"/>
      <c r="W1151" s="1273" t="s">
        <v>3310</v>
      </c>
      <c r="X1151" s="1274"/>
      <c r="Y1151" s="942">
        <v>4.4000000000000002E-4</v>
      </c>
      <c r="Z1151" s="927" t="s">
        <v>3381</v>
      </c>
    </row>
    <row r="1152" spans="19:26" ht="13.5" customHeight="1">
      <c r="S1152" s="943"/>
      <c r="T1152" s="944"/>
      <c r="U1152" s="944"/>
      <c r="V1152" s="944"/>
      <c r="W1152" s="1273" t="s">
        <v>3674</v>
      </c>
      <c r="X1152" s="1274"/>
      <c r="Y1152" s="1267">
        <v>4.4099999999999999E-4</v>
      </c>
      <c r="Z1152" s="927" t="s">
        <v>3381</v>
      </c>
    </row>
    <row r="1153" spans="19:26" ht="13.5" customHeight="1">
      <c r="S1153" s="943"/>
      <c r="T1153" s="944"/>
      <c r="U1153" s="944"/>
      <c r="V1153" s="944"/>
      <c r="W1153" s="1273" t="s">
        <v>4032</v>
      </c>
      <c r="X1153" s="1274"/>
      <c r="Y1153" s="1267"/>
      <c r="Z1153" s="927" t="s">
        <v>3381</v>
      </c>
    </row>
    <row r="1154" spans="19:26" ht="13.5" customHeight="1">
      <c r="S1154" s="943"/>
      <c r="T1154" s="944"/>
      <c r="U1154" s="944"/>
      <c r="V1154" s="944"/>
      <c r="W1154" s="1273" t="s">
        <v>4033</v>
      </c>
      <c r="X1154" s="1274"/>
      <c r="Y1154" s="1267"/>
      <c r="Z1154" s="927" t="s">
        <v>3381</v>
      </c>
    </row>
    <row r="1155" spans="19:26" ht="13.5" customHeight="1">
      <c r="S1155" s="943"/>
      <c r="T1155" s="944"/>
      <c r="U1155" s="944"/>
      <c r="V1155" s="944"/>
      <c r="W1155" s="1273" t="s">
        <v>4034</v>
      </c>
      <c r="X1155" s="1274"/>
      <c r="Y1155" s="1267"/>
      <c r="Z1155" s="927" t="s">
        <v>3381</v>
      </c>
    </row>
    <row r="1156" spans="19:26" ht="13.5" customHeight="1">
      <c r="S1156" s="943"/>
      <c r="T1156" s="944"/>
      <c r="U1156" s="944"/>
      <c r="V1156" s="944"/>
      <c r="W1156" s="1273" t="s">
        <v>6125</v>
      </c>
      <c r="X1156" s="1274"/>
      <c r="Y1156" s="1267"/>
      <c r="Z1156" s="927" t="s">
        <v>3381</v>
      </c>
    </row>
    <row r="1157" spans="19:26" ht="14.25" customHeight="1">
      <c r="S1157" s="943"/>
      <c r="T1157" s="944"/>
      <c r="U1157" s="944"/>
      <c r="V1157" s="944"/>
      <c r="W1157" s="1273" t="s">
        <v>6126</v>
      </c>
      <c r="X1157" s="1274"/>
      <c r="Y1157" s="1267"/>
      <c r="Z1157" s="927" t="s">
        <v>3381</v>
      </c>
    </row>
    <row r="1158" spans="19:26" ht="13.5" customHeight="1">
      <c r="S1158" s="943"/>
      <c r="T1158" s="944"/>
      <c r="U1158" s="944"/>
      <c r="V1158" s="944"/>
      <c r="W1158" s="1273" t="s">
        <v>3675</v>
      </c>
      <c r="X1158" s="1274"/>
      <c r="Y1158" s="1267"/>
      <c r="Z1158" s="927" t="s">
        <v>3381</v>
      </c>
    </row>
    <row r="1159" spans="19:26">
      <c r="S1159" s="943"/>
      <c r="T1159" s="944"/>
      <c r="U1159" s="944"/>
      <c r="V1159" s="944"/>
      <c r="W1159" s="1273" t="s">
        <v>5906</v>
      </c>
      <c r="X1159" s="1274"/>
      <c r="Y1159" s="1271">
        <v>2.3800000000000001E-4</v>
      </c>
      <c r="Z1159" s="927" t="s">
        <v>3381</v>
      </c>
    </row>
    <row r="1160" spans="19:26" ht="27.6" customHeight="1">
      <c r="S1160" s="943"/>
      <c r="T1160" s="944"/>
      <c r="U1160" s="944"/>
      <c r="V1160" s="944"/>
      <c r="W1160" s="1273" t="s">
        <v>5856</v>
      </c>
      <c r="X1160" s="1274"/>
      <c r="Y1160" s="1276"/>
      <c r="Z1160" s="927" t="s">
        <v>3381</v>
      </c>
    </row>
    <row r="1161" spans="19:26" ht="27.6" customHeight="1">
      <c r="S1161" s="943"/>
      <c r="T1161" s="944"/>
      <c r="U1161" s="944"/>
      <c r="V1161" s="944"/>
      <c r="W1161" s="1273" t="s">
        <v>5857</v>
      </c>
      <c r="X1161" s="1274"/>
      <c r="Y1161" s="1268"/>
      <c r="Z1161" s="927" t="s">
        <v>3381</v>
      </c>
    </row>
    <row r="1162" spans="19:26" ht="13.5" customHeight="1">
      <c r="S1162" s="943"/>
      <c r="T1162" s="944"/>
      <c r="U1162" s="944"/>
      <c r="V1162" s="944"/>
      <c r="W1162" s="1273" t="s">
        <v>3311</v>
      </c>
      <c r="X1162" s="1274"/>
      <c r="Y1162" s="947">
        <v>4.64E-4</v>
      </c>
      <c r="Z1162" s="927" t="s">
        <v>3381</v>
      </c>
    </row>
    <row r="1163" spans="19:26" ht="13.5" customHeight="1">
      <c r="S1163" s="943"/>
      <c r="T1163" s="944"/>
      <c r="U1163" s="944"/>
      <c r="V1163" s="944"/>
      <c r="W1163" s="1273" t="s">
        <v>3312</v>
      </c>
      <c r="X1163" s="1274"/>
      <c r="Y1163" s="942">
        <v>4.64E-4</v>
      </c>
      <c r="Z1163" s="927" t="s">
        <v>3381</v>
      </c>
    </row>
    <row r="1164" spans="19:26" ht="13.5" customHeight="1">
      <c r="S1164" s="943"/>
      <c r="T1164" s="944"/>
      <c r="U1164" s="944"/>
      <c r="V1164" s="944"/>
      <c r="W1164" s="1273" t="s">
        <v>3313</v>
      </c>
      <c r="X1164" s="1274"/>
      <c r="Y1164" s="942">
        <v>4.64E-4</v>
      </c>
      <c r="Z1164" s="927" t="s">
        <v>3381</v>
      </c>
    </row>
    <row r="1165" spans="19:26">
      <c r="S1165" s="943"/>
      <c r="T1165" s="944"/>
      <c r="U1165" s="944"/>
      <c r="V1165" s="944"/>
      <c r="W1165" s="1273" t="s">
        <v>3314</v>
      </c>
      <c r="X1165" s="1274"/>
      <c r="Y1165" s="942">
        <v>1.8200000000000001E-4</v>
      </c>
      <c r="Z1165" s="927" t="s">
        <v>3381</v>
      </c>
    </row>
    <row r="1166" spans="19:26" ht="13.5" customHeight="1">
      <c r="S1166" s="943"/>
      <c r="T1166" s="944"/>
      <c r="U1166" s="944"/>
      <c r="V1166" s="944"/>
      <c r="W1166" s="1273" t="s">
        <v>3944</v>
      </c>
      <c r="X1166" s="1274"/>
      <c r="Y1166" s="1267">
        <v>4.8899999999999996E-4</v>
      </c>
      <c r="Z1166" s="927" t="s">
        <v>3381</v>
      </c>
    </row>
    <row r="1167" spans="19:26" ht="13.5" customHeight="1">
      <c r="S1167" s="943"/>
      <c r="T1167" s="944"/>
      <c r="U1167" s="944"/>
      <c r="V1167" s="944"/>
      <c r="W1167" s="1273" t="s">
        <v>3945</v>
      </c>
      <c r="X1167" s="1274"/>
      <c r="Y1167" s="1267"/>
      <c r="Z1167" s="927" t="s">
        <v>3381</v>
      </c>
    </row>
    <row r="1168" spans="19:26" ht="13.5" customHeight="1">
      <c r="S1168" s="943"/>
      <c r="T1168" s="944"/>
      <c r="U1168" s="944"/>
      <c r="V1168" s="944"/>
      <c r="W1168" s="1273" t="s">
        <v>3946</v>
      </c>
      <c r="X1168" s="1274"/>
      <c r="Y1168" s="1267"/>
      <c r="Z1168" s="927" t="s">
        <v>3381</v>
      </c>
    </row>
    <row r="1169" spans="19:26" ht="13.5" customHeight="1">
      <c r="S1169" s="943"/>
      <c r="T1169" s="944"/>
      <c r="U1169" s="944"/>
      <c r="V1169" s="944"/>
      <c r="W1169" s="1273" t="s">
        <v>3724</v>
      </c>
      <c r="X1169" s="1274"/>
      <c r="Y1169" s="1267">
        <v>4.5199999999999998E-4</v>
      </c>
      <c r="Z1169" s="927" t="s">
        <v>3381</v>
      </c>
    </row>
    <row r="1170" spans="19:26" ht="13.5" customHeight="1">
      <c r="S1170" s="943"/>
      <c r="T1170" s="944"/>
      <c r="U1170" s="944"/>
      <c r="V1170" s="944"/>
      <c r="W1170" s="1273" t="s">
        <v>4131</v>
      </c>
      <c r="X1170" s="1274"/>
      <c r="Y1170" s="1267"/>
      <c r="Z1170" s="927" t="s">
        <v>3381</v>
      </c>
    </row>
    <row r="1171" spans="19:26" ht="13.5" customHeight="1">
      <c r="S1171" s="943"/>
      <c r="T1171" s="944"/>
      <c r="U1171" s="944"/>
      <c r="V1171" s="944"/>
      <c r="W1171" s="1273" t="s">
        <v>3725</v>
      </c>
      <c r="X1171" s="1274"/>
      <c r="Y1171" s="1268"/>
      <c r="Z1171" s="927" t="s">
        <v>3381</v>
      </c>
    </row>
    <row r="1172" spans="19:26" ht="27.6" customHeight="1">
      <c r="S1172" s="943"/>
      <c r="T1172" s="944"/>
      <c r="U1172" s="944"/>
      <c r="V1172" s="944"/>
      <c r="W1172" s="1273" t="s">
        <v>3315</v>
      </c>
      <c r="X1172" s="1274"/>
      <c r="Y1172" s="947">
        <v>4.6500000000000003E-4</v>
      </c>
      <c r="Z1172" s="927" t="s">
        <v>3381</v>
      </c>
    </row>
    <row r="1173" spans="19:26" ht="27.6" customHeight="1">
      <c r="S1173" s="943"/>
      <c r="T1173" s="944"/>
      <c r="U1173" s="944"/>
      <c r="V1173" s="944"/>
      <c r="W1173" s="1273" t="s">
        <v>3452</v>
      </c>
      <c r="X1173" s="1274"/>
      <c r="Y1173" s="942">
        <v>4.5399999999999998E-4</v>
      </c>
      <c r="Z1173" s="927" t="s">
        <v>3381</v>
      </c>
    </row>
    <row r="1174" spans="19:26" ht="27.6" customHeight="1">
      <c r="S1174" s="943"/>
      <c r="T1174" s="944"/>
      <c r="U1174" s="944"/>
      <c r="V1174" s="944"/>
      <c r="W1174" s="1273" t="s">
        <v>3491</v>
      </c>
      <c r="X1174" s="1274"/>
      <c r="Y1174" s="1267">
        <v>4.6200000000000001E-4</v>
      </c>
      <c r="Z1174" s="927" t="s">
        <v>3381</v>
      </c>
    </row>
    <row r="1175" spans="19:26" ht="27.6" customHeight="1">
      <c r="S1175" s="943"/>
      <c r="T1175" s="944"/>
      <c r="U1175" s="944"/>
      <c r="V1175" s="944"/>
      <c r="W1175" s="1273" t="s">
        <v>4104</v>
      </c>
      <c r="X1175" s="1274"/>
      <c r="Y1175" s="1267"/>
      <c r="Z1175" s="927" t="s">
        <v>3381</v>
      </c>
    </row>
    <row r="1176" spans="19:26" ht="27.6" customHeight="1">
      <c r="S1176" s="943"/>
      <c r="T1176" s="944"/>
      <c r="U1176" s="944"/>
      <c r="V1176" s="944"/>
      <c r="W1176" s="1273" t="s">
        <v>3492</v>
      </c>
      <c r="X1176" s="1274"/>
      <c r="Y1176" s="1268"/>
      <c r="Z1176" s="927" t="s">
        <v>3381</v>
      </c>
    </row>
    <row r="1177" spans="19:26">
      <c r="S1177" s="943"/>
      <c r="T1177" s="944"/>
      <c r="U1177" s="944"/>
      <c r="V1177" s="945"/>
      <c r="W1177" s="1273" t="s">
        <v>3316</v>
      </c>
      <c r="X1177" s="1274"/>
      <c r="Y1177" s="947">
        <v>4.5399999999999998E-4</v>
      </c>
      <c r="Z1177" s="927" t="s">
        <v>3381</v>
      </c>
    </row>
    <row r="1178" spans="19:26" ht="13.5" customHeight="1">
      <c r="S1178" s="943"/>
      <c r="T1178" s="944"/>
      <c r="U1178" s="944"/>
      <c r="V1178" s="945"/>
      <c r="W1178" s="1273" t="s">
        <v>3702</v>
      </c>
      <c r="X1178" s="1274"/>
      <c r="Y1178" s="942">
        <v>4.6299999999999998E-4</v>
      </c>
      <c r="Z1178" s="927" t="s">
        <v>3381</v>
      </c>
    </row>
    <row r="1179" spans="19:26" ht="13.5" customHeight="1">
      <c r="S1179" s="943"/>
      <c r="T1179" s="944"/>
      <c r="U1179" s="944"/>
      <c r="V1179" s="945"/>
      <c r="W1179" s="1273" t="s">
        <v>3488</v>
      </c>
      <c r="X1179" s="1274"/>
      <c r="Y1179" s="1267">
        <v>5.8E-5</v>
      </c>
      <c r="Z1179" s="927" t="s">
        <v>3381</v>
      </c>
    </row>
    <row r="1180" spans="19:26" ht="27.6" customHeight="1">
      <c r="S1180" s="943"/>
      <c r="T1180" s="944"/>
      <c r="U1180" s="944"/>
      <c r="V1180" s="945"/>
      <c r="W1180" s="1273" t="s">
        <v>4081</v>
      </c>
      <c r="X1180" s="1274"/>
      <c r="Y1180" s="1267"/>
      <c r="Z1180" s="927" t="s">
        <v>3381</v>
      </c>
    </row>
    <row r="1181" spans="19:26" ht="27.6" customHeight="1">
      <c r="S1181" s="943"/>
      <c r="T1181" s="944"/>
      <c r="U1181" s="944"/>
      <c r="V1181" s="945"/>
      <c r="W1181" s="1273" t="s">
        <v>4082</v>
      </c>
      <c r="X1181" s="1274"/>
      <c r="Y1181" s="1267"/>
      <c r="Z1181" s="927" t="s">
        <v>3381</v>
      </c>
    </row>
    <row r="1182" spans="19:26" ht="27.6" customHeight="1">
      <c r="S1182" s="943"/>
      <c r="T1182" s="944"/>
      <c r="U1182" s="944"/>
      <c r="V1182" s="945"/>
      <c r="W1182" s="1273" t="s">
        <v>3489</v>
      </c>
      <c r="X1182" s="1274"/>
      <c r="Y1182" s="1267"/>
      <c r="Z1182" s="927" t="s">
        <v>3381</v>
      </c>
    </row>
    <row r="1183" spans="19:26" ht="13.5" customHeight="1">
      <c r="S1183" s="943"/>
      <c r="T1183" s="944"/>
      <c r="U1183" s="944"/>
      <c r="V1183" s="945"/>
      <c r="W1183" s="1273" t="s">
        <v>3317</v>
      </c>
      <c r="X1183" s="1274"/>
      <c r="Y1183" s="942">
        <v>4.5399999999999998E-4</v>
      </c>
      <c r="Z1183" s="927" t="s">
        <v>3381</v>
      </c>
    </row>
    <row r="1184" spans="19:26" ht="13.5" customHeight="1">
      <c r="S1184" s="943"/>
      <c r="T1184" s="944"/>
      <c r="U1184" s="944"/>
      <c r="V1184" s="945"/>
      <c r="W1184" s="1273" t="s">
        <v>3429</v>
      </c>
      <c r="X1184" s="1274"/>
      <c r="Y1184" s="1267">
        <v>4.4900000000000002E-4</v>
      </c>
      <c r="Z1184" s="927" t="s">
        <v>3381</v>
      </c>
    </row>
    <row r="1185" spans="19:26" ht="13.5" customHeight="1">
      <c r="S1185" s="943"/>
      <c r="T1185" s="944"/>
      <c r="U1185" s="944"/>
      <c r="V1185" s="945"/>
      <c r="W1185" s="1273" t="s">
        <v>3430</v>
      </c>
      <c r="X1185" s="1274"/>
      <c r="Y1185" s="1267"/>
      <c r="Z1185" s="927" t="s">
        <v>3381</v>
      </c>
    </row>
    <row r="1186" spans="19:26" ht="27.6" customHeight="1">
      <c r="S1186" s="943"/>
      <c r="T1186" s="944"/>
      <c r="U1186" s="944"/>
      <c r="V1186" s="945"/>
      <c r="W1186" s="1273" t="s">
        <v>3908</v>
      </c>
      <c r="X1186" s="1274"/>
      <c r="Y1186" s="1267"/>
      <c r="Z1186" s="927" t="s">
        <v>3381</v>
      </c>
    </row>
    <row r="1187" spans="19:26" ht="13.5" customHeight="1">
      <c r="S1187" s="943"/>
      <c r="T1187" s="944"/>
      <c r="U1187" s="944"/>
      <c r="V1187" s="945"/>
      <c r="W1187" s="1273" t="s">
        <v>3431</v>
      </c>
      <c r="X1187" s="1274"/>
      <c r="Y1187" s="1268"/>
      <c r="Z1187" s="927" t="s">
        <v>3381</v>
      </c>
    </row>
    <row r="1188" spans="19:26" ht="13.5" customHeight="1">
      <c r="S1188" s="943"/>
      <c r="T1188" s="944"/>
      <c r="U1188" s="944"/>
      <c r="V1188" s="945"/>
      <c r="W1188" s="1273" t="s">
        <v>3625</v>
      </c>
      <c r="X1188" s="1274"/>
      <c r="Y1188" s="947">
        <v>3.4999999999999997E-5</v>
      </c>
      <c r="Z1188" s="927" t="s">
        <v>3381</v>
      </c>
    </row>
    <row r="1189" spans="19:26" ht="27.6" customHeight="1">
      <c r="S1189" s="943"/>
      <c r="T1189" s="944"/>
      <c r="U1189" s="944"/>
      <c r="V1189" s="945"/>
      <c r="W1189" s="1273" t="s">
        <v>3479</v>
      </c>
      <c r="X1189" s="1274"/>
      <c r="Y1189" s="1267">
        <v>3.5599999999999998E-4</v>
      </c>
      <c r="Z1189" s="927" t="s">
        <v>3381</v>
      </c>
    </row>
    <row r="1190" spans="19:26" ht="13.5" customHeight="1">
      <c r="S1190" s="943"/>
      <c r="T1190" s="944"/>
      <c r="U1190" s="944"/>
      <c r="V1190" s="945"/>
      <c r="W1190" s="1273" t="s">
        <v>3696</v>
      </c>
      <c r="X1190" s="1274"/>
      <c r="Y1190" s="1267"/>
      <c r="Z1190" s="927" t="s">
        <v>3381</v>
      </c>
    </row>
    <row r="1191" spans="19:26" ht="13.5" customHeight="1">
      <c r="S1191" s="943"/>
      <c r="T1191" s="944"/>
      <c r="U1191" s="944"/>
      <c r="V1191" s="945"/>
      <c r="W1191" s="1273" t="s">
        <v>6127</v>
      </c>
      <c r="X1191" s="1274"/>
      <c r="Y1191" s="1267"/>
      <c r="Z1191" s="927" t="s">
        <v>3381</v>
      </c>
    </row>
    <row r="1192" spans="19:26" ht="13.5" customHeight="1">
      <c r="S1192" s="943"/>
      <c r="T1192" s="944"/>
      <c r="U1192" s="944"/>
      <c r="V1192" s="945"/>
      <c r="W1192" s="1273" t="s">
        <v>3480</v>
      </c>
      <c r="X1192" s="1274"/>
      <c r="Y1192" s="1267"/>
      <c r="Z1192" s="927" t="s">
        <v>3381</v>
      </c>
    </row>
    <row r="1193" spans="19:26" ht="27.6" customHeight="1">
      <c r="S1193" s="943"/>
      <c r="T1193" s="944"/>
      <c r="U1193" s="944"/>
      <c r="V1193" s="945"/>
      <c r="W1193" s="1273" t="s">
        <v>3318</v>
      </c>
      <c r="X1193" s="1274"/>
      <c r="Y1193" s="952">
        <v>2.5300000000000002E-4</v>
      </c>
      <c r="Z1193" s="927" t="s">
        <v>3381</v>
      </c>
    </row>
    <row r="1194" spans="19:26" ht="27.6" customHeight="1">
      <c r="S1194" s="943"/>
      <c r="T1194" s="944"/>
      <c r="U1194" s="944"/>
      <c r="V1194" s="945"/>
      <c r="W1194" s="1273" t="s">
        <v>5907</v>
      </c>
      <c r="X1194" s="1274"/>
      <c r="Y1194" s="1267">
        <v>5.5099999999999995E-4</v>
      </c>
      <c r="Z1194" s="927" t="s">
        <v>3381</v>
      </c>
    </row>
    <row r="1195" spans="19:26" ht="27.6" customHeight="1">
      <c r="S1195" s="943"/>
      <c r="T1195" s="944"/>
      <c r="U1195" s="944"/>
      <c r="V1195" s="945"/>
      <c r="W1195" s="1273" t="s">
        <v>6128</v>
      </c>
      <c r="X1195" s="1274"/>
      <c r="Y1195" s="1267"/>
      <c r="Z1195" s="927" t="s">
        <v>3381</v>
      </c>
    </row>
    <row r="1196" spans="19:26" ht="13.5" customHeight="1">
      <c r="S1196" s="943"/>
      <c r="T1196" s="944"/>
      <c r="U1196" s="944"/>
      <c r="V1196" s="945"/>
      <c r="W1196" s="1273" t="s">
        <v>6129</v>
      </c>
      <c r="X1196" s="1274"/>
      <c r="Y1196" s="1267"/>
      <c r="Z1196" s="927" t="s">
        <v>3381</v>
      </c>
    </row>
    <row r="1197" spans="19:26" ht="13.5" customHeight="1">
      <c r="S1197" s="943"/>
      <c r="T1197" s="944"/>
      <c r="U1197" s="944"/>
      <c r="V1197" s="945"/>
      <c r="W1197" s="1273" t="s">
        <v>4076</v>
      </c>
      <c r="X1197" s="1274"/>
      <c r="Y1197" s="1267">
        <v>5.5400000000000002E-4</v>
      </c>
      <c r="Z1197" s="927" t="s">
        <v>3381</v>
      </c>
    </row>
    <row r="1198" spans="19:26" ht="13.5" customHeight="1">
      <c r="S1198" s="943"/>
      <c r="T1198" s="944"/>
      <c r="U1198" s="944"/>
      <c r="V1198" s="945"/>
      <c r="W1198" s="1273" t="s">
        <v>4077</v>
      </c>
      <c r="X1198" s="1274"/>
      <c r="Y1198" s="1267"/>
      <c r="Z1198" s="927" t="s">
        <v>3381</v>
      </c>
    </row>
    <row r="1199" spans="19:26" ht="13.5" customHeight="1">
      <c r="S1199" s="943"/>
      <c r="T1199" s="944"/>
      <c r="U1199" s="944"/>
      <c r="V1199" s="945"/>
      <c r="W1199" s="1273" t="s">
        <v>4078</v>
      </c>
      <c r="X1199" s="1274"/>
      <c r="Y1199" s="1268"/>
      <c r="Z1199" s="927" t="s">
        <v>3381</v>
      </c>
    </row>
    <row r="1200" spans="19:26" ht="27.6" customHeight="1">
      <c r="S1200" s="943"/>
      <c r="T1200" s="944"/>
      <c r="U1200" s="944"/>
      <c r="V1200" s="945"/>
      <c r="W1200" s="1273" t="s">
        <v>3518</v>
      </c>
      <c r="X1200" s="1274"/>
      <c r="Y1200" s="947">
        <v>4.8000000000000001E-4</v>
      </c>
      <c r="Z1200" s="927" t="s">
        <v>3381</v>
      </c>
    </row>
    <row r="1201" spans="19:26" ht="27.6" customHeight="1">
      <c r="S1201" s="943"/>
      <c r="T1201" s="944"/>
      <c r="U1201" s="944"/>
      <c r="V1201" s="945"/>
      <c r="W1201" s="1273" t="s">
        <v>3319</v>
      </c>
      <c r="X1201" s="1274"/>
      <c r="Y1201" s="942">
        <v>1.0900000000000001E-4</v>
      </c>
      <c r="Z1201" s="927" t="s">
        <v>3381</v>
      </c>
    </row>
    <row r="1202" spans="19:26" ht="27.6" customHeight="1">
      <c r="S1202" s="943"/>
      <c r="T1202" s="944"/>
      <c r="U1202" s="944"/>
      <c r="V1202" s="945"/>
      <c r="W1202" s="1273" t="s">
        <v>3320</v>
      </c>
      <c r="X1202" s="1274"/>
      <c r="Y1202" s="942">
        <v>4.1999999999999998E-5</v>
      </c>
      <c r="Z1202" s="927" t="s">
        <v>3381</v>
      </c>
    </row>
    <row r="1203" spans="19:26" ht="13.5" customHeight="1">
      <c r="S1203" s="943"/>
      <c r="T1203" s="944"/>
      <c r="U1203" s="944"/>
      <c r="V1203" s="945"/>
      <c r="W1203" s="1273" t="s">
        <v>3458</v>
      </c>
      <c r="X1203" s="1274"/>
      <c r="Y1203" s="942">
        <v>4.35E-4</v>
      </c>
      <c r="Z1203" s="927" t="s">
        <v>3381</v>
      </c>
    </row>
    <row r="1204" spans="19:26" ht="27.6" customHeight="1">
      <c r="S1204" s="943"/>
      <c r="T1204" s="944"/>
      <c r="U1204" s="944"/>
      <c r="V1204" s="945"/>
      <c r="W1204" s="1273" t="s">
        <v>3449</v>
      </c>
      <c r="X1204" s="1274"/>
      <c r="Y1204" s="942">
        <v>5.7499999999999999E-4</v>
      </c>
      <c r="Z1204" s="927" t="s">
        <v>3381</v>
      </c>
    </row>
    <row r="1205" spans="19:26" ht="27.6" customHeight="1">
      <c r="S1205" s="943"/>
      <c r="T1205" s="944"/>
      <c r="U1205" s="944"/>
      <c r="V1205" s="945"/>
      <c r="W1205" s="1273" t="s">
        <v>5908</v>
      </c>
      <c r="X1205" s="1274"/>
      <c r="Y1205" s="1267">
        <v>5.5400000000000002E-4</v>
      </c>
      <c r="Z1205" s="927" t="s">
        <v>3381</v>
      </c>
    </row>
    <row r="1206" spans="19:26" ht="13.5" customHeight="1">
      <c r="S1206" s="943"/>
      <c r="T1206" s="944"/>
      <c r="U1206" s="944"/>
      <c r="V1206" s="945"/>
      <c r="W1206" s="1273" t="s">
        <v>6130</v>
      </c>
      <c r="X1206" s="1274"/>
      <c r="Y1206" s="1267"/>
      <c r="Z1206" s="927" t="s">
        <v>3381</v>
      </c>
    </row>
    <row r="1207" spans="19:26" ht="13.5" customHeight="1">
      <c r="S1207" s="943"/>
      <c r="T1207" s="944"/>
      <c r="U1207" s="944"/>
      <c r="V1207" s="945"/>
      <c r="W1207" s="1273" t="s">
        <v>6131</v>
      </c>
      <c r="X1207" s="1274"/>
      <c r="Y1207" s="1267"/>
      <c r="Z1207" s="927" t="s">
        <v>3381</v>
      </c>
    </row>
    <row r="1208" spans="19:26">
      <c r="S1208" s="943"/>
      <c r="T1208" s="944"/>
      <c r="U1208" s="944"/>
      <c r="V1208" s="945"/>
      <c r="W1208" s="1273" t="s">
        <v>3965</v>
      </c>
      <c r="X1208" s="1274"/>
      <c r="Y1208" s="952">
        <v>4.44E-4</v>
      </c>
      <c r="Z1208" s="927" t="s">
        <v>3381</v>
      </c>
    </row>
    <row r="1209" spans="19:26" ht="13.5" customHeight="1">
      <c r="S1209" s="943"/>
      <c r="T1209" s="944"/>
      <c r="U1209" s="944"/>
      <c r="V1209" s="945"/>
      <c r="W1209" s="1273" t="s">
        <v>3897</v>
      </c>
      <c r="X1209" s="1274"/>
      <c r="Y1209" s="942">
        <v>4.4000000000000002E-4</v>
      </c>
      <c r="Z1209" s="927" t="s">
        <v>3381</v>
      </c>
    </row>
    <row r="1210" spans="19:26">
      <c r="S1210" s="943"/>
      <c r="T1210" s="944"/>
      <c r="U1210" s="944"/>
      <c r="V1210" s="945"/>
      <c r="W1210" s="1273" t="s">
        <v>3882</v>
      </c>
      <c r="X1210" s="1274"/>
      <c r="Y1210" s="1267">
        <v>3.1E-4</v>
      </c>
      <c r="Z1210" s="927" t="s">
        <v>3381</v>
      </c>
    </row>
    <row r="1211" spans="19:26">
      <c r="S1211" s="943"/>
      <c r="T1211" s="944"/>
      <c r="U1211" s="944"/>
      <c r="V1211" s="945"/>
      <c r="W1211" s="1273" t="s">
        <v>6132</v>
      </c>
      <c r="X1211" s="1274"/>
      <c r="Y1211" s="1267"/>
      <c r="Z1211" s="927" t="s">
        <v>3381</v>
      </c>
    </row>
    <row r="1212" spans="19:26" ht="13.5" customHeight="1">
      <c r="S1212" s="943"/>
      <c r="T1212" s="944"/>
      <c r="U1212" s="944"/>
      <c r="V1212" s="945"/>
      <c r="W1212" s="1273" t="s">
        <v>6133</v>
      </c>
      <c r="X1212" s="1274"/>
      <c r="Y1212" s="1267"/>
      <c r="Z1212" s="927" t="s">
        <v>3381</v>
      </c>
    </row>
    <row r="1213" spans="19:26" ht="13.5" customHeight="1">
      <c r="S1213" s="943"/>
      <c r="T1213" s="944"/>
      <c r="U1213" s="944"/>
      <c r="V1213" s="945"/>
      <c r="W1213" s="1273" t="s">
        <v>3883</v>
      </c>
      <c r="X1213" s="1274"/>
      <c r="Y1213" s="1267"/>
      <c r="Z1213" s="927" t="s">
        <v>3381</v>
      </c>
    </row>
    <row r="1214" spans="19:26" ht="14.25" customHeight="1">
      <c r="S1214" s="943"/>
      <c r="T1214" s="944"/>
      <c r="U1214" s="944"/>
      <c r="V1214" s="945"/>
      <c r="W1214" s="1273" t="s">
        <v>3321</v>
      </c>
      <c r="X1214" s="1274"/>
      <c r="Y1214" s="942">
        <v>4.5399999999999998E-4</v>
      </c>
      <c r="Z1214" s="927" t="s">
        <v>3381</v>
      </c>
    </row>
    <row r="1215" spans="19:26" ht="13.5" customHeight="1">
      <c r="S1215" s="943"/>
      <c r="T1215" s="944"/>
      <c r="U1215" s="944"/>
      <c r="V1215" s="945"/>
      <c r="W1215" s="1273" t="s">
        <v>3659</v>
      </c>
      <c r="X1215" s="1274"/>
      <c r="Y1215" s="1267" t="s">
        <v>4627</v>
      </c>
      <c r="Z1215" s="927" t="s">
        <v>3381</v>
      </c>
    </row>
    <row r="1216" spans="19:26" ht="27.6" customHeight="1">
      <c r="S1216" s="943"/>
      <c r="T1216" s="944"/>
      <c r="U1216" s="944"/>
      <c r="V1216" s="945"/>
      <c r="W1216" s="1273" t="s">
        <v>6134</v>
      </c>
      <c r="X1216" s="1274"/>
      <c r="Y1216" s="1267"/>
      <c r="Z1216" s="927" t="s">
        <v>3381</v>
      </c>
    </row>
    <row r="1217" spans="19:26" ht="13.5" customHeight="1">
      <c r="S1217" s="943"/>
      <c r="T1217" s="944"/>
      <c r="U1217" s="944"/>
      <c r="V1217" s="945"/>
      <c r="W1217" s="1273" t="s">
        <v>3660</v>
      </c>
      <c r="X1217" s="1274"/>
      <c r="Y1217" s="1268"/>
      <c r="Z1217" s="927" t="s">
        <v>3381</v>
      </c>
    </row>
    <row r="1218" spans="19:26" ht="13.5" customHeight="1">
      <c r="S1218" s="943"/>
      <c r="T1218" s="944"/>
      <c r="U1218" s="944"/>
      <c r="V1218" s="945"/>
      <c r="W1218" s="1273" t="s">
        <v>3474</v>
      </c>
      <c r="X1218" s="1274"/>
      <c r="Y1218" s="947" t="s">
        <v>4627</v>
      </c>
      <c r="Z1218" s="927" t="s">
        <v>3381</v>
      </c>
    </row>
    <row r="1219" spans="19:26" ht="13.5" customHeight="1">
      <c r="S1219" s="943"/>
      <c r="T1219" s="944"/>
      <c r="U1219" s="944"/>
      <c r="V1219" s="945"/>
      <c r="W1219" s="1273" t="s">
        <v>3898</v>
      </c>
      <c r="X1219" s="1274"/>
      <c r="Y1219" s="1267">
        <v>3.8299999999999999E-4</v>
      </c>
      <c r="Z1219" s="927" t="s">
        <v>3381</v>
      </c>
    </row>
    <row r="1220" spans="19:26" ht="13.5" customHeight="1">
      <c r="S1220" s="943"/>
      <c r="T1220" s="944"/>
      <c r="U1220" s="944"/>
      <c r="V1220" s="945"/>
      <c r="W1220" s="1273" t="s">
        <v>3899</v>
      </c>
      <c r="X1220" s="1274"/>
      <c r="Y1220" s="1267"/>
      <c r="Z1220" s="927" t="s">
        <v>3381</v>
      </c>
    </row>
    <row r="1221" spans="19:26" ht="13.5" customHeight="1">
      <c r="S1221" s="943"/>
      <c r="T1221" s="944"/>
      <c r="U1221" s="944"/>
      <c r="V1221" s="945"/>
      <c r="W1221" s="1273" t="s">
        <v>3900</v>
      </c>
      <c r="X1221" s="1274"/>
      <c r="Y1221" s="1267"/>
      <c r="Z1221" s="927" t="s">
        <v>3381</v>
      </c>
    </row>
    <row r="1222" spans="19:26" ht="13.5" customHeight="1">
      <c r="S1222" s="943"/>
      <c r="T1222" s="944"/>
      <c r="U1222" s="944"/>
      <c r="V1222" s="945"/>
      <c r="W1222" s="1273" t="s">
        <v>3456</v>
      </c>
      <c r="X1222" s="1274"/>
      <c r="Y1222" s="942">
        <v>4.6999999999999999E-4</v>
      </c>
      <c r="Z1222" s="927" t="s">
        <v>3381</v>
      </c>
    </row>
    <row r="1223" spans="19:26" ht="13.5" customHeight="1">
      <c r="S1223" s="943"/>
      <c r="T1223" s="944"/>
      <c r="U1223" s="944"/>
      <c r="V1223" s="945"/>
      <c r="W1223" s="1273" t="s">
        <v>3701</v>
      </c>
      <c r="X1223" s="1274"/>
      <c r="Y1223" s="942">
        <v>4.1800000000000002E-4</v>
      </c>
      <c r="Z1223" s="927" t="s">
        <v>3381</v>
      </c>
    </row>
    <row r="1224" spans="19:26" ht="14.25" customHeight="1">
      <c r="S1224" s="943"/>
      <c r="T1224" s="944"/>
      <c r="U1224" s="944"/>
      <c r="V1224" s="945"/>
      <c r="W1224" s="1273" t="s">
        <v>3484</v>
      </c>
      <c r="X1224" s="1274"/>
      <c r="Y1224" s="942">
        <v>4.3899999999999999E-4</v>
      </c>
      <c r="Z1224" s="927" t="s">
        <v>3381</v>
      </c>
    </row>
    <row r="1225" spans="19:26" ht="14.25" customHeight="1">
      <c r="S1225" s="943"/>
      <c r="T1225" s="944"/>
      <c r="U1225" s="944"/>
      <c r="V1225" s="945"/>
      <c r="W1225" s="1273" t="s">
        <v>3405</v>
      </c>
      <c r="X1225" s="1274"/>
      <c r="Y1225" s="942">
        <v>3.5500000000000001E-4</v>
      </c>
      <c r="Z1225" s="927" t="s">
        <v>3381</v>
      </c>
    </row>
    <row r="1226" spans="19:26" ht="13.5" customHeight="1">
      <c r="S1226" s="943"/>
      <c r="T1226" s="944"/>
      <c r="U1226" s="944"/>
      <c r="V1226" s="945"/>
      <c r="W1226" s="1273" t="s">
        <v>3499</v>
      </c>
      <c r="X1226" s="1274"/>
      <c r="Y1226" s="942" t="s">
        <v>4627</v>
      </c>
      <c r="Z1226" s="927" t="s">
        <v>3381</v>
      </c>
    </row>
    <row r="1227" spans="19:26" ht="13.5" customHeight="1">
      <c r="S1227" s="943"/>
      <c r="T1227" s="944"/>
      <c r="U1227" s="944"/>
      <c r="V1227" s="945"/>
      <c r="W1227" s="1273" t="s">
        <v>3508</v>
      </c>
      <c r="X1227" s="1274"/>
      <c r="Y1227" s="942">
        <v>5.0500000000000002E-4</v>
      </c>
      <c r="Z1227" s="927" t="s">
        <v>3381</v>
      </c>
    </row>
    <row r="1228" spans="19:26" ht="13.5" customHeight="1">
      <c r="S1228" s="943"/>
      <c r="T1228" s="944"/>
      <c r="U1228" s="944"/>
      <c r="V1228" s="945"/>
      <c r="W1228" s="1273" t="s">
        <v>3417</v>
      </c>
      <c r="X1228" s="1274"/>
      <c r="Y1228" s="942">
        <v>4.08E-4</v>
      </c>
      <c r="Z1228" s="927" t="s">
        <v>3381</v>
      </c>
    </row>
    <row r="1229" spans="19:26" ht="13.5" customHeight="1">
      <c r="S1229" s="943"/>
      <c r="T1229" s="944"/>
      <c r="U1229" s="944"/>
      <c r="V1229" s="945"/>
      <c r="W1229" s="1273" t="s">
        <v>3752</v>
      </c>
      <c r="X1229" s="1274"/>
      <c r="Y1229" s="942">
        <v>4.5399999999999998E-4</v>
      </c>
      <c r="Z1229" s="927" t="s">
        <v>3381</v>
      </c>
    </row>
    <row r="1230" spans="19:26" ht="13.5" customHeight="1">
      <c r="S1230" s="943"/>
      <c r="T1230" s="944"/>
      <c r="U1230" s="944"/>
      <c r="V1230" s="945"/>
      <c r="W1230" s="1273" t="s">
        <v>3924</v>
      </c>
      <c r="X1230" s="1274"/>
      <c r="Y1230" s="1267">
        <v>3.5599999999999998E-4</v>
      </c>
      <c r="Z1230" s="927" t="s">
        <v>3381</v>
      </c>
    </row>
    <row r="1231" spans="19:26" ht="13.5" customHeight="1">
      <c r="S1231" s="943"/>
      <c r="T1231" s="944"/>
      <c r="U1231" s="944"/>
      <c r="V1231" s="945"/>
      <c r="W1231" s="1273" t="s">
        <v>3925</v>
      </c>
      <c r="X1231" s="1274"/>
      <c r="Y1231" s="1267"/>
      <c r="Z1231" s="927" t="s">
        <v>3381</v>
      </c>
    </row>
    <row r="1232" spans="19:26" ht="13.5" customHeight="1">
      <c r="S1232" s="943"/>
      <c r="T1232" s="944"/>
      <c r="U1232" s="944"/>
      <c r="V1232" s="945"/>
      <c r="W1232" s="1273" t="s">
        <v>3926</v>
      </c>
      <c r="X1232" s="1274"/>
      <c r="Y1232" s="1267"/>
      <c r="Z1232" s="927" t="s">
        <v>3381</v>
      </c>
    </row>
    <row r="1233" spans="19:26" ht="13.5" customHeight="1">
      <c r="S1233" s="943"/>
      <c r="T1233" s="944"/>
      <c r="U1233" s="944"/>
      <c r="V1233" s="945"/>
      <c r="W1233" s="1273" t="s">
        <v>3927</v>
      </c>
      <c r="X1233" s="1274"/>
      <c r="Y1233" s="1267"/>
      <c r="Z1233" s="927" t="s">
        <v>3381</v>
      </c>
    </row>
    <row r="1234" spans="19:26" ht="27.6" customHeight="1">
      <c r="S1234" s="943"/>
      <c r="T1234" s="944"/>
      <c r="U1234" s="944"/>
      <c r="V1234" s="945"/>
      <c r="W1234" s="1273" t="s">
        <v>3411</v>
      </c>
      <c r="X1234" s="1274"/>
      <c r="Y1234" s="942">
        <v>4.7399999999999997E-4</v>
      </c>
      <c r="Z1234" s="927" t="s">
        <v>3381</v>
      </c>
    </row>
    <row r="1235" spans="19:26" ht="27.6" customHeight="1">
      <c r="S1235" s="943"/>
      <c r="T1235" s="944"/>
      <c r="U1235" s="944"/>
      <c r="V1235" s="945"/>
      <c r="W1235" s="1273" t="s">
        <v>4139</v>
      </c>
      <c r="X1235" s="1274"/>
      <c r="Y1235" s="942">
        <v>7.8399999999999997E-4</v>
      </c>
      <c r="Z1235" s="927" t="s">
        <v>3381</v>
      </c>
    </row>
    <row r="1236" spans="19:26" ht="27.6" customHeight="1">
      <c r="S1236" s="943"/>
      <c r="T1236" s="944"/>
      <c r="U1236" s="944"/>
      <c r="V1236" s="945"/>
      <c r="W1236" s="1273" t="s">
        <v>5909</v>
      </c>
      <c r="X1236" s="1274"/>
      <c r="Y1236" s="942">
        <v>7.76E-4</v>
      </c>
      <c r="Z1236" s="927" t="s">
        <v>3381</v>
      </c>
    </row>
    <row r="1237" spans="19:26" ht="13.5" customHeight="1">
      <c r="S1237" s="943"/>
      <c r="T1237" s="944"/>
      <c r="U1237" s="944"/>
      <c r="V1237" s="945"/>
      <c r="W1237" s="1273" t="s">
        <v>3733</v>
      </c>
      <c r="X1237" s="1274"/>
      <c r="Y1237" s="1267">
        <v>1.5899999999999999E-4</v>
      </c>
      <c r="Z1237" s="927" t="s">
        <v>3381</v>
      </c>
    </row>
    <row r="1238" spans="19:26" ht="13.5" customHeight="1">
      <c r="S1238" s="943"/>
      <c r="T1238" s="944"/>
      <c r="U1238" s="944"/>
      <c r="V1238" s="945"/>
      <c r="W1238" s="1273" t="s">
        <v>4144</v>
      </c>
      <c r="X1238" s="1274"/>
      <c r="Y1238" s="1267"/>
      <c r="Z1238" s="927" t="s">
        <v>3381</v>
      </c>
    </row>
    <row r="1239" spans="19:26" ht="13.5" customHeight="1">
      <c r="S1239" s="943"/>
      <c r="T1239" s="944"/>
      <c r="U1239" s="944"/>
      <c r="V1239" s="945"/>
      <c r="W1239" s="1273" t="s">
        <v>3734</v>
      </c>
      <c r="X1239" s="1274"/>
      <c r="Y1239" s="1267"/>
      <c r="Z1239" s="927" t="s">
        <v>3381</v>
      </c>
    </row>
    <row r="1240" spans="19:26" ht="13.5" customHeight="1">
      <c r="S1240" s="943"/>
      <c r="T1240" s="944"/>
      <c r="U1240" s="944"/>
      <c r="V1240" s="945"/>
      <c r="W1240" s="1273" t="s">
        <v>3501</v>
      </c>
      <c r="X1240" s="1274"/>
      <c r="Y1240" s="942">
        <v>4.4499999999999997E-4</v>
      </c>
      <c r="Z1240" s="927" t="s">
        <v>3381</v>
      </c>
    </row>
    <row r="1241" spans="19:26" ht="13.5" customHeight="1">
      <c r="S1241" s="943"/>
      <c r="T1241" s="944"/>
      <c r="U1241" s="944"/>
      <c r="V1241" s="945"/>
      <c r="W1241" s="1273" t="s">
        <v>3860</v>
      </c>
      <c r="X1241" s="1274"/>
      <c r="Y1241" s="1267">
        <v>3.3799999999999998E-4</v>
      </c>
      <c r="Z1241" s="927" t="s">
        <v>3381</v>
      </c>
    </row>
    <row r="1242" spans="19:26" ht="27.6" customHeight="1">
      <c r="S1242" s="943"/>
      <c r="T1242" s="944"/>
      <c r="U1242" s="944"/>
      <c r="V1242" s="945"/>
      <c r="W1242" s="1273" t="s">
        <v>3861</v>
      </c>
      <c r="X1242" s="1274"/>
      <c r="Y1242" s="1267"/>
      <c r="Z1242" s="927" t="s">
        <v>3381</v>
      </c>
    </row>
    <row r="1243" spans="19:26" ht="27.6" customHeight="1">
      <c r="S1243" s="943"/>
      <c r="T1243" s="944"/>
      <c r="U1243" s="944"/>
      <c r="V1243" s="945"/>
      <c r="W1243" s="1273" t="s">
        <v>3862</v>
      </c>
      <c r="X1243" s="1274"/>
      <c r="Y1243" s="1267"/>
      <c r="Z1243" s="927" t="s">
        <v>3381</v>
      </c>
    </row>
    <row r="1244" spans="19:26">
      <c r="S1244" s="943"/>
      <c r="T1244" s="944"/>
      <c r="U1244" s="944"/>
      <c r="V1244" s="945"/>
      <c r="W1244" s="1273" t="s">
        <v>3863</v>
      </c>
      <c r="X1244" s="1274"/>
      <c r="Y1244" s="1267"/>
      <c r="Z1244" s="927" t="s">
        <v>3381</v>
      </c>
    </row>
    <row r="1245" spans="19:26" ht="27.6" customHeight="1">
      <c r="S1245" s="943"/>
      <c r="T1245" s="944"/>
      <c r="U1245" s="944"/>
      <c r="V1245" s="945"/>
      <c r="W1245" s="1273" t="s">
        <v>5910</v>
      </c>
      <c r="X1245" s="1274"/>
      <c r="Y1245" s="942">
        <v>4.44E-4</v>
      </c>
      <c r="Z1245" s="927" t="s">
        <v>3381</v>
      </c>
    </row>
    <row r="1246" spans="19:26" ht="14.25" customHeight="1">
      <c r="S1246" s="943"/>
      <c r="T1246" s="944"/>
      <c r="U1246" s="944"/>
      <c r="V1246" s="945"/>
      <c r="W1246" s="1273" t="s">
        <v>3975</v>
      </c>
      <c r="X1246" s="1274"/>
      <c r="Y1246" s="942">
        <v>4.6799999999999999E-4</v>
      </c>
      <c r="Z1246" s="927" t="s">
        <v>3381</v>
      </c>
    </row>
    <row r="1247" spans="19:26">
      <c r="S1247" s="943"/>
      <c r="T1247" s="944"/>
      <c r="U1247" s="944"/>
      <c r="V1247" s="945"/>
      <c r="W1247" s="1273" t="s">
        <v>3839</v>
      </c>
      <c r="X1247" s="1274"/>
      <c r="Y1247" s="1267">
        <v>3.0899999999999998E-4</v>
      </c>
      <c r="Z1247" s="927" t="s">
        <v>3381</v>
      </c>
    </row>
    <row r="1248" spans="19:26" ht="14.25" customHeight="1">
      <c r="S1248" s="943"/>
      <c r="T1248" s="944"/>
      <c r="U1248" s="944"/>
      <c r="V1248" s="945"/>
      <c r="W1248" s="1273" t="s">
        <v>6135</v>
      </c>
      <c r="X1248" s="1274"/>
      <c r="Y1248" s="1267"/>
      <c r="Z1248" s="927" t="s">
        <v>3381</v>
      </c>
    </row>
    <row r="1249" spans="19:26" ht="27.6" customHeight="1">
      <c r="S1249" s="943"/>
      <c r="T1249" s="944"/>
      <c r="U1249" s="944"/>
      <c r="V1249" s="945"/>
      <c r="W1249" s="1273" t="s">
        <v>3840</v>
      </c>
      <c r="X1249" s="1274"/>
      <c r="Y1249" s="1267"/>
      <c r="Z1249" s="927" t="s">
        <v>3381</v>
      </c>
    </row>
    <row r="1250" spans="19:26" ht="13.5" customHeight="1">
      <c r="S1250" s="943"/>
      <c r="T1250" s="944"/>
      <c r="U1250" s="944"/>
      <c r="V1250" s="945"/>
      <c r="W1250" s="1273" t="s">
        <v>3450</v>
      </c>
      <c r="X1250" s="1274"/>
      <c r="Y1250" s="942">
        <v>4.46E-4</v>
      </c>
      <c r="Z1250" s="927" t="s">
        <v>3381</v>
      </c>
    </row>
    <row r="1251" spans="19:26">
      <c r="S1251" s="943"/>
      <c r="T1251" s="944"/>
      <c r="U1251" s="944"/>
      <c r="V1251" s="945"/>
      <c r="W1251" s="1273" t="s">
        <v>3512</v>
      </c>
      <c r="X1251" s="1274"/>
      <c r="Y1251" s="942">
        <v>4.5399999999999998E-4</v>
      </c>
      <c r="Z1251" s="927" t="s">
        <v>3381</v>
      </c>
    </row>
    <row r="1252" spans="19:26" ht="27.6" customHeight="1">
      <c r="S1252" s="943"/>
      <c r="T1252" s="944"/>
      <c r="U1252" s="944"/>
      <c r="V1252" s="945"/>
      <c r="W1252" s="1273" t="s">
        <v>3466</v>
      </c>
      <c r="X1252" s="1274"/>
      <c r="Y1252" s="942">
        <v>4.3999999999999999E-5</v>
      </c>
      <c r="Z1252" s="927" t="s">
        <v>3381</v>
      </c>
    </row>
    <row r="1253" spans="19:26" ht="27.6" customHeight="1">
      <c r="S1253" s="943"/>
      <c r="T1253" s="944"/>
      <c r="U1253" s="944"/>
      <c r="V1253" s="945"/>
      <c r="W1253" s="1273" t="s">
        <v>3500</v>
      </c>
      <c r="X1253" s="1274"/>
      <c r="Y1253" s="942">
        <v>2.0000000000000001E-4</v>
      </c>
      <c r="Z1253" s="927" t="s">
        <v>3381</v>
      </c>
    </row>
    <row r="1254" spans="19:26" ht="27.6" customHeight="1">
      <c r="S1254" s="943"/>
      <c r="T1254" s="944"/>
      <c r="U1254" s="944"/>
      <c r="V1254" s="945"/>
      <c r="W1254" s="1273" t="s">
        <v>4153</v>
      </c>
      <c r="X1254" s="1274"/>
      <c r="Y1254" s="1267">
        <v>4.3600000000000003E-4</v>
      </c>
      <c r="Z1254" s="927" t="s">
        <v>3381</v>
      </c>
    </row>
    <row r="1255" spans="19:26" ht="27.6" customHeight="1">
      <c r="S1255" s="943"/>
      <c r="T1255" s="944"/>
      <c r="U1255" s="944"/>
      <c r="V1255" s="945"/>
      <c r="W1255" s="1273" t="s">
        <v>4154</v>
      </c>
      <c r="X1255" s="1274"/>
      <c r="Y1255" s="1267"/>
      <c r="Z1255" s="927" t="s">
        <v>3381</v>
      </c>
    </row>
    <row r="1256" spans="19:26" ht="27.6" customHeight="1">
      <c r="S1256" s="943"/>
      <c r="T1256" s="944"/>
      <c r="U1256" s="944"/>
      <c r="V1256" s="945"/>
      <c r="W1256" s="1273" t="s">
        <v>4155</v>
      </c>
      <c r="X1256" s="1274"/>
      <c r="Y1256" s="1267"/>
      <c r="Z1256" s="927" t="s">
        <v>3381</v>
      </c>
    </row>
    <row r="1257" spans="19:26" ht="27.6" customHeight="1">
      <c r="S1257" s="943"/>
      <c r="T1257" s="944"/>
      <c r="U1257" s="944"/>
      <c r="V1257" s="945"/>
      <c r="W1257" s="1273" t="s">
        <v>3984</v>
      </c>
      <c r="X1257" s="1274"/>
      <c r="Y1257" s="1267">
        <v>3.5E-4</v>
      </c>
      <c r="Z1257" s="927" t="s">
        <v>3381</v>
      </c>
    </row>
    <row r="1258" spans="19:26" ht="27.6" customHeight="1">
      <c r="S1258" s="943"/>
      <c r="T1258" s="944"/>
      <c r="U1258" s="944"/>
      <c r="V1258" s="945"/>
      <c r="W1258" s="1273" t="s">
        <v>3985</v>
      </c>
      <c r="X1258" s="1274"/>
      <c r="Y1258" s="1267"/>
      <c r="Z1258" s="927" t="s">
        <v>3381</v>
      </c>
    </row>
    <row r="1259" spans="19:26" ht="27.6" customHeight="1">
      <c r="S1259" s="943"/>
      <c r="T1259" s="944"/>
      <c r="U1259" s="944"/>
      <c r="V1259" s="945"/>
      <c r="W1259" s="1273" t="s">
        <v>3986</v>
      </c>
      <c r="X1259" s="1274"/>
      <c r="Y1259" s="1267"/>
      <c r="Z1259" s="927" t="s">
        <v>3381</v>
      </c>
    </row>
    <row r="1260" spans="19:26" ht="27.6" customHeight="1">
      <c r="S1260" s="943"/>
      <c r="T1260" s="944"/>
      <c r="U1260" s="944"/>
      <c r="V1260" s="945"/>
      <c r="W1260" s="1273" t="s">
        <v>3987</v>
      </c>
      <c r="X1260" s="1274"/>
      <c r="Y1260" s="1267"/>
      <c r="Z1260" s="927" t="s">
        <v>3381</v>
      </c>
    </row>
    <row r="1261" spans="19:26" ht="13.5" customHeight="1">
      <c r="S1261" s="943"/>
      <c r="T1261" s="944"/>
      <c r="U1261" s="944"/>
      <c r="V1261" s="945"/>
      <c r="W1261" s="1273" t="s">
        <v>3486</v>
      </c>
      <c r="X1261" s="1274"/>
      <c r="Y1261" s="942">
        <v>4.1800000000000002E-4</v>
      </c>
      <c r="Z1261" s="927" t="s">
        <v>3381</v>
      </c>
    </row>
    <row r="1262" spans="19:26" ht="13.5" customHeight="1">
      <c r="S1262" s="943"/>
      <c r="T1262" s="944"/>
      <c r="U1262" s="944"/>
      <c r="V1262" s="945"/>
      <c r="W1262" s="1273" t="s">
        <v>3517</v>
      </c>
      <c r="X1262" s="1274"/>
      <c r="Y1262" s="942">
        <v>4.6299999999999998E-4</v>
      </c>
      <c r="Z1262" s="927" t="s">
        <v>3381</v>
      </c>
    </row>
    <row r="1263" spans="19:26">
      <c r="S1263" s="943"/>
      <c r="T1263" s="944"/>
      <c r="U1263" s="944"/>
      <c r="V1263" s="945"/>
      <c r="W1263" s="1273" t="s">
        <v>3673</v>
      </c>
      <c r="X1263" s="1274"/>
      <c r="Y1263" s="942">
        <v>4.55E-4</v>
      </c>
      <c r="Z1263" s="927" t="s">
        <v>3381</v>
      </c>
    </row>
    <row r="1264" spans="19:26" ht="13.5" customHeight="1">
      <c r="S1264" s="943"/>
      <c r="T1264" s="944"/>
      <c r="U1264" s="944"/>
      <c r="V1264" s="945"/>
      <c r="W1264" s="1273" t="s">
        <v>5911</v>
      </c>
      <c r="X1264" s="1274"/>
      <c r="Y1264" s="1267" t="s">
        <v>4627</v>
      </c>
      <c r="Z1264" s="927" t="s">
        <v>3381</v>
      </c>
    </row>
    <row r="1265" spans="19:26" ht="13.5" customHeight="1">
      <c r="S1265" s="943"/>
      <c r="T1265" s="944"/>
      <c r="U1265" s="944"/>
      <c r="V1265" s="945"/>
      <c r="W1265" s="1273" t="s">
        <v>6136</v>
      </c>
      <c r="X1265" s="1274"/>
      <c r="Y1265" s="1267"/>
      <c r="Z1265" s="927" t="s">
        <v>3381</v>
      </c>
    </row>
    <row r="1266" spans="19:26" ht="13.5" customHeight="1">
      <c r="S1266" s="943"/>
      <c r="T1266" s="944"/>
      <c r="U1266" s="944"/>
      <c r="V1266" s="945"/>
      <c r="W1266" s="1273" t="s">
        <v>6137</v>
      </c>
      <c r="X1266" s="1274"/>
      <c r="Y1266" s="1267"/>
      <c r="Z1266" s="927" t="s">
        <v>3381</v>
      </c>
    </row>
    <row r="1267" spans="19:26" ht="13.5" customHeight="1">
      <c r="S1267" s="943"/>
      <c r="T1267" s="944"/>
      <c r="U1267" s="944"/>
      <c r="V1267" s="945"/>
      <c r="W1267" s="1273" t="s">
        <v>3895</v>
      </c>
      <c r="X1267" s="1274"/>
      <c r="Y1267" s="942">
        <v>4.9399999999999997E-4</v>
      </c>
      <c r="Z1267" s="927" t="s">
        <v>3381</v>
      </c>
    </row>
    <row r="1268" spans="19:26">
      <c r="S1268" s="943"/>
      <c r="T1268" s="944"/>
      <c r="U1268" s="944"/>
      <c r="V1268" s="945"/>
      <c r="W1268" s="1273" t="s">
        <v>3475</v>
      </c>
      <c r="X1268" s="1274"/>
      <c r="Y1268" s="952">
        <v>4.75E-4</v>
      </c>
      <c r="Z1268" s="927" t="s">
        <v>3381</v>
      </c>
    </row>
    <row r="1269" spans="19:26" ht="13.5" customHeight="1">
      <c r="S1269" s="943"/>
      <c r="T1269" s="944"/>
      <c r="U1269" s="944"/>
      <c r="V1269" s="945"/>
      <c r="W1269" s="1273" t="s">
        <v>3462</v>
      </c>
      <c r="X1269" s="1274"/>
      <c r="Y1269" s="952">
        <v>4.3600000000000003E-4</v>
      </c>
      <c r="Z1269" s="927" t="s">
        <v>3381</v>
      </c>
    </row>
    <row r="1270" spans="19:26" ht="13.5" customHeight="1">
      <c r="S1270" s="943"/>
      <c r="T1270" s="944"/>
      <c r="U1270" s="944"/>
      <c r="V1270" s="945"/>
      <c r="W1270" s="1273" t="s">
        <v>3506</v>
      </c>
      <c r="X1270" s="1274"/>
      <c r="Y1270" s="942">
        <v>4.3399999999999998E-4</v>
      </c>
      <c r="Z1270" s="927" t="s">
        <v>3381</v>
      </c>
    </row>
    <row r="1271" spans="19:26" ht="13.5" customHeight="1">
      <c r="S1271" s="943"/>
      <c r="T1271" s="944"/>
      <c r="U1271" s="944"/>
      <c r="V1271" s="945"/>
      <c r="W1271" s="1273" t="s">
        <v>3507</v>
      </c>
      <c r="X1271" s="1274"/>
      <c r="Y1271" s="942">
        <v>4.4200000000000001E-4</v>
      </c>
      <c r="Z1271" s="927" t="s">
        <v>3381</v>
      </c>
    </row>
    <row r="1272" spans="19:26" ht="13.5" customHeight="1">
      <c r="S1272" s="943"/>
      <c r="T1272" s="944"/>
      <c r="U1272" s="944"/>
      <c r="V1272" s="945"/>
      <c r="W1272" s="1273" t="s">
        <v>3647</v>
      </c>
      <c r="X1272" s="1274"/>
      <c r="Y1272" s="955">
        <v>4.8200000000000001E-4</v>
      </c>
      <c r="Z1272" s="927" t="s">
        <v>3381</v>
      </c>
    </row>
    <row r="1273" spans="19:26" ht="13.5" customHeight="1">
      <c r="S1273" s="943"/>
      <c r="T1273" s="944"/>
      <c r="U1273" s="944"/>
      <c r="V1273" s="945"/>
      <c r="W1273" s="1273" t="s">
        <v>3846</v>
      </c>
      <c r="X1273" s="1274"/>
      <c r="Y1273" s="1267">
        <v>4.75E-4</v>
      </c>
      <c r="Z1273" s="927" t="s">
        <v>3381</v>
      </c>
    </row>
    <row r="1274" spans="19:26" ht="13.5" customHeight="1">
      <c r="S1274" s="943"/>
      <c r="T1274" s="944"/>
      <c r="U1274" s="944"/>
      <c r="V1274" s="945"/>
      <c r="W1274" s="1273" t="s">
        <v>6138</v>
      </c>
      <c r="X1274" s="1274"/>
      <c r="Y1274" s="1267"/>
      <c r="Z1274" s="927" t="s">
        <v>3381</v>
      </c>
    </row>
    <row r="1275" spans="19:26" ht="14.25" customHeight="1">
      <c r="S1275" s="943"/>
      <c r="T1275" s="944"/>
      <c r="U1275" s="944"/>
      <c r="V1275" s="945"/>
      <c r="W1275" s="1273" t="s">
        <v>6139</v>
      </c>
      <c r="X1275" s="1274"/>
      <c r="Y1275" s="1267"/>
      <c r="Z1275" s="927" t="s">
        <v>3381</v>
      </c>
    </row>
    <row r="1276" spans="19:26" ht="27.6" customHeight="1">
      <c r="S1276" s="943"/>
      <c r="T1276" s="944"/>
      <c r="U1276" s="944"/>
      <c r="V1276" s="945"/>
      <c r="W1276" s="1273" t="s">
        <v>3847</v>
      </c>
      <c r="X1276" s="1274"/>
      <c r="Y1276" s="1268"/>
      <c r="Z1276" s="927" t="s">
        <v>3381</v>
      </c>
    </row>
    <row r="1277" spans="19:26" ht="27.6" customHeight="1">
      <c r="S1277" s="943"/>
      <c r="T1277" s="944"/>
      <c r="U1277" s="944"/>
      <c r="V1277" s="945"/>
      <c r="W1277" s="1273" t="s">
        <v>5912</v>
      </c>
      <c r="X1277" s="1274"/>
      <c r="Y1277" s="947">
        <v>4.8899999999999996E-4</v>
      </c>
      <c r="Z1277" s="927" t="s">
        <v>3381</v>
      </c>
    </row>
    <row r="1278" spans="19:26" ht="13.5" customHeight="1">
      <c r="S1278" s="943"/>
      <c r="T1278" s="944"/>
      <c r="U1278" s="944"/>
      <c r="V1278" s="945"/>
      <c r="W1278" s="1273" t="s">
        <v>3410</v>
      </c>
      <c r="X1278" s="1274"/>
      <c r="Y1278" s="942">
        <v>4.4000000000000002E-4</v>
      </c>
      <c r="Z1278" s="927" t="s">
        <v>3381</v>
      </c>
    </row>
    <row r="1279" spans="19:26" ht="13.5" customHeight="1">
      <c r="S1279" s="943"/>
      <c r="T1279" s="944"/>
      <c r="U1279" s="944"/>
      <c r="V1279" s="945"/>
      <c r="W1279" s="1273" t="s">
        <v>3677</v>
      </c>
      <c r="X1279" s="1274"/>
      <c r="Y1279" s="1267">
        <v>4.6299999999999998E-4</v>
      </c>
      <c r="Z1279" s="927" t="s">
        <v>3381</v>
      </c>
    </row>
    <row r="1280" spans="19:26" ht="13.5" customHeight="1">
      <c r="S1280" s="943"/>
      <c r="T1280" s="944"/>
      <c r="U1280" s="944"/>
      <c r="V1280" s="945"/>
      <c r="W1280" s="1273" t="s">
        <v>4038</v>
      </c>
      <c r="X1280" s="1274"/>
      <c r="Y1280" s="1267"/>
      <c r="Z1280" s="927" t="s">
        <v>3381</v>
      </c>
    </row>
    <row r="1281" spans="19:26" ht="13.5" customHeight="1">
      <c r="S1281" s="943"/>
      <c r="T1281" s="944"/>
      <c r="U1281" s="944"/>
      <c r="V1281" s="945"/>
      <c r="W1281" s="1273" t="s">
        <v>4039</v>
      </c>
      <c r="X1281" s="1274"/>
      <c r="Y1281" s="1267"/>
      <c r="Z1281" s="927" t="s">
        <v>3381</v>
      </c>
    </row>
    <row r="1282" spans="19:26" ht="13.5" customHeight="1">
      <c r="S1282" s="943"/>
      <c r="T1282" s="944"/>
      <c r="U1282" s="944"/>
      <c r="V1282" s="945"/>
      <c r="W1282" s="1273" t="s">
        <v>3678</v>
      </c>
      <c r="X1282" s="1274"/>
      <c r="Y1282" s="1267"/>
      <c r="Z1282" s="927" t="s">
        <v>3381</v>
      </c>
    </row>
    <row r="1283" spans="19:26" ht="13.5" customHeight="1">
      <c r="S1283" s="943"/>
      <c r="T1283" s="944"/>
      <c r="U1283" s="944"/>
      <c r="V1283" s="945"/>
      <c r="W1283" s="1273" t="s">
        <v>3838</v>
      </c>
      <c r="X1283" s="1274"/>
      <c r="Y1283" s="942">
        <v>4.66E-4</v>
      </c>
      <c r="Z1283" s="927" t="s">
        <v>3381</v>
      </c>
    </row>
    <row r="1284" spans="19:26" ht="13.5" customHeight="1">
      <c r="S1284" s="943"/>
      <c r="T1284" s="944"/>
      <c r="U1284" s="944"/>
      <c r="V1284" s="945"/>
      <c r="W1284" s="1273" t="s">
        <v>3867</v>
      </c>
      <c r="X1284" s="1274"/>
      <c r="Y1284" s="942">
        <v>4.6999999999999999E-4</v>
      </c>
      <c r="Z1284" s="927" t="s">
        <v>3381</v>
      </c>
    </row>
    <row r="1285" spans="19:26" ht="13.5" customHeight="1">
      <c r="S1285" s="943"/>
      <c r="T1285" s="944"/>
      <c r="U1285" s="944"/>
      <c r="V1285" s="945"/>
      <c r="W1285" s="1273" t="s">
        <v>5913</v>
      </c>
      <c r="X1285" s="1274"/>
      <c r="Y1285" s="1267">
        <v>4.5300000000000001E-4</v>
      </c>
      <c r="Z1285" s="927" t="s">
        <v>3381</v>
      </c>
    </row>
    <row r="1286" spans="19:26" ht="14.25" customHeight="1">
      <c r="S1286" s="943"/>
      <c r="T1286" s="944"/>
      <c r="U1286" s="944"/>
      <c r="V1286" s="945"/>
      <c r="W1286" s="1273" t="s">
        <v>6140</v>
      </c>
      <c r="X1286" s="1274"/>
      <c r="Y1286" s="1267"/>
      <c r="Z1286" s="927" t="s">
        <v>3381</v>
      </c>
    </row>
    <row r="1287" spans="19:26" ht="27.6" customHeight="1">
      <c r="S1287" s="943"/>
      <c r="T1287" s="944"/>
      <c r="U1287" s="944"/>
      <c r="V1287" s="945"/>
      <c r="W1287" s="1273" t="s">
        <v>6141</v>
      </c>
      <c r="X1287" s="1274"/>
      <c r="Y1287" s="1267"/>
      <c r="Z1287" s="927" t="s">
        <v>3381</v>
      </c>
    </row>
    <row r="1288" spans="19:26" ht="13.5" customHeight="1">
      <c r="S1288" s="943"/>
      <c r="T1288" s="944"/>
      <c r="U1288" s="944"/>
      <c r="V1288" s="945"/>
      <c r="W1288" s="1273" t="s">
        <v>3498</v>
      </c>
      <c r="X1288" s="1274"/>
      <c r="Y1288" s="942">
        <v>4.4000000000000002E-4</v>
      </c>
      <c r="Z1288" s="927" t="s">
        <v>3381</v>
      </c>
    </row>
    <row r="1289" spans="19:26" ht="13.5" customHeight="1">
      <c r="S1289" s="943"/>
      <c r="T1289" s="944"/>
      <c r="U1289" s="944"/>
      <c r="V1289" s="945"/>
      <c r="W1289" s="1273" t="s">
        <v>3463</v>
      </c>
      <c r="X1289" s="1274"/>
      <c r="Y1289" s="942">
        <v>4.8799999999999999E-4</v>
      </c>
      <c r="Z1289" s="927" t="s">
        <v>3381</v>
      </c>
    </row>
    <row r="1290" spans="19:26" ht="13.5" customHeight="1">
      <c r="S1290" s="943"/>
      <c r="T1290" s="944"/>
      <c r="U1290" s="944"/>
      <c r="V1290" s="945"/>
      <c r="W1290" s="1273" t="s">
        <v>5914</v>
      </c>
      <c r="X1290" s="1274"/>
      <c r="Y1290" s="1260">
        <v>5.5999999999999999E-5</v>
      </c>
      <c r="Z1290" s="927" t="s">
        <v>3381</v>
      </c>
    </row>
    <row r="1291" spans="19:26" ht="27.6" customHeight="1">
      <c r="S1291" s="943"/>
      <c r="T1291" s="944"/>
      <c r="U1291" s="944"/>
      <c r="V1291" s="945"/>
      <c r="W1291" s="1273" t="s">
        <v>6142</v>
      </c>
      <c r="X1291" s="1274"/>
      <c r="Y1291" s="1260"/>
      <c r="Z1291" s="927" t="s">
        <v>3381</v>
      </c>
    </row>
    <row r="1292" spans="19:26" ht="27.6" customHeight="1">
      <c r="S1292" s="943"/>
      <c r="T1292" s="944"/>
      <c r="U1292" s="944"/>
      <c r="V1292" s="945"/>
      <c r="W1292" s="1273" t="s">
        <v>6143</v>
      </c>
      <c r="X1292" s="1274"/>
      <c r="Y1292" s="1260"/>
      <c r="Z1292" s="927" t="s">
        <v>3381</v>
      </c>
    </row>
    <row r="1293" spans="19:26" ht="13.5" customHeight="1">
      <c r="S1293" s="943"/>
      <c r="T1293" s="944"/>
      <c r="U1293" s="944"/>
      <c r="V1293" s="945"/>
      <c r="W1293" s="1273" t="s">
        <v>3979</v>
      </c>
      <c r="X1293" s="1274"/>
      <c r="Y1293" s="1269">
        <v>2.99E-4</v>
      </c>
      <c r="Z1293" s="927" t="s">
        <v>3381</v>
      </c>
    </row>
    <row r="1294" spans="19:26" ht="27.6" customHeight="1">
      <c r="S1294" s="943"/>
      <c r="T1294" s="944"/>
      <c r="U1294" s="944"/>
      <c r="V1294" s="945"/>
      <c r="W1294" s="1273" t="s">
        <v>3980</v>
      </c>
      <c r="X1294" s="1274"/>
      <c r="Y1294" s="1269"/>
      <c r="Z1294" s="927" t="s">
        <v>3381</v>
      </c>
    </row>
    <row r="1295" spans="19:26" ht="27.6" customHeight="1">
      <c r="S1295" s="943"/>
      <c r="T1295" s="944"/>
      <c r="U1295" s="944"/>
      <c r="V1295" s="945"/>
      <c r="W1295" s="1273" t="s">
        <v>3981</v>
      </c>
      <c r="X1295" s="1274"/>
      <c r="Y1295" s="1269"/>
      <c r="Z1295" s="927" t="s">
        <v>3381</v>
      </c>
    </row>
    <row r="1296" spans="19:26" ht="13.5" customHeight="1">
      <c r="S1296" s="943"/>
      <c r="T1296" s="944"/>
      <c r="U1296" s="944"/>
      <c r="V1296" s="945"/>
      <c r="W1296" s="1273" t="s">
        <v>3753</v>
      </c>
      <c r="X1296" s="1274"/>
      <c r="Y1296" s="951">
        <v>2.7E-4</v>
      </c>
      <c r="Z1296" s="927" t="s">
        <v>3381</v>
      </c>
    </row>
    <row r="1297" spans="19:26">
      <c r="S1297" s="943"/>
      <c r="T1297" s="944"/>
      <c r="U1297" s="944"/>
      <c r="V1297" s="945"/>
      <c r="W1297" s="1273" t="s">
        <v>3471</v>
      </c>
      <c r="X1297" s="1274"/>
      <c r="Y1297" s="947">
        <v>4.6299999999999998E-4</v>
      </c>
      <c r="Z1297" s="927" t="s">
        <v>3381</v>
      </c>
    </row>
    <row r="1298" spans="19:26" ht="13.5" customHeight="1">
      <c r="S1298" s="943"/>
      <c r="T1298" s="944"/>
      <c r="U1298" s="944"/>
      <c r="V1298" s="945"/>
      <c r="W1298" s="1273" t="s">
        <v>3446</v>
      </c>
      <c r="X1298" s="1274"/>
      <c r="Y1298" s="942">
        <v>4.64E-4</v>
      </c>
      <c r="Z1298" s="927" t="s">
        <v>3381</v>
      </c>
    </row>
    <row r="1299" spans="19:26" ht="27.6" customHeight="1">
      <c r="S1299" s="943"/>
      <c r="T1299" s="944"/>
      <c r="U1299" s="944"/>
      <c r="V1299" s="945"/>
      <c r="W1299" s="1273" t="s">
        <v>3455</v>
      </c>
      <c r="X1299" s="1274"/>
      <c r="Y1299" s="942">
        <v>4.5399999999999998E-4</v>
      </c>
      <c r="Z1299" s="927" t="s">
        <v>3381</v>
      </c>
    </row>
    <row r="1300" spans="19:26" ht="27.6" customHeight="1">
      <c r="S1300" s="943"/>
      <c r="T1300" s="944"/>
      <c r="U1300" s="944"/>
      <c r="V1300" s="945"/>
      <c r="W1300" s="1273" t="s">
        <v>3703</v>
      </c>
      <c r="X1300" s="1274"/>
      <c r="Y1300" s="942">
        <v>4.7699999999999999E-4</v>
      </c>
      <c r="Z1300" s="927" t="s">
        <v>3381</v>
      </c>
    </row>
    <row r="1301" spans="19:26" ht="27.6" customHeight="1">
      <c r="S1301" s="943"/>
      <c r="T1301" s="944"/>
      <c r="U1301" s="944"/>
      <c r="V1301" s="945"/>
      <c r="W1301" s="1273" t="s">
        <v>3503</v>
      </c>
      <c r="X1301" s="1274"/>
      <c r="Y1301" s="942">
        <v>4.5399999999999998E-4</v>
      </c>
      <c r="Z1301" s="927" t="s">
        <v>3381</v>
      </c>
    </row>
    <row r="1302" spans="19:26" ht="27.6" customHeight="1">
      <c r="S1302" s="943"/>
      <c r="T1302" s="944"/>
      <c r="U1302" s="944"/>
      <c r="V1302" s="945"/>
      <c r="W1302" s="1273" t="s">
        <v>3713</v>
      </c>
      <c r="X1302" s="1274"/>
      <c r="Y1302" s="1267">
        <v>1.02E-4</v>
      </c>
      <c r="Z1302" s="927" t="s">
        <v>3381</v>
      </c>
    </row>
    <row r="1303" spans="19:26" ht="13.5" customHeight="1">
      <c r="S1303" s="943"/>
      <c r="T1303" s="944"/>
      <c r="U1303" s="944"/>
      <c r="V1303" s="945"/>
      <c r="W1303" s="1273" t="s">
        <v>3714</v>
      </c>
      <c r="X1303" s="1274"/>
      <c r="Y1303" s="1267"/>
      <c r="Z1303" s="927" t="s">
        <v>3381</v>
      </c>
    </row>
    <row r="1304" spans="19:26" ht="13.5" customHeight="1">
      <c r="S1304" s="943"/>
      <c r="T1304" s="944"/>
      <c r="U1304" s="944"/>
      <c r="V1304" s="945"/>
      <c r="W1304" s="1273" t="s">
        <v>4099</v>
      </c>
      <c r="X1304" s="1274"/>
      <c r="Y1304" s="1267"/>
      <c r="Z1304" s="927" t="s">
        <v>3381</v>
      </c>
    </row>
    <row r="1305" spans="19:26" ht="14.25" customHeight="1">
      <c r="S1305" s="943"/>
      <c r="T1305" s="944"/>
      <c r="U1305" s="944"/>
      <c r="V1305" s="945"/>
      <c r="W1305" s="1273" t="s">
        <v>4100</v>
      </c>
      <c r="X1305" s="1274"/>
      <c r="Y1305" s="1267"/>
      <c r="Z1305" s="927" t="s">
        <v>3381</v>
      </c>
    </row>
    <row r="1306" spans="19:26" ht="14.25" customHeight="1">
      <c r="S1306" s="943"/>
      <c r="T1306" s="944"/>
      <c r="U1306" s="944"/>
      <c r="V1306" s="945"/>
      <c r="W1306" s="1273" t="s">
        <v>3715</v>
      </c>
      <c r="X1306" s="1274"/>
      <c r="Y1306" s="1267"/>
      <c r="Z1306" s="927" t="s">
        <v>3381</v>
      </c>
    </row>
    <row r="1307" spans="19:26" ht="13.5" customHeight="1">
      <c r="S1307" s="943"/>
      <c r="T1307" s="944"/>
      <c r="U1307" s="944"/>
      <c r="V1307" s="945"/>
      <c r="W1307" s="1273" t="s">
        <v>3451</v>
      </c>
      <c r="X1307" s="1274"/>
      <c r="Y1307" s="942">
        <v>2.23E-4</v>
      </c>
      <c r="Z1307" s="927" t="s">
        <v>3381</v>
      </c>
    </row>
    <row r="1308" spans="19:26" ht="13.5" customHeight="1">
      <c r="S1308" s="943"/>
      <c r="T1308" s="944"/>
      <c r="U1308" s="944"/>
      <c r="V1308" s="945"/>
      <c r="W1308" s="1273" t="s">
        <v>4178</v>
      </c>
      <c r="X1308" s="1274"/>
      <c r="Y1308" s="942">
        <v>2.1800000000000001E-4</v>
      </c>
      <c r="Z1308" s="927" t="s">
        <v>3381</v>
      </c>
    </row>
    <row r="1309" spans="19:26" ht="13.5" customHeight="1">
      <c r="S1309" s="943"/>
      <c r="T1309" s="944"/>
      <c r="U1309" s="944"/>
      <c r="V1309" s="945"/>
      <c r="W1309" s="1273" t="s">
        <v>3732</v>
      </c>
      <c r="X1309" s="1274"/>
      <c r="Y1309" s="942" t="s">
        <v>4627</v>
      </c>
      <c r="Z1309" s="927" t="s">
        <v>3381</v>
      </c>
    </row>
    <row r="1310" spans="19:26" ht="27.6" customHeight="1">
      <c r="S1310" s="943"/>
      <c r="T1310" s="944"/>
      <c r="U1310" s="944"/>
      <c r="V1310" s="945"/>
      <c r="W1310" s="1273" t="s">
        <v>3485</v>
      </c>
      <c r="X1310" s="1274"/>
      <c r="Y1310" s="942">
        <v>3.7300000000000001E-4</v>
      </c>
      <c r="Z1310" s="927" t="s">
        <v>3381</v>
      </c>
    </row>
    <row r="1311" spans="19:26" ht="27.6" customHeight="1">
      <c r="S1311" s="943"/>
      <c r="T1311" s="944"/>
      <c r="U1311" s="944"/>
      <c r="V1311" s="945"/>
      <c r="W1311" s="1273" t="s">
        <v>5915</v>
      </c>
      <c r="X1311" s="1274"/>
      <c r="Y1311" s="1267">
        <v>4.7100000000000001E-4</v>
      </c>
      <c r="Z1311" s="927" t="s">
        <v>3381</v>
      </c>
    </row>
    <row r="1312" spans="19:26" ht="27.6" customHeight="1">
      <c r="S1312" s="943"/>
      <c r="T1312" s="944"/>
      <c r="U1312" s="944"/>
      <c r="V1312" s="945"/>
      <c r="W1312" s="1273" t="s">
        <v>6144</v>
      </c>
      <c r="X1312" s="1274"/>
      <c r="Y1312" s="1267"/>
      <c r="Z1312" s="927" t="s">
        <v>3381</v>
      </c>
    </row>
    <row r="1313" spans="19:26" ht="13.5" customHeight="1">
      <c r="S1313" s="943"/>
      <c r="T1313" s="944"/>
      <c r="U1313" s="944"/>
      <c r="V1313" s="945"/>
      <c r="W1313" s="1273" t="s">
        <v>6145</v>
      </c>
      <c r="X1313" s="1274"/>
      <c r="Y1313" s="1267"/>
      <c r="Z1313" s="927" t="s">
        <v>3381</v>
      </c>
    </row>
    <row r="1314" spans="19:26" ht="13.5" customHeight="1">
      <c r="S1314" s="943"/>
      <c r="T1314" s="944"/>
      <c r="U1314" s="944"/>
      <c r="V1314" s="945"/>
      <c r="W1314" s="1273" t="s">
        <v>3502</v>
      </c>
      <c r="X1314" s="1274"/>
      <c r="Y1314" s="942">
        <v>3.5E-4</v>
      </c>
      <c r="Z1314" s="927" t="s">
        <v>3381</v>
      </c>
    </row>
    <row r="1315" spans="19:26" ht="13.5" customHeight="1">
      <c r="S1315" s="943"/>
      <c r="T1315" s="944"/>
      <c r="U1315" s="944"/>
      <c r="V1315" s="945"/>
      <c r="W1315" s="1273" t="s">
        <v>3843</v>
      </c>
      <c r="X1315" s="1274"/>
      <c r="Y1315" s="1267">
        <v>4.73E-4</v>
      </c>
      <c r="Z1315" s="927" t="s">
        <v>3381</v>
      </c>
    </row>
    <row r="1316" spans="19:26" ht="13.5" customHeight="1">
      <c r="S1316" s="943"/>
      <c r="T1316" s="944"/>
      <c r="U1316" s="944"/>
      <c r="V1316" s="945"/>
      <c r="W1316" s="1273" t="s">
        <v>3844</v>
      </c>
      <c r="X1316" s="1274"/>
      <c r="Y1316" s="1267"/>
      <c r="Z1316" s="927" t="s">
        <v>3381</v>
      </c>
    </row>
    <row r="1317" spans="19:26" ht="13.5" customHeight="1">
      <c r="S1317" s="943"/>
      <c r="T1317" s="944"/>
      <c r="U1317" s="944"/>
      <c r="V1317" s="945"/>
      <c r="W1317" s="1273" t="s">
        <v>3845</v>
      </c>
      <c r="X1317" s="1274"/>
      <c r="Y1317" s="1270"/>
      <c r="Z1317" s="927" t="s">
        <v>3381</v>
      </c>
    </row>
    <row r="1318" spans="19:26" ht="13.5" customHeight="1">
      <c r="S1318" s="943"/>
      <c r="T1318" s="944"/>
      <c r="U1318" s="944"/>
      <c r="V1318" s="945"/>
      <c r="W1318" s="1273" t="s">
        <v>4043</v>
      </c>
      <c r="X1318" s="1274"/>
      <c r="Y1318" s="942">
        <v>3.4900000000000003E-4</v>
      </c>
      <c r="Z1318" s="927" t="s">
        <v>3381</v>
      </c>
    </row>
    <row r="1319" spans="19:26" ht="13.5" customHeight="1">
      <c r="S1319" s="943"/>
      <c r="T1319" s="944"/>
      <c r="U1319" s="944"/>
      <c r="V1319" s="945"/>
      <c r="W1319" s="1273" t="s">
        <v>3444</v>
      </c>
      <c r="X1319" s="1274"/>
      <c r="Y1319" s="942">
        <v>4.7199999999999998E-4</v>
      </c>
      <c r="Z1319" s="927" t="s">
        <v>3381</v>
      </c>
    </row>
    <row r="1320" spans="19:26" ht="13.5" customHeight="1">
      <c r="S1320" s="943"/>
      <c r="T1320" s="944"/>
      <c r="U1320" s="944"/>
      <c r="V1320" s="945"/>
      <c r="W1320" s="1273" t="s">
        <v>3966</v>
      </c>
      <c r="X1320" s="1274"/>
      <c r="Y1320" s="1263">
        <v>4.8899999999999996E-4</v>
      </c>
      <c r="Z1320" s="927" t="s">
        <v>3381</v>
      </c>
    </row>
    <row r="1321" spans="19:26" ht="13.5" customHeight="1">
      <c r="S1321" s="943"/>
      <c r="T1321" s="944"/>
      <c r="U1321" s="944"/>
      <c r="V1321" s="945"/>
      <c r="W1321" s="1273" t="s">
        <v>6146</v>
      </c>
      <c r="X1321" s="1274"/>
      <c r="Y1321" s="1260"/>
      <c r="Z1321" s="927" t="s">
        <v>3381</v>
      </c>
    </row>
    <row r="1322" spans="19:26" ht="13.5" customHeight="1">
      <c r="S1322" s="943"/>
      <c r="T1322" s="944"/>
      <c r="U1322" s="944"/>
      <c r="V1322" s="945"/>
      <c r="W1322" s="1273" t="s">
        <v>6147</v>
      </c>
      <c r="X1322" s="1274"/>
      <c r="Y1322" s="1260"/>
      <c r="Z1322" s="927" t="s">
        <v>3381</v>
      </c>
    </row>
    <row r="1323" spans="19:26" ht="27.6" customHeight="1">
      <c r="S1323" s="943"/>
      <c r="T1323" s="944"/>
      <c r="U1323" s="944"/>
      <c r="V1323" s="945"/>
      <c r="W1323" s="1273" t="s">
        <v>3967</v>
      </c>
      <c r="X1323" s="1274"/>
      <c r="Y1323" s="1260"/>
      <c r="Z1323" s="927" t="s">
        <v>3381</v>
      </c>
    </row>
    <row r="1324" spans="19:26" ht="27.6" customHeight="1">
      <c r="S1324" s="943"/>
      <c r="T1324" s="944"/>
      <c r="U1324" s="944"/>
      <c r="V1324" s="945"/>
      <c r="W1324" s="1273" t="s">
        <v>5916</v>
      </c>
      <c r="X1324" s="1274"/>
      <c r="Y1324" s="954">
        <v>1.15E-4</v>
      </c>
      <c r="Z1324" s="927" t="s">
        <v>3381</v>
      </c>
    </row>
    <row r="1325" spans="19:26" ht="13.5" customHeight="1">
      <c r="S1325" s="943"/>
      <c r="T1325" s="944"/>
      <c r="U1325" s="944"/>
      <c r="V1325" s="945"/>
      <c r="W1325" s="1273" t="s">
        <v>3855</v>
      </c>
      <c r="X1325" s="1274"/>
      <c r="Y1325" s="942">
        <v>4.5300000000000001E-4</v>
      </c>
      <c r="Z1325" s="927" t="s">
        <v>3381</v>
      </c>
    </row>
    <row r="1326" spans="19:26" ht="27.6" customHeight="1">
      <c r="S1326" s="943"/>
      <c r="T1326" s="944"/>
      <c r="U1326" s="944"/>
      <c r="V1326" s="945"/>
      <c r="W1326" s="1273" t="s">
        <v>3836</v>
      </c>
      <c r="X1326" s="1274"/>
      <c r="Y1326" s="942">
        <v>4.5600000000000003E-4</v>
      </c>
      <c r="Z1326" s="927" t="s">
        <v>3381</v>
      </c>
    </row>
    <row r="1327" spans="19:26" ht="27.6" customHeight="1">
      <c r="S1327" s="943"/>
      <c r="T1327" s="944"/>
      <c r="U1327" s="944"/>
      <c r="V1327" s="945"/>
      <c r="W1327" s="1273" t="s">
        <v>3868</v>
      </c>
      <c r="X1327" s="1274"/>
      <c r="Y1327" s="942">
        <v>4.0499999999999998E-4</v>
      </c>
      <c r="Z1327" s="927" t="s">
        <v>3381</v>
      </c>
    </row>
    <row r="1328" spans="19:26" ht="27.6" customHeight="1">
      <c r="S1328" s="943"/>
      <c r="T1328" s="944"/>
      <c r="U1328" s="944"/>
      <c r="V1328" s="945"/>
      <c r="W1328" s="1273" t="s">
        <v>3481</v>
      </c>
      <c r="X1328" s="1274"/>
      <c r="Y1328" s="1267">
        <v>3.5E-4</v>
      </c>
      <c r="Z1328" s="927" t="s">
        <v>3381</v>
      </c>
    </row>
    <row r="1329" spans="19:26" ht="13.5" customHeight="1">
      <c r="S1329" s="943"/>
      <c r="T1329" s="944"/>
      <c r="U1329" s="944"/>
      <c r="V1329" s="945"/>
      <c r="W1329" s="1273" t="s">
        <v>3482</v>
      </c>
      <c r="X1329" s="1274"/>
      <c r="Y1329" s="1267"/>
      <c r="Z1329" s="927" t="s">
        <v>3381</v>
      </c>
    </row>
    <row r="1330" spans="19:26" ht="27.6" customHeight="1">
      <c r="S1330" s="943"/>
      <c r="T1330" s="944"/>
      <c r="U1330" s="944"/>
      <c r="V1330" s="945"/>
      <c r="W1330" s="1273" t="s">
        <v>4062</v>
      </c>
      <c r="X1330" s="1274"/>
      <c r="Y1330" s="1267"/>
      <c r="Z1330" s="927" t="s">
        <v>3381</v>
      </c>
    </row>
    <row r="1331" spans="19:26" ht="13.5" customHeight="1">
      <c r="S1331" s="943"/>
      <c r="T1331" s="944"/>
      <c r="U1331" s="944"/>
      <c r="V1331" s="945"/>
      <c r="W1331" s="1273" t="s">
        <v>6148</v>
      </c>
      <c r="X1331" s="1274"/>
      <c r="Y1331" s="1267"/>
      <c r="Z1331" s="927" t="s">
        <v>3381</v>
      </c>
    </row>
    <row r="1332" spans="19:26" ht="27.6" customHeight="1">
      <c r="S1332" s="943"/>
      <c r="T1332" s="944"/>
      <c r="U1332" s="944"/>
      <c r="V1332" s="945"/>
      <c r="W1332" s="1273" t="s">
        <v>6149</v>
      </c>
      <c r="X1332" s="1274"/>
      <c r="Y1332" s="1267"/>
      <c r="Z1332" s="927" t="s">
        <v>3381</v>
      </c>
    </row>
    <row r="1333" spans="19:26" ht="27.6" customHeight="1">
      <c r="S1333" s="943"/>
      <c r="T1333" s="944"/>
      <c r="U1333" s="944"/>
      <c r="V1333" s="945"/>
      <c r="W1333" s="1273" t="s">
        <v>6150</v>
      </c>
      <c r="X1333" s="1274"/>
      <c r="Y1333" s="1267"/>
      <c r="Z1333" s="927" t="s">
        <v>3381</v>
      </c>
    </row>
    <row r="1334" spans="19:26" ht="27.6" customHeight="1">
      <c r="S1334" s="943"/>
      <c r="T1334" s="944"/>
      <c r="U1334" s="944"/>
      <c r="V1334" s="945"/>
      <c r="W1334" s="1273" t="s">
        <v>3483</v>
      </c>
      <c r="X1334" s="1274"/>
      <c r="Y1334" s="1267"/>
      <c r="Z1334" s="927" t="s">
        <v>3381</v>
      </c>
    </row>
    <row r="1335" spans="19:26" ht="13.5" customHeight="1">
      <c r="S1335" s="943"/>
      <c r="T1335" s="944"/>
      <c r="U1335" s="944"/>
      <c r="V1335" s="945"/>
      <c r="W1335" s="1273" t="s">
        <v>5917</v>
      </c>
      <c r="X1335" s="1274"/>
      <c r="Y1335" s="1271">
        <v>3.5E-4</v>
      </c>
      <c r="Z1335" s="927" t="s">
        <v>3381</v>
      </c>
    </row>
    <row r="1336" spans="19:26" ht="27.6" customHeight="1">
      <c r="S1336" s="943"/>
      <c r="T1336" s="944"/>
      <c r="U1336" s="944"/>
      <c r="V1336" s="945"/>
      <c r="W1336" s="1273" t="s">
        <v>6151</v>
      </c>
      <c r="X1336" s="1274"/>
      <c r="Y1336" s="1271"/>
      <c r="Z1336" s="927" t="s">
        <v>3381</v>
      </c>
    </row>
    <row r="1337" spans="19:26" ht="27.6" customHeight="1">
      <c r="S1337" s="943"/>
      <c r="T1337" s="944"/>
      <c r="U1337" s="944"/>
      <c r="V1337" s="945"/>
      <c r="W1337" s="1273" t="s">
        <v>6152</v>
      </c>
      <c r="X1337" s="1274"/>
      <c r="Y1337" s="1271"/>
      <c r="Z1337" s="927" t="s">
        <v>3381</v>
      </c>
    </row>
    <row r="1338" spans="19:26" ht="13.5" customHeight="1">
      <c r="S1338" s="943"/>
      <c r="T1338" s="944"/>
      <c r="U1338" s="944"/>
      <c r="V1338" s="945"/>
      <c r="W1338" s="1273" t="s">
        <v>3692</v>
      </c>
      <c r="X1338" s="1274"/>
      <c r="Y1338" s="1272">
        <v>1.13E-4</v>
      </c>
      <c r="Z1338" s="927" t="s">
        <v>3381</v>
      </c>
    </row>
    <row r="1339" spans="19:26" ht="13.5" customHeight="1">
      <c r="S1339" s="943"/>
      <c r="T1339" s="944"/>
      <c r="U1339" s="944"/>
      <c r="V1339" s="945"/>
      <c r="W1339" s="1273" t="s">
        <v>4055</v>
      </c>
      <c r="X1339" s="1274"/>
      <c r="Y1339" s="1272"/>
      <c r="Z1339" s="927" t="s">
        <v>3381</v>
      </c>
    </row>
    <row r="1340" spans="19:26" ht="27.6" customHeight="1">
      <c r="S1340" s="943"/>
      <c r="T1340" s="944"/>
      <c r="U1340" s="944"/>
      <c r="V1340" s="945"/>
      <c r="W1340" s="1273" t="s">
        <v>3693</v>
      </c>
      <c r="X1340" s="1274"/>
      <c r="Y1340" s="1272"/>
      <c r="Z1340" s="927" t="s">
        <v>3381</v>
      </c>
    </row>
    <row r="1341" spans="19:26" ht="27.6" customHeight="1">
      <c r="S1341" s="943"/>
      <c r="T1341" s="944"/>
      <c r="U1341" s="944"/>
      <c r="V1341" s="945"/>
      <c r="W1341" s="1273" t="s">
        <v>4119</v>
      </c>
      <c r="X1341" s="1274"/>
      <c r="Y1341" s="947">
        <v>4.6E-5</v>
      </c>
      <c r="Z1341" s="927" t="s">
        <v>3381</v>
      </c>
    </row>
    <row r="1342" spans="19:26" ht="27.6" customHeight="1">
      <c r="S1342" s="943"/>
      <c r="T1342" s="944"/>
      <c r="U1342" s="944"/>
      <c r="V1342" s="945"/>
      <c r="W1342" s="1273" t="s">
        <v>5918</v>
      </c>
      <c r="X1342" s="1274"/>
      <c r="Y1342" s="942" t="s">
        <v>4627</v>
      </c>
      <c r="Z1342" s="927" t="s">
        <v>3381</v>
      </c>
    </row>
    <row r="1343" spans="19:26" ht="14.25" customHeight="1">
      <c r="S1343" s="943"/>
      <c r="T1343" s="944"/>
      <c r="U1343" s="944"/>
      <c r="V1343" s="945"/>
      <c r="W1343" s="1273" t="s">
        <v>3676</v>
      </c>
      <c r="X1343" s="1274"/>
      <c r="Y1343" s="947">
        <v>2.3900000000000001E-4</v>
      </c>
      <c r="Z1343" s="927" t="s">
        <v>3381</v>
      </c>
    </row>
    <row r="1344" spans="19:26" ht="13.5" customHeight="1">
      <c r="S1344" s="943"/>
      <c r="T1344" s="944"/>
      <c r="U1344" s="944"/>
      <c r="V1344" s="945"/>
      <c r="W1344" s="1273" t="s">
        <v>3670</v>
      </c>
      <c r="X1344" s="1274"/>
      <c r="Y1344" s="942">
        <v>4.4000000000000002E-4</v>
      </c>
      <c r="Z1344" s="927" t="s">
        <v>3381</v>
      </c>
    </row>
    <row r="1345" spans="19:26" ht="13.5" customHeight="1">
      <c r="S1345" s="943"/>
      <c r="T1345" s="944"/>
      <c r="U1345" s="944"/>
      <c r="V1345" s="945"/>
      <c r="W1345" s="1273" t="s">
        <v>3756</v>
      </c>
      <c r="X1345" s="1274"/>
      <c r="Y1345" s="942">
        <v>4.73E-4</v>
      </c>
      <c r="Z1345" s="927" t="s">
        <v>3381</v>
      </c>
    </row>
    <row r="1346" spans="19:26" ht="13.5" customHeight="1">
      <c r="S1346" s="943"/>
      <c r="T1346" s="944"/>
      <c r="U1346" s="944"/>
      <c r="V1346" s="945"/>
      <c r="W1346" s="1273" t="s">
        <v>3837</v>
      </c>
      <c r="X1346" s="1274"/>
      <c r="Y1346" s="942">
        <v>4.8999999999999998E-4</v>
      </c>
      <c r="Z1346" s="927" t="s">
        <v>3381</v>
      </c>
    </row>
    <row r="1347" spans="19:26" ht="13.5" customHeight="1">
      <c r="S1347" s="943"/>
      <c r="T1347" s="944"/>
      <c r="U1347" s="944"/>
      <c r="V1347" s="945"/>
      <c r="W1347" s="1273" t="s">
        <v>3661</v>
      </c>
      <c r="X1347" s="1274"/>
      <c r="Y1347" s="942">
        <v>4.8700000000000002E-4</v>
      </c>
      <c r="Z1347" s="927" t="s">
        <v>3381</v>
      </c>
    </row>
    <row r="1348" spans="19:26" ht="13.5" customHeight="1">
      <c r="S1348" s="943"/>
      <c r="T1348" s="944"/>
      <c r="U1348" s="944"/>
      <c r="V1348" s="945"/>
      <c r="W1348" s="1273" t="s">
        <v>3608</v>
      </c>
      <c r="X1348" s="1274"/>
      <c r="Y1348" s="1267">
        <v>3.88E-4</v>
      </c>
      <c r="Z1348" s="927" t="s">
        <v>3381</v>
      </c>
    </row>
    <row r="1349" spans="19:26" ht="13.5" customHeight="1">
      <c r="S1349" s="943"/>
      <c r="T1349" s="944"/>
      <c r="U1349" s="944"/>
      <c r="V1349" s="945"/>
      <c r="W1349" s="1273" t="s">
        <v>3609</v>
      </c>
      <c r="X1349" s="1274"/>
      <c r="Y1349" s="1267"/>
      <c r="Z1349" s="927" t="s">
        <v>3381</v>
      </c>
    </row>
    <row r="1350" spans="19:26" ht="13.5" customHeight="1">
      <c r="S1350" s="943"/>
      <c r="T1350" s="944"/>
      <c r="U1350" s="944"/>
      <c r="V1350" s="945"/>
      <c r="W1350" s="1273" t="s">
        <v>3610</v>
      </c>
      <c r="X1350" s="1274"/>
      <c r="Y1350" s="1267"/>
      <c r="Z1350" s="927" t="s">
        <v>3381</v>
      </c>
    </row>
    <row r="1351" spans="19:26" ht="13.5" customHeight="1">
      <c r="S1351" s="943"/>
      <c r="T1351" s="944"/>
      <c r="U1351" s="944"/>
      <c r="V1351" s="945"/>
      <c r="W1351" s="1273" t="s">
        <v>3611</v>
      </c>
      <c r="X1351" s="1274"/>
      <c r="Y1351" s="1267"/>
      <c r="Z1351" s="927" t="s">
        <v>3381</v>
      </c>
    </row>
    <row r="1352" spans="19:26" ht="13.5" customHeight="1">
      <c r="S1352" s="943"/>
      <c r="T1352" s="944"/>
      <c r="U1352" s="944"/>
      <c r="V1352" s="945"/>
      <c r="W1352" s="1273" t="s">
        <v>3874</v>
      </c>
      <c r="X1352" s="1274"/>
      <c r="Y1352" s="1267"/>
      <c r="Z1352" s="927" t="s">
        <v>3381</v>
      </c>
    </row>
    <row r="1353" spans="19:26" ht="13.5" customHeight="1">
      <c r="S1353" s="943"/>
      <c r="T1353" s="944"/>
      <c r="U1353" s="944"/>
      <c r="V1353" s="945"/>
      <c r="W1353" s="1273" t="s">
        <v>6153</v>
      </c>
      <c r="X1353" s="1274"/>
      <c r="Y1353" s="1267"/>
      <c r="Z1353" s="927" t="s">
        <v>3381</v>
      </c>
    </row>
    <row r="1354" spans="19:26" ht="13.5" customHeight="1">
      <c r="S1354" s="943"/>
      <c r="T1354" s="944"/>
      <c r="U1354" s="944"/>
      <c r="V1354" s="945"/>
      <c r="W1354" s="1273" t="s">
        <v>3612</v>
      </c>
      <c r="X1354" s="1274"/>
      <c r="Y1354" s="1267"/>
      <c r="Z1354" s="927" t="s">
        <v>3381</v>
      </c>
    </row>
    <row r="1355" spans="19:26">
      <c r="S1355" s="943"/>
      <c r="T1355" s="944"/>
      <c r="U1355" s="944"/>
      <c r="V1355" s="945"/>
      <c r="W1355" s="1273" t="s">
        <v>3851</v>
      </c>
      <c r="X1355" s="1274"/>
      <c r="Y1355" s="942">
        <v>5.7700000000000004E-4</v>
      </c>
      <c r="Z1355" s="927" t="s">
        <v>3381</v>
      </c>
    </row>
    <row r="1356" spans="19:26">
      <c r="S1356" s="943"/>
      <c r="T1356" s="944"/>
      <c r="U1356" s="944"/>
      <c r="V1356" s="945"/>
      <c r="W1356" s="1273" t="s">
        <v>3869</v>
      </c>
      <c r="X1356" s="1274"/>
      <c r="Y1356" s="942">
        <v>2.3E-5</v>
      </c>
      <c r="Z1356" s="927" t="s">
        <v>3381</v>
      </c>
    </row>
    <row r="1357" spans="19:26">
      <c r="S1357" s="943"/>
      <c r="T1357" s="944"/>
      <c r="U1357" s="944"/>
      <c r="V1357" s="945"/>
      <c r="W1357" s="1273" t="s">
        <v>3621</v>
      </c>
      <c r="X1357" s="1274"/>
      <c r="Y1357" s="942">
        <v>2.7900000000000001E-4</v>
      </c>
      <c r="Z1357" s="927" t="s">
        <v>3381</v>
      </c>
    </row>
    <row r="1358" spans="19:26">
      <c r="S1358" s="943"/>
      <c r="T1358" s="944"/>
      <c r="U1358" s="944"/>
      <c r="V1358" s="945"/>
      <c r="W1358" s="1273" t="s">
        <v>4093</v>
      </c>
      <c r="X1358" s="1274"/>
      <c r="Y1358" s="942">
        <v>4.8999999999999998E-4</v>
      </c>
      <c r="Z1358" s="927" t="s">
        <v>3381</v>
      </c>
    </row>
    <row r="1359" spans="19:26" ht="13.5" customHeight="1">
      <c r="S1359" s="943"/>
      <c r="T1359" s="944"/>
      <c r="U1359" s="944"/>
      <c r="V1359" s="945"/>
      <c r="W1359" s="1273" t="s">
        <v>3755</v>
      </c>
      <c r="X1359" s="1274"/>
      <c r="Y1359" s="952">
        <v>4.5300000000000001E-4</v>
      </c>
      <c r="Z1359" s="927" t="s">
        <v>3381</v>
      </c>
    </row>
    <row r="1360" spans="19:26" ht="14.25" customHeight="1">
      <c r="S1360" s="943"/>
      <c r="T1360" s="944"/>
      <c r="U1360" s="944"/>
      <c r="V1360" s="945"/>
      <c r="W1360" s="1273" t="s">
        <v>3697</v>
      </c>
      <c r="X1360" s="1274"/>
      <c r="Y1360" s="942">
        <v>4.46E-4</v>
      </c>
      <c r="Z1360" s="927" t="s">
        <v>3381</v>
      </c>
    </row>
    <row r="1361" spans="19:26">
      <c r="S1361" s="943"/>
      <c r="T1361" s="944"/>
      <c r="U1361" s="944"/>
      <c r="V1361" s="945"/>
      <c r="W1361" s="1273" t="s">
        <v>4035</v>
      </c>
      <c r="X1361" s="1274"/>
      <c r="Y1361" s="1267">
        <v>4.6000000000000001E-4</v>
      </c>
      <c r="Z1361" s="927" t="s">
        <v>3381</v>
      </c>
    </row>
    <row r="1362" spans="19:26" ht="14.25" customHeight="1">
      <c r="S1362" s="943"/>
      <c r="T1362" s="944"/>
      <c r="U1362" s="944"/>
      <c r="V1362" s="945"/>
      <c r="W1362" s="1273" t="s">
        <v>4036</v>
      </c>
      <c r="X1362" s="1274"/>
      <c r="Y1362" s="1267"/>
      <c r="Z1362" s="927" t="s">
        <v>3381</v>
      </c>
    </row>
    <row r="1363" spans="19:26" ht="14.25" customHeight="1">
      <c r="S1363" s="943"/>
      <c r="T1363" s="944"/>
      <c r="U1363" s="944"/>
      <c r="V1363" s="945"/>
      <c r="W1363" s="1273" t="s">
        <v>4037</v>
      </c>
      <c r="X1363" s="1274"/>
      <c r="Y1363" s="1267"/>
      <c r="Z1363" s="927" t="s">
        <v>3381</v>
      </c>
    </row>
    <row r="1364" spans="19:26">
      <c r="S1364" s="943"/>
      <c r="T1364" s="944"/>
      <c r="U1364" s="944"/>
      <c r="V1364" s="945"/>
      <c r="W1364" s="1273" t="s">
        <v>3721</v>
      </c>
      <c r="X1364" s="1274"/>
      <c r="Y1364" s="942">
        <v>4.8200000000000001E-4</v>
      </c>
      <c r="Z1364" s="927" t="s">
        <v>3381</v>
      </c>
    </row>
    <row r="1365" spans="19:26" ht="14.25" customHeight="1">
      <c r="S1365" s="943"/>
      <c r="T1365" s="944"/>
      <c r="U1365" s="944"/>
      <c r="V1365" s="945"/>
      <c r="W1365" s="1273" t="s">
        <v>3604</v>
      </c>
      <c r="X1365" s="1274"/>
      <c r="Y1365" s="1267">
        <v>4.0499999999999998E-4</v>
      </c>
      <c r="Z1365" s="927"/>
    </row>
    <row r="1366" spans="19:26" ht="13.5" customHeight="1">
      <c r="S1366" s="943"/>
      <c r="T1366" s="944"/>
      <c r="U1366" s="944"/>
      <c r="V1366" s="945"/>
      <c r="W1366" s="1273" t="s">
        <v>3605</v>
      </c>
      <c r="X1366" s="1274"/>
      <c r="Y1366" s="1267"/>
      <c r="Z1366" s="927"/>
    </row>
    <row r="1367" spans="19:26">
      <c r="S1367" s="943"/>
      <c r="T1367" s="944"/>
      <c r="U1367" s="944"/>
      <c r="V1367" s="945"/>
      <c r="W1367" s="1273" t="s">
        <v>3870</v>
      </c>
      <c r="X1367" s="1274"/>
      <c r="Y1367" s="1267"/>
      <c r="Z1367" s="927" t="s">
        <v>3381</v>
      </c>
    </row>
    <row r="1368" spans="19:26" ht="13.5" customHeight="1">
      <c r="S1368" s="943"/>
      <c r="T1368" s="944"/>
      <c r="U1368" s="944"/>
      <c r="V1368" s="945"/>
      <c r="W1368" s="1273" t="s">
        <v>3871</v>
      </c>
      <c r="X1368" s="1274"/>
      <c r="Y1368" s="1267"/>
      <c r="Z1368" s="927" t="s">
        <v>3381</v>
      </c>
    </row>
    <row r="1369" spans="19:26" ht="14.25" customHeight="1">
      <c r="S1369" s="943"/>
      <c r="T1369" s="944"/>
      <c r="U1369" s="944"/>
      <c r="V1369" s="945"/>
      <c r="W1369" s="1273" t="s">
        <v>3872</v>
      </c>
      <c r="X1369" s="1274"/>
      <c r="Y1369" s="1267"/>
      <c r="Z1369" s="927" t="s">
        <v>3381</v>
      </c>
    </row>
    <row r="1370" spans="19:26" ht="14.25" customHeight="1">
      <c r="S1370" s="943"/>
      <c r="T1370" s="944"/>
      <c r="U1370" s="944"/>
      <c r="V1370" s="945"/>
      <c r="W1370" s="1273" t="s">
        <v>3873</v>
      </c>
      <c r="X1370" s="1274"/>
      <c r="Y1370" s="1267"/>
      <c r="Z1370" s="927" t="s">
        <v>3381</v>
      </c>
    </row>
    <row r="1371" spans="19:26">
      <c r="S1371" s="943"/>
      <c r="T1371" s="944"/>
      <c r="U1371" s="944"/>
      <c r="V1371" s="945"/>
      <c r="W1371" s="1273" t="s">
        <v>3606</v>
      </c>
      <c r="X1371" s="1274"/>
      <c r="Y1371" s="1267"/>
      <c r="Z1371" s="927" t="s">
        <v>3381</v>
      </c>
    </row>
    <row r="1372" spans="19:26">
      <c r="S1372" s="943"/>
      <c r="T1372" s="944"/>
      <c r="U1372" s="944"/>
      <c r="V1372" s="945"/>
      <c r="W1372" s="1273" t="s">
        <v>3650</v>
      </c>
      <c r="X1372" s="1274"/>
      <c r="Y1372" s="942">
        <v>4.6099999999999998E-4</v>
      </c>
      <c r="Z1372" s="927" t="s">
        <v>3381</v>
      </c>
    </row>
    <row r="1373" spans="19:26">
      <c r="S1373" s="943"/>
      <c r="T1373" s="944"/>
      <c r="U1373" s="944"/>
      <c r="V1373" s="945"/>
      <c r="W1373" s="1273" t="s">
        <v>5919</v>
      </c>
      <c r="X1373" s="1274"/>
      <c r="Y1373" s="942">
        <v>3.88E-4</v>
      </c>
      <c r="Z1373" s="927" t="s">
        <v>3381</v>
      </c>
    </row>
    <row r="1374" spans="19:26">
      <c r="S1374" s="943"/>
      <c r="T1374" s="944"/>
      <c r="U1374" s="944"/>
      <c r="V1374" s="945"/>
      <c r="W1374" s="1273" t="s">
        <v>3641</v>
      </c>
      <c r="X1374" s="1274"/>
      <c r="Y1374" s="942">
        <v>4.44E-4</v>
      </c>
      <c r="Z1374" s="927" t="s">
        <v>3381</v>
      </c>
    </row>
    <row r="1375" spans="19:26">
      <c r="S1375" s="943"/>
      <c r="T1375" s="944"/>
      <c r="U1375" s="944"/>
      <c r="V1375" s="945"/>
      <c r="W1375" s="1273" t="s">
        <v>3632</v>
      </c>
      <c r="X1375" s="1274"/>
      <c r="Y1375" s="1267" t="s">
        <v>4627</v>
      </c>
      <c r="Z1375" s="927" t="s">
        <v>3381</v>
      </c>
    </row>
    <row r="1376" spans="19:26" ht="14.25" customHeight="1">
      <c r="S1376" s="943"/>
      <c r="T1376" s="944"/>
      <c r="U1376" s="944"/>
      <c r="V1376" s="945"/>
      <c r="W1376" s="1273" t="s">
        <v>3633</v>
      </c>
      <c r="X1376" s="1274"/>
      <c r="Y1376" s="1267"/>
      <c r="Z1376" s="927" t="s">
        <v>3381</v>
      </c>
    </row>
    <row r="1377" spans="19:26">
      <c r="S1377" s="943"/>
      <c r="T1377" s="944"/>
      <c r="U1377" s="944"/>
      <c r="V1377" s="945"/>
      <c r="W1377" s="1273" t="s">
        <v>3634</v>
      </c>
      <c r="X1377" s="1274"/>
      <c r="Y1377" s="1260"/>
      <c r="Z1377" s="927" t="s">
        <v>3381</v>
      </c>
    </row>
    <row r="1378" spans="19:26" ht="14.25" customHeight="1">
      <c r="S1378" s="943"/>
      <c r="T1378" s="944"/>
      <c r="U1378" s="944"/>
      <c r="V1378" s="945"/>
      <c r="W1378" s="1273" t="s">
        <v>3635</v>
      </c>
      <c r="X1378" s="1274"/>
      <c r="Y1378" s="1260"/>
      <c r="Z1378" s="927" t="s">
        <v>3381</v>
      </c>
    </row>
    <row r="1379" spans="19:26" ht="14.25" customHeight="1">
      <c r="S1379" s="943"/>
      <c r="T1379" s="944"/>
      <c r="U1379" s="944"/>
      <c r="V1379" s="945"/>
      <c r="W1379" s="1273" t="s">
        <v>3636</v>
      </c>
      <c r="X1379" s="1274"/>
      <c r="Y1379" s="1260"/>
      <c r="Z1379" s="927" t="s">
        <v>3381</v>
      </c>
    </row>
    <row r="1380" spans="19:26">
      <c r="S1380" s="943"/>
      <c r="T1380" s="944"/>
      <c r="U1380" s="944"/>
      <c r="V1380" s="945"/>
      <c r="W1380" s="1273" t="s">
        <v>3637</v>
      </c>
      <c r="X1380" s="1274"/>
      <c r="Y1380" s="1260"/>
      <c r="Z1380" s="927" t="s">
        <v>3381</v>
      </c>
    </row>
    <row r="1381" spans="19:26" ht="14.25" customHeight="1">
      <c r="S1381" s="943"/>
      <c r="T1381" s="944"/>
      <c r="U1381" s="944"/>
      <c r="V1381" s="945"/>
      <c r="W1381" s="1273" t="s">
        <v>3642</v>
      </c>
      <c r="X1381" s="1274"/>
      <c r="Y1381" s="956">
        <v>2.0000000000000001E-4</v>
      </c>
      <c r="Z1381" s="927" t="s">
        <v>3381</v>
      </c>
    </row>
    <row r="1382" spans="19:26" ht="14.25" customHeight="1">
      <c r="S1382" s="943"/>
      <c r="T1382" s="944"/>
      <c r="U1382" s="944"/>
      <c r="V1382" s="945"/>
      <c r="W1382" s="1273" t="s">
        <v>3607</v>
      </c>
      <c r="X1382" s="1274"/>
      <c r="Y1382" s="956">
        <v>4.4299999999999998E-4</v>
      </c>
      <c r="Z1382" s="927" t="s">
        <v>3381</v>
      </c>
    </row>
    <row r="1383" spans="19:26">
      <c r="S1383" s="943"/>
      <c r="T1383" s="944"/>
      <c r="U1383" s="944"/>
      <c r="V1383" s="945"/>
      <c r="W1383" s="1273" t="s">
        <v>3835</v>
      </c>
      <c r="X1383" s="1274"/>
      <c r="Y1383" s="956" t="s">
        <v>6309</v>
      </c>
      <c r="Z1383" s="927" t="s">
        <v>3381</v>
      </c>
    </row>
    <row r="1384" spans="19:26">
      <c r="S1384" s="943"/>
      <c r="T1384" s="944"/>
      <c r="U1384" s="944"/>
      <c r="V1384" s="945"/>
      <c r="W1384" s="1273" t="s">
        <v>3585</v>
      </c>
      <c r="X1384" s="1274"/>
      <c r="Y1384" s="956">
        <v>6.1499999999999999E-4</v>
      </c>
      <c r="Z1384" s="927" t="s">
        <v>3381</v>
      </c>
    </row>
    <row r="1385" spans="19:26" ht="13.5" customHeight="1">
      <c r="S1385" s="943"/>
      <c r="T1385" s="944"/>
      <c r="U1385" s="944"/>
      <c r="V1385" s="945"/>
      <c r="W1385" s="1273" t="s">
        <v>3656</v>
      </c>
      <c r="X1385" s="1274"/>
      <c r="Y1385" s="956" t="s">
        <v>4627</v>
      </c>
      <c r="Z1385" s="927" t="s">
        <v>3381</v>
      </c>
    </row>
    <row r="1386" spans="19:26">
      <c r="S1386" s="943"/>
      <c r="T1386" s="944"/>
      <c r="U1386" s="944"/>
      <c r="V1386" s="945"/>
      <c r="W1386" s="1273" t="s">
        <v>3894</v>
      </c>
      <c r="X1386" s="1274"/>
      <c r="Y1386" s="956">
        <v>7.7099999999999998E-4</v>
      </c>
      <c r="Z1386" s="927" t="s">
        <v>3381</v>
      </c>
    </row>
    <row r="1387" spans="19:26">
      <c r="S1387" s="943"/>
      <c r="T1387" s="944"/>
      <c r="U1387" s="944"/>
      <c r="V1387" s="945"/>
      <c r="W1387" s="1273" t="s">
        <v>3679</v>
      </c>
      <c r="X1387" s="1274"/>
      <c r="Y1387" s="1260">
        <v>4.6200000000000001E-4</v>
      </c>
      <c r="Z1387" s="927" t="s">
        <v>3381</v>
      </c>
    </row>
    <row r="1388" spans="19:26" ht="13.5" customHeight="1">
      <c r="S1388" s="943"/>
      <c r="T1388" s="944"/>
      <c r="U1388" s="944"/>
      <c r="V1388" s="945"/>
      <c r="W1388" s="1273" t="s">
        <v>4045</v>
      </c>
      <c r="X1388" s="1274"/>
      <c r="Y1388" s="1260"/>
      <c r="Z1388" s="927" t="s">
        <v>3381</v>
      </c>
    </row>
    <row r="1389" spans="19:26" ht="14.25" customHeight="1">
      <c r="S1389" s="943"/>
      <c r="T1389" s="944"/>
      <c r="U1389" s="944"/>
      <c r="V1389" s="945"/>
      <c r="W1389" s="1273" t="s">
        <v>3680</v>
      </c>
      <c r="X1389" s="1274"/>
      <c r="Y1389" s="1261"/>
      <c r="Z1389" s="927" t="s">
        <v>3381</v>
      </c>
    </row>
    <row r="1390" spans="19:26" ht="14.25" customHeight="1">
      <c r="S1390" s="943"/>
      <c r="T1390" s="944"/>
      <c r="U1390" s="944"/>
      <c r="V1390" s="945"/>
      <c r="W1390" s="1273" t="s">
        <v>3848</v>
      </c>
      <c r="X1390" s="1274"/>
      <c r="Y1390" s="957">
        <v>4.7600000000000002E-4</v>
      </c>
      <c r="Z1390" s="927" t="s">
        <v>3381</v>
      </c>
    </row>
    <row r="1391" spans="19:26">
      <c r="S1391" s="943"/>
      <c r="T1391" s="944"/>
      <c r="U1391" s="944"/>
      <c r="V1391" s="945"/>
      <c r="W1391" s="1273" t="s">
        <v>3600</v>
      </c>
      <c r="X1391" s="1274"/>
      <c r="Y1391" s="956">
        <v>5.2899999999999996E-4</v>
      </c>
      <c r="Z1391" s="927" t="s">
        <v>3381</v>
      </c>
    </row>
    <row r="1392" spans="19:26">
      <c r="S1392" s="943"/>
      <c r="T1392" s="944"/>
      <c r="U1392" s="944"/>
      <c r="V1392" s="945"/>
      <c r="W1392" s="1273" t="s">
        <v>3747</v>
      </c>
      <c r="X1392" s="1274"/>
      <c r="Y1392" s="956">
        <v>3.6999999999999999E-4</v>
      </c>
      <c r="Z1392" s="927" t="s">
        <v>3381</v>
      </c>
    </row>
    <row r="1393" spans="19:26">
      <c r="S1393" s="943"/>
      <c r="T1393" s="944"/>
      <c r="U1393" s="944"/>
      <c r="V1393" s="945"/>
      <c r="W1393" s="1273" t="s">
        <v>3638</v>
      </c>
      <c r="X1393" s="1274"/>
      <c r="Y1393" s="956">
        <v>6.2299999999999996E-4</v>
      </c>
      <c r="Z1393" s="927" t="s">
        <v>3381</v>
      </c>
    </row>
    <row r="1394" spans="19:26" ht="14.25" customHeight="1">
      <c r="S1394" s="943"/>
      <c r="T1394" s="944"/>
      <c r="U1394" s="944"/>
      <c r="V1394" s="945"/>
      <c r="W1394" s="1273" t="s">
        <v>3643</v>
      </c>
      <c r="X1394" s="1274"/>
      <c r="Y1394" s="956">
        <v>4.64E-4</v>
      </c>
      <c r="Z1394" s="927" t="s">
        <v>3381</v>
      </c>
    </row>
    <row r="1395" spans="19:26" ht="13.5" customHeight="1">
      <c r="S1395" s="943"/>
      <c r="T1395" s="944"/>
      <c r="U1395" s="944"/>
      <c r="V1395" s="945"/>
      <c r="W1395" s="1273" t="s">
        <v>4179</v>
      </c>
      <c r="X1395" s="1274"/>
      <c r="Y1395" s="956">
        <v>5.4699999999999996E-4</v>
      </c>
      <c r="Z1395" s="927" t="s">
        <v>3381</v>
      </c>
    </row>
    <row r="1396" spans="19:26">
      <c r="S1396" s="943"/>
      <c r="T1396" s="944"/>
      <c r="U1396" s="944"/>
      <c r="V1396" s="945"/>
      <c r="W1396" s="1273" t="s">
        <v>4105</v>
      </c>
      <c r="X1396" s="1274"/>
      <c r="Y1396" s="956">
        <v>4.1199999999999999E-4</v>
      </c>
      <c r="Z1396" s="927" t="s">
        <v>3381</v>
      </c>
    </row>
    <row r="1397" spans="19:26" ht="13.5" customHeight="1">
      <c r="S1397" s="943"/>
      <c r="T1397" s="944"/>
      <c r="U1397" s="944"/>
      <c r="V1397" s="945"/>
      <c r="W1397" s="1273" t="s">
        <v>3584</v>
      </c>
      <c r="X1397" s="1274"/>
      <c r="Y1397" s="954">
        <v>4.5100000000000001E-4</v>
      </c>
      <c r="Z1397" s="927" t="s">
        <v>3381</v>
      </c>
    </row>
    <row r="1398" spans="19:26" ht="14.25" customHeight="1">
      <c r="S1398" s="943"/>
      <c r="T1398" s="944"/>
      <c r="U1398" s="944"/>
      <c r="V1398" s="945"/>
      <c r="W1398" s="1273" t="s">
        <v>3698</v>
      </c>
      <c r="X1398" s="1274"/>
      <c r="Y1398" s="956">
        <v>4.7399999999999997E-4</v>
      </c>
      <c r="Z1398" s="927" t="s">
        <v>3381</v>
      </c>
    </row>
    <row r="1399" spans="19:26" ht="14.25" customHeight="1">
      <c r="S1399" s="943"/>
      <c r="T1399" s="944"/>
      <c r="U1399" s="944"/>
      <c r="V1399" s="945"/>
      <c r="W1399" s="1273" t="s">
        <v>3658</v>
      </c>
      <c r="X1399" s="1274"/>
      <c r="Y1399" s="956">
        <v>4.4499999999999997E-4</v>
      </c>
      <c r="Z1399" s="927" t="s">
        <v>3381</v>
      </c>
    </row>
    <row r="1400" spans="19:26" ht="14.25" customHeight="1">
      <c r="S1400" s="943"/>
      <c r="T1400" s="944"/>
      <c r="U1400" s="944"/>
      <c r="V1400" s="945"/>
      <c r="W1400" s="1273" t="s">
        <v>4157</v>
      </c>
      <c r="X1400" s="1274"/>
      <c r="Y1400" s="956">
        <v>4.4499999999999997E-4</v>
      </c>
      <c r="Z1400" s="927" t="s">
        <v>3381</v>
      </c>
    </row>
    <row r="1401" spans="19:26" ht="14.25" customHeight="1">
      <c r="S1401" s="943"/>
      <c r="T1401" s="944"/>
      <c r="U1401" s="944"/>
      <c r="V1401" s="945"/>
      <c r="W1401" s="1273" t="s">
        <v>3646</v>
      </c>
      <c r="X1401" s="1274"/>
      <c r="Y1401" s="956">
        <v>4.9200000000000003E-4</v>
      </c>
      <c r="Z1401" s="927" t="s">
        <v>3381</v>
      </c>
    </row>
    <row r="1402" spans="19:26" ht="14.25" customHeight="1">
      <c r="S1402" s="943"/>
      <c r="T1402" s="944"/>
      <c r="U1402" s="944"/>
      <c r="V1402" s="945"/>
      <c r="W1402" s="1273" t="s">
        <v>4163</v>
      </c>
      <c r="X1402" s="1274"/>
      <c r="Y1402" s="956">
        <v>4.3600000000000003E-4</v>
      </c>
      <c r="Z1402" s="927" t="s">
        <v>3381</v>
      </c>
    </row>
    <row r="1403" spans="19:26">
      <c r="S1403" s="943"/>
      <c r="T1403" s="944"/>
      <c r="U1403" s="944"/>
      <c r="V1403" s="945"/>
      <c r="W1403" s="1273" t="s">
        <v>3710</v>
      </c>
      <c r="X1403" s="1274"/>
      <c r="Y1403" s="956">
        <v>1.3100000000000001E-4</v>
      </c>
      <c r="Z1403" s="927" t="s">
        <v>3381</v>
      </c>
    </row>
    <row r="1404" spans="19:26" ht="14.25" customHeight="1">
      <c r="S1404" s="943"/>
      <c r="T1404" s="944"/>
      <c r="U1404" s="944"/>
      <c r="V1404" s="945"/>
      <c r="W1404" s="1273" t="s">
        <v>5920</v>
      </c>
      <c r="X1404" s="1274"/>
      <c r="Y1404" s="956">
        <v>3.1700000000000001E-4</v>
      </c>
      <c r="Z1404" s="927" t="s">
        <v>3381</v>
      </c>
    </row>
    <row r="1405" spans="19:26" ht="14.25" customHeight="1">
      <c r="S1405" s="943"/>
      <c r="T1405" s="944"/>
      <c r="U1405" s="944"/>
      <c r="V1405" s="945"/>
      <c r="W1405" s="1273" t="s">
        <v>3832</v>
      </c>
      <c r="X1405" s="1274"/>
      <c r="Y1405" s="956">
        <v>4.0299999999999998E-4</v>
      </c>
      <c r="Z1405" s="927" t="s">
        <v>3381</v>
      </c>
    </row>
    <row r="1406" spans="19:26">
      <c r="S1406" s="943"/>
      <c r="T1406" s="944"/>
      <c r="U1406" s="944"/>
      <c r="V1406" s="945"/>
      <c r="W1406" s="1273" t="s">
        <v>5921</v>
      </c>
      <c r="X1406" s="1274"/>
      <c r="Y1406" s="1260">
        <v>4.3399999999999998E-4</v>
      </c>
      <c r="Z1406" s="927" t="s">
        <v>3381</v>
      </c>
    </row>
    <row r="1407" spans="19:26">
      <c r="S1407" s="943"/>
      <c r="T1407" s="944"/>
      <c r="U1407" s="944"/>
      <c r="V1407" s="945"/>
      <c r="W1407" s="1273" t="s">
        <v>6154</v>
      </c>
      <c r="X1407" s="1274"/>
      <c r="Y1407" s="1260"/>
      <c r="Z1407" s="927" t="s">
        <v>3381</v>
      </c>
    </row>
    <row r="1408" spans="19:26">
      <c r="S1408" s="943"/>
      <c r="T1408" s="944"/>
      <c r="U1408" s="944"/>
      <c r="V1408" s="945"/>
      <c r="W1408" s="1273" t="s">
        <v>6155</v>
      </c>
      <c r="X1408" s="1274"/>
      <c r="Y1408" s="1260"/>
      <c r="Z1408" s="927" t="s">
        <v>3381</v>
      </c>
    </row>
    <row r="1409" spans="19:26" ht="14.25" customHeight="1">
      <c r="S1409" s="943"/>
      <c r="T1409" s="944"/>
      <c r="U1409" s="944"/>
      <c r="V1409" s="945"/>
      <c r="W1409" s="1273" t="s">
        <v>6156</v>
      </c>
      <c r="X1409" s="1274"/>
      <c r="Y1409" s="1260"/>
      <c r="Z1409" s="927" t="s">
        <v>3381</v>
      </c>
    </row>
    <row r="1410" spans="19:26" ht="14.25" customHeight="1">
      <c r="S1410" s="943"/>
      <c r="T1410" s="944"/>
      <c r="U1410" s="944"/>
      <c r="V1410" s="945"/>
      <c r="W1410" s="1273" t="s">
        <v>3972</v>
      </c>
      <c r="X1410" s="1274"/>
      <c r="Y1410" s="956">
        <v>5.0299999999999997E-4</v>
      </c>
      <c r="Z1410" s="927" t="s">
        <v>3381</v>
      </c>
    </row>
    <row r="1411" spans="19:26" ht="14.25" customHeight="1">
      <c r="S1411" s="943"/>
      <c r="T1411" s="944"/>
      <c r="U1411" s="944"/>
      <c r="V1411" s="945"/>
      <c r="W1411" s="1273" t="s">
        <v>3655</v>
      </c>
      <c r="X1411" s="1274"/>
      <c r="Y1411" s="956">
        <v>4.6799999999999999E-4</v>
      </c>
      <c r="Z1411" s="927" t="s">
        <v>3381</v>
      </c>
    </row>
    <row r="1412" spans="19:26">
      <c r="S1412" s="943"/>
      <c r="T1412" s="944"/>
      <c r="U1412" s="944"/>
      <c r="V1412" s="945"/>
      <c r="W1412" s="1273" t="s">
        <v>3744</v>
      </c>
      <c r="X1412" s="1274"/>
      <c r="Y1412" s="956">
        <v>4.4099999999999999E-4</v>
      </c>
      <c r="Z1412" s="927" t="s">
        <v>3381</v>
      </c>
    </row>
    <row r="1413" spans="19:26">
      <c r="S1413" s="943"/>
      <c r="T1413" s="944"/>
      <c r="U1413" s="944"/>
      <c r="V1413" s="945"/>
      <c r="W1413" s="1273" t="s">
        <v>5922</v>
      </c>
      <c r="X1413" s="1274"/>
      <c r="Y1413" s="956">
        <v>3.9100000000000002E-4</v>
      </c>
      <c r="Z1413" s="927" t="s">
        <v>3381</v>
      </c>
    </row>
    <row r="1414" spans="19:26">
      <c r="S1414" s="943"/>
      <c r="T1414" s="944"/>
      <c r="U1414" s="944"/>
      <c r="V1414" s="945"/>
      <c r="W1414" s="1273" t="s">
        <v>3923</v>
      </c>
      <c r="X1414" s="1274"/>
      <c r="Y1414" s="956">
        <v>3.8999999999999999E-4</v>
      </c>
      <c r="Z1414" s="927" t="s">
        <v>3381</v>
      </c>
    </row>
    <row r="1415" spans="19:26" ht="14.25" customHeight="1">
      <c r="S1415" s="943"/>
      <c r="T1415" s="944"/>
      <c r="U1415" s="944"/>
      <c r="V1415" s="945"/>
      <c r="W1415" s="1273" t="s">
        <v>3850</v>
      </c>
      <c r="X1415" s="1274"/>
      <c r="Y1415" s="956">
        <v>5.3899999999999998E-4</v>
      </c>
      <c r="Z1415" s="927" t="s">
        <v>3381</v>
      </c>
    </row>
    <row r="1416" spans="19:26">
      <c r="S1416" s="943"/>
      <c r="T1416" s="944"/>
      <c r="U1416" s="944"/>
      <c r="V1416" s="945"/>
      <c r="W1416" s="1273" t="s">
        <v>4175</v>
      </c>
      <c r="X1416" s="1274"/>
      <c r="Y1416" s="1260">
        <v>4.8500000000000003E-4</v>
      </c>
      <c r="Z1416" s="927" t="s">
        <v>3381</v>
      </c>
    </row>
    <row r="1417" spans="19:26">
      <c r="S1417" s="943"/>
      <c r="T1417" s="944"/>
      <c r="U1417" s="944"/>
      <c r="V1417" s="945"/>
      <c r="W1417" s="1273" t="s">
        <v>6157</v>
      </c>
      <c r="X1417" s="1274"/>
      <c r="Y1417" s="1260"/>
      <c r="Z1417" s="927" t="s">
        <v>3381</v>
      </c>
    </row>
    <row r="1418" spans="19:26">
      <c r="S1418" s="943"/>
      <c r="T1418" s="944"/>
      <c r="U1418" s="944"/>
      <c r="V1418" s="945"/>
      <c r="W1418" s="1273" t="s">
        <v>4176</v>
      </c>
      <c r="X1418" s="1274"/>
      <c r="Y1418" s="1261"/>
      <c r="Z1418" s="927" t="s">
        <v>3381</v>
      </c>
    </row>
    <row r="1419" spans="19:26">
      <c r="S1419" s="943"/>
      <c r="T1419" s="944"/>
      <c r="U1419" s="944"/>
      <c r="V1419" s="945"/>
      <c r="W1419" s="1273" t="s">
        <v>3949</v>
      </c>
      <c r="X1419" s="1274"/>
      <c r="Y1419" s="953">
        <v>3.7199999999999999E-4</v>
      </c>
      <c r="Z1419" s="927" t="s">
        <v>3381</v>
      </c>
    </row>
    <row r="1420" spans="19:26" ht="14.25" customHeight="1">
      <c r="S1420" s="943"/>
      <c r="T1420" s="944"/>
      <c r="U1420" s="944"/>
      <c r="V1420" s="945"/>
      <c r="W1420" s="1273" t="s">
        <v>3849</v>
      </c>
      <c r="X1420" s="1274"/>
      <c r="Y1420" s="956">
        <v>4.64E-4</v>
      </c>
      <c r="Z1420" s="927" t="s">
        <v>3381</v>
      </c>
    </row>
    <row r="1421" spans="19:26">
      <c r="S1421" s="943"/>
      <c r="T1421" s="944"/>
      <c r="U1421" s="944"/>
      <c r="V1421" s="945"/>
      <c r="W1421" s="1273" t="s">
        <v>3731</v>
      </c>
      <c r="X1421" s="1274"/>
      <c r="Y1421" s="956">
        <v>1.55E-4</v>
      </c>
      <c r="Z1421" s="927" t="s">
        <v>3381</v>
      </c>
    </row>
    <row r="1422" spans="19:26">
      <c r="S1422" s="943"/>
      <c r="T1422" s="944"/>
      <c r="U1422" s="944"/>
      <c r="V1422" s="945"/>
      <c r="W1422" s="1273" t="s">
        <v>3891</v>
      </c>
      <c r="X1422" s="1274"/>
      <c r="Y1422" s="956">
        <v>8.0199999999999998E-4</v>
      </c>
      <c r="Z1422" s="927" t="s">
        <v>3381</v>
      </c>
    </row>
    <row r="1423" spans="19:26" ht="13.5" customHeight="1">
      <c r="S1423" s="943"/>
      <c r="T1423" s="944"/>
      <c r="U1423" s="944"/>
      <c r="V1423" s="945"/>
      <c r="W1423" s="1273" t="s">
        <v>4137</v>
      </c>
      <c r="X1423" s="1274"/>
      <c r="Y1423" s="956">
        <v>4.8500000000000003E-4</v>
      </c>
      <c r="Z1423" s="927" t="s">
        <v>3381</v>
      </c>
    </row>
    <row r="1424" spans="19:26">
      <c r="S1424" s="943"/>
      <c r="T1424" s="944"/>
      <c r="U1424" s="944"/>
      <c r="V1424" s="945"/>
      <c r="W1424" s="1273" t="s">
        <v>3993</v>
      </c>
      <c r="X1424" s="1274"/>
      <c r="Y1424" s="956">
        <v>3.2000000000000003E-4</v>
      </c>
      <c r="Z1424" s="927" t="s">
        <v>3381</v>
      </c>
    </row>
    <row r="1425" spans="19:26" ht="13.5" customHeight="1">
      <c r="S1425" s="943"/>
      <c r="T1425" s="944"/>
      <c r="U1425" s="944"/>
      <c r="V1425" s="945"/>
      <c r="W1425" s="1273" t="s">
        <v>5923</v>
      </c>
      <c r="X1425" s="1274"/>
      <c r="Y1425" s="956">
        <v>5.1900000000000004E-4</v>
      </c>
      <c r="Z1425" s="927" t="s">
        <v>3381</v>
      </c>
    </row>
    <row r="1426" spans="19:26" ht="14.25" customHeight="1">
      <c r="S1426" s="943"/>
      <c r="T1426" s="944"/>
      <c r="U1426" s="944"/>
      <c r="V1426" s="945"/>
      <c r="W1426" s="1273" t="s">
        <v>3971</v>
      </c>
      <c r="X1426" s="1274"/>
      <c r="Y1426" s="956">
        <v>4.4200000000000001E-4</v>
      </c>
      <c r="Z1426" s="927" t="s">
        <v>3381</v>
      </c>
    </row>
    <row r="1427" spans="19:26">
      <c r="S1427" s="943"/>
      <c r="T1427" s="944"/>
      <c r="U1427" s="944"/>
      <c r="V1427" s="945"/>
      <c r="W1427" s="1273" t="s">
        <v>4145</v>
      </c>
      <c r="X1427" s="1274"/>
      <c r="Y1427" s="956">
        <v>3.2299999999999999E-4</v>
      </c>
      <c r="Z1427" s="927" t="s">
        <v>3381</v>
      </c>
    </row>
    <row r="1428" spans="19:26" ht="14.25" customHeight="1">
      <c r="S1428" s="943"/>
      <c r="T1428" s="944"/>
      <c r="U1428" s="944"/>
      <c r="V1428" s="945"/>
      <c r="W1428" s="1273" t="s">
        <v>4149</v>
      </c>
      <c r="X1428" s="1274"/>
      <c r="Y1428" s="956">
        <v>5.0000000000000001E-4</v>
      </c>
      <c r="Z1428" s="927" t="s">
        <v>3381</v>
      </c>
    </row>
    <row r="1429" spans="19:26" ht="14.25" customHeight="1">
      <c r="S1429" s="943"/>
      <c r="T1429" s="944"/>
      <c r="U1429" s="944"/>
      <c r="V1429" s="945"/>
      <c r="W1429" s="1273" t="s">
        <v>4004</v>
      </c>
      <c r="X1429" s="1274"/>
      <c r="Y1429" s="956">
        <v>4.35E-4</v>
      </c>
      <c r="Z1429" s="927" t="s">
        <v>3381</v>
      </c>
    </row>
    <row r="1430" spans="19:26" ht="13.5" customHeight="1">
      <c r="S1430" s="943"/>
      <c r="T1430" s="944"/>
      <c r="U1430" s="944"/>
      <c r="V1430" s="945"/>
      <c r="W1430" s="1273" t="s">
        <v>4136</v>
      </c>
      <c r="X1430" s="1274"/>
      <c r="Y1430" s="956">
        <v>4.2700000000000002E-4</v>
      </c>
      <c r="Z1430" s="927" t="s">
        <v>3381</v>
      </c>
    </row>
    <row r="1431" spans="19:26" ht="13.5" customHeight="1">
      <c r="S1431" s="943"/>
      <c r="T1431" s="944"/>
      <c r="U1431" s="944"/>
      <c r="V1431" s="945"/>
      <c r="W1431" s="1273" t="s">
        <v>3941</v>
      </c>
      <c r="X1431" s="1274"/>
      <c r="Y1431" s="956">
        <v>5.1000000000000004E-4</v>
      </c>
      <c r="Z1431" s="927" t="s">
        <v>3381</v>
      </c>
    </row>
    <row r="1432" spans="19:26" ht="13.5" customHeight="1">
      <c r="S1432" s="943"/>
      <c r="T1432" s="944"/>
      <c r="U1432" s="944"/>
      <c r="V1432" s="945"/>
      <c r="W1432" s="1273" t="s">
        <v>5924</v>
      </c>
      <c r="X1432" s="1274"/>
      <c r="Y1432" s="954">
        <v>3.6999999999999999E-4</v>
      </c>
      <c r="Z1432" s="927" t="s">
        <v>3381</v>
      </c>
    </row>
    <row r="1433" spans="19:26">
      <c r="S1433" s="943"/>
      <c r="T1433" s="944"/>
      <c r="U1433" s="944"/>
      <c r="V1433" s="945"/>
      <c r="W1433" s="1273" t="s">
        <v>4094</v>
      </c>
      <c r="X1433" s="1274"/>
      <c r="Y1433" s="956">
        <v>7.2400000000000003E-4</v>
      </c>
      <c r="Z1433" s="927" t="s">
        <v>3381</v>
      </c>
    </row>
    <row r="1434" spans="19:26" ht="13.5" customHeight="1">
      <c r="S1434" s="943"/>
      <c r="T1434" s="944"/>
      <c r="U1434" s="944"/>
      <c r="V1434" s="945"/>
      <c r="W1434" s="1273" t="s">
        <v>4138</v>
      </c>
      <c r="X1434" s="1274"/>
      <c r="Y1434" s="956">
        <v>4.5199999999999998E-4</v>
      </c>
      <c r="Z1434" s="927" t="s">
        <v>3381</v>
      </c>
    </row>
    <row r="1435" spans="19:26" ht="14.25" customHeight="1">
      <c r="S1435" s="943"/>
      <c r="T1435" s="944"/>
      <c r="U1435" s="944"/>
      <c r="V1435" s="945"/>
      <c r="W1435" s="1273" t="s">
        <v>5925</v>
      </c>
      <c r="X1435" s="1274"/>
      <c r="Y1435" s="956">
        <v>3.4200000000000002E-4</v>
      </c>
      <c r="Z1435" s="927" t="s">
        <v>3381</v>
      </c>
    </row>
    <row r="1436" spans="19:26">
      <c r="S1436" s="943"/>
      <c r="T1436" s="944"/>
      <c r="U1436" s="944"/>
      <c r="V1436" s="945"/>
      <c r="W1436" s="1273" t="s">
        <v>3988</v>
      </c>
      <c r="X1436" s="1274"/>
      <c r="Y1436" s="956">
        <v>4.9200000000000003E-4</v>
      </c>
      <c r="Z1436" s="927" t="s">
        <v>3381</v>
      </c>
    </row>
    <row r="1437" spans="19:26" ht="14.25" customHeight="1">
      <c r="S1437" s="943"/>
      <c r="T1437" s="944"/>
      <c r="U1437" s="944"/>
      <c r="V1437" s="945"/>
      <c r="W1437" s="1273" t="s">
        <v>4123</v>
      </c>
      <c r="X1437" s="1274"/>
      <c r="Y1437" s="956">
        <v>5.71E-4</v>
      </c>
      <c r="Z1437" s="927" t="s">
        <v>3381</v>
      </c>
    </row>
    <row r="1438" spans="19:26" ht="14.25" customHeight="1">
      <c r="S1438" s="943"/>
      <c r="T1438" s="944"/>
      <c r="U1438" s="944"/>
      <c r="V1438" s="945"/>
      <c r="W1438" s="1273" t="s">
        <v>4143</v>
      </c>
      <c r="X1438" s="1274"/>
      <c r="Y1438" s="956">
        <v>4.2999999999999999E-4</v>
      </c>
      <c r="Z1438" s="927" t="s">
        <v>3381</v>
      </c>
    </row>
    <row r="1439" spans="19:26" ht="13.5" customHeight="1">
      <c r="S1439" s="943"/>
      <c r="T1439" s="944"/>
      <c r="U1439" s="944"/>
      <c r="V1439" s="945"/>
      <c r="W1439" s="1273" t="s">
        <v>4101</v>
      </c>
      <c r="X1439" s="1274"/>
      <c r="Y1439" s="956">
        <v>4.0299999999999998E-4</v>
      </c>
      <c r="Z1439" s="927" t="s">
        <v>3381</v>
      </c>
    </row>
    <row r="1440" spans="19:26">
      <c r="S1440" s="943"/>
      <c r="T1440" s="944"/>
      <c r="U1440" s="944"/>
      <c r="V1440" s="945"/>
      <c r="W1440" s="1273" t="s">
        <v>4061</v>
      </c>
      <c r="X1440" s="1274"/>
      <c r="Y1440" s="956">
        <v>4.84E-4</v>
      </c>
      <c r="Z1440" s="927" t="s">
        <v>3381</v>
      </c>
    </row>
    <row r="1441" spans="19:26" ht="13.5" customHeight="1">
      <c r="S1441" s="943"/>
      <c r="T1441" s="944"/>
      <c r="U1441" s="944"/>
      <c r="V1441" s="945"/>
      <c r="W1441" s="1273" t="s">
        <v>3964</v>
      </c>
      <c r="X1441" s="1274"/>
      <c r="Y1441" s="956">
        <v>4.4900000000000002E-4</v>
      </c>
      <c r="Z1441" s="927" t="s">
        <v>3381</v>
      </c>
    </row>
    <row r="1442" spans="19:26" ht="14.25" customHeight="1">
      <c r="S1442" s="943"/>
      <c r="T1442" s="944"/>
      <c r="U1442" s="944"/>
      <c r="V1442" s="945"/>
      <c r="W1442" s="1273" t="s">
        <v>3864</v>
      </c>
      <c r="X1442" s="1274"/>
      <c r="Y1442" s="956">
        <v>5.3499999999999999E-4</v>
      </c>
      <c r="Z1442" s="927" t="s">
        <v>3381</v>
      </c>
    </row>
    <row r="1443" spans="19:26" ht="13.5" customHeight="1">
      <c r="S1443" s="943"/>
      <c r="T1443" s="944"/>
      <c r="U1443" s="944"/>
      <c r="V1443" s="945"/>
      <c r="W1443" s="1273" t="s">
        <v>5926</v>
      </c>
      <c r="X1443" s="1274"/>
      <c r="Y1443" s="954">
        <v>4.4499999999999997E-4</v>
      </c>
      <c r="Z1443" s="927" t="s">
        <v>3381</v>
      </c>
    </row>
    <row r="1444" spans="19:26">
      <c r="S1444" s="943"/>
      <c r="T1444" s="944"/>
      <c r="U1444" s="944"/>
      <c r="V1444" s="945"/>
      <c r="W1444" s="1273" t="s">
        <v>3852</v>
      </c>
      <c r="X1444" s="1274"/>
      <c r="Y1444" s="1262">
        <v>4.6900000000000002E-4</v>
      </c>
      <c r="Z1444" s="927" t="s">
        <v>3381</v>
      </c>
    </row>
    <row r="1445" spans="19:26" ht="13.5" customHeight="1">
      <c r="S1445" s="943"/>
      <c r="T1445" s="944"/>
      <c r="U1445" s="944"/>
      <c r="V1445" s="945"/>
      <c r="W1445" s="1273" t="s">
        <v>3853</v>
      </c>
      <c r="X1445" s="1274"/>
      <c r="Y1445" s="1260"/>
      <c r="Z1445" s="927" t="s">
        <v>3381</v>
      </c>
    </row>
    <row r="1446" spans="19:26" ht="14.25" customHeight="1">
      <c r="S1446" s="943"/>
      <c r="T1446" s="944"/>
      <c r="U1446" s="944"/>
      <c r="V1446" s="945"/>
      <c r="W1446" s="1273" t="s">
        <v>3854</v>
      </c>
      <c r="X1446" s="1274"/>
      <c r="Y1446" s="1261"/>
      <c r="Z1446" s="927" t="s">
        <v>3381</v>
      </c>
    </row>
    <row r="1447" spans="19:26">
      <c r="S1447" s="943"/>
      <c r="T1447" s="944"/>
      <c r="U1447" s="944"/>
      <c r="V1447" s="945"/>
      <c r="W1447" s="1273" t="s">
        <v>4080</v>
      </c>
      <c r="X1447" s="1274"/>
      <c r="Y1447" s="953">
        <v>5.5699999999999999E-4</v>
      </c>
      <c r="Z1447" s="927" t="s">
        <v>3381</v>
      </c>
    </row>
    <row r="1448" spans="19:26" ht="13.5" customHeight="1">
      <c r="S1448" s="943"/>
      <c r="T1448" s="944"/>
      <c r="U1448" s="944"/>
      <c r="V1448" s="945"/>
      <c r="W1448" s="1273" t="s">
        <v>4127</v>
      </c>
      <c r="X1448" s="1274"/>
      <c r="Y1448" s="956">
        <v>6.5899999999999997E-4</v>
      </c>
      <c r="Z1448" s="927" t="s">
        <v>3381</v>
      </c>
    </row>
    <row r="1449" spans="19:26">
      <c r="S1449" s="943"/>
      <c r="T1449" s="944"/>
      <c r="U1449" s="944"/>
      <c r="V1449" s="945"/>
      <c r="W1449" s="1273" t="s">
        <v>5927</v>
      </c>
      <c r="X1449" s="1274"/>
      <c r="Y1449" s="956">
        <v>4.9899999999999999E-4</v>
      </c>
      <c r="Z1449" s="927" t="s">
        <v>3381</v>
      </c>
    </row>
    <row r="1450" spans="19:26" ht="13.5" customHeight="1">
      <c r="S1450" s="943"/>
      <c r="T1450" s="944"/>
      <c r="U1450" s="944"/>
      <c r="V1450" s="945"/>
      <c r="W1450" s="1273" t="s">
        <v>3885</v>
      </c>
      <c r="X1450" s="1274"/>
      <c r="Y1450" s="956">
        <v>5.0699999999999996E-4</v>
      </c>
      <c r="Z1450" s="927" t="s">
        <v>3381</v>
      </c>
    </row>
    <row r="1451" spans="19:26">
      <c r="S1451" s="943"/>
      <c r="T1451" s="944"/>
      <c r="U1451" s="944"/>
      <c r="V1451" s="945"/>
      <c r="W1451" s="1273" t="s">
        <v>5928</v>
      </c>
      <c r="X1451" s="1274"/>
      <c r="Y1451" s="1260">
        <v>1.1900000000000001E-4</v>
      </c>
      <c r="Z1451" s="927" t="s">
        <v>3381</v>
      </c>
    </row>
    <row r="1452" spans="19:26" ht="14.25" customHeight="1">
      <c r="S1452" s="943"/>
      <c r="T1452" s="944"/>
      <c r="U1452" s="944"/>
      <c r="V1452" s="945"/>
      <c r="W1452" s="1273" t="s">
        <v>6158</v>
      </c>
      <c r="X1452" s="1274"/>
      <c r="Y1452" s="1260"/>
      <c r="Z1452" s="927" t="s">
        <v>3381</v>
      </c>
    </row>
    <row r="1453" spans="19:26">
      <c r="S1453" s="943"/>
      <c r="T1453" s="944"/>
      <c r="U1453" s="944"/>
      <c r="V1453" s="945"/>
      <c r="W1453" s="1273" t="s">
        <v>5929</v>
      </c>
      <c r="X1453" s="1274"/>
      <c r="Y1453" s="1260">
        <v>4.73E-4</v>
      </c>
      <c r="Z1453" s="927" t="s">
        <v>3381</v>
      </c>
    </row>
    <row r="1454" spans="19:26">
      <c r="S1454" s="943"/>
      <c r="T1454" s="944"/>
      <c r="U1454" s="944"/>
      <c r="V1454" s="945"/>
      <c r="W1454" s="1273" t="s">
        <v>6159</v>
      </c>
      <c r="X1454" s="1274"/>
      <c r="Y1454" s="1260"/>
      <c r="Z1454" s="927" t="s">
        <v>3381</v>
      </c>
    </row>
    <row r="1455" spans="19:26">
      <c r="S1455" s="943"/>
      <c r="T1455" s="944"/>
      <c r="U1455" s="944"/>
      <c r="V1455" s="945"/>
      <c r="W1455" s="1273" t="s">
        <v>6160</v>
      </c>
      <c r="X1455" s="1274"/>
      <c r="Y1455" s="1260"/>
      <c r="Z1455" s="927" t="s">
        <v>3381</v>
      </c>
    </row>
    <row r="1456" spans="19:26">
      <c r="S1456" s="943"/>
      <c r="T1456" s="944"/>
      <c r="U1456" s="944"/>
      <c r="V1456" s="945"/>
      <c r="W1456" s="1273" t="s">
        <v>3893</v>
      </c>
      <c r="X1456" s="1274"/>
      <c r="Y1456" s="956">
        <v>3.3700000000000001E-4</v>
      </c>
      <c r="Z1456" s="927" t="s">
        <v>3381</v>
      </c>
    </row>
    <row r="1457" spans="19:26">
      <c r="S1457" s="943"/>
      <c r="T1457" s="944"/>
      <c r="U1457" s="944"/>
      <c r="V1457" s="945"/>
      <c r="W1457" s="1273" t="s">
        <v>5930</v>
      </c>
      <c r="X1457" s="1274"/>
      <c r="Y1457" s="956">
        <v>5.3700000000000004E-4</v>
      </c>
      <c r="Z1457" s="927" t="s">
        <v>3381</v>
      </c>
    </row>
    <row r="1458" spans="19:26">
      <c r="S1458" s="943"/>
      <c r="T1458" s="944"/>
      <c r="U1458" s="944"/>
      <c r="V1458" s="945"/>
      <c r="W1458" s="1273" t="s">
        <v>5931</v>
      </c>
      <c r="X1458" s="1274"/>
      <c r="Y1458" s="956">
        <v>8.1800000000000004E-4</v>
      </c>
      <c r="Z1458" s="927" t="s">
        <v>3381</v>
      </c>
    </row>
    <row r="1459" spans="19:26">
      <c r="S1459" s="943"/>
      <c r="T1459" s="944"/>
      <c r="U1459" s="944"/>
      <c r="V1459" s="945"/>
      <c r="W1459" s="1273" t="s">
        <v>5932</v>
      </c>
      <c r="X1459" s="1274"/>
      <c r="Y1459" s="956">
        <v>0</v>
      </c>
      <c r="Z1459" s="927" t="s">
        <v>3381</v>
      </c>
    </row>
    <row r="1460" spans="19:26">
      <c r="S1460" s="943"/>
      <c r="T1460" s="944"/>
      <c r="U1460" s="944"/>
      <c r="V1460" s="945"/>
      <c r="W1460" s="1273" t="s">
        <v>5933</v>
      </c>
      <c r="X1460" s="1274"/>
      <c r="Y1460" s="1260">
        <v>2.5999999999999998E-5</v>
      </c>
      <c r="Z1460" s="927" t="s">
        <v>3381</v>
      </c>
    </row>
    <row r="1461" spans="19:26">
      <c r="S1461" s="943"/>
      <c r="T1461" s="944"/>
      <c r="U1461" s="944"/>
      <c r="V1461" s="945"/>
      <c r="W1461" s="1273" t="s">
        <v>6161</v>
      </c>
      <c r="X1461" s="1274"/>
      <c r="Y1461" s="1263"/>
      <c r="Z1461" s="927" t="s">
        <v>3381</v>
      </c>
    </row>
    <row r="1462" spans="19:26">
      <c r="S1462" s="943"/>
      <c r="T1462" s="944"/>
      <c r="U1462" s="944"/>
      <c r="V1462" s="945"/>
      <c r="W1462" s="1273" t="s">
        <v>6162</v>
      </c>
      <c r="X1462" s="1274"/>
      <c r="Y1462" s="1263"/>
      <c r="Z1462" s="927" t="s">
        <v>3381</v>
      </c>
    </row>
    <row r="1463" spans="19:26">
      <c r="S1463" s="943"/>
      <c r="T1463" s="944"/>
      <c r="U1463" s="944"/>
      <c r="V1463" s="945"/>
      <c r="W1463" s="1273" t="s">
        <v>5934</v>
      </c>
      <c r="X1463" s="1274"/>
      <c r="Y1463" s="958">
        <v>3.2000000000000003E-4</v>
      </c>
      <c r="Z1463" s="927" t="s">
        <v>3381</v>
      </c>
    </row>
    <row r="1464" spans="19:26">
      <c r="S1464" s="943"/>
      <c r="T1464" s="944"/>
      <c r="U1464" s="944"/>
      <c r="V1464" s="945"/>
      <c r="W1464" s="1273" t="s">
        <v>5935</v>
      </c>
      <c r="X1464" s="1274"/>
      <c r="Y1464" s="1263">
        <v>3.9100000000000002E-4</v>
      </c>
      <c r="Z1464" s="927" t="s">
        <v>3381</v>
      </c>
    </row>
    <row r="1465" spans="19:26">
      <c r="S1465" s="943"/>
      <c r="T1465" s="944"/>
      <c r="U1465" s="944"/>
      <c r="V1465" s="945"/>
      <c r="W1465" s="1273" t="s">
        <v>6163</v>
      </c>
      <c r="X1465" s="1274"/>
      <c r="Y1465" s="1263"/>
      <c r="Z1465" s="927" t="s">
        <v>3381</v>
      </c>
    </row>
    <row r="1466" spans="19:26">
      <c r="S1466" s="943"/>
      <c r="T1466" s="944"/>
      <c r="U1466" s="944"/>
      <c r="V1466" s="945"/>
      <c r="W1466" s="1273" t="s">
        <v>6164</v>
      </c>
      <c r="X1466" s="1274"/>
      <c r="Y1466" s="1264"/>
      <c r="Z1466" s="927" t="s">
        <v>3381</v>
      </c>
    </row>
    <row r="1467" spans="19:26">
      <c r="S1467" s="943"/>
      <c r="T1467" s="944"/>
      <c r="U1467" s="944"/>
      <c r="V1467" s="945"/>
      <c r="W1467" s="1273" t="s">
        <v>5936</v>
      </c>
      <c r="X1467" s="1274"/>
      <c r="Y1467" s="953">
        <v>4.8500000000000003E-4</v>
      </c>
      <c r="Z1467" s="927" t="s">
        <v>3381</v>
      </c>
    </row>
    <row r="1468" spans="19:26">
      <c r="S1468" s="943"/>
      <c r="T1468" s="944"/>
      <c r="U1468" s="944"/>
      <c r="V1468" s="945"/>
      <c r="W1468" s="1273" t="s">
        <v>5937</v>
      </c>
      <c r="X1468" s="1274"/>
      <c r="Y1468" s="956">
        <v>5.5000000000000003E-4</v>
      </c>
      <c r="Z1468" s="927" t="s">
        <v>3381</v>
      </c>
    </row>
    <row r="1469" spans="19:26">
      <c r="S1469" s="943"/>
      <c r="T1469" s="944"/>
      <c r="U1469" s="944"/>
      <c r="V1469" s="945"/>
      <c r="W1469" s="1273" t="s">
        <v>5938</v>
      </c>
      <c r="X1469" s="1274"/>
      <c r="Y1469" s="1260">
        <v>1.9599999999999999E-4</v>
      </c>
      <c r="Z1469" s="927" t="s">
        <v>3381</v>
      </c>
    </row>
    <row r="1470" spans="19:26">
      <c r="S1470" s="943"/>
      <c r="T1470" s="944"/>
      <c r="U1470" s="944"/>
      <c r="V1470" s="945"/>
      <c r="W1470" s="1273" t="s">
        <v>6165</v>
      </c>
      <c r="X1470" s="1274"/>
      <c r="Y1470" s="1263"/>
      <c r="Z1470" s="927" t="s">
        <v>3381</v>
      </c>
    </row>
    <row r="1471" spans="19:26">
      <c r="S1471" s="943"/>
      <c r="T1471" s="944"/>
      <c r="U1471" s="944"/>
      <c r="V1471" s="945"/>
      <c r="W1471" s="1273" t="s">
        <v>6166</v>
      </c>
      <c r="X1471" s="1274"/>
      <c r="Y1471" s="1265"/>
      <c r="Z1471" s="927" t="s">
        <v>3381</v>
      </c>
    </row>
    <row r="1472" spans="19:26">
      <c r="S1472" s="943"/>
      <c r="T1472" s="944"/>
      <c r="U1472" s="944"/>
      <c r="V1472" s="945"/>
      <c r="W1472" s="1273" t="s">
        <v>5939</v>
      </c>
      <c r="X1472" s="1274"/>
      <c r="Y1472" s="956">
        <v>4.9100000000000001E-4</v>
      </c>
      <c r="Z1472" s="927" t="s">
        <v>3381</v>
      </c>
    </row>
    <row r="1473" spans="19:26">
      <c r="S1473" s="943"/>
      <c r="T1473" s="944"/>
      <c r="U1473" s="944"/>
      <c r="V1473" s="945"/>
      <c r="W1473" s="1305" t="s">
        <v>5940</v>
      </c>
      <c r="X1473" s="1306"/>
      <c r="Y1473" s="959">
        <v>5.2300000000000003E-4</v>
      </c>
      <c r="Z1473" s="927" t="s">
        <v>3381</v>
      </c>
    </row>
    <row r="1474" spans="19:26">
      <c r="S1474" s="943"/>
      <c r="T1474" s="944"/>
      <c r="U1474" s="944"/>
      <c r="V1474" s="945"/>
      <c r="W1474" s="1266" t="s">
        <v>3267</v>
      </c>
      <c r="X1474" s="1266"/>
      <c r="Y1474" s="933">
        <v>4.2900000000000002E-4</v>
      </c>
      <c r="Z1474" s="927" t="s">
        <v>3381</v>
      </c>
    </row>
    <row r="1475" spans="19:26">
      <c r="S1475" s="943"/>
      <c r="T1475" s="944"/>
      <c r="U1475" s="944"/>
      <c r="V1475" s="945"/>
      <c r="W1475" s="1266" t="s">
        <v>3268</v>
      </c>
      <c r="X1475" s="1266"/>
      <c r="Y1475" s="933"/>
      <c r="Z1475" s="927"/>
    </row>
    <row r="1476" spans="19:26">
      <c r="S1476" s="943"/>
      <c r="T1476" s="944"/>
      <c r="U1476" s="944"/>
      <c r="V1476" s="945"/>
      <c r="W1476" s="1266" t="s">
        <v>3269</v>
      </c>
      <c r="X1476" s="1266"/>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hMVViyldspwg5HKmBvC6K9RxSRZbUmVa9jUE2pRWr06Ue7cKjHGd9oEfRRaSsiaj0y7eYJSPkgUfLhdu8ydpJQ==" saltValue="dlpOt7F8sFYDgsopN1VEIA==" spinCount="100000" sheet="1" objects="1" scenarios="1"/>
  <mergeCells count="1841">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view="pageBreakPreview" zoomScale="80" zoomScaleNormal="100" zoomScaleSheetLayoutView="80" workbookViewId="0">
      <selection activeCell="AS15" sqref="AS15:BB15"/>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833" t="s">
        <v>3274</v>
      </c>
      <c r="C2" s="1834"/>
      <c r="D2" s="1834"/>
      <c r="E2" s="1834"/>
      <c r="F2" s="1834"/>
      <c r="G2" s="1834"/>
      <c r="H2" s="1834"/>
      <c r="I2" s="1834"/>
      <c r="J2" s="1834"/>
      <c r="K2" s="1834"/>
      <c r="L2" s="1834"/>
      <c r="M2" s="1834"/>
      <c r="N2" s="1834"/>
      <c r="O2" s="1834"/>
      <c r="P2" s="1834"/>
      <c r="Q2" s="1834"/>
      <c r="R2" s="1834"/>
      <c r="S2" s="1834"/>
      <c r="T2" s="1834"/>
      <c r="U2" s="1834"/>
      <c r="V2" s="1834"/>
      <c r="W2" s="1834"/>
      <c r="X2" s="1834"/>
      <c r="Y2" s="1834"/>
      <c r="Z2" s="1834"/>
      <c r="AA2" s="1834"/>
      <c r="AB2" s="1834"/>
      <c r="AC2" s="1834"/>
      <c r="AD2" s="1834"/>
      <c r="AE2" s="1834"/>
      <c r="AF2" s="1834"/>
      <c r="AG2" s="1834"/>
      <c r="AH2" s="1834"/>
      <c r="AI2" s="1834"/>
      <c r="AJ2" s="1834"/>
      <c r="AK2" s="1834"/>
      <c r="AL2" s="1834"/>
      <c r="AM2" s="1834"/>
      <c r="AN2" s="1834"/>
      <c r="AO2" s="1834"/>
      <c r="AP2" s="1834"/>
      <c r="AQ2" s="1834"/>
      <c r="AR2" s="1834"/>
      <c r="AS2" s="1834"/>
      <c r="AT2" s="1834"/>
      <c r="AU2" s="1834"/>
      <c r="AV2" s="1834"/>
      <c r="AW2" s="1834"/>
      <c r="AX2" s="1834"/>
      <c r="AY2" s="1834"/>
      <c r="AZ2" s="1834"/>
      <c r="BY2" s="582"/>
    </row>
    <row r="3" spans="2:89" s="155" customFormat="1" ht="58.5" customHeight="1" thickBot="1">
      <c r="C3" s="1835" t="s">
        <v>3275</v>
      </c>
      <c r="D3" s="1836"/>
      <c r="E3" s="1836"/>
      <c r="F3" s="1836"/>
      <c r="G3" s="1836"/>
      <c r="H3" s="1836"/>
      <c r="I3" s="1836"/>
      <c r="J3" s="1836"/>
      <c r="K3" s="1836"/>
      <c r="L3" s="1836"/>
      <c r="M3" s="1836"/>
      <c r="N3" s="1836"/>
      <c r="O3" s="1836"/>
      <c r="P3" s="1836"/>
      <c r="Q3" s="1836"/>
      <c r="R3" s="1836"/>
      <c r="S3" s="1836"/>
      <c r="T3" s="1836"/>
      <c r="U3" s="1836"/>
      <c r="V3" s="1836"/>
      <c r="W3" s="1836"/>
      <c r="X3" s="1836"/>
      <c r="Y3" s="1836"/>
      <c r="Z3" s="1836"/>
      <c r="AA3" s="1836"/>
      <c r="AB3" s="1836"/>
      <c r="AC3" s="1836"/>
      <c r="AD3" s="1836"/>
      <c r="AE3" s="1836"/>
      <c r="AF3" s="1836"/>
      <c r="AG3" s="1836"/>
      <c r="AH3" s="1836"/>
      <c r="AI3" s="1836"/>
      <c r="AJ3" s="1836"/>
      <c r="AK3" s="1836"/>
      <c r="AL3" s="1836"/>
      <c r="AM3" s="1836"/>
      <c r="AN3" s="1836"/>
      <c r="AO3" s="1836"/>
      <c r="AP3" s="1836"/>
      <c r="AQ3" s="1836"/>
      <c r="AR3" s="1836"/>
      <c r="AS3" s="1836"/>
      <c r="AT3" s="1836"/>
      <c r="AU3" s="1836"/>
      <c r="AV3" s="1836"/>
      <c r="AW3" s="1836"/>
      <c r="AX3" s="1836"/>
      <c r="AY3" s="1836"/>
      <c r="AZ3" s="1836"/>
      <c r="BY3" s="582"/>
    </row>
    <row r="4" spans="2:89" s="155" customFormat="1" ht="40.5" customHeight="1">
      <c r="B4" s="1837" t="s">
        <v>297</v>
      </c>
      <c r="C4" s="1838"/>
      <c r="D4" s="1838"/>
      <c r="E4" s="1838"/>
      <c r="F4" s="1838"/>
      <c r="G4" s="1838"/>
      <c r="H4" s="1838"/>
      <c r="I4" s="1838"/>
      <c r="J4" s="1838"/>
      <c r="K4" s="1838"/>
      <c r="L4" s="1838"/>
      <c r="M4" s="1838"/>
      <c r="N4" s="1838"/>
      <c r="O4" s="1838"/>
      <c r="P4" s="1838"/>
      <c r="Q4" s="1838"/>
      <c r="R4" s="1838"/>
      <c r="S4" s="1838"/>
      <c r="T4" s="1839"/>
      <c r="U4" s="1840">
        <v>1</v>
      </c>
      <c r="V4" s="1841"/>
      <c r="W4" s="1841"/>
      <c r="X4" s="1841"/>
      <c r="Y4" s="1841"/>
      <c r="Z4" s="1841">
        <v>3</v>
      </c>
      <c r="AA4" s="1841"/>
      <c r="AB4" s="1841"/>
      <c r="AC4" s="1841"/>
      <c r="AD4" s="1841"/>
      <c r="AE4" s="1841">
        <v>5</v>
      </c>
      <c r="AF4" s="1841"/>
      <c r="AG4" s="1841"/>
      <c r="AH4" s="1841"/>
      <c r="AI4" s="1841"/>
      <c r="AJ4" s="1841">
        <v>3</v>
      </c>
      <c r="AK4" s="1841"/>
      <c r="AL4" s="1841"/>
      <c r="AM4" s="1841"/>
      <c r="AN4" s="1841"/>
      <c r="AO4" s="1841">
        <v>6</v>
      </c>
      <c r="AP4" s="1841"/>
      <c r="AQ4" s="1841"/>
      <c r="AR4" s="1841"/>
      <c r="AS4" s="1841"/>
      <c r="AT4" s="1841">
        <v>8</v>
      </c>
      <c r="AU4" s="1841"/>
      <c r="AV4" s="1841"/>
      <c r="AW4" s="1841"/>
      <c r="AX4" s="1841"/>
      <c r="AY4" s="1841">
        <v>9</v>
      </c>
      <c r="AZ4" s="1841"/>
      <c r="BA4" s="1841"/>
      <c r="BB4" s="1841"/>
      <c r="BC4" s="1842"/>
      <c r="BY4" s="582"/>
    </row>
    <row r="5" spans="2:89" s="155" customFormat="1" ht="27" customHeight="1">
      <c r="B5" s="1843" t="s">
        <v>3144</v>
      </c>
      <c r="C5" s="1844"/>
      <c r="D5" s="1844"/>
      <c r="E5" s="1844"/>
      <c r="F5" s="1844"/>
      <c r="G5" s="1844"/>
      <c r="H5" s="1844"/>
      <c r="I5" s="1844"/>
      <c r="J5" s="1844"/>
      <c r="K5" s="1844"/>
      <c r="L5" s="1844"/>
      <c r="M5" s="1844"/>
      <c r="N5" s="1844"/>
      <c r="O5" s="1844"/>
      <c r="P5" s="1844"/>
      <c r="Q5" s="1844"/>
      <c r="R5" s="1844"/>
      <c r="S5" s="1844"/>
      <c r="T5" s="1844"/>
      <c r="U5" s="1847"/>
      <c r="V5" s="1849" t="s">
        <v>7253</v>
      </c>
      <c r="W5" s="1850"/>
      <c r="X5" s="1850"/>
      <c r="Y5" s="1850"/>
      <c r="Z5" s="1850"/>
      <c r="AA5" s="1850"/>
      <c r="AB5" s="1850"/>
      <c r="AC5" s="1850"/>
      <c r="AD5" s="1850"/>
      <c r="AE5" s="1850"/>
      <c r="AF5" s="1850"/>
      <c r="AG5" s="1850"/>
      <c r="AH5" s="1850"/>
      <c r="AI5" s="1850"/>
      <c r="AJ5" s="1850"/>
      <c r="AK5" s="1850"/>
      <c r="AL5" s="1850"/>
      <c r="AM5" s="1850"/>
      <c r="AN5" s="1850"/>
      <c r="AO5" s="1850"/>
      <c r="AP5" s="1850"/>
      <c r="AQ5" s="1850"/>
      <c r="AR5" s="1850"/>
      <c r="AS5" s="1850"/>
      <c r="AT5" s="1850"/>
      <c r="AU5" s="1850"/>
      <c r="AV5" s="1850"/>
      <c r="AW5" s="1850"/>
      <c r="AX5" s="1850"/>
      <c r="AY5" s="1850"/>
      <c r="AZ5" s="1850"/>
      <c r="BA5" s="1850"/>
      <c r="BB5" s="1850"/>
      <c r="BC5" s="1851"/>
      <c r="BG5" s="584"/>
      <c r="BY5" s="582"/>
    </row>
    <row r="6" spans="2:89" s="155" customFormat="1" ht="27" hidden="1" customHeight="1">
      <c r="B6" s="1845"/>
      <c r="C6" s="1846"/>
      <c r="D6" s="1846"/>
      <c r="E6" s="1846"/>
      <c r="F6" s="1846"/>
      <c r="G6" s="1846"/>
      <c r="H6" s="1846"/>
      <c r="I6" s="1846"/>
      <c r="J6" s="1846"/>
      <c r="K6" s="1846"/>
      <c r="L6" s="1846"/>
      <c r="M6" s="1846"/>
      <c r="N6" s="1846"/>
      <c r="O6" s="1846"/>
      <c r="P6" s="1846"/>
      <c r="Q6" s="1846"/>
      <c r="R6" s="1846"/>
      <c r="S6" s="1846"/>
      <c r="T6" s="1846"/>
      <c r="U6" s="1848"/>
      <c r="V6" s="1853"/>
      <c r="W6" s="1854"/>
      <c r="X6" s="1854"/>
      <c r="Y6" s="1854"/>
      <c r="Z6" s="1854"/>
      <c r="AA6" s="1854"/>
      <c r="AB6" s="1854"/>
      <c r="AC6" s="1854"/>
      <c r="AD6" s="1854"/>
      <c r="AE6" s="1854"/>
      <c r="AF6" s="1854"/>
      <c r="AG6" s="1854"/>
      <c r="AH6" s="1854"/>
      <c r="AI6" s="1854"/>
      <c r="AJ6" s="1854"/>
      <c r="AK6" s="1854"/>
      <c r="AL6" s="1854"/>
      <c r="AM6" s="1854"/>
      <c r="AN6" s="1854"/>
      <c r="AO6" s="1854"/>
      <c r="AP6" s="1854"/>
      <c r="AQ6" s="1854"/>
      <c r="AR6" s="1854"/>
      <c r="AS6" s="1854"/>
      <c r="AT6" s="1854"/>
      <c r="AU6" s="1854"/>
      <c r="AV6" s="1854"/>
      <c r="AW6" s="1854"/>
      <c r="AX6" s="1854"/>
      <c r="AY6" s="1854"/>
      <c r="AZ6" s="1854"/>
      <c r="BA6" s="1854"/>
      <c r="BB6" s="1854"/>
      <c r="BC6" s="1852"/>
      <c r="BY6" s="582"/>
    </row>
    <row r="7" spans="2:89" s="155" customFormat="1" ht="30" customHeight="1">
      <c r="B7" s="1855" t="s">
        <v>3145</v>
      </c>
      <c r="C7" s="1856"/>
      <c r="D7" s="1856"/>
      <c r="E7" s="1856"/>
      <c r="F7" s="1856"/>
      <c r="G7" s="1856"/>
      <c r="H7" s="1856"/>
      <c r="I7" s="1856"/>
      <c r="J7" s="1856"/>
      <c r="K7" s="1856"/>
      <c r="L7" s="1856"/>
      <c r="M7" s="1856"/>
      <c r="N7" s="1856"/>
      <c r="O7" s="1856"/>
      <c r="P7" s="1856"/>
      <c r="Q7" s="1856"/>
      <c r="R7" s="1856"/>
      <c r="S7" s="1856"/>
      <c r="T7" s="1857"/>
      <c r="U7" s="590" t="s">
        <v>17</v>
      </c>
      <c r="V7" s="1861" t="s">
        <v>7254</v>
      </c>
      <c r="W7" s="1862"/>
      <c r="X7" s="1862"/>
      <c r="Y7" s="1862"/>
      <c r="Z7" s="1862"/>
      <c r="AA7" s="1862"/>
      <c r="AB7" s="1862"/>
      <c r="AC7" s="1862"/>
      <c r="AD7" s="1862"/>
      <c r="AE7" s="1863"/>
      <c r="AF7" s="1850"/>
      <c r="AG7" s="1850"/>
      <c r="AH7" s="1850"/>
      <c r="AI7" s="1850"/>
      <c r="AJ7" s="1850"/>
      <c r="AK7" s="1850"/>
      <c r="AL7" s="1850"/>
      <c r="AM7" s="1850"/>
      <c r="AN7" s="1850"/>
      <c r="AO7" s="1850"/>
      <c r="AP7" s="1850"/>
      <c r="AQ7" s="1850"/>
      <c r="AR7" s="1850"/>
      <c r="AS7" s="1850"/>
      <c r="AT7" s="1850"/>
      <c r="AU7" s="1850"/>
      <c r="AV7" s="1850"/>
      <c r="AW7" s="1850"/>
      <c r="AX7" s="1850"/>
      <c r="AY7" s="1850"/>
      <c r="AZ7" s="1850"/>
      <c r="BA7" s="1850"/>
      <c r="BB7" s="1850"/>
      <c r="BC7" s="1864"/>
      <c r="BG7" s="584"/>
      <c r="BY7" s="582"/>
    </row>
    <row r="8" spans="2:89" s="155" customFormat="1" ht="30" customHeight="1">
      <c r="B8" s="1858"/>
      <c r="C8" s="1859"/>
      <c r="D8" s="1859"/>
      <c r="E8" s="1859"/>
      <c r="F8" s="1859"/>
      <c r="G8" s="1859"/>
      <c r="H8" s="1859"/>
      <c r="I8" s="1859"/>
      <c r="J8" s="1859"/>
      <c r="K8" s="1859"/>
      <c r="L8" s="1859"/>
      <c r="M8" s="1859"/>
      <c r="N8" s="1859"/>
      <c r="O8" s="1859"/>
      <c r="P8" s="1859"/>
      <c r="Q8" s="1859"/>
      <c r="R8" s="1859"/>
      <c r="S8" s="1859"/>
      <c r="T8" s="1860"/>
      <c r="U8" s="591"/>
      <c r="V8" s="1865" t="s">
        <v>7255</v>
      </c>
      <c r="W8" s="1866"/>
      <c r="X8" s="1866"/>
      <c r="Y8" s="1866"/>
      <c r="Z8" s="1866"/>
      <c r="AA8" s="1866"/>
      <c r="AB8" s="1866"/>
      <c r="AC8" s="1866"/>
      <c r="AD8" s="1866"/>
      <c r="AE8" s="1866"/>
      <c r="AF8" s="1866"/>
      <c r="AG8" s="1866"/>
      <c r="AH8" s="1866"/>
      <c r="AI8" s="1866"/>
      <c r="AJ8" s="1866"/>
      <c r="AK8" s="1866"/>
      <c r="AL8" s="1866"/>
      <c r="AM8" s="1866"/>
      <c r="AN8" s="1866"/>
      <c r="AO8" s="1866"/>
      <c r="AP8" s="1866"/>
      <c r="AQ8" s="1866"/>
      <c r="AR8" s="1866"/>
      <c r="AS8" s="1866"/>
      <c r="AT8" s="1866"/>
      <c r="AU8" s="1866"/>
      <c r="AV8" s="1866"/>
      <c r="AW8" s="1866"/>
      <c r="AX8" s="1866"/>
      <c r="AY8" s="1866"/>
      <c r="AZ8" s="1866"/>
      <c r="BA8" s="1866"/>
      <c r="BB8" s="1866"/>
      <c r="BC8" s="592"/>
      <c r="BY8" s="582"/>
    </row>
    <row r="9" spans="2:89" s="155" customFormat="1" ht="30" customHeight="1">
      <c r="B9" s="1855" t="s">
        <v>298</v>
      </c>
      <c r="C9" s="1856"/>
      <c r="D9" s="1856"/>
      <c r="E9" s="1856"/>
      <c r="F9" s="1856"/>
      <c r="G9" s="1856"/>
      <c r="H9" s="1856"/>
      <c r="I9" s="1856"/>
      <c r="J9" s="1856"/>
      <c r="K9" s="1856"/>
      <c r="L9" s="1856"/>
      <c r="M9" s="1856"/>
      <c r="N9" s="1856"/>
      <c r="O9" s="1856"/>
      <c r="P9" s="1856"/>
      <c r="Q9" s="1856"/>
      <c r="R9" s="1856"/>
      <c r="S9" s="1856"/>
      <c r="T9" s="1857"/>
      <c r="U9" s="593"/>
      <c r="V9" s="1877" t="str">
        <f>日本標準産業分類!F2</f>
        <v>米作農業</v>
      </c>
      <c r="W9" s="1878"/>
      <c r="X9" s="1878"/>
      <c r="Y9" s="1878"/>
      <c r="Z9" s="1878"/>
      <c r="AA9" s="1878"/>
      <c r="AB9" s="1878"/>
      <c r="AC9" s="1878"/>
      <c r="AD9" s="1878"/>
      <c r="AE9" s="1878"/>
      <c r="AF9" s="1878"/>
      <c r="AG9" s="1878"/>
      <c r="AH9" s="1878"/>
      <c r="AI9" s="1878"/>
      <c r="AJ9" s="1878"/>
      <c r="AK9" s="1878"/>
      <c r="AL9" s="1878"/>
      <c r="AM9" s="1878"/>
      <c r="AN9" s="1878"/>
      <c r="AO9" s="1878"/>
      <c r="AP9" s="1878"/>
      <c r="AQ9" s="1878"/>
      <c r="AR9" s="1878"/>
      <c r="AS9" s="1878"/>
      <c r="AT9" s="1878"/>
      <c r="AU9" s="1878"/>
      <c r="AV9" s="1878"/>
      <c r="AW9" s="1878"/>
      <c r="AX9" s="1878"/>
      <c r="AY9" s="1878"/>
      <c r="AZ9" s="1878"/>
      <c r="BA9" s="1878"/>
      <c r="BB9" s="1878"/>
      <c r="BC9" s="594"/>
      <c r="BY9" s="582"/>
    </row>
    <row r="10" spans="2:89" s="155" customFormat="1" ht="30" customHeight="1">
      <c r="B10" s="1855" t="s">
        <v>299</v>
      </c>
      <c r="C10" s="1856"/>
      <c r="D10" s="1856"/>
      <c r="E10" s="1856"/>
      <c r="F10" s="1856"/>
      <c r="G10" s="1856"/>
      <c r="H10" s="1856"/>
      <c r="I10" s="1856"/>
      <c r="J10" s="1856"/>
      <c r="K10" s="1856"/>
      <c r="L10" s="1856"/>
      <c r="M10" s="1856"/>
      <c r="N10" s="1856"/>
      <c r="O10" s="1856"/>
      <c r="P10" s="1856"/>
      <c r="Q10" s="1856"/>
      <c r="R10" s="1856"/>
      <c r="S10" s="1856"/>
      <c r="T10" s="1857"/>
      <c r="U10" s="1879">
        <v>0</v>
      </c>
      <c r="V10" s="1880"/>
      <c r="W10" s="1880"/>
      <c r="X10" s="1880"/>
      <c r="Y10" s="1881"/>
      <c r="Z10" s="1879">
        <v>1</v>
      </c>
      <c r="AA10" s="1880"/>
      <c r="AB10" s="1880"/>
      <c r="AC10" s="1880"/>
      <c r="AD10" s="1881"/>
      <c r="AE10" s="1879">
        <v>1</v>
      </c>
      <c r="AF10" s="1880"/>
      <c r="AG10" s="1880"/>
      <c r="AH10" s="1880"/>
      <c r="AI10" s="1881"/>
      <c r="AJ10" s="1879">
        <v>1</v>
      </c>
      <c r="AK10" s="1880"/>
      <c r="AL10" s="1880"/>
      <c r="AM10" s="1880"/>
      <c r="AN10" s="1881"/>
      <c r="AO10" s="1882"/>
      <c r="AP10" s="1883"/>
      <c r="AQ10" s="1883"/>
      <c r="AR10" s="1883"/>
      <c r="AS10" s="1883"/>
      <c r="AT10" s="1883"/>
      <c r="AU10" s="1883"/>
      <c r="AV10" s="1883"/>
      <c r="AW10" s="1883"/>
      <c r="AX10" s="1883"/>
      <c r="AY10" s="1883"/>
      <c r="AZ10" s="1883"/>
      <c r="BA10" s="1883"/>
      <c r="BB10" s="1883"/>
      <c r="BC10" s="1884"/>
      <c r="BY10" s="582"/>
    </row>
    <row r="11" spans="2:89" s="155" customFormat="1" ht="30" customHeight="1">
      <c r="B11" s="1855" t="s">
        <v>294</v>
      </c>
      <c r="C11" s="1856"/>
      <c r="D11" s="1856"/>
      <c r="E11" s="1856"/>
      <c r="F11" s="1856"/>
      <c r="G11" s="1856"/>
      <c r="H11" s="1856"/>
      <c r="I11" s="1856"/>
      <c r="J11" s="1856"/>
      <c r="K11" s="1856"/>
      <c r="L11" s="1856"/>
      <c r="M11" s="1856"/>
      <c r="N11" s="1856"/>
      <c r="O11" s="1856"/>
      <c r="P11" s="1856"/>
      <c r="Q11" s="1856"/>
      <c r="R11" s="1856"/>
      <c r="S11" s="1856"/>
      <c r="T11" s="1857"/>
      <c r="U11" s="595" t="s">
        <v>18</v>
      </c>
      <c r="V11" s="596"/>
      <c r="W11" s="596"/>
      <c r="X11" s="1888" t="s">
        <v>7269</v>
      </c>
      <c r="Y11" s="1888"/>
      <c r="Z11" s="1888"/>
      <c r="AA11" s="1888"/>
      <c r="AB11" s="1888"/>
      <c r="AC11" s="1888"/>
      <c r="AD11" s="1888"/>
      <c r="AE11" s="1888"/>
      <c r="AF11" s="1888"/>
      <c r="AG11" s="1888"/>
      <c r="AH11" s="1888"/>
      <c r="AI11" s="1888"/>
      <c r="AJ11" s="1888"/>
      <c r="AK11" s="1888"/>
      <c r="AL11" s="1888"/>
      <c r="AM11" s="1888"/>
      <c r="AN11" s="1888"/>
      <c r="AO11" s="1888"/>
      <c r="AP11" s="1888"/>
      <c r="AQ11" s="1888"/>
      <c r="AR11" s="1888"/>
      <c r="AS11" s="1888"/>
      <c r="AT11" s="1888"/>
      <c r="AU11" s="1888"/>
      <c r="AV11" s="1888"/>
      <c r="AW11" s="1888"/>
      <c r="AX11" s="1888"/>
      <c r="AY11" s="1888"/>
      <c r="AZ11" s="1888"/>
      <c r="BA11" s="1888"/>
      <c r="BB11" s="1888"/>
      <c r="BC11" s="597"/>
      <c r="BY11" s="582"/>
    </row>
    <row r="12" spans="2:89" s="155" customFormat="1" ht="30" customHeight="1">
      <c r="B12" s="1858"/>
      <c r="C12" s="1859"/>
      <c r="D12" s="1859"/>
      <c r="E12" s="1859"/>
      <c r="F12" s="1859"/>
      <c r="G12" s="1859"/>
      <c r="H12" s="1859"/>
      <c r="I12" s="1859"/>
      <c r="J12" s="1859"/>
      <c r="K12" s="1859"/>
      <c r="L12" s="1859"/>
      <c r="M12" s="1859"/>
      <c r="N12" s="1859"/>
      <c r="O12" s="1859"/>
      <c r="P12" s="1859"/>
      <c r="Q12" s="1859"/>
      <c r="R12" s="1859"/>
      <c r="S12" s="1859"/>
      <c r="T12" s="1860"/>
      <c r="U12" s="598" t="s">
        <v>19</v>
      </c>
      <c r="V12" s="599"/>
      <c r="W12" s="599"/>
      <c r="X12" s="1889" t="s">
        <v>7270</v>
      </c>
      <c r="Y12" s="1890"/>
      <c r="Z12" s="1890"/>
      <c r="AA12" s="1890"/>
      <c r="AB12" s="1890"/>
      <c r="AC12" s="1890"/>
      <c r="AD12" s="1890"/>
      <c r="AE12" s="1890"/>
      <c r="AF12" s="1890"/>
      <c r="AG12" s="1890"/>
      <c r="AH12" s="1890"/>
      <c r="AI12" s="1890"/>
      <c r="AJ12" s="1890"/>
      <c r="AK12" s="1890"/>
      <c r="AL12" s="1890"/>
      <c r="AM12" s="1890"/>
      <c r="AN12" s="1890"/>
      <c r="AO12" s="1890"/>
      <c r="AP12" s="1890"/>
      <c r="AQ12" s="1890"/>
      <c r="AR12" s="1890"/>
      <c r="AS12" s="1890"/>
      <c r="AT12" s="1890"/>
      <c r="AU12" s="1890"/>
      <c r="AV12" s="1890"/>
      <c r="AW12" s="1890"/>
      <c r="AX12" s="1890"/>
      <c r="AY12" s="1890"/>
      <c r="AZ12" s="1890"/>
      <c r="BA12" s="1890"/>
      <c r="BB12" s="1890"/>
      <c r="BC12" s="600"/>
      <c r="BY12" s="582"/>
      <c r="CK12" s="585"/>
    </row>
    <row r="13" spans="2:89" s="155" customFormat="1" ht="30" customHeight="1">
      <c r="B13" s="1858"/>
      <c r="C13" s="1859"/>
      <c r="D13" s="1859"/>
      <c r="E13" s="1859"/>
      <c r="F13" s="1859"/>
      <c r="G13" s="1859"/>
      <c r="H13" s="1859"/>
      <c r="I13" s="1859"/>
      <c r="J13" s="1859"/>
      <c r="K13" s="1859"/>
      <c r="L13" s="1859"/>
      <c r="M13" s="1859"/>
      <c r="N13" s="1859"/>
      <c r="O13" s="1859"/>
      <c r="P13" s="1859"/>
      <c r="Q13" s="1859"/>
      <c r="R13" s="1859"/>
      <c r="S13" s="1859"/>
      <c r="T13" s="1860"/>
      <c r="U13" s="1891" t="s">
        <v>4462</v>
      </c>
      <c r="V13" s="1892"/>
      <c r="W13" s="1892"/>
      <c r="X13" s="1892"/>
      <c r="Y13" s="1892"/>
      <c r="Z13" s="1892"/>
      <c r="AA13" s="1892"/>
      <c r="AB13" s="1892"/>
      <c r="AC13" s="1892"/>
      <c r="AD13" s="1892"/>
      <c r="AE13" s="1892"/>
      <c r="AF13" s="1892"/>
      <c r="AG13" s="1892"/>
      <c r="AH13" s="1892"/>
      <c r="AI13" s="1892"/>
      <c r="AJ13" s="1892"/>
      <c r="AK13" s="1892"/>
      <c r="AL13" s="1892"/>
      <c r="AM13" s="1892"/>
      <c r="AN13" s="1892"/>
      <c r="AO13" s="1892"/>
      <c r="AP13" s="1892"/>
      <c r="AQ13" s="1892"/>
      <c r="AR13" s="1892"/>
      <c r="AS13" s="1892"/>
      <c r="AT13" s="1892"/>
      <c r="AU13" s="1892"/>
      <c r="AV13" s="1892"/>
      <c r="AW13" s="1892"/>
      <c r="AX13" s="1892"/>
      <c r="AY13" s="1892"/>
      <c r="AZ13" s="1892"/>
      <c r="BA13" s="1892"/>
      <c r="BB13" s="1892"/>
      <c r="BC13" s="602"/>
      <c r="BY13" s="582"/>
    </row>
    <row r="14" spans="2:89" s="155" customFormat="1" ht="30" customHeight="1">
      <c r="B14" s="1858"/>
      <c r="C14" s="1859"/>
      <c r="D14" s="1859"/>
      <c r="E14" s="1859"/>
      <c r="F14" s="1859"/>
      <c r="G14" s="1859"/>
      <c r="H14" s="1859"/>
      <c r="I14" s="1859"/>
      <c r="J14" s="1859"/>
      <c r="K14" s="1859"/>
      <c r="L14" s="1859"/>
      <c r="M14" s="1859"/>
      <c r="N14" s="1859"/>
      <c r="O14" s="1859"/>
      <c r="P14" s="1859"/>
      <c r="Q14" s="1859"/>
      <c r="R14" s="1859"/>
      <c r="S14" s="1859"/>
      <c r="T14" s="1860"/>
      <c r="U14" s="603"/>
      <c r="V14" s="1889" t="s">
        <v>7271</v>
      </c>
      <c r="W14" s="1889"/>
      <c r="X14" s="1889"/>
      <c r="Y14" s="1889"/>
      <c r="Z14" s="1889"/>
      <c r="AA14" s="1889"/>
      <c r="AB14" s="1889"/>
      <c r="AC14" s="1889"/>
      <c r="AD14" s="1889"/>
      <c r="AE14" s="1889"/>
      <c r="AF14" s="1889"/>
      <c r="AG14" s="1889"/>
      <c r="AH14" s="1889"/>
      <c r="AI14" s="1889"/>
      <c r="AJ14" s="1889"/>
      <c r="AK14" s="1889"/>
      <c r="AL14" s="1889"/>
      <c r="AM14" s="1889"/>
      <c r="AN14" s="1889"/>
      <c r="AO14" s="1889"/>
      <c r="AP14" s="1889"/>
      <c r="AQ14" s="1889"/>
      <c r="AR14" s="1889"/>
      <c r="AS14" s="1889"/>
      <c r="AT14" s="1889"/>
      <c r="AU14" s="1889"/>
      <c r="AV14" s="1889"/>
      <c r="AW14" s="1889"/>
      <c r="AX14" s="1889"/>
      <c r="AY14" s="1889"/>
      <c r="AZ14" s="1889"/>
      <c r="BA14" s="1889"/>
      <c r="BB14" s="1889"/>
      <c r="BC14" s="602"/>
      <c r="BK14" s="586" t="s">
        <v>7201</v>
      </c>
      <c r="BY14" s="582"/>
      <c r="CK14" s="587"/>
    </row>
    <row r="15" spans="2:89" s="155" customFormat="1" ht="30" customHeight="1">
      <c r="B15" s="1858"/>
      <c r="C15" s="1859"/>
      <c r="D15" s="1859"/>
      <c r="E15" s="1859"/>
      <c r="F15" s="1859"/>
      <c r="G15" s="1859"/>
      <c r="H15" s="1859"/>
      <c r="I15" s="1859"/>
      <c r="J15" s="1859"/>
      <c r="K15" s="1859"/>
      <c r="L15" s="1859"/>
      <c r="M15" s="1859"/>
      <c r="N15" s="1859"/>
      <c r="O15" s="1859"/>
      <c r="P15" s="1859"/>
      <c r="Q15" s="1859"/>
      <c r="R15" s="1859"/>
      <c r="S15" s="1859"/>
      <c r="T15" s="1860"/>
      <c r="U15" s="604" t="s">
        <v>139</v>
      </c>
      <c r="V15" s="605"/>
      <c r="W15" s="605"/>
      <c r="X15" s="605"/>
      <c r="Y15" s="1869" t="s">
        <v>7263</v>
      </c>
      <c r="Z15" s="1869"/>
      <c r="AA15" s="1869"/>
      <c r="AB15" s="1869"/>
      <c r="AC15" s="606" t="s">
        <v>140</v>
      </c>
      <c r="AD15" s="607"/>
      <c r="AE15" s="1869" t="s">
        <v>7264</v>
      </c>
      <c r="AF15" s="1869"/>
      <c r="AG15" s="1869"/>
      <c r="AH15" s="1869"/>
      <c r="AI15" s="1869"/>
      <c r="AJ15" s="606" t="s">
        <v>140</v>
      </c>
      <c r="AK15" s="607"/>
      <c r="AL15" s="1869" t="s">
        <v>7265</v>
      </c>
      <c r="AM15" s="1869"/>
      <c r="AN15" s="1869"/>
      <c r="AO15" s="1869"/>
      <c r="AP15" s="1869"/>
      <c r="AQ15" s="1869"/>
      <c r="AR15" s="606" t="s">
        <v>141</v>
      </c>
      <c r="AS15" s="1867" t="str">
        <f>IF(LEN(Y15&amp;AE15&amp;AL15)&gt;11,"11桁以内で入力して下さい","")</f>
        <v/>
      </c>
      <c r="AT15" s="1868"/>
      <c r="AU15" s="1868"/>
      <c r="AV15" s="1868"/>
      <c r="AW15" s="1868"/>
      <c r="AX15" s="1868"/>
      <c r="AY15" s="1868"/>
      <c r="AZ15" s="1868"/>
      <c r="BA15" s="1868"/>
      <c r="BB15" s="1868"/>
      <c r="BC15" s="608"/>
      <c r="BY15" s="582"/>
    </row>
    <row r="16" spans="2:89" s="155" customFormat="1" ht="30" customHeight="1">
      <c r="B16" s="1858"/>
      <c r="C16" s="1859"/>
      <c r="D16" s="1859"/>
      <c r="E16" s="1859"/>
      <c r="F16" s="1859"/>
      <c r="G16" s="1859"/>
      <c r="H16" s="1859"/>
      <c r="I16" s="1859"/>
      <c r="J16" s="1859"/>
      <c r="K16" s="1859"/>
      <c r="L16" s="1859"/>
      <c r="M16" s="1859"/>
      <c r="N16" s="1859"/>
      <c r="O16" s="1859"/>
      <c r="P16" s="1859"/>
      <c r="Q16" s="1859"/>
      <c r="R16" s="1859"/>
      <c r="S16" s="1859"/>
      <c r="T16" s="1860"/>
      <c r="U16" s="604" t="s">
        <v>142</v>
      </c>
      <c r="V16" s="605"/>
      <c r="W16" s="605"/>
      <c r="X16" s="605"/>
      <c r="Y16" s="1869"/>
      <c r="Z16" s="1870"/>
      <c r="AA16" s="1870"/>
      <c r="AB16" s="1870"/>
      <c r="AC16" s="606" t="s">
        <v>140</v>
      </c>
      <c r="AD16" s="607"/>
      <c r="AE16" s="1869"/>
      <c r="AF16" s="1869"/>
      <c r="AG16" s="1869"/>
      <c r="AH16" s="1869"/>
      <c r="AI16" s="1869"/>
      <c r="AJ16" s="606" t="s">
        <v>140</v>
      </c>
      <c r="AK16" s="607"/>
      <c r="AL16" s="1869"/>
      <c r="AM16" s="1869"/>
      <c r="AN16" s="1869"/>
      <c r="AO16" s="1869"/>
      <c r="AP16" s="1869"/>
      <c r="AQ16" s="1869"/>
      <c r="AR16" s="606" t="s">
        <v>141</v>
      </c>
      <c r="AS16" s="1867" t="str">
        <f>IF(LEN(Y16&amp;AE16&amp;AL16)&gt;11,"11桁以内で入力して下さい","")</f>
        <v/>
      </c>
      <c r="AT16" s="1868"/>
      <c r="AU16" s="1868"/>
      <c r="AV16" s="1868"/>
      <c r="AW16" s="1868"/>
      <c r="AX16" s="1868"/>
      <c r="AY16" s="1868"/>
      <c r="AZ16" s="1868"/>
      <c r="BA16" s="1868"/>
      <c r="BB16" s="1868"/>
      <c r="BC16" s="608"/>
      <c r="BY16" s="582"/>
    </row>
    <row r="17" spans="2:89" s="155" customFormat="1" ht="30" customHeight="1" thickBot="1">
      <c r="B17" s="1885"/>
      <c r="C17" s="1886"/>
      <c r="D17" s="1886"/>
      <c r="E17" s="1886"/>
      <c r="F17" s="1886"/>
      <c r="G17" s="1886"/>
      <c r="H17" s="1886"/>
      <c r="I17" s="1886"/>
      <c r="J17" s="1886"/>
      <c r="K17" s="1886"/>
      <c r="L17" s="1886"/>
      <c r="M17" s="1886"/>
      <c r="N17" s="1886"/>
      <c r="O17" s="1886"/>
      <c r="P17" s="1886"/>
      <c r="Q17" s="1886"/>
      <c r="R17" s="1886"/>
      <c r="S17" s="1886"/>
      <c r="T17" s="1887"/>
      <c r="U17" s="1871" t="s">
        <v>295</v>
      </c>
      <c r="V17" s="1872"/>
      <c r="W17" s="1872"/>
      <c r="X17" s="1872"/>
      <c r="Y17" s="1872"/>
      <c r="Z17" s="1873"/>
      <c r="AA17" s="1873"/>
      <c r="AB17" s="1873"/>
      <c r="AC17" s="1893" t="s">
        <v>7266</v>
      </c>
      <c r="AD17" s="1875"/>
      <c r="AE17" s="1875"/>
      <c r="AF17" s="1875"/>
      <c r="AG17" s="1875"/>
      <c r="AH17" s="1875"/>
      <c r="AI17" s="1875"/>
      <c r="AJ17" s="1875"/>
      <c r="AK17" s="1875"/>
      <c r="AL17" s="1875"/>
      <c r="AM17" s="1875"/>
      <c r="AN17" s="1875"/>
      <c r="AO17" s="1875"/>
      <c r="AP17" s="1875"/>
      <c r="AQ17" s="1875"/>
      <c r="AR17" s="1875"/>
      <c r="AS17" s="1875"/>
      <c r="AT17" s="1875"/>
      <c r="AU17" s="1875"/>
      <c r="AV17" s="1875"/>
      <c r="AW17" s="1875"/>
      <c r="AX17" s="1875"/>
      <c r="AY17" s="1875"/>
      <c r="AZ17" s="1875"/>
      <c r="BA17" s="1875"/>
      <c r="BB17" s="1875"/>
      <c r="BC17" s="1876"/>
      <c r="BY17" s="582"/>
    </row>
    <row r="18" spans="2:89" s="155" customFormat="1" ht="30" hidden="1" customHeight="1">
      <c r="B18" s="1855" t="s">
        <v>294</v>
      </c>
      <c r="C18" s="1856"/>
      <c r="D18" s="1856"/>
      <c r="E18" s="1856"/>
      <c r="F18" s="1856"/>
      <c r="G18" s="1856"/>
      <c r="H18" s="1856"/>
      <c r="I18" s="1856"/>
      <c r="J18" s="1856"/>
      <c r="K18" s="1856"/>
      <c r="L18" s="1856"/>
      <c r="M18" s="1856"/>
      <c r="N18" s="1856"/>
      <c r="O18" s="1856"/>
      <c r="P18" s="1856"/>
      <c r="Q18" s="1856"/>
      <c r="R18" s="1856"/>
      <c r="S18" s="1856"/>
      <c r="T18" s="1857"/>
      <c r="U18" s="595" t="s">
        <v>18</v>
      </c>
      <c r="V18" s="596"/>
      <c r="W18" s="596"/>
      <c r="X18" s="1888" t="s">
        <v>6</v>
      </c>
      <c r="Y18" s="1888"/>
      <c r="Z18" s="1888"/>
      <c r="AA18" s="1888"/>
      <c r="AB18" s="1888"/>
      <c r="AC18" s="1888"/>
      <c r="AD18" s="1888"/>
      <c r="AE18" s="1888"/>
      <c r="AF18" s="1888"/>
      <c r="AG18" s="1888"/>
      <c r="AH18" s="1888"/>
      <c r="AI18" s="1888"/>
      <c r="AJ18" s="1888"/>
      <c r="AK18" s="1888"/>
      <c r="AL18" s="1888"/>
      <c r="AM18" s="1888"/>
      <c r="AN18" s="1888"/>
      <c r="AO18" s="1888"/>
      <c r="AP18" s="1888"/>
      <c r="AQ18" s="1888"/>
      <c r="AR18" s="1888"/>
      <c r="AS18" s="1888"/>
      <c r="AT18" s="1888"/>
      <c r="AU18" s="1888"/>
      <c r="AV18" s="1888"/>
      <c r="AW18" s="1888"/>
      <c r="AX18" s="1888"/>
      <c r="AY18" s="1888"/>
      <c r="AZ18" s="1888"/>
      <c r="BA18" s="1888"/>
      <c r="BB18" s="1888"/>
      <c r="BC18" s="597"/>
      <c r="BY18" s="582"/>
    </row>
    <row r="19" spans="2:89" s="155" customFormat="1" ht="30" hidden="1" customHeight="1">
      <c r="B19" s="1858"/>
      <c r="C19" s="1859"/>
      <c r="D19" s="1859"/>
      <c r="E19" s="1859"/>
      <c r="F19" s="1859"/>
      <c r="G19" s="1859"/>
      <c r="H19" s="1859"/>
      <c r="I19" s="1859"/>
      <c r="J19" s="1859"/>
      <c r="K19" s="1859"/>
      <c r="L19" s="1859"/>
      <c r="M19" s="1859"/>
      <c r="N19" s="1859"/>
      <c r="O19" s="1859"/>
      <c r="P19" s="1859"/>
      <c r="Q19" s="1859"/>
      <c r="R19" s="1859"/>
      <c r="S19" s="1859"/>
      <c r="T19" s="1860"/>
      <c r="U19" s="598" t="s">
        <v>19</v>
      </c>
      <c r="V19" s="599"/>
      <c r="W19" s="599"/>
      <c r="X19" s="1889" t="s">
        <v>6</v>
      </c>
      <c r="Y19" s="1890"/>
      <c r="Z19" s="1890"/>
      <c r="AA19" s="1890"/>
      <c r="AB19" s="1890"/>
      <c r="AC19" s="1890"/>
      <c r="AD19" s="1890"/>
      <c r="AE19" s="1890"/>
      <c r="AF19" s="1890"/>
      <c r="AG19" s="1890"/>
      <c r="AH19" s="1890"/>
      <c r="AI19" s="1890"/>
      <c r="AJ19" s="1890"/>
      <c r="AK19" s="1890"/>
      <c r="AL19" s="1890"/>
      <c r="AM19" s="1890"/>
      <c r="AN19" s="1890"/>
      <c r="AO19" s="1890"/>
      <c r="AP19" s="1890"/>
      <c r="AQ19" s="1890"/>
      <c r="AR19" s="1890"/>
      <c r="AS19" s="1890"/>
      <c r="AT19" s="1890"/>
      <c r="AU19" s="1890"/>
      <c r="AV19" s="1890"/>
      <c r="AW19" s="1890"/>
      <c r="AX19" s="1890"/>
      <c r="AY19" s="1890"/>
      <c r="AZ19" s="1890"/>
      <c r="BA19" s="1890"/>
      <c r="BB19" s="1890"/>
      <c r="BC19" s="600"/>
      <c r="BY19" s="582"/>
      <c r="CK19" s="585"/>
    </row>
    <row r="20" spans="2:89" s="155" customFormat="1" ht="30" hidden="1" customHeight="1">
      <c r="B20" s="1858"/>
      <c r="C20" s="1859"/>
      <c r="D20" s="1859"/>
      <c r="E20" s="1859"/>
      <c r="F20" s="1859"/>
      <c r="G20" s="1859"/>
      <c r="H20" s="1859"/>
      <c r="I20" s="1859"/>
      <c r="J20" s="1859"/>
      <c r="K20" s="1859"/>
      <c r="L20" s="1859"/>
      <c r="M20" s="1859"/>
      <c r="N20" s="1859"/>
      <c r="O20" s="1859"/>
      <c r="P20" s="1859"/>
      <c r="Q20" s="1859"/>
      <c r="R20" s="1859"/>
      <c r="S20" s="1859"/>
      <c r="T20" s="1860"/>
      <c r="U20" s="1891" t="s">
        <v>20</v>
      </c>
      <c r="V20" s="1892"/>
      <c r="W20" s="1892"/>
      <c r="X20" s="1892"/>
      <c r="Y20" s="1892"/>
      <c r="Z20" s="1892"/>
      <c r="AA20" s="1892"/>
      <c r="AB20" s="1892"/>
      <c r="AC20" s="1892"/>
      <c r="AD20" s="1892"/>
      <c r="AE20" s="1892"/>
      <c r="AF20" s="1892"/>
      <c r="AG20" s="1892"/>
      <c r="AH20" s="1892"/>
      <c r="AI20" s="1892"/>
      <c r="AJ20" s="1892"/>
      <c r="AK20" s="1892"/>
      <c r="AL20" s="1892"/>
      <c r="AM20" s="1892"/>
      <c r="AN20" s="1892"/>
      <c r="AO20" s="1892"/>
      <c r="AP20" s="1892"/>
      <c r="AQ20" s="1892"/>
      <c r="AR20" s="1892"/>
      <c r="AS20" s="1892"/>
      <c r="AT20" s="1892"/>
      <c r="AU20" s="1892"/>
      <c r="AV20" s="1892"/>
      <c r="AW20" s="1892"/>
      <c r="AX20" s="1892"/>
      <c r="AY20" s="1892"/>
      <c r="AZ20" s="1892"/>
      <c r="BA20" s="1892"/>
      <c r="BB20" s="1892"/>
      <c r="BC20" s="602"/>
      <c r="BY20" s="582"/>
    </row>
    <row r="21" spans="2:89" s="155" customFormat="1" ht="30" hidden="1" customHeight="1">
      <c r="B21" s="1858"/>
      <c r="C21" s="1859"/>
      <c r="D21" s="1859"/>
      <c r="E21" s="1859"/>
      <c r="F21" s="1859"/>
      <c r="G21" s="1859"/>
      <c r="H21" s="1859"/>
      <c r="I21" s="1859"/>
      <c r="J21" s="1859"/>
      <c r="K21" s="1859"/>
      <c r="L21" s="1859"/>
      <c r="M21" s="1859"/>
      <c r="N21" s="1859"/>
      <c r="O21" s="1859"/>
      <c r="P21" s="1859"/>
      <c r="Q21" s="1859"/>
      <c r="R21" s="1859"/>
      <c r="S21" s="1859"/>
      <c r="T21" s="1860"/>
      <c r="U21" s="603"/>
      <c r="V21" s="1889" t="s">
        <v>6</v>
      </c>
      <c r="W21" s="1889"/>
      <c r="X21" s="1889"/>
      <c r="Y21" s="1889"/>
      <c r="Z21" s="1889"/>
      <c r="AA21" s="1889"/>
      <c r="AB21" s="1889"/>
      <c r="AC21" s="1889"/>
      <c r="AD21" s="1889"/>
      <c r="AE21" s="1889"/>
      <c r="AF21" s="1889"/>
      <c r="AG21" s="1889"/>
      <c r="AH21" s="1889"/>
      <c r="AI21" s="1889"/>
      <c r="AJ21" s="1889"/>
      <c r="AK21" s="1889"/>
      <c r="AL21" s="1889"/>
      <c r="AM21" s="1889"/>
      <c r="AN21" s="1889"/>
      <c r="AO21" s="1889"/>
      <c r="AP21" s="1889"/>
      <c r="AQ21" s="1889"/>
      <c r="AR21" s="1889"/>
      <c r="AS21" s="1889"/>
      <c r="AT21" s="1889"/>
      <c r="AU21" s="1889"/>
      <c r="AV21" s="1889"/>
      <c r="AW21" s="1889"/>
      <c r="AX21" s="1889"/>
      <c r="AY21" s="1889"/>
      <c r="AZ21" s="1889"/>
      <c r="BA21" s="1889"/>
      <c r="BB21" s="1889"/>
      <c r="BC21" s="602"/>
      <c r="BY21" s="582"/>
      <c r="CK21" s="587"/>
    </row>
    <row r="22" spans="2:89" s="155" customFormat="1" ht="30" hidden="1" customHeight="1">
      <c r="B22" s="1858"/>
      <c r="C22" s="1859"/>
      <c r="D22" s="1859"/>
      <c r="E22" s="1859"/>
      <c r="F22" s="1859"/>
      <c r="G22" s="1859"/>
      <c r="H22" s="1859"/>
      <c r="I22" s="1859"/>
      <c r="J22" s="1859"/>
      <c r="K22" s="1859"/>
      <c r="L22" s="1859"/>
      <c r="M22" s="1859"/>
      <c r="N22" s="1859"/>
      <c r="O22" s="1859"/>
      <c r="P22" s="1859"/>
      <c r="Q22" s="1859"/>
      <c r="R22" s="1859"/>
      <c r="S22" s="1859"/>
      <c r="T22" s="1860"/>
      <c r="U22" s="604" t="s">
        <v>139</v>
      </c>
      <c r="V22" s="605"/>
      <c r="W22" s="605"/>
      <c r="X22" s="605"/>
      <c r="Y22" s="1869" t="s">
        <v>6</v>
      </c>
      <c r="Z22" s="1869"/>
      <c r="AA22" s="1869"/>
      <c r="AB22" s="1869"/>
      <c r="AC22" s="606" t="s">
        <v>140</v>
      </c>
      <c r="AD22" s="607"/>
      <c r="AE22" s="1869" t="s">
        <v>6</v>
      </c>
      <c r="AF22" s="1869"/>
      <c r="AG22" s="1869"/>
      <c r="AH22" s="1869"/>
      <c r="AI22" s="1869"/>
      <c r="AJ22" s="606" t="s">
        <v>140</v>
      </c>
      <c r="AK22" s="607"/>
      <c r="AL22" s="1869" t="s">
        <v>6</v>
      </c>
      <c r="AM22" s="1869"/>
      <c r="AN22" s="1869"/>
      <c r="AO22" s="1869"/>
      <c r="AP22" s="1869"/>
      <c r="AQ22" s="1869"/>
      <c r="AR22" s="606" t="s">
        <v>141</v>
      </c>
      <c r="AS22" s="1867" t="str">
        <f>IF(LEN(Y22&amp;AE22&amp;AL22)&gt;11,"11桁以内で入力して下さい","")</f>
        <v/>
      </c>
      <c r="AT22" s="1868"/>
      <c r="AU22" s="1868"/>
      <c r="AV22" s="1868"/>
      <c r="AW22" s="1868"/>
      <c r="AX22" s="1868"/>
      <c r="AY22" s="1868"/>
      <c r="AZ22" s="1868"/>
      <c r="BA22" s="1868"/>
      <c r="BB22" s="1868"/>
      <c r="BC22" s="608"/>
      <c r="BY22" s="582"/>
    </row>
    <row r="23" spans="2:89" s="155" customFormat="1" ht="30" hidden="1" customHeight="1">
      <c r="B23" s="1858"/>
      <c r="C23" s="1859"/>
      <c r="D23" s="1859"/>
      <c r="E23" s="1859"/>
      <c r="F23" s="1859"/>
      <c r="G23" s="1859"/>
      <c r="H23" s="1859"/>
      <c r="I23" s="1859"/>
      <c r="J23" s="1859"/>
      <c r="K23" s="1859"/>
      <c r="L23" s="1859"/>
      <c r="M23" s="1859"/>
      <c r="N23" s="1859"/>
      <c r="O23" s="1859"/>
      <c r="P23" s="1859"/>
      <c r="Q23" s="1859"/>
      <c r="R23" s="1859"/>
      <c r="S23" s="1859"/>
      <c r="T23" s="1860"/>
      <c r="U23" s="604" t="s">
        <v>142</v>
      </c>
      <c r="V23" s="605"/>
      <c r="W23" s="605"/>
      <c r="X23" s="605"/>
      <c r="Y23" s="1869" t="s">
        <v>6</v>
      </c>
      <c r="Z23" s="1870"/>
      <c r="AA23" s="1870"/>
      <c r="AB23" s="1870"/>
      <c r="AC23" s="606" t="s">
        <v>140</v>
      </c>
      <c r="AD23" s="607"/>
      <c r="AE23" s="1869" t="s">
        <v>6</v>
      </c>
      <c r="AF23" s="1869"/>
      <c r="AG23" s="1869"/>
      <c r="AH23" s="1869"/>
      <c r="AI23" s="1869"/>
      <c r="AJ23" s="606" t="s">
        <v>140</v>
      </c>
      <c r="AK23" s="607"/>
      <c r="AL23" s="1869" t="s">
        <v>6</v>
      </c>
      <c r="AM23" s="1869"/>
      <c r="AN23" s="1869"/>
      <c r="AO23" s="1869"/>
      <c r="AP23" s="1869"/>
      <c r="AQ23" s="1869"/>
      <c r="AR23" s="606" t="s">
        <v>141</v>
      </c>
      <c r="AS23" s="1867" t="str">
        <f>IF(LEN(Y23&amp;AE23&amp;AL23)&gt;11,"11桁以内で入力して下さい","")</f>
        <v/>
      </c>
      <c r="AT23" s="1868"/>
      <c r="AU23" s="1868"/>
      <c r="AV23" s="1868"/>
      <c r="AW23" s="1868"/>
      <c r="AX23" s="1868"/>
      <c r="AY23" s="1868"/>
      <c r="AZ23" s="1868"/>
      <c r="BA23" s="1868"/>
      <c r="BB23" s="1868"/>
      <c r="BC23" s="608"/>
      <c r="BY23" s="582"/>
    </row>
    <row r="24" spans="2:89" s="155" customFormat="1" ht="30" hidden="1" customHeight="1" thickBot="1">
      <c r="B24" s="1885"/>
      <c r="C24" s="1886"/>
      <c r="D24" s="1886"/>
      <c r="E24" s="1886"/>
      <c r="F24" s="1886"/>
      <c r="G24" s="1886"/>
      <c r="H24" s="1886"/>
      <c r="I24" s="1886"/>
      <c r="J24" s="1886"/>
      <c r="K24" s="1886"/>
      <c r="L24" s="1886"/>
      <c r="M24" s="1886"/>
      <c r="N24" s="1886"/>
      <c r="O24" s="1886"/>
      <c r="P24" s="1886"/>
      <c r="Q24" s="1886"/>
      <c r="R24" s="1886"/>
      <c r="S24" s="1886"/>
      <c r="T24" s="1887"/>
      <c r="U24" s="1871" t="s">
        <v>295</v>
      </c>
      <c r="V24" s="1872"/>
      <c r="W24" s="1872"/>
      <c r="X24" s="1872"/>
      <c r="Y24" s="1872"/>
      <c r="Z24" s="1873"/>
      <c r="AA24" s="1873"/>
      <c r="AB24" s="1873"/>
      <c r="AC24" s="1875"/>
      <c r="AD24" s="1875"/>
      <c r="AE24" s="1875"/>
      <c r="AF24" s="1875"/>
      <c r="AG24" s="1875"/>
      <c r="AH24" s="1875"/>
      <c r="AI24" s="1875"/>
      <c r="AJ24" s="1875"/>
      <c r="AK24" s="1875"/>
      <c r="AL24" s="1875"/>
      <c r="AM24" s="1875"/>
      <c r="AN24" s="1875"/>
      <c r="AO24" s="1875"/>
      <c r="AP24" s="1875"/>
      <c r="AQ24" s="1875"/>
      <c r="AR24" s="1875"/>
      <c r="AS24" s="1875"/>
      <c r="AT24" s="1875"/>
      <c r="AU24" s="1875"/>
      <c r="AV24" s="1875"/>
      <c r="AW24" s="1875"/>
      <c r="AX24" s="1875"/>
      <c r="AY24" s="1875"/>
      <c r="AZ24" s="1875"/>
      <c r="BA24" s="1875"/>
      <c r="BB24" s="1875"/>
      <c r="BC24" s="1876"/>
      <c r="BY24" s="582"/>
    </row>
    <row r="25" spans="2:89" s="155" customFormat="1" ht="30" hidden="1" customHeight="1">
      <c r="B25" s="1855" t="s">
        <v>294</v>
      </c>
      <c r="C25" s="1856"/>
      <c r="D25" s="1856"/>
      <c r="E25" s="1856"/>
      <c r="F25" s="1856"/>
      <c r="G25" s="1856"/>
      <c r="H25" s="1856"/>
      <c r="I25" s="1856"/>
      <c r="J25" s="1856"/>
      <c r="K25" s="1856"/>
      <c r="L25" s="1856"/>
      <c r="M25" s="1856"/>
      <c r="N25" s="1856"/>
      <c r="O25" s="1856"/>
      <c r="P25" s="1856"/>
      <c r="Q25" s="1856"/>
      <c r="R25" s="1856"/>
      <c r="S25" s="1856"/>
      <c r="T25" s="1857"/>
      <c r="U25" s="595" t="s">
        <v>18</v>
      </c>
      <c r="V25" s="596"/>
      <c r="W25" s="596"/>
      <c r="X25" s="1888" t="s">
        <v>6</v>
      </c>
      <c r="Y25" s="1888"/>
      <c r="Z25" s="1888"/>
      <c r="AA25" s="1888"/>
      <c r="AB25" s="1888"/>
      <c r="AC25" s="1888"/>
      <c r="AD25" s="1888"/>
      <c r="AE25" s="1888"/>
      <c r="AF25" s="1888"/>
      <c r="AG25" s="1888"/>
      <c r="AH25" s="1888"/>
      <c r="AI25" s="1888"/>
      <c r="AJ25" s="1888"/>
      <c r="AK25" s="1888"/>
      <c r="AL25" s="1888"/>
      <c r="AM25" s="1888"/>
      <c r="AN25" s="1888"/>
      <c r="AO25" s="1888"/>
      <c r="AP25" s="1888"/>
      <c r="AQ25" s="1888"/>
      <c r="AR25" s="1888"/>
      <c r="AS25" s="1888"/>
      <c r="AT25" s="1888"/>
      <c r="AU25" s="1888"/>
      <c r="AV25" s="1888"/>
      <c r="AW25" s="1888"/>
      <c r="AX25" s="1888"/>
      <c r="AY25" s="1888"/>
      <c r="AZ25" s="1888"/>
      <c r="BA25" s="1888"/>
      <c r="BB25" s="1888"/>
      <c r="BC25" s="597"/>
      <c r="BY25" s="582"/>
    </row>
    <row r="26" spans="2:89" s="155" customFormat="1" ht="30" hidden="1" customHeight="1">
      <c r="B26" s="1858"/>
      <c r="C26" s="1859"/>
      <c r="D26" s="1859"/>
      <c r="E26" s="1859"/>
      <c r="F26" s="1859"/>
      <c r="G26" s="1859"/>
      <c r="H26" s="1859"/>
      <c r="I26" s="1859"/>
      <c r="J26" s="1859"/>
      <c r="K26" s="1859"/>
      <c r="L26" s="1859"/>
      <c r="M26" s="1859"/>
      <c r="N26" s="1859"/>
      <c r="O26" s="1859"/>
      <c r="P26" s="1859"/>
      <c r="Q26" s="1859"/>
      <c r="R26" s="1859"/>
      <c r="S26" s="1859"/>
      <c r="T26" s="1860"/>
      <c r="U26" s="598" t="s">
        <v>19</v>
      </c>
      <c r="V26" s="599"/>
      <c r="W26" s="599"/>
      <c r="X26" s="1889" t="s">
        <v>6</v>
      </c>
      <c r="Y26" s="1890"/>
      <c r="Z26" s="1890"/>
      <c r="AA26" s="1890"/>
      <c r="AB26" s="1890"/>
      <c r="AC26" s="1890"/>
      <c r="AD26" s="1890"/>
      <c r="AE26" s="1890"/>
      <c r="AF26" s="1890"/>
      <c r="AG26" s="1890"/>
      <c r="AH26" s="1890"/>
      <c r="AI26" s="1890"/>
      <c r="AJ26" s="1890"/>
      <c r="AK26" s="1890"/>
      <c r="AL26" s="1890"/>
      <c r="AM26" s="1890"/>
      <c r="AN26" s="1890"/>
      <c r="AO26" s="1890"/>
      <c r="AP26" s="1890"/>
      <c r="AQ26" s="1890"/>
      <c r="AR26" s="1890"/>
      <c r="AS26" s="1890"/>
      <c r="AT26" s="1890"/>
      <c r="AU26" s="1890"/>
      <c r="AV26" s="1890"/>
      <c r="AW26" s="1890"/>
      <c r="AX26" s="1890"/>
      <c r="AY26" s="1890"/>
      <c r="AZ26" s="1890"/>
      <c r="BA26" s="1890"/>
      <c r="BB26" s="1890"/>
      <c r="BC26" s="600"/>
      <c r="BY26" s="582"/>
      <c r="CK26" s="585"/>
    </row>
    <row r="27" spans="2:89" s="155" customFormat="1" ht="30" hidden="1" customHeight="1">
      <c r="B27" s="1858"/>
      <c r="C27" s="1859"/>
      <c r="D27" s="1859"/>
      <c r="E27" s="1859"/>
      <c r="F27" s="1859"/>
      <c r="G27" s="1859"/>
      <c r="H27" s="1859"/>
      <c r="I27" s="1859"/>
      <c r="J27" s="1859"/>
      <c r="K27" s="1859"/>
      <c r="L27" s="1859"/>
      <c r="M27" s="1859"/>
      <c r="N27" s="1859"/>
      <c r="O27" s="1859"/>
      <c r="P27" s="1859"/>
      <c r="Q27" s="1859"/>
      <c r="R27" s="1859"/>
      <c r="S27" s="1859"/>
      <c r="T27" s="1860"/>
      <c r="U27" s="1891" t="s">
        <v>20</v>
      </c>
      <c r="V27" s="1892"/>
      <c r="W27" s="1892"/>
      <c r="X27" s="1892"/>
      <c r="Y27" s="1892"/>
      <c r="Z27" s="1892"/>
      <c r="AA27" s="1892"/>
      <c r="AB27" s="1892"/>
      <c r="AC27" s="1892"/>
      <c r="AD27" s="1892"/>
      <c r="AE27" s="1892"/>
      <c r="AF27" s="1892"/>
      <c r="AG27" s="1892"/>
      <c r="AH27" s="1892"/>
      <c r="AI27" s="1892"/>
      <c r="AJ27" s="1892"/>
      <c r="AK27" s="1892"/>
      <c r="AL27" s="1892"/>
      <c r="AM27" s="1892"/>
      <c r="AN27" s="1892"/>
      <c r="AO27" s="1892"/>
      <c r="AP27" s="1892"/>
      <c r="AQ27" s="1892"/>
      <c r="AR27" s="1892"/>
      <c r="AS27" s="1892"/>
      <c r="AT27" s="1892"/>
      <c r="AU27" s="1892"/>
      <c r="AV27" s="1892"/>
      <c r="AW27" s="1892"/>
      <c r="AX27" s="1892"/>
      <c r="AY27" s="1892"/>
      <c r="AZ27" s="1892"/>
      <c r="BA27" s="1892"/>
      <c r="BB27" s="1892"/>
      <c r="BC27" s="602"/>
      <c r="BY27" s="582"/>
    </row>
    <row r="28" spans="2:89" s="155" customFormat="1" ht="30" hidden="1" customHeight="1">
      <c r="B28" s="1858"/>
      <c r="C28" s="1859"/>
      <c r="D28" s="1859"/>
      <c r="E28" s="1859"/>
      <c r="F28" s="1859"/>
      <c r="G28" s="1859"/>
      <c r="H28" s="1859"/>
      <c r="I28" s="1859"/>
      <c r="J28" s="1859"/>
      <c r="K28" s="1859"/>
      <c r="L28" s="1859"/>
      <c r="M28" s="1859"/>
      <c r="N28" s="1859"/>
      <c r="O28" s="1859"/>
      <c r="P28" s="1859"/>
      <c r="Q28" s="1859"/>
      <c r="R28" s="1859"/>
      <c r="S28" s="1859"/>
      <c r="T28" s="1860"/>
      <c r="U28" s="603"/>
      <c r="V28" s="1889" t="s">
        <v>6</v>
      </c>
      <c r="W28" s="1889"/>
      <c r="X28" s="1889"/>
      <c r="Y28" s="1889"/>
      <c r="Z28" s="1889"/>
      <c r="AA28" s="1889"/>
      <c r="AB28" s="1889"/>
      <c r="AC28" s="1889"/>
      <c r="AD28" s="1889"/>
      <c r="AE28" s="1889"/>
      <c r="AF28" s="1889"/>
      <c r="AG28" s="1889"/>
      <c r="AH28" s="1889"/>
      <c r="AI28" s="1889"/>
      <c r="AJ28" s="1889"/>
      <c r="AK28" s="1889"/>
      <c r="AL28" s="1889"/>
      <c r="AM28" s="1889"/>
      <c r="AN28" s="1889"/>
      <c r="AO28" s="1889"/>
      <c r="AP28" s="1889"/>
      <c r="AQ28" s="1889"/>
      <c r="AR28" s="1889"/>
      <c r="AS28" s="1889"/>
      <c r="AT28" s="1889"/>
      <c r="AU28" s="1889"/>
      <c r="AV28" s="1889"/>
      <c r="AW28" s="1889"/>
      <c r="AX28" s="1889"/>
      <c r="AY28" s="1889"/>
      <c r="AZ28" s="1889"/>
      <c r="BA28" s="1889"/>
      <c r="BB28" s="1889"/>
      <c r="BC28" s="602"/>
      <c r="BY28" s="582"/>
      <c r="CK28" s="587"/>
    </row>
    <row r="29" spans="2:89" s="155" customFormat="1" ht="30" hidden="1" customHeight="1">
      <c r="B29" s="1858"/>
      <c r="C29" s="1859"/>
      <c r="D29" s="1859"/>
      <c r="E29" s="1859"/>
      <c r="F29" s="1859"/>
      <c r="G29" s="1859"/>
      <c r="H29" s="1859"/>
      <c r="I29" s="1859"/>
      <c r="J29" s="1859"/>
      <c r="K29" s="1859"/>
      <c r="L29" s="1859"/>
      <c r="M29" s="1859"/>
      <c r="N29" s="1859"/>
      <c r="O29" s="1859"/>
      <c r="P29" s="1859"/>
      <c r="Q29" s="1859"/>
      <c r="R29" s="1859"/>
      <c r="S29" s="1859"/>
      <c r="T29" s="1860"/>
      <c r="U29" s="604" t="s">
        <v>139</v>
      </c>
      <c r="V29" s="605"/>
      <c r="W29" s="605"/>
      <c r="X29" s="605"/>
      <c r="Y29" s="1869" t="s">
        <v>6</v>
      </c>
      <c r="Z29" s="1869"/>
      <c r="AA29" s="1869"/>
      <c r="AB29" s="1869"/>
      <c r="AC29" s="606" t="s">
        <v>140</v>
      </c>
      <c r="AD29" s="607"/>
      <c r="AE29" s="1869" t="s">
        <v>6</v>
      </c>
      <c r="AF29" s="1869"/>
      <c r="AG29" s="1869"/>
      <c r="AH29" s="1869"/>
      <c r="AI29" s="1869"/>
      <c r="AJ29" s="606" t="s">
        <v>140</v>
      </c>
      <c r="AK29" s="607"/>
      <c r="AL29" s="1869" t="s">
        <v>6</v>
      </c>
      <c r="AM29" s="1869"/>
      <c r="AN29" s="1869"/>
      <c r="AO29" s="1869"/>
      <c r="AP29" s="1869"/>
      <c r="AQ29" s="1869"/>
      <c r="AR29" s="606" t="s">
        <v>141</v>
      </c>
      <c r="AS29" s="1867" t="str">
        <f>IF(LEN(Y29&amp;AE29&amp;AL29)&gt;11,"11桁以内で入力して下さい","")</f>
        <v/>
      </c>
      <c r="AT29" s="1868"/>
      <c r="AU29" s="1868"/>
      <c r="AV29" s="1868"/>
      <c r="AW29" s="1868"/>
      <c r="AX29" s="1868"/>
      <c r="AY29" s="1868"/>
      <c r="AZ29" s="1868"/>
      <c r="BA29" s="1868"/>
      <c r="BB29" s="1868"/>
      <c r="BC29" s="608"/>
      <c r="BY29" s="582"/>
    </row>
    <row r="30" spans="2:89" s="155" customFormat="1" ht="30" hidden="1" customHeight="1">
      <c r="B30" s="1858"/>
      <c r="C30" s="1859"/>
      <c r="D30" s="1859"/>
      <c r="E30" s="1859"/>
      <c r="F30" s="1859"/>
      <c r="G30" s="1859"/>
      <c r="H30" s="1859"/>
      <c r="I30" s="1859"/>
      <c r="J30" s="1859"/>
      <c r="K30" s="1859"/>
      <c r="L30" s="1859"/>
      <c r="M30" s="1859"/>
      <c r="N30" s="1859"/>
      <c r="O30" s="1859"/>
      <c r="P30" s="1859"/>
      <c r="Q30" s="1859"/>
      <c r="R30" s="1859"/>
      <c r="S30" s="1859"/>
      <c r="T30" s="1860"/>
      <c r="U30" s="604" t="s">
        <v>142</v>
      </c>
      <c r="V30" s="605"/>
      <c r="W30" s="605"/>
      <c r="X30" s="605"/>
      <c r="Y30" s="1869" t="s">
        <v>6</v>
      </c>
      <c r="Z30" s="1870"/>
      <c r="AA30" s="1870"/>
      <c r="AB30" s="1870"/>
      <c r="AC30" s="606" t="s">
        <v>140</v>
      </c>
      <c r="AD30" s="607"/>
      <c r="AE30" s="1869" t="s">
        <v>6</v>
      </c>
      <c r="AF30" s="1869"/>
      <c r="AG30" s="1869"/>
      <c r="AH30" s="1869"/>
      <c r="AI30" s="1869"/>
      <c r="AJ30" s="606" t="s">
        <v>140</v>
      </c>
      <c r="AK30" s="607"/>
      <c r="AL30" s="1869" t="s">
        <v>6</v>
      </c>
      <c r="AM30" s="1869"/>
      <c r="AN30" s="1869"/>
      <c r="AO30" s="1869"/>
      <c r="AP30" s="1869"/>
      <c r="AQ30" s="1869"/>
      <c r="AR30" s="606" t="s">
        <v>141</v>
      </c>
      <c r="AS30" s="1867" t="str">
        <f>IF(LEN(Y30&amp;AE30&amp;AL30)&gt;11,"11桁以内で入力して下さい","")</f>
        <v/>
      </c>
      <c r="AT30" s="1868"/>
      <c r="AU30" s="1868"/>
      <c r="AV30" s="1868"/>
      <c r="AW30" s="1868"/>
      <c r="AX30" s="1868"/>
      <c r="AY30" s="1868"/>
      <c r="AZ30" s="1868"/>
      <c r="BA30" s="1868"/>
      <c r="BB30" s="1868"/>
      <c r="BC30" s="608"/>
      <c r="BY30" s="582"/>
    </row>
    <row r="31" spans="2:89" s="155" customFormat="1" ht="30" hidden="1" customHeight="1" thickBot="1">
      <c r="B31" s="1885"/>
      <c r="C31" s="1886"/>
      <c r="D31" s="1886"/>
      <c r="E31" s="1886"/>
      <c r="F31" s="1886"/>
      <c r="G31" s="1886"/>
      <c r="H31" s="1886"/>
      <c r="I31" s="1886"/>
      <c r="J31" s="1886"/>
      <c r="K31" s="1886"/>
      <c r="L31" s="1886"/>
      <c r="M31" s="1886"/>
      <c r="N31" s="1886"/>
      <c r="O31" s="1886"/>
      <c r="P31" s="1886"/>
      <c r="Q31" s="1886"/>
      <c r="R31" s="1886"/>
      <c r="S31" s="1886"/>
      <c r="T31" s="1887"/>
      <c r="U31" s="1871" t="s">
        <v>295</v>
      </c>
      <c r="V31" s="1872"/>
      <c r="W31" s="1872"/>
      <c r="X31" s="1872"/>
      <c r="Y31" s="1872"/>
      <c r="Z31" s="1873"/>
      <c r="AA31" s="1873"/>
      <c r="AB31" s="1873"/>
      <c r="AC31" s="1874"/>
      <c r="AD31" s="1875"/>
      <c r="AE31" s="1875"/>
      <c r="AF31" s="1875"/>
      <c r="AG31" s="1875"/>
      <c r="AH31" s="1875"/>
      <c r="AI31" s="1875"/>
      <c r="AJ31" s="1875"/>
      <c r="AK31" s="1875"/>
      <c r="AL31" s="1875"/>
      <c r="AM31" s="1875"/>
      <c r="AN31" s="1875"/>
      <c r="AO31" s="1875"/>
      <c r="AP31" s="1875"/>
      <c r="AQ31" s="1875"/>
      <c r="AR31" s="1875"/>
      <c r="AS31" s="1875"/>
      <c r="AT31" s="1875"/>
      <c r="AU31" s="1875"/>
      <c r="AV31" s="1875"/>
      <c r="AW31" s="1875"/>
      <c r="AX31" s="1875"/>
      <c r="AY31" s="1875"/>
      <c r="AZ31" s="1875"/>
      <c r="BA31" s="1875"/>
      <c r="BB31" s="1875"/>
      <c r="BC31" s="1876"/>
      <c r="BY31" s="582"/>
    </row>
    <row r="32" spans="2:89" s="155" customFormat="1" ht="30" hidden="1" customHeight="1">
      <c r="B32" s="1855" t="s">
        <v>294</v>
      </c>
      <c r="C32" s="1856"/>
      <c r="D32" s="1856"/>
      <c r="E32" s="1856"/>
      <c r="F32" s="1856"/>
      <c r="G32" s="1856"/>
      <c r="H32" s="1856"/>
      <c r="I32" s="1856"/>
      <c r="J32" s="1856"/>
      <c r="K32" s="1856"/>
      <c r="L32" s="1856"/>
      <c r="M32" s="1856"/>
      <c r="N32" s="1856"/>
      <c r="O32" s="1856"/>
      <c r="P32" s="1856"/>
      <c r="Q32" s="1856"/>
      <c r="R32" s="1856"/>
      <c r="S32" s="1856"/>
      <c r="T32" s="1857"/>
      <c r="U32" s="595" t="s">
        <v>18</v>
      </c>
      <c r="V32" s="596"/>
      <c r="W32" s="596"/>
      <c r="X32" s="1888" t="s">
        <v>6</v>
      </c>
      <c r="Y32" s="1888"/>
      <c r="Z32" s="1888"/>
      <c r="AA32" s="1888"/>
      <c r="AB32" s="1888"/>
      <c r="AC32" s="1888"/>
      <c r="AD32" s="1888"/>
      <c r="AE32" s="1888"/>
      <c r="AF32" s="1888"/>
      <c r="AG32" s="1888"/>
      <c r="AH32" s="1888"/>
      <c r="AI32" s="1888"/>
      <c r="AJ32" s="1888"/>
      <c r="AK32" s="1888"/>
      <c r="AL32" s="1888"/>
      <c r="AM32" s="1888"/>
      <c r="AN32" s="1888"/>
      <c r="AO32" s="1888"/>
      <c r="AP32" s="1888"/>
      <c r="AQ32" s="1888"/>
      <c r="AR32" s="1888"/>
      <c r="AS32" s="1888"/>
      <c r="AT32" s="1888"/>
      <c r="AU32" s="1888"/>
      <c r="AV32" s="1888"/>
      <c r="AW32" s="1888"/>
      <c r="AX32" s="1888"/>
      <c r="AY32" s="1888"/>
      <c r="AZ32" s="1888"/>
      <c r="BA32" s="1888"/>
      <c r="BB32" s="1888"/>
      <c r="BC32" s="597"/>
      <c r="BY32" s="582"/>
    </row>
    <row r="33" spans="2:89" s="155" customFormat="1" ht="30" hidden="1" customHeight="1">
      <c r="B33" s="1858"/>
      <c r="C33" s="1859"/>
      <c r="D33" s="1859"/>
      <c r="E33" s="1859"/>
      <c r="F33" s="1859"/>
      <c r="G33" s="1859"/>
      <c r="H33" s="1859"/>
      <c r="I33" s="1859"/>
      <c r="J33" s="1859"/>
      <c r="K33" s="1859"/>
      <c r="L33" s="1859"/>
      <c r="M33" s="1859"/>
      <c r="N33" s="1859"/>
      <c r="O33" s="1859"/>
      <c r="P33" s="1859"/>
      <c r="Q33" s="1859"/>
      <c r="R33" s="1859"/>
      <c r="S33" s="1859"/>
      <c r="T33" s="1860"/>
      <c r="U33" s="598" t="s">
        <v>19</v>
      </c>
      <c r="V33" s="599"/>
      <c r="W33" s="599"/>
      <c r="X33" s="1889" t="s">
        <v>6</v>
      </c>
      <c r="Y33" s="1890"/>
      <c r="Z33" s="1890"/>
      <c r="AA33" s="1890"/>
      <c r="AB33" s="1890"/>
      <c r="AC33" s="1890"/>
      <c r="AD33" s="1890"/>
      <c r="AE33" s="1890"/>
      <c r="AF33" s="1890"/>
      <c r="AG33" s="1890"/>
      <c r="AH33" s="1890"/>
      <c r="AI33" s="1890"/>
      <c r="AJ33" s="1890"/>
      <c r="AK33" s="1890"/>
      <c r="AL33" s="1890"/>
      <c r="AM33" s="1890"/>
      <c r="AN33" s="1890"/>
      <c r="AO33" s="1890"/>
      <c r="AP33" s="1890"/>
      <c r="AQ33" s="1890"/>
      <c r="AR33" s="1890"/>
      <c r="AS33" s="1890"/>
      <c r="AT33" s="1890"/>
      <c r="AU33" s="1890"/>
      <c r="AV33" s="1890"/>
      <c r="AW33" s="1890"/>
      <c r="AX33" s="1890"/>
      <c r="AY33" s="1890"/>
      <c r="AZ33" s="1890"/>
      <c r="BA33" s="1890"/>
      <c r="BB33" s="1890"/>
      <c r="BC33" s="600"/>
      <c r="BY33" s="582"/>
      <c r="CK33" s="585"/>
    </row>
    <row r="34" spans="2:89" s="155" customFormat="1" ht="30" hidden="1" customHeight="1">
      <c r="B34" s="1858"/>
      <c r="C34" s="1859"/>
      <c r="D34" s="1859"/>
      <c r="E34" s="1859"/>
      <c r="F34" s="1859"/>
      <c r="G34" s="1859"/>
      <c r="H34" s="1859"/>
      <c r="I34" s="1859"/>
      <c r="J34" s="1859"/>
      <c r="K34" s="1859"/>
      <c r="L34" s="1859"/>
      <c r="M34" s="1859"/>
      <c r="N34" s="1859"/>
      <c r="O34" s="1859"/>
      <c r="P34" s="1859"/>
      <c r="Q34" s="1859"/>
      <c r="R34" s="1859"/>
      <c r="S34" s="1859"/>
      <c r="T34" s="1860"/>
      <c r="U34" s="1891" t="s">
        <v>20</v>
      </c>
      <c r="V34" s="1892"/>
      <c r="W34" s="1892"/>
      <c r="X34" s="1892"/>
      <c r="Y34" s="1892"/>
      <c r="Z34" s="1892"/>
      <c r="AA34" s="1892"/>
      <c r="AB34" s="1892"/>
      <c r="AC34" s="1892"/>
      <c r="AD34" s="1892"/>
      <c r="AE34" s="1892"/>
      <c r="AF34" s="1892"/>
      <c r="AG34" s="1892"/>
      <c r="AH34" s="1892"/>
      <c r="AI34" s="1892"/>
      <c r="AJ34" s="1892"/>
      <c r="AK34" s="1892"/>
      <c r="AL34" s="1892"/>
      <c r="AM34" s="1892"/>
      <c r="AN34" s="1892"/>
      <c r="AO34" s="1892"/>
      <c r="AP34" s="1892"/>
      <c r="AQ34" s="1892"/>
      <c r="AR34" s="1892"/>
      <c r="AS34" s="1892"/>
      <c r="AT34" s="1892"/>
      <c r="AU34" s="1892"/>
      <c r="AV34" s="1892"/>
      <c r="AW34" s="1892"/>
      <c r="AX34" s="1892"/>
      <c r="AY34" s="1892"/>
      <c r="AZ34" s="1892"/>
      <c r="BA34" s="1892"/>
      <c r="BB34" s="1892"/>
      <c r="BC34" s="602"/>
      <c r="BY34" s="582"/>
    </row>
    <row r="35" spans="2:89" s="155" customFormat="1" ht="30" hidden="1" customHeight="1">
      <c r="B35" s="1858"/>
      <c r="C35" s="1859"/>
      <c r="D35" s="1859"/>
      <c r="E35" s="1859"/>
      <c r="F35" s="1859"/>
      <c r="G35" s="1859"/>
      <c r="H35" s="1859"/>
      <c r="I35" s="1859"/>
      <c r="J35" s="1859"/>
      <c r="K35" s="1859"/>
      <c r="L35" s="1859"/>
      <c r="M35" s="1859"/>
      <c r="N35" s="1859"/>
      <c r="O35" s="1859"/>
      <c r="P35" s="1859"/>
      <c r="Q35" s="1859"/>
      <c r="R35" s="1859"/>
      <c r="S35" s="1859"/>
      <c r="T35" s="1860"/>
      <c r="U35" s="603"/>
      <c r="V35" s="1889" t="s">
        <v>6</v>
      </c>
      <c r="W35" s="1889"/>
      <c r="X35" s="1889"/>
      <c r="Y35" s="1889"/>
      <c r="Z35" s="1889"/>
      <c r="AA35" s="1889"/>
      <c r="AB35" s="1889"/>
      <c r="AC35" s="1889"/>
      <c r="AD35" s="1889"/>
      <c r="AE35" s="1889"/>
      <c r="AF35" s="1889"/>
      <c r="AG35" s="1889"/>
      <c r="AH35" s="1889"/>
      <c r="AI35" s="1889"/>
      <c r="AJ35" s="1889"/>
      <c r="AK35" s="1889"/>
      <c r="AL35" s="1889"/>
      <c r="AM35" s="1889"/>
      <c r="AN35" s="1889"/>
      <c r="AO35" s="1889"/>
      <c r="AP35" s="1889"/>
      <c r="AQ35" s="1889"/>
      <c r="AR35" s="1889"/>
      <c r="AS35" s="1889"/>
      <c r="AT35" s="1889"/>
      <c r="AU35" s="1889"/>
      <c r="AV35" s="1889"/>
      <c r="AW35" s="1889"/>
      <c r="AX35" s="1889"/>
      <c r="AY35" s="1889"/>
      <c r="AZ35" s="1889"/>
      <c r="BA35" s="1889"/>
      <c r="BB35" s="1889"/>
      <c r="BC35" s="602"/>
      <c r="BY35" s="582"/>
      <c r="CK35" s="587"/>
    </row>
    <row r="36" spans="2:89" s="155" customFormat="1" ht="30" hidden="1" customHeight="1">
      <c r="B36" s="1858"/>
      <c r="C36" s="1859"/>
      <c r="D36" s="1859"/>
      <c r="E36" s="1859"/>
      <c r="F36" s="1859"/>
      <c r="G36" s="1859"/>
      <c r="H36" s="1859"/>
      <c r="I36" s="1859"/>
      <c r="J36" s="1859"/>
      <c r="K36" s="1859"/>
      <c r="L36" s="1859"/>
      <c r="M36" s="1859"/>
      <c r="N36" s="1859"/>
      <c r="O36" s="1859"/>
      <c r="P36" s="1859"/>
      <c r="Q36" s="1859"/>
      <c r="R36" s="1859"/>
      <c r="S36" s="1859"/>
      <c r="T36" s="1860"/>
      <c r="U36" s="604" t="s">
        <v>139</v>
      </c>
      <c r="V36" s="605"/>
      <c r="W36" s="605"/>
      <c r="X36" s="605"/>
      <c r="Y36" s="1869" t="s">
        <v>6</v>
      </c>
      <c r="Z36" s="1869"/>
      <c r="AA36" s="1869"/>
      <c r="AB36" s="1869"/>
      <c r="AC36" s="606" t="s">
        <v>140</v>
      </c>
      <c r="AD36" s="607"/>
      <c r="AE36" s="1869" t="s">
        <v>6</v>
      </c>
      <c r="AF36" s="1869"/>
      <c r="AG36" s="1869"/>
      <c r="AH36" s="1869"/>
      <c r="AI36" s="1869"/>
      <c r="AJ36" s="606" t="s">
        <v>140</v>
      </c>
      <c r="AK36" s="607"/>
      <c r="AL36" s="1869" t="s">
        <v>6</v>
      </c>
      <c r="AM36" s="1869"/>
      <c r="AN36" s="1869"/>
      <c r="AO36" s="1869"/>
      <c r="AP36" s="1869"/>
      <c r="AQ36" s="1869"/>
      <c r="AR36" s="606" t="s">
        <v>141</v>
      </c>
      <c r="AS36" s="1867" t="str">
        <f>IF(LEN(Y36&amp;AE36&amp;AL36)&gt;11,"11桁以内で入力して下さい","")</f>
        <v/>
      </c>
      <c r="AT36" s="1868"/>
      <c r="AU36" s="1868"/>
      <c r="AV36" s="1868"/>
      <c r="AW36" s="1868"/>
      <c r="AX36" s="1868"/>
      <c r="AY36" s="1868"/>
      <c r="AZ36" s="1868"/>
      <c r="BA36" s="1868"/>
      <c r="BB36" s="1868"/>
      <c r="BC36" s="608"/>
      <c r="BY36" s="582"/>
    </row>
    <row r="37" spans="2:89" s="155" customFormat="1" ht="30" hidden="1" customHeight="1">
      <c r="B37" s="1858"/>
      <c r="C37" s="1859"/>
      <c r="D37" s="1859"/>
      <c r="E37" s="1859"/>
      <c r="F37" s="1859"/>
      <c r="G37" s="1859"/>
      <c r="H37" s="1859"/>
      <c r="I37" s="1859"/>
      <c r="J37" s="1859"/>
      <c r="K37" s="1859"/>
      <c r="L37" s="1859"/>
      <c r="M37" s="1859"/>
      <c r="N37" s="1859"/>
      <c r="O37" s="1859"/>
      <c r="P37" s="1859"/>
      <c r="Q37" s="1859"/>
      <c r="R37" s="1859"/>
      <c r="S37" s="1859"/>
      <c r="T37" s="1860"/>
      <c r="U37" s="604" t="s">
        <v>142</v>
      </c>
      <c r="V37" s="605"/>
      <c r="W37" s="605"/>
      <c r="X37" s="605"/>
      <c r="Y37" s="1869" t="s">
        <v>6</v>
      </c>
      <c r="Z37" s="1870"/>
      <c r="AA37" s="1870"/>
      <c r="AB37" s="1870"/>
      <c r="AC37" s="606" t="s">
        <v>140</v>
      </c>
      <c r="AD37" s="607"/>
      <c r="AE37" s="1869" t="s">
        <v>6</v>
      </c>
      <c r="AF37" s="1869"/>
      <c r="AG37" s="1869"/>
      <c r="AH37" s="1869"/>
      <c r="AI37" s="1869"/>
      <c r="AJ37" s="606" t="s">
        <v>140</v>
      </c>
      <c r="AK37" s="607"/>
      <c r="AL37" s="1869" t="s">
        <v>6</v>
      </c>
      <c r="AM37" s="1869"/>
      <c r="AN37" s="1869"/>
      <c r="AO37" s="1869"/>
      <c r="AP37" s="1869"/>
      <c r="AQ37" s="1869"/>
      <c r="AR37" s="606" t="s">
        <v>141</v>
      </c>
      <c r="AS37" s="1867" t="str">
        <f>IF(LEN(Y37&amp;AE37&amp;AL37)&gt;11,"11桁以内で入力して下さい","")</f>
        <v/>
      </c>
      <c r="AT37" s="1868"/>
      <c r="AU37" s="1868"/>
      <c r="AV37" s="1868"/>
      <c r="AW37" s="1868"/>
      <c r="AX37" s="1868"/>
      <c r="AY37" s="1868"/>
      <c r="AZ37" s="1868"/>
      <c r="BA37" s="1868"/>
      <c r="BB37" s="1868"/>
      <c r="BC37" s="608"/>
      <c r="BY37" s="582"/>
    </row>
    <row r="38" spans="2:89" s="155" customFormat="1" ht="30" hidden="1" customHeight="1" thickBot="1">
      <c r="B38" s="1885"/>
      <c r="C38" s="1886"/>
      <c r="D38" s="1886"/>
      <c r="E38" s="1886"/>
      <c r="F38" s="1886"/>
      <c r="G38" s="1886"/>
      <c r="H38" s="1886"/>
      <c r="I38" s="1886"/>
      <c r="J38" s="1886"/>
      <c r="K38" s="1886"/>
      <c r="L38" s="1886"/>
      <c r="M38" s="1886"/>
      <c r="N38" s="1886"/>
      <c r="O38" s="1886"/>
      <c r="P38" s="1886"/>
      <c r="Q38" s="1886"/>
      <c r="R38" s="1886"/>
      <c r="S38" s="1886"/>
      <c r="T38" s="1887"/>
      <c r="U38" s="1871" t="s">
        <v>295</v>
      </c>
      <c r="V38" s="1872"/>
      <c r="W38" s="1872"/>
      <c r="X38" s="1872"/>
      <c r="Y38" s="1872"/>
      <c r="Z38" s="1873"/>
      <c r="AA38" s="1873"/>
      <c r="AB38" s="1873"/>
      <c r="AC38" s="1875"/>
      <c r="AD38" s="1875"/>
      <c r="AE38" s="1875"/>
      <c r="AF38" s="1875"/>
      <c r="AG38" s="1875"/>
      <c r="AH38" s="1875"/>
      <c r="AI38" s="1875"/>
      <c r="AJ38" s="1875"/>
      <c r="AK38" s="1875"/>
      <c r="AL38" s="1875"/>
      <c r="AM38" s="1875"/>
      <c r="AN38" s="1875"/>
      <c r="AO38" s="1875"/>
      <c r="AP38" s="1875"/>
      <c r="AQ38" s="1875"/>
      <c r="AR38" s="1875"/>
      <c r="AS38" s="1875"/>
      <c r="AT38" s="1875"/>
      <c r="AU38" s="1875"/>
      <c r="AV38" s="1875"/>
      <c r="AW38" s="1875"/>
      <c r="AX38" s="1875"/>
      <c r="AY38" s="1875"/>
      <c r="AZ38" s="1875"/>
      <c r="BA38" s="1875"/>
      <c r="BB38" s="1875"/>
      <c r="BC38" s="1876"/>
      <c r="BY38" s="582"/>
    </row>
    <row r="39" spans="2:89" s="155" customFormat="1" ht="30" hidden="1" customHeight="1">
      <c r="B39" s="1855" t="s">
        <v>294</v>
      </c>
      <c r="C39" s="1856"/>
      <c r="D39" s="1856"/>
      <c r="E39" s="1856"/>
      <c r="F39" s="1856"/>
      <c r="G39" s="1856"/>
      <c r="H39" s="1856"/>
      <c r="I39" s="1856"/>
      <c r="J39" s="1856"/>
      <c r="K39" s="1856"/>
      <c r="L39" s="1856"/>
      <c r="M39" s="1856"/>
      <c r="N39" s="1856"/>
      <c r="O39" s="1856"/>
      <c r="P39" s="1856"/>
      <c r="Q39" s="1856"/>
      <c r="R39" s="1856"/>
      <c r="S39" s="1856"/>
      <c r="T39" s="1857"/>
      <c r="U39" s="595" t="s">
        <v>18</v>
      </c>
      <c r="V39" s="596"/>
      <c r="W39" s="596"/>
      <c r="X39" s="1888" t="s">
        <v>6</v>
      </c>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1888"/>
      <c r="AX39" s="1888"/>
      <c r="AY39" s="1888"/>
      <c r="AZ39" s="1888"/>
      <c r="BA39" s="1888"/>
      <c r="BB39" s="1888"/>
      <c r="BC39" s="597"/>
      <c r="BY39" s="582"/>
    </row>
    <row r="40" spans="2:89" s="155" customFormat="1" ht="30" hidden="1" customHeight="1">
      <c r="B40" s="1858"/>
      <c r="C40" s="1859"/>
      <c r="D40" s="1859"/>
      <c r="E40" s="1859"/>
      <c r="F40" s="1859"/>
      <c r="G40" s="1859"/>
      <c r="H40" s="1859"/>
      <c r="I40" s="1859"/>
      <c r="J40" s="1859"/>
      <c r="K40" s="1859"/>
      <c r="L40" s="1859"/>
      <c r="M40" s="1859"/>
      <c r="N40" s="1859"/>
      <c r="O40" s="1859"/>
      <c r="P40" s="1859"/>
      <c r="Q40" s="1859"/>
      <c r="R40" s="1859"/>
      <c r="S40" s="1859"/>
      <c r="T40" s="1860"/>
      <c r="U40" s="598" t="s">
        <v>19</v>
      </c>
      <c r="V40" s="599"/>
      <c r="W40" s="599"/>
      <c r="X40" s="1889" t="s">
        <v>6</v>
      </c>
      <c r="Y40" s="1890"/>
      <c r="Z40" s="1890"/>
      <c r="AA40" s="1890"/>
      <c r="AB40" s="1890"/>
      <c r="AC40" s="1890"/>
      <c r="AD40" s="1890"/>
      <c r="AE40" s="1890"/>
      <c r="AF40" s="1890"/>
      <c r="AG40" s="1890"/>
      <c r="AH40" s="1890"/>
      <c r="AI40" s="1890"/>
      <c r="AJ40" s="1890"/>
      <c r="AK40" s="1890"/>
      <c r="AL40" s="1890"/>
      <c r="AM40" s="1890"/>
      <c r="AN40" s="1890"/>
      <c r="AO40" s="1890"/>
      <c r="AP40" s="1890"/>
      <c r="AQ40" s="1890"/>
      <c r="AR40" s="1890"/>
      <c r="AS40" s="1890"/>
      <c r="AT40" s="1890"/>
      <c r="AU40" s="1890"/>
      <c r="AV40" s="1890"/>
      <c r="AW40" s="1890"/>
      <c r="AX40" s="1890"/>
      <c r="AY40" s="1890"/>
      <c r="AZ40" s="1890"/>
      <c r="BA40" s="1890"/>
      <c r="BB40" s="1890"/>
      <c r="BC40" s="600"/>
      <c r="BY40" s="582"/>
      <c r="CK40" s="585"/>
    </row>
    <row r="41" spans="2:89" s="155" customFormat="1" ht="30" hidden="1" customHeight="1">
      <c r="B41" s="1858"/>
      <c r="C41" s="1859"/>
      <c r="D41" s="1859"/>
      <c r="E41" s="1859"/>
      <c r="F41" s="1859"/>
      <c r="G41" s="1859"/>
      <c r="H41" s="1859"/>
      <c r="I41" s="1859"/>
      <c r="J41" s="1859"/>
      <c r="K41" s="1859"/>
      <c r="L41" s="1859"/>
      <c r="M41" s="1859"/>
      <c r="N41" s="1859"/>
      <c r="O41" s="1859"/>
      <c r="P41" s="1859"/>
      <c r="Q41" s="1859"/>
      <c r="R41" s="1859"/>
      <c r="S41" s="1859"/>
      <c r="T41" s="1860"/>
      <c r="U41" s="1891" t="s">
        <v>20</v>
      </c>
      <c r="V41" s="1892"/>
      <c r="W41" s="1892"/>
      <c r="X41" s="1892"/>
      <c r="Y41" s="1892"/>
      <c r="Z41" s="1892"/>
      <c r="AA41" s="1892"/>
      <c r="AB41" s="1892"/>
      <c r="AC41" s="1892"/>
      <c r="AD41" s="1892"/>
      <c r="AE41" s="1892"/>
      <c r="AF41" s="1892"/>
      <c r="AG41" s="1892"/>
      <c r="AH41" s="1892"/>
      <c r="AI41" s="1892"/>
      <c r="AJ41" s="1892"/>
      <c r="AK41" s="1892"/>
      <c r="AL41" s="1892"/>
      <c r="AM41" s="1892"/>
      <c r="AN41" s="1892"/>
      <c r="AO41" s="1892"/>
      <c r="AP41" s="1892"/>
      <c r="AQ41" s="1892"/>
      <c r="AR41" s="1892"/>
      <c r="AS41" s="1892"/>
      <c r="AT41" s="1892"/>
      <c r="AU41" s="1892"/>
      <c r="AV41" s="1892"/>
      <c r="AW41" s="1892"/>
      <c r="AX41" s="1892"/>
      <c r="AY41" s="1892"/>
      <c r="AZ41" s="1892"/>
      <c r="BA41" s="1892"/>
      <c r="BB41" s="1892"/>
      <c r="BC41" s="602"/>
      <c r="BY41" s="582"/>
    </row>
    <row r="42" spans="2:89" s="155" customFormat="1" ht="30" hidden="1" customHeight="1">
      <c r="B42" s="1858"/>
      <c r="C42" s="1859"/>
      <c r="D42" s="1859"/>
      <c r="E42" s="1859"/>
      <c r="F42" s="1859"/>
      <c r="G42" s="1859"/>
      <c r="H42" s="1859"/>
      <c r="I42" s="1859"/>
      <c r="J42" s="1859"/>
      <c r="K42" s="1859"/>
      <c r="L42" s="1859"/>
      <c r="M42" s="1859"/>
      <c r="N42" s="1859"/>
      <c r="O42" s="1859"/>
      <c r="P42" s="1859"/>
      <c r="Q42" s="1859"/>
      <c r="R42" s="1859"/>
      <c r="S42" s="1859"/>
      <c r="T42" s="1860"/>
      <c r="U42" s="603"/>
      <c r="V42" s="1889" t="s">
        <v>6</v>
      </c>
      <c r="W42" s="1889"/>
      <c r="X42" s="1889"/>
      <c r="Y42" s="1889"/>
      <c r="Z42" s="1889"/>
      <c r="AA42" s="1889"/>
      <c r="AB42" s="1889"/>
      <c r="AC42" s="1889"/>
      <c r="AD42" s="1889"/>
      <c r="AE42" s="1889"/>
      <c r="AF42" s="1889"/>
      <c r="AG42" s="1889"/>
      <c r="AH42" s="1889"/>
      <c r="AI42" s="1889"/>
      <c r="AJ42" s="1889"/>
      <c r="AK42" s="1889"/>
      <c r="AL42" s="1889"/>
      <c r="AM42" s="1889"/>
      <c r="AN42" s="1889"/>
      <c r="AO42" s="1889"/>
      <c r="AP42" s="1889"/>
      <c r="AQ42" s="1889"/>
      <c r="AR42" s="1889"/>
      <c r="AS42" s="1889"/>
      <c r="AT42" s="1889"/>
      <c r="AU42" s="1889"/>
      <c r="AV42" s="1889"/>
      <c r="AW42" s="1889"/>
      <c r="AX42" s="1889"/>
      <c r="AY42" s="1889"/>
      <c r="AZ42" s="1889"/>
      <c r="BA42" s="1889"/>
      <c r="BB42" s="1889"/>
      <c r="BC42" s="602"/>
      <c r="BY42" s="582"/>
      <c r="CK42" s="587"/>
    </row>
    <row r="43" spans="2:89" s="155" customFormat="1" ht="30" hidden="1" customHeight="1">
      <c r="B43" s="1858"/>
      <c r="C43" s="1859"/>
      <c r="D43" s="1859"/>
      <c r="E43" s="1859"/>
      <c r="F43" s="1859"/>
      <c r="G43" s="1859"/>
      <c r="H43" s="1859"/>
      <c r="I43" s="1859"/>
      <c r="J43" s="1859"/>
      <c r="K43" s="1859"/>
      <c r="L43" s="1859"/>
      <c r="M43" s="1859"/>
      <c r="N43" s="1859"/>
      <c r="O43" s="1859"/>
      <c r="P43" s="1859"/>
      <c r="Q43" s="1859"/>
      <c r="R43" s="1859"/>
      <c r="S43" s="1859"/>
      <c r="T43" s="1860"/>
      <c r="U43" s="604" t="s">
        <v>139</v>
      </c>
      <c r="V43" s="605"/>
      <c r="W43" s="605"/>
      <c r="X43" s="605"/>
      <c r="Y43" s="1869" t="s">
        <v>6</v>
      </c>
      <c r="Z43" s="1869"/>
      <c r="AA43" s="1869"/>
      <c r="AB43" s="1869"/>
      <c r="AC43" s="606" t="s">
        <v>140</v>
      </c>
      <c r="AD43" s="607"/>
      <c r="AE43" s="1869" t="s">
        <v>6</v>
      </c>
      <c r="AF43" s="1869"/>
      <c r="AG43" s="1869"/>
      <c r="AH43" s="1869"/>
      <c r="AI43" s="1869"/>
      <c r="AJ43" s="606" t="s">
        <v>140</v>
      </c>
      <c r="AK43" s="607"/>
      <c r="AL43" s="1869" t="s">
        <v>6</v>
      </c>
      <c r="AM43" s="1869"/>
      <c r="AN43" s="1869"/>
      <c r="AO43" s="1869"/>
      <c r="AP43" s="1869"/>
      <c r="AQ43" s="1869"/>
      <c r="AR43" s="606" t="s">
        <v>141</v>
      </c>
      <c r="AS43" s="1867" t="str">
        <f>IF(LEN(Y43&amp;AE43&amp;AL43)&gt;11,"11桁以内で入力して下さい","")</f>
        <v/>
      </c>
      <c r="AT43" s="1868"/>
      <c r="AU43" s="1868"/>
      <c r="AV43" s="1868"/>
      <c r="AW43" s="1868"/>
      <c r="AX43" s="1868"/>
      <c r="AY43" s="1868"/>
      <c r="AZ43" s="1868"/>
      <c r="BA43" s="1868"/>
      <c r="BB43" s="1868"/>
      <c r="BC43" s="608"/>
      <c r="BY43" s="582"/>
    </row>
    <row r="44" spans="2:89" s="155" customFormat="1" ht="30" hidden="1" customHeight="1">
      <c r="B44" s="1858"/>
      <c r="C44" s="1859"/>
      <c r="D44" s="1859"/>
      <c r="E44" s="1859"/>
      <c r="F44" s="1859"/>
      <c r="G44" s="1859"/>
      <c r="H44" s="1859"/>
      <c r="I44" s="1859"/>
      <c r="J44" s="1859"/>
      <c r="K44" s="1859"/>
      <c r="L44" s="1859"/>
      <c r="M44" s="1859"/>
      <c r="N44" s="1859"/>
      <c r="O44" s="1859"/>
      <c r="P44" s="1859"/>
      <c r="Q44" s="1859"/>
      <c r="R44" s="1859"/>
      <c r="S44" s="1859"/>
      <c r="T44" s="1860"/>
      <c r="U44" s="604" t="s">
        <v>142</v>
      </c>
      <c r="V44" s="605"/>
      <c r="W44" s="605"/>
      <c r="X44" s="605"/>
      <c r="Y44" s="1869" t="s">
        <v>6</v>
      </c>
      <c r="Z44" s="1870"/>
      <c r="AA44" s="1870"/>
      <c r="AB44" s="1870"/>
      <c r="AC44" s="606" t="s">
        <v>140</v>
      </c>
      <c r="AD44" s="607"/>
      <c r="AE44" s="1869" t="s">
        <v>6</v>
      </c>
      <c r="AF44" s="1869"/>
      <c r="AG44" s="1869"/>
      <c r="AH44" s="1869"/>
      <c r="AI44" s="1869"/>
      <c r="AJ44" s="606" t="s">
        <v>140</v>
      </c>
      <c r="AK44" s="607"/>
      <c r="AL44" s="1869" t="s">
        <v>6</v>
      </c>
      <c r="AM44" s="1869"/>
      <c r="AN44" s="1869"/>
      <c r="AO44" s="1869"/>
      <c r="AP44" s="1869"/>
      <c r="AQ44" s="1869"/>
      <c r="AR44" s="606" t="s">
        <v>141</v>
      </c>
      <c r="AS44" s="1867" t="str">
        <f>IF(LEN(Y44&amp;AE44&amp;AL44)&gt;11,"11桁以内で入力して下さい","")</f>
        <v/>
      </c>
      <c r="AT44" s="1868"/>
      <c r="AU44" s="1868"/>
      <c r="AV44" s="1868"/>
      <c r="AW44" s="1868"/>
      <c r="AX44" s="1868"/>
      <c r="AY44" s="1868"/>
      <c r="AZ44" s="1868"/>
      <c r="BA44" s="1868"/>
      <c r="BB44" s="1868"/>
      <c r="BC44" s="608"/>
      <c r="BY44" s="582"/>
    </row>
    <row r="45" spans="2:89" s="155" customFormat="1" ht="30" hidden="1" customHeight="1" thickBot="1">
      <c r="B45" s="1885"/>
      <c r="C45" s="1886"/>
      <c r="D45" s="1886"/>
      <c r="E45" s="1886"/>
      <c r="F45" s="1886"/>
      <c r="G45" s="1886"/>
      <c r="H45" s="1886"/>
      <c r="I45" s="1886"/>
      <c r="J45" s="1886"/>
      <c r="K45" s="1886"/>
      <c r="L45" s="1886"/>
      <c r="M45" s="1886"/>
      <c r="N45" s="1886"/>
      <c r="O45" s="1886"/>
      <c r="P45" s="1886"/>
      <c r="Q45" s="1886"/>
      <c r="R45" s="1886"/>
      <c r="S45" s="1886"/>
      <c r="T45" s="1887"/>
      <c r="U45" s="1871" t="s">
        <v>295</v>
      </c>
      <c r="V45" s="1872"/>
      <c r="W45" s="1872"/>
      <c r="X45" s="1872"/>
      <c r="Y45" s="1872"/>
      <c r="Z45" s="1873"/>
      <c r="AA45" s="1873"/>
      <c r="AB45" s="1873"/>
      <c r="AC45" s="1875"/>
      <c r="AD45" s="1875"/>
      <c r="AE45" s="1875"/>
      <c r="AF45" s="1875"/>
      <c r="AG45" s="1875"/>
      <c r="AH45" s="1875"/>
      <c r="AI45" s="1875"/>
      <c r="AJ45" s="1875"/>
      <c r="AK45" s="1875"/>
      <c r="AL45" s="1875"/>
      <c r="AM45" s="1875"/>
      <c r="AN45" s="1875"/>
      <c r="AO45" s="1875"/>
      <c r="AP45" s="1875"/>
      <c r="AQ45" s="1875"/>
      <c r="AR45" s="1875"/>
      <c r="AS45" s="1875"/>
      <c r="AT45" s="1875"/>
      <c r="AU45" s="1875"/>
      <c r="AV45" s="1875"/>
      <c r="AW45" s="1875"/>
      <c r="AX45" s="1875"/>
      <c r="AY45" s="1875"/>
      <c r="AZ45" s="1875"/>
      <c r="BA45" s="1875"/>
      <c r="BB45" s="1875"/>
      <c r="BC45" s="1876"/>
      <c r="BY45" s="582"/>
    </row>
    <row r="46" spans="2:89" s="155" customFormat="1" ht="30" hidden="1" customHeight="1">
      <c r="B46" s="1855" t="s">
        <v>294</v>
      </c>
      <c r="C46" s="1856"/>
      <c r="D46" s="1856"/>
      <c r="E46" s="1856"/>
      <c r="F46" s="1856"/>
      <c r="G46" s="1856"/>
      <c r="H46" s="1856"/>
      <c r="I46" s="1856"/>
      <c r="J46" s="1856"/>
      <c r="K46" s="1856"/>
      <c r="L46" s="1856"/>
      <c r="M46" s="1856"/>
      <c r="N46" s="1856"/>
      <c r="O46" s="1856"/>
      <c r="P46" s="1856"/>
      <c r="Q46" s="1856"/>
      <c r="R46" s="1856"/>
      <c r="S46" s="1856"/>
      <c r="T46" s="1857"/>
      <c r="U46" s="595" t="s">
        <v>18</v>
      </c>
      <c r="V46" s="596"/>
      <c r="W46" s="596"/>
      <c r="X46" s="1888" t="s">
        <v>6</v>
      </c>
      <c r="Y46" s="1888"/>
      <c r="Z46" s="1888"/>
      <c r="AA46" s="1888"/>
      <c r="AB46" s="1888"/>
      <c r="AC46" s="1888"/>
      <c r="AD46" s="1888"/>
      <c r="AE46" s="1888"/>
      <c r="AF46" s="1888"/>
      <c r="AG46" s="1888"/>
      <c r="AH46" s="1888"/>
      <c r="AI46" s="1888"/>
      <c r="AJ46" s="1888"/>
      <c r="AK46" s="1888"/>
      <c r="AL46" s="1888"/>
      <c r="AM46" s="1888"/>
      <c r="AN46" s="1888"/>
      <c r="AO46" s="1888"/>
      <c r="AP46" s="1888"/>
      <c r="AQ46" s="1888"/>
      <c r="AR46" s="1888"/>
      <c r="AS46" s="1888"/>
      <c r="AT46" s="1888"/>
      <c r="AU46" s="1888"/>
      <c r="AV46" s="1888"/>
      <c r="AW46" s="1888"/>
      <c r="AX46" s="1888"/>
      <c r="AY46" s="1888"/>
      <c r="AZ46" s="1888"/>
      <c r="BA46" s="1888"/>
      <c r="BB46" s="1888"/>
      <c r="BC46" s="597"/>
      <c r="BY46" s="582"/>
    </row>
    <row r="47" spans="2:89" s="155" customFormat="1" ht="30" hidden="1" customHeight="1">
      <c r="B47" s="1858"/>
      <c r="C47" s="1859"/>
      <c r="D47" s="1859"/>
      <c r="E47" s="1859"/>
      <c r="F47" s="1859"/>
      <c r="G47" s="1859"/>
      <c r="H47" s="1859"/>
      <c r="I47" s="1859"/>
      <c r="J47" s="1859"/>
      <c r="K47" s="1859"/>
      <c r="L47" s="1859"/>
      <c r="M47" s="1859"/>
      <c r="N47" s="1859"/>
      <c r="O47" s="1859"/>
      <c r="P47" s="1859"/>
      <c r="Q47" s="1859"/>
      <c r="R47" s="1859"/>
      <c r="S47" s="1859"/>
      <c r="T47" s="1860"/>
      <c r="U47" s="598" t="s">
        <v>19</v>
      </c>
      <c r="V47" s="599"/>
      <c r="W47" s="599"/>
      <c r="X47" s="1889" t="s">
        <v>6</v>
      </c>
      <c r="Y47" s="1890"/>
      <c r="Z47" s="1890"/>
      <c r="AA47" s="1890"/>
      <c r="AB47" s="1890"/>
      <c r="AC47" s="1890"/>
      <c r="AD47" s="1890"/>
      <c r="AE47" s="1890"/>
      <c r="AF47" s="1890"/>
      <c r="AG47" s="1890"/>
      <c r="AH47" s="1890"/>
      <c r="AI47" s="1890"/>
      <c r="AJ47" s="1890"/>
      <c r="AK47" s="1890"/>
      <c r="AL47" s="1890"/>
      <c r="AM47" s="1890"/>
      <c r="AN47" s="1890"/>
      <c r="AO47" s="1890"/>
      <c r="AP47" s="1890"/>
      <c r="AQ47" s="1890"/>
      <c r="AR47" s="1890"/>
      <c r="AS47" s="1890"/>
      <c r="AT47" s="1890"/>
      <c r="AU47" s="1890"/>
      <c r="AV47" s="1890"/>
      <c r="AW47" s="1890"/>
      <c r="AX47" s="1890"/>
      <c r="AY47" s="1890"/>
      <c r="AZ47" s="1890"/>
      <c r="BA47" s="1890"/>
      <c r="BB47" s="1890"/>
      <c r="BC47" s="600"/>
      <c r="BY47" s="582"/>
      <c r="CK47" s="585"/>
    </row>
    <row r="48" spans="2:89" s="155" customFormat="1" ht="30" hidden="1" customHeight="1">
      <c r="B48" s="1858"/>
      <c r="C48" s="1859"/>
      <c r="D48" s="1859"/>
      <c r="E48" s="1859"/>
      <c r="F48" s="1859"/>
      <c r="G48" s="1859"/>
      <c r="H48" s="1859"/>
      <c r="I48" s="1859"/>
      <c r="J48" s="1859"/>
      <c r="K48" s="1859"/>
      <c r="L48" s="1859"/>
      <c r="M48" s="1859"/>
      <c r="N48" s="1859"/>
      <c r="O48" s="1859"/>
      <c r="P48" s="1859"/>
      <c r="Q48" s="1859"/>
      <c r="R48" s="1859"/>
      <c r="S48" s="1859"/>
      <c r="T48" s="1860"/>
      <c r="U48" s="1891" t="s">
        <v>20</v>
      </c>
      <c r="V48" s="1892"/>
      <c r="W48" s="1892"/>
      <c r="X48" s="1892"/>
      <c r="Y48" s="1892"/>
      <c r="Z48" s="1892"/>
      <c r="AA48" s="1892"/>
      <c r="AB48" s="1892"/>
      <c r="AC48" s="1892"/>
      <c r="AD48" s="1892"/>
      <c r="AE48" s="1892"/>
      <c r="AF48" s="1892"/>
      <c r="AG48" s="1892"/>
      <c r="AH48" s="1892"/>
      <c r="AI48" s="1892"/>
      <c r="AJ48" s="1892"/>
      <c r="AK48" s="1892"/>
      <c r="AL48" s="1892"/>
      <c r="AM48" s="1892"/>
      <c r="AN48" s="1892"/>
      <c r="AO48" s="1892"/>
      <c r="AP48" s="1892"/>
      <c r="AQ48" s="1892"/>
      <c r="AR48" s="1892"/>
      <c r="AS48" s="1892"/>
      <c r="AT48" s="1892"/>
      <c r="AU48" s="1892"/>
      <c r="AV48" s="1892"/>
      <c r="AW48" s="1892"/>
      <c r="AX48" s="1892"/>
      <c r="AY48" s="1892"/>
      <c r="AZ48" s="1892"/>
      <c r="BA48" s="1892"/>
      <c r="BB48" s="1892"/>
      <c r="BC48" s="602"/>
      <c r="BY48" s="582"/>
    </row>
    <row r="49" spans="2:89" s="155" customFormat="1" ht="30" hidden="1" customHeight="1">
      <c r="B49" s="1858"/>
      <c r="C49" s="1859"/>
      <c r="D49" s="1859"/>
      <c r="E49" s="1859"/>
      <c r="F49" s="1859"/>
      <c r="G49" s="1859"/>
      <c r="H49" s="1859"/>
      <c r="I49" s="1859"/>
      <c r="J49" s="1859"/>
      <c r="K49" s="1859"/>
      <c r="L49" s="1859"/>
      <c r="M49" s="1859"/>
      <c r="N49" s="1859"/>
      <c r="O49" s="1859"/>
      <c r="P49" s="1859"/>
      <c r="Q49" s="1859"/>
      <c r="R49" s="1859"/>
      <c r="S49" s="1859"/>
      <c r="T49" s="1860"/>
      <c r="U49" s="603"/>
      <c r="V49" s="1889" t="s">
        <v>6</v>
      </c>
      <c r="W49" s="1889"/>
      <c r="X49" s="1889"/>
      <c r="Y49" s="1889"/>
      <c r="Z49" s="1889"/>
      <c r="AA49" s="1889"/>
      <c r="AB49" s="1889"/>
      <c r="AC49" s="1889"/>
      <c r="AD49" s="1889"/>
      <c r="AE49" s="1889"/>
      <c r="AF49" s="1889"/>
      <c r="AG49" s="1889"/>
      <c r="AH49" s="1889"/>
      <c r="AI49" s="1889"/>
      <c r="AJ49" s="1889"/>
      <c r="AK49" s="1889"/>
      <c r="AL49" s="1889"/>
      <c r="AM49" s="1889"/>
      <c r="AN49" s="1889"/>
      <c r="AO49" s="1889"/>
      <c r="AP49" s="1889"/>
      <c r="AQ49" s="1889"/>
      <c r="AR49" s="1889"/>
      <c r="AS49" s="1889"/>
      <c r="AT49" s="1889"/>
      <c r="AU49" s="1889"/>
      <c r="AV49" s="1889"/>
      <c r="AW49" s="1889"/>
      <c r="AX49" s="1889"/>
      <c r="AY49" s="1889"/>
      <c r="AZ49" s="1889"/>
      <c r="BA49" s="1889"/>
      <c r="BB49" s="1889"/>
      <c r="BC49" s="602"/>
      <c r="BY49" s="582"/>
      <c r="CK49" s="587"/>
    </row>
    <row r="50" spans="2:89" s="155" customFormat="1" ht="30" hidden="1" customHeight="1">
      <c r="B50" s="1858"/>
      <c r="C50" s="1859"/>
      <c r="D50" s="1859"/>
      <c r="E50" s="1859"/>
      <c r="F50" s="1859"/>
      <c r="G50" s="1859"/>
      <c r="H50" s="1859"/>
      <c r="I50" s="1859"/>
      <c r="J50" s="1859"/>
      <c r="K50" s="1859"/>
      <c r="L50" s="1859"/>
      <c r="M50" s="1859"/>
      <c r="N50" s="1859"/>
      <c r="O50" s="1859"/>
      <c r="P50" s="1859"/>
      <c r="Q50" s="1859"/>
      <c r="R50" s="1859"/>
      <c r="S50" s="1859"/>
      <c r="T50" s="1860"/>
      <c r="U50" s="604" t="s">
        <v>139</v>
      </c>
      <c r="V50" s="605"/>
      <c r="W50" s="605"/>
      <c r="X50" s="605"/>
      <c r="Y50" s="1869" t="s">
        <v>6</v>
      </c>
      <c r="Z50" s="1869"/>
      <c r="AA50" s="1869"/>
      <c r="AB50" s="1869"/>
      <c r="AC50" s="606" t="s">
        <v>140</v>
      </c>
      <c r="AD50" s="607"/>
      <c r="AE50" s="1869" t="s">
        <v>6</v>
      </c>
      <c r="AF50" s="1869"/>
      <c r="AG50" s="1869"/>
      <c r="AH50" s="1869"/>
      <c r="AI50" s="1869"/>
      <c r="AJ50" s="606" t="s">
        <v>140</v>
      </c>
      <c r="AK50" s="607"/>
      <c r="AL50" s="1869" t="s">
        <v>6</v>
      </c>
      <c r="AM50" s="1869"/>
      <c r="AN50" s="1869"/>
      <c r="AO50" s="1869"/>
      <c r="AP50" s="1869"/>
      <c r="AQ50" s="1869"/>
      <c r="AR50" s="606" t="s">
        <v>141</v>
      </c>
      <c r="AS50" s="1892"/>
      <c r="AT50" s="1892"/>
      <c r="AU50" s="1892"/>
      <c r="AV50" s="1892"/>
      <c r="AW50" s="1892"/>
      <c r="AX50" s="1892"/>
      <c r="AY50" s="1892"/>
      <c r="AZ50" s="1892"/>
      <c r="BA50" s="1892"/>
      <c r="BB50" s="1892"/>
      <c r="BC50" s="608"/>
      <c r="BY50" s="582"/>
    </row>
    <row r="51" spans="2:89" s="155" customFormat="1" ht="30" hidden="1" customHeight="1">
      <c r="B51" s="1858"/>
      <c r="C51" s="1859"/>
      <c r="D51" s="1859"/>
      <c r="E51" s="1859"/>
      <c r="F51" s="1859"/>
      <c r="G51" s="1859"/>
      <c r="H51" s="1859"/>
      <c r="I51" s="1859"/>
      <c r="J51" s="1859"/>
      <c r="K51" s="1859"/>
      <c r="L51" s="1859"/>
      <c r="M51" s="1859"/>
      <c r="N51" s="1859"/>
      <c r="O51" s="1859"/>
      <c r="P51" s="1859"/>
      <c r="Q51" s="1859"/>
      <c r="R51" s="1859"/>
      <c r="S51" s="1859"/>
      <c r="T51" s="1860"/>
      <c r="U51" s="604" t="s">
        <v>142</v>
      </c>
      <c r="V51" s="605"/>
      <c r="W51" s="605"/>
      <c r="X51" s="605"/>
      <c r="Y51" s="1869" t="s">
        <v>6</v>
      </c>
      <c r="Z51" s="1870"/>
      <c r="AA51" s="1870"/>
      <c r="AB51" s="1870"/>
      <c r="AC51" s="606" t="s">
        <v>140</v>
      </c>
      <c r="AD51" s="607"/>
      <c r="AE51" s="1869" t="s">
        <v>6</v>
      </c>
      <c r="AF51" s="1869"/>
      <c r="AG51" s="1869"/>
      <c r="AH51" s="1869"/>
      <c r="AI51" s="1869"/>
      <c r="AJ51" s="606" t="s">
        <v>140</v>
      </c>
      <c r="AK51" s="607"/>
      <c r="AL51" s="1869" t="s">
        <v>6</v>
      </c>
      <c r="AM51" s="1869"/>
      <c r="AN51" s="1869"/>
      <c r="AO51" s="1869"/>
      <c r="AP51" s="1869"/>
      <c r="AQ51" s="1869"/>
      <c r="AR51" s="606" t="s">
        <v>141</v>
      </c>
      <c r="AS51" s="1892"/>
      <c r="AT51" s="1892"/>
      <c r="AU51" s="1892"/>
      <c r="AV51" s="1892"/>
      <c r="AW51" s="1892"/>
      <c r="AX51" s="1892"/>
      <c r="AY51" s="1892"/>
      <c r="AZ51" s="1892"/>
      <c r="BA51" s="1892"/>
      <c r="BB51" s="1892"/>
      <c r="BC51" s="608"/>
      <c r="BY51" s="582"/>
    </row>
    <row r="52" spans="2:89" s="155" customFormat="1" ht="30" hidden="1" customHeight="1" thickBot="1">
      <c r="B52" s="1885"/>
      <c r="C52" s="1886"/>
      <c r="D52" s="1886"/>
      <c r="E52" s="1886"/>
      <c r="F52" s="1886"/>
      <c r="G52" s="1886"/>
      <c r="H52" s="1886"/>
      <c r="I52" s="1886"/>
      <c r="J52" s="1886"/>
      <c r="K52" s="1886"/>
      <c r="L52" s="1886"/>
      <c r="M52" s="1886"/>
      <c r="N52" s="1886"/>
      <c r="O52" s="1886"/>
      <c r="P52" s="1886"/>
      <c r="Q52" s="1886"/>
      <c r="R52" s="1886"/>
      <c r="S52" s="1886"/>
      <c r="T52" s="1887"/>
      <c r="U52" s="1871" t="s">
        <v>295</v>
      </c>
      <c r="V52" s="1872"/>
      <c r="W52" s="1872"/>
      <c r="X52" s="1872"/>
      <c r="Y52" s="1872"/>
      <c r="Z52" s="1873"/>
      <c r="AA52" s="1873"/>
      <c r="AB52" s="1873"/>
      <c r="AC52" s="1875"/>
      <c r="AD52" s="1875"/>
      <c r="AE52" s="1875"/>
      <c r="AF52" s="1875"/>
      <c r="AG52" s="1875"/>
      <c r="AH52" s="1875"/>
      <c r="AI52" s="1875"/>
      <c r="AJ52" s="1875"/>
      <c r="AK52" s="1875"/>
      <c r="AL52" s="1875"/>
      <c r="AM52" s="1875"/>
      <c r="AN52" s="1875"/>
      <c r="AO52" s="1875"/>
      <c r="AP52" s="1875"/>
      <c r="AQ52" s="1875"/>
      <c r="AR52" s="1875"/>
      <c r="AS52" s="1875"/>
      <c r="AT52" s="1875"/>
      <c r="AU52" s="1875"/>
      <c r="AV52" s="1875"/>
      <c r="AW52" s="1875"/>
      <c r="AX52" s="1875"/>
      <c r="AY52" s="1875"/>
      <c r="AZ52" s="1875"/>
      <c r="BA52" s="1875"/>
      <c r="BB52" s="1875"/>
      <c r="BC52" s="1876"/>
      <c r="BY52" s="582"/>
    </row>
    <row r="53" spans="2:89" s="155" customFormat="1" ht="30" hidden="1" customHeight="1">
      <c r="B53" s="1855" t="s">
        <v>294</v>
      </c>
      <c r="C53" s="1856"/>
      <c r="D53" s="1856"/>
      <c r="E53" s="1856"/>
      <c r="F53" s="1856"/>
      <c r="G53" s="1856"/>
      <c r="H53" s="1856"/>
      <c r="I53" s="1856"/>
      <c r="J53" s="1856"/>
      <c r="K53" s="1856"/>
      <c r="L53" s="1856"/>
      <c r="M53" s="1856"/>
      <c r="N53" s="1856"/>
      <c r="O53" s="1856"/>
      <c r="P53" s="1856"/>
      <c r="Q53" s="1856"/>
      <c r="R53" s="1856"/>
      <c r="S53" s="1856"/>
      <c r="T53" s="1857"/>
      <c r="U53" s="595" t="s">
        <v>18</v>
      </c>
      <c r="V53" s="596"/>
      <c r="W53" s="596"/>
      <c r="X53" s="1888" t="s">
        <v>6</v>
      </c>
      <c r="Y53" s="1888"/>
      <c r="Z53" s="1888"/>
      <c r="AA53" s="1888"/>
      <c r="AB53" s="1888"/>
      <c r="AC53" s="1888"/>
      <c r="AD53" s="1888"/>
      <c r="AE53" s="1888"/>
      <c r="AF53" s="1888"/>
      <c r="AG53" s="1888"/>
      <c r="AH53" s="1888"/>
      <c r="AI53" s="1888"/>
      <c r="AJ53" s="1888"/>
      <c r="AK53" s="1888"/>
      <c r="AL53" s="1888"/>
      <c r="AM53" s="1888"/>
      <c r="AN53" s="1888"/>
      <c r="AO53" s="1888"/>
      <c r="AP53" s="1888"/>
      <c r="AQ53" s="1888"/>
      <c r="AR53" s="1888"/>
      <c r="AS53" s="1888"/>
      <c r="AT53" s="1888"/>
      <c r="AU53" s="1888"/>
      <c r="AV53" s="1888"/>
      <c r="AW53" s="1888"/>
      <c r="AX53" s="1888"/>
      <c r="AY53" s="1888"/>
      <c r="AZ53" s="1888"/>
      <c r="BA53" s="1888"/>
      <c r="BB53" s="1888"/>
      <c r="BC53" s="597"/>
      <c r="BY53" s="582"/>
    </row>
    <row r="54" spans="2:89" s="155" customFormat="1" ht="30" hidden="1" customHeight="1">
      <c r="B54" s="1858"/>
      <c r="C54" s="1859"/>
      <c r="D54" s="1859"/>
      <c r="E54" s="1859"/>
      <c r="F54" s="1859"/>
      <c r="G54" s="1859"/>
      <c r="H54" s="1859"/>
      <c r="I54" s="1859"/>
      <c r="J54" s="1859"/>
      <c r="K54" s="1859"/>
      <c r="L54" s="1859"/>
      <c r="M54" s="1859"/>
      <c r="N54" s="1859"/>
      <c r="O54" s="1859"/>
      <c r="P54" s="1859"/>
      <c r="Q54" s="1859"/>
      <c r="R54" s="1859"/>
      <c r="S54" s="1859"/>
      <c r="T54" s="1860"/>
      <c r="U54" s="598" t="s">
        <v>19</v>
      </c>
      <c r="V54" s="599"/>
      <c r="W54" s="599"/>
      <c r="X54" s="1889" t="s">
        <v>6</v>
      </c>
      <c r="Y54" s="1890"/>
      <c r="Z54" s="1890"/>
      <c r="AA54" s="1890"/>
      <c r="AB54" s="1890"/>
      <c r="AC54" s="1890"/>
      <c r="AD54" s="1890"/>
      <c r="AE54" s="1890"/>
      <c r="AF54" s="1890"/>
      <c r="AG54" s="1890"/>
      <c r="AH54" s="1890"/>
      <c r="AI54" s="1890"/>
      <c r="AJ54" s="1890"/>
      <c r="AK54" s="1890"/>
      <c r="AL54" s="1890"/>
      <c r="AM54" s="1890"/>
      <c r="AN54" s="1890"/>
      <c r="AO54" s="1890"/>
      <c r="AP54" s="1890"/>
      <c r="AQ54" s="1890"/>
      <c r="AR54" s="1890"/>
      <c r="AS54" s="1890"/>
      <c r="AT54" s="1890"/>
      <c r="AU54" s="1890"/>
      <c r="AV54" s="1890"/>
      <c r="AW54" s="1890"/>
      <c r="AX54" s="1890"/>
      <c r="AY54" s="1890"/>
      <c r="AZ54" s="1890"/>
      <c r="BA54" s="1890"/>
      <c r="BB54" s="1890"/>
      <c r="BC54" s="600"/>
      <c r="BY54" s="582"/>
      <c r="CK54" s="585"/>
    </row>
    <row r="55" spans="2:89" s="155" customFormat="1" ht="30" hidden="1" customHeight="1">
      <c r="B55" s="1858"/>
      <c r="C55" s="1859"/>
      <c r="D55" s="1859"/>
      <c r="E55" s="1859"/>
      <c r="F55" s="1859"/>
      <c r="G55" s="1859"/>
      <c r="H55" s="1859"/>
      <c r="I55" s="1859"/>
      <c r="J55" s="1859"/>
      <c r="K55" s="1859"/>
      <c r="L55" s="1859"/>
      <c r="M55" s="1859"/>
      <c r="N55" s="1859"/>
      <c r="O55" s="1859"/>
      <c r="P55" s="1859"/>
      <c r="Q55" s="1859"/>
      <c r="R55" s="1859"/>
      <c r="S55" s="1859"/>
      <c r="T55" s="1860"/>
      <c r="U55" s="1891" t="s">
        <v>20</v>
      </c>
      <c r="V55" s="1892"/>
      <c r="W55" s="1892"/>
      <c r="X55" s="1892"/>
      <c r="Y55" s="1892"/>
      <c r="Z55" s="1892"/>
      <c r="AA55" s="1892"/>
      <c r="AB55" s="1892"/>
      <c r="AC55" s="1892"/>
      <c r="AD55" s="1892"/>
      <c r="AE55" s="1892"/>
      <c r="AF55" s="1892"/>
      <c r="AG55" s="1892"/>
      <c r="AH55" s="1892"/>
      <c r="AI55" s="1892"/>
      <c r="AJ55" s="1892"/>
      <c r="AK55" s="1892"/>
      <c r="AL55" s="1892"/>
      <c r="AM55" s="1892"/>
      <c r="AN55" s="1892"/>
      <c r="AO55" s="1892"/>
      <c r="AP55" s="1892"/>
      <c r="AQ55" s="1892"/>
      <c r="AR55" s="1892"/>
      <c r="AS55" s="1892"/>
      <c r="AT55" s="1892"/>
      <c r="AU55" s="1892"/>
      <c r="AV55" s="1892"/>
      <c r="AW55" s="1892"/>
      <c r="AX55" s="1892"/>
      <c r="AY55" s="1892"/>
      <c r="AZ55" s="1892"/>
      <c r="BA55" s="1892"/>
      <c r="BB55" s="1892"/>
      <c r="BC55" s="602"/>
      <c r="BY55" s="582"/>
    </row>
    <row r="56" spans="2:89" s="155" customFormat="1" ht="30" hidden="1" customHeight="1">
      <c r="B56" s="1858"/>
      <c r="C56" s="1859"/>
      <c r="D56" s="1859"/>
      <c r="E56" s="1859"/>
      <c r="F56" s="1859"/>
      <c r="G56" s="1859"/>
      <c r="H56" s="1859"/>
      <c r="I56" s="1859"/>
      <c r="J56" s="1859"/>
      <c r="K56" s="1859"/>
      <c r="L56" s="1859"/>
      <c r="M56" s="1859"/>
      <c r="N56" s="1859"/>
      <c r="O56" s="1859"/>
      <c r="P56" s="1859"/>
      <c r="Q56" s="1859"/>
      <c r="R56" s="1859"/>
      <c r="S56" s="1859"/>
      <c r="T56" s="1860"/>
      <c r="U56" s="603"/>
      <c r="V56" s="1889" t="s">
        <v>6</v>
      </c>
      <c r="W56" s="1889"/>
      <c r="X56" s="1889"/>
      <c r="Y56" s="1889"/>
      <c r="Z56" s="1889"/>
      <c r="AA56" s="1889"/>
      <c r="AB56" s="1889"/>
      <c r="AC56" s="1889"/>
      <c r="AD56" s="1889"/>
      <c r="AE56" s="1889"/>
      <c r="AF56" s="1889"/>
      <c r="AG56" s="1889"/>
      <c r="AH56" s="1889"/>
      <c r="AI56" s="1889"/>
      <c r="AJ56" s="1889"/>
      <c r="AK56" s="1889"/>
      <c r="AL56" s="1889"/>
      <c r="AM56" s="1889"/>
      <c r="AN56" s="1889"/>
      <c r="AO56" s="1889"/>
      <c r="AP56" s="1889"/>
      <c r="AQ56" s="1889"/>
      <c r="AR56" s="1889"/>
      <c r="AS56" s="1889"/>
      <c r="AT56" s="1889"/>
      <c r="AU56" s="1889"/>
      <c r="AV56" s="1889"/>
      <c r="AW56" s="1889"/>
      <c r="AX56" s="1889"/>
      <c r="AY56" s="1889"/>
      <c r="AZ56" s="1889"/>
      <c r="BA56" s="1889"/>
      <c r="BB56" s="1889"/>
      <c r="BC56" s="602"/>
      <c r="BY56" s="582"/>
      <c r="CK56" s="587"/>
    </row>
    <row r="57" spans="2:89" s="155" customFormat="1" ht="30" hidden="1" customHeight="1">
      <c r="B57" s="1858"/>
      <c r="C57" s="1859"/>
      <c r="D57" s="1859"/>
      <c r="E57" s="1859"/>
      <c r="F57" s="1859"/>
      <c r="G57" s="1859"/>
      <c r="H57" s="1859"/>
      <c r="I57" s="1859"/>
      <c r="J57" s="1859"/>
      <c r="K57" s="1859"/>
      <c r="L57" s="1859"/>
      <c r="M57" s="1859"/>
      <c r="N57" s="1859"/>
      <c r="O57" s="1859"/>
      <c r="P57" s="1859"/>
      <c r="Q57" s="1859"/>
      <c r="R57" s="1859"/>
      <c r="S57" s="1859"/>
      <c r="T57" s="1860"/>
      <c r="U57" s="604" t="s">
        <v>139</v>
      </c>
      <c r="V57" s="605"/>
      <c r="W57" s="605"/>
      <c r="X57" s="605"/>
      <c r="Y57" s="1869" t="s">
        <v>6</v>
      </c>
      <c r="Z57" s="1869"/>
      <c r="AA57" s="1869"/>
      <c r="AB57" s="1869"/>
      <c r="AC57" s="606" t="s">
        <v>140</v>
      </c>
      <c r="AD57" s="607"/>
      <c r="AE57" s="1869" t="s">
        <v>6</v>
      </c>
      <c r="AF57" s="1869"/>
      <c r="AG57" s="1869"/>
      <c r="AH57" s="1869"/>
      <c r="AI57" s="1869"/>
      <c r="AJ57" s="606" t="s">
        <v>140</v>
      </c>
      <c r="AK57" s="607"/>
      <c r="AL57" s="1869" t="s">
        <v>6</v>
      </c>
      <c r="AM57" s="1869"/>
      <c r="AN57" s="1869"/>
      <c r="AO57" s="1869"/>
      <c r="AP57" s="1869"/>
      <c r="AQ57" s="1869"/>
      <c r="AR57" s="606" t="s">
        <v>141</v>
      </c>
      <c r="AS57" s="1867" t="str">
        <f>IF(LEN(Y57&amp;AE57&amp;AL57)&gt;11,"11桁以内で入力して下さい","")</f>
        <v/>
      </c>
      <c r="AT57" s="1868"/>
      <c r="AU57" s="1868"/>
      <c r="AV57" s="1868"/>
      <c r="AW57" s="1868"/>
      <c r="AX57" s="1868"/>
      <c r="AY57" s="1868"/>
      <c r="AZ57" s="1868"/>
      <c r="BA57" s="1868"/>
      <c r="BB57" s="1868"/>
      <c r="BC57" s="608"/>
      <c r="BY57" s="582"/>
    </row>
    <row r="58" spans="2:89" s="155" customFormat="1" ht="30" hidden="1" customHeight="1">
      <c r="B58" s="1858"/>
      <c r="C58" s="1859"/>
      <c r="D58" s="1859"/>
      <c r="E58" s="1859"/>
      <c r="F58" s="1859"/>
      <c r="G58" s="1859"/>
      <c r="H58" s="1859"/>
      <c r="I58" s="1859"/>
      <c r="J58" s="1859"/>
      <c r="K58" s="1859"/>
      <c r="L58" s="1859"/>
      <c r="M58" s="1859"/>
      <c r="N58" s="1859"/>
      <c r="O58" s="1859"/>
      <c r="P58" s="1859"/>
      <c r="Q58" s="1859"/>
      <c r="R58" s="1859"/>
      <c r="S58" s="1859"/>
      <c r="T58" s="1860"/>
      <c r="U58" s="604" t="s">
        <v>142</v>
      </c>
      <c r="V58" s="605"/>
      <c r="W58" s="605"/>
      <c r="X58" s="605"/>
      <c r="Y58" s="1869" t="s">
        <v>6</v>
      </c>
      <c r="Z58" s="1870"/>
      <c r="AA58" s="1870"/>
      <c r="AB58" s="1870"/>
      <c r="AC58" s="606" t="s">
        <v>140</v>
      </c>
      <c r="AD58" s="607"/>
      <c r="AE58" s="1869" t="s">
        <v>6</v>
      </c>
      <c r="AF58" s="1869"/>
      <c r="AG58" s="1869"/>
      <c r="AH58" s="1869"/>
      <c r="AI58" s="1869"/>
      <c r="AJ58" s="606" t="s">
        <v>140</v>
      </c>
      <c r="AK58" s="607"/>
      <c r="AL58" s="1869" t="s">
        <v>6</v>
      </c>
      <c r="AM58" s="1869"/>
      <c r="AN58" s="1869"/>
      <c r="AO58" s="1869"/>
      <c r="AP58" s="1869"/>
      <c r="AQ58" s="1869"/>
      <c r="AR58" s="606" t="s">
        <v>141</v>
      </c>
      <c r="AS58" s="1867" t="str">
        <f>IF(LEN(Y58&amp;AE58&amp;AL58)&gt;11,"11桁以内で入力して下さい","")</f>
        <v/>
      </c>
      <c r="AT58" s="1868"/>
      <c r="AU58" s="1868"/>
      <c r="AV58" s="1868"/>
      <c r="AW58" s="1868"/>
      <c r="AX58" s="1868"/>
      <c r="AY58" s="1868"/>
      <c r="AZ58" s="1868"/>
      <c r="BA58" s="1868"/>
      <c r="BB58" s="1868"/>
      <c r="BC58" s="608"/>
      <c r="BY58" s="582"/>
    </row>
    <row r="59" spans="2:89" s="155" customFormat="1" ht="30" hidden="1" customHeight="1" thickBot="1">
      <c r="B59" s="1885"/>
      <c r="C59" s="1886"/>
      <c r="D59" s="1886"/>
      <c r="E59" s="1886"/>
      <c r="F59" s="1886"/>
      <c r="G59" s="1886"/>
      <c r="H59" s="1886"/>
      <c r="I59" s="1886"/>
      <c r="J59" s="1886"/>
      <c r="K59" s="1886"/>
      <c r="L59" s="1886"/>
      <c r="M59" s="1886"/>
      <c r="N59" s="1886"/>
      <c r="O59" s="1886"/>
      <c r="P59" s="1886"/>
      <c r="Q59" s="1886"/>
      <c r="R59" s="1886"/>
      <c r="S59" s="1886"/>
      <c r="T59" s="1887"/>
      <c r="U59" s="1871" t="s">
        <v>295</v>
      </c>
      <c r="V59" s="1872"/>
      <c r="W59" s="1872"/>
      <c r="X59" s="1872"/>
      <c r="Y59" s="1872"/>
      <c r="Z59" s="1873"/>
      <c r="AA59" s="1873"/>
      <c r="AB59" s="1873"/>
      <c r="AC59" s="1875"/>
      <c r="AD59" s="1875"/>
      <c r="AE59" s="1875"/>
      <c r="AF59" s="1875"/>
      <c r="AG59" s="1875"/>
      <c r="AH59" s="1875"/>
      <c r="AI59" s="1875"/>
      <c r="AJ59" s="1875"/>
      <c r="AK59" s="1875"/>
      <c r="AL59" s="1875"/>
      <c r="AM59" s="1875"/>
      <c r="AN59" s="1875"/>
      <c r="AO59" s="1875"/>
      <c r="AP59" s="1875"/>
      <c r="AQ59" s="1875"/>
      <c r="AR59" s="1875"/>
      <c r="AS59" s="1875"/>
      <c r="AT59" s="1875"/>
      <c r="AU59" s="1875"/>
      <c r="AV59" s="1875"/>
      <c r="AW59" s="1875"/>
      <c r="AX59" s="1875"/>
      <c r="AY59" s="1875"/>
      <c r="AZ59" s="1875"/>
      <c r="BA59" s="1875"/>
      <c r="BB59" s="1875"/>
      <c r="BC59" s="1876"/>
      <c r="BY59" s="582"/>
    </row>
    <row r="60" spans="2:89" s="155" customFormat="1" ht="30" hidden="1" customHeight="1">
      <c r="B60" s="1855" t="s">
        <v>294</v>
      </c>
      <c r="C60" s="1856"/>
      <c r="D60" s="1856"/>
      <c r="E60" s="1856"/>
      <c r="F60" s="1856"/>
      <c r="G60" s="1856"/>
      <c r="H60" s="1856"/>
      <c r="I60" s="1856"/>
      <c r="J60" s="1856"/>
      <c r="K60" s="1856"/>
      <c r="L60" s="1856"/>
      <c r="M60" s="1856"/>
      <c r="N60" s="1856"/>
      <c r="O60" s="1856"/>
      <c r="P60" s="1856"/>
      <c r="Q60" s="1856"/>
      <c r="R60" s="1856"/>
      <c r="S60" s="1856"/>
      <c r="T60" s="1857"/>
      <c r="U60" s="595" t="s">
        <v>18</v>
      </c>
      <c r="V60" s="596"/>
      <c r="W60" s="596"/>
      <c r="X60" s="1888" t="s">
        <v>6</v>
      </c>
      <c r="Y60" s="1888"/>
      <c r="Z60" s="1888"/>
      <c r="AA60" s="1888"/>
      <c r="AB60" s="1888"/>
      <c r="AC60" s="1888"/>
      <c r="AD60" s="1888"/>
      <c r="AE60" s="1888"/>
      <c r="AF60" s="1888"/>
      <c r="AG60" s="1888"/>
      <c r="AH60" s="1888"/>
      <c r="AI60" s="1888"/>
      <c r="AJ60" s="1888"/>
      <c r="AK60" s="1888"/>
      <c r="AL60" s="1888"/>
      <c r="AM60" s="1888"/>
      <c r="AN60" s="1888"/>
      <c r="AO60" s="1888"/>
      <c r="AP60" s="1888"/>
      <c r="AQ60" s="1888"/>
      <c r="AR60" s="1888"/>
      <c r="AS60" s="1888"/>
      <c r="AT60" s="1888"/>
      <c r="AU60" s="1888"/>
      <c r="AV60" s="1888"/>
      <c r="AW60" s="1888"/>
      <c r="AX60" s="1888"/>
      <c r="AY60" s="1888"/>
      <c r="AZ60" s="1888"/>
      <c r="BA60" s="1888"/>
      <c r="BB60" s="1888"/>
      <c r="BC60" s="597"/>
      <c r="BY60" s="582"/>
    </row>
    <row r="61" spans="2:89" s="155" customFormat="1" ht="30" hidden="1" customHeight="1">
      <c r="B61" s="1858"/>
      <c r="C61" s="1859"/>
      <c r="D61" s="1859"/>
      <c r="E61" s="1859"/>
      <c r="F61" s="1859"/>
      <c r="G61" s="1859"/>
      <c r="H61" s="1859"/>
      <c r="I61" s="1859"/>
      <c r="J61" s="1859"/>
      <c r="K61" s="1859"/>
      <c r="L61" s="1859"/>
      <c r="M61" s="1859"/>
      <c r="N61" s="1859"/>
      <c r="O61" s="1859"/>
      <c r="P61" s="1859"/>
      <c r="Q61" s="1859"/>
      <c r="R61" s="1859"/>
      <c r="S61" s="1859"/>
      <c r="T61" s="1860"/>
      <c r="U61" s="598" t="s">
        <v>19</v>
      </c>
      <c r="V61" s="599"/>
      <c r="W61" s="599"/>
      <c r="X61" s="1889" t="s">
        <v>6</v>
      </c>
      <c r="Y61" s="1890"/>
      <c r="Z61" s="1890"/>
      <c r="AA61" s="1890"/>
      <c r="AB61" s="1890"/>
      <c r="AC61" s="1890"/>
      <c r="AD61" s="1890"/>
      <c r="AE61" s="1890"/>
      <c r="AF61" s="1890"/>
      <c r="AG61" s="1890"/>
      <c r="AH61" s="1890"/>
      <c r="AI61" s="1890"/>
      <c r="AJ61" s="1890"/>
      <c r="AK61" s="1890"/>
      <c r="AL61" s="1890"/>
      <c r="AM61" s="1890"/>
      <c r="AN61" s="1890"/>
      <c r="AO61" s="1890"/>
      <c r="AP61" s="1890"/>
      <c r="AQ61" s="1890"/>
      <c r="AR61" s="1890"/>
      <c r="AS61" s="1890"/>
      <c r="AT61" s="1890"/>
      <c r="AU61" s="1890"/>
      <c r="AV61" s="1890"/>
      <c r="AW61" s="1890"/>
      <c r="AX61" s="1890"/>
      <c r="AY61" s="1890"/>
      <c r="AZ61" s="1890"/>
      <c r="BA61" s="1890"/>
      <c r="BB61" s="1890"/>
      <c r="BC61" s="600"/>
      <c r="BY61" s="582"/>
      <c r="CK61" s="585"/>
    </row>
    <row r="62" spans="2:89" s="155" customFormat="1" ht="30" hidden="1" customHeight="1">
      <c r="B62" s="1858"/>
      <c r="C62" s="1859"/>
      <c r="D62" s="1859"/>
      <c r="E62" s="1859"/>
      <c r="F62" s="1859"/>
      <c r="G62" s="1859"/>
      <c r="H62" s="1859"/>
      <c r="I62" s="1859"/>
      <c r="J62" s="1859"/>
      <c r="K62" s="1859"/>
      <c r="L62" s="1859"/>
      <c r="M62" s="1859"/>
      <c r="N62" s="1859"/>
      <c r="O62" s="1859"/>
      <c r="P62" s="1859"/>
      <c r="Q62" s="1859"/>
      <c r="R62" s="1859"/>
      <c r="S62" s="1859"/>
      <c r="T62" s="1860"/>
      <c r="U62" s="1891" t="s">
        <v>20</v>
      </c>
      <c r="V62" s="1892"/>
      <c r="W62" s="1892"/>
      <c r="X62" s="1892"/>
      <c r="Y62" s="1892"/>
      <c r="Z62" s="1892"/>
      <c r="AA62" s="1892"/>
      <c r="AB62" s="1892"/>
      <c r="AC62" s="1892"/>
      <c r="AD62" s="1892"/>
      <c r="AE62" s="1892"/>
      <c r="AF62" s="1892"/>
      <c r="AG62" s="1892"/>
      <c r="AH62" s="1892"/>
      <c r="AI62" s="1892"/>
      <c r="AJ62" s="1892"/>
      <c r="AK62" s="1892"/>
      <c r="AL62" s="1892"/>
      <c r="AM62" s="1892"/>
      <c r="AN62" s="1892"/>
      <c r="AO62" s="1892"/>
      <c r="AP62" s="1892"/>
      <c r="AQ62" s="1892"/>
      <c r="AR62" s="1892"/>
      <c r="AS62" s="1892"/>
      <c r="AT62" s="1892"/>
      <c r="AU62" s="1892"/>
      <c r="AV62" s="1892"/>
      <c r="AW62" s="1892"/>
      <c r="AX62" s="1892"/>
      <c r="AY62" s="1892"/>
      <c r="AZ62" s="1892"/>
      <c r="BA62" s="1892"/>
      <c r="BB62" s="1892"/>
      <c r="BC62" s="602"/>
      <c r="BY62" s="582"/>
    </row>
    <row r="63" spans="2:89" s="155" customFormat="1" ht="30" hidden="1" customHeight="1">
      <c r="B63" s="1858"/>
      <c r="C63" s="1859"/>
      <c r="D63" s="1859"/>
      <c r="E63" s="1859"/>
      <c r="F63" s="1859"/>
      <c r="G63" s="1859"/>
      <c r="H63" s="1859"/>
      <c r="I63" s="1859"/>
      <c r="J63" s="1859"/>
      <c r="K63" s="1859"/>
      <c r="L63" s="1859"/>
      <c r="M63" s="1859"/>
      <c r="N63" s="1859"/>
      <c r="O63" s="1859"/>
      <c r="P63" s="1859"/>
      <c r="Q63" s="1859"/>
      <c r="R63" s="1859"/>
      <c r="S63" s="1859"/>
      <c r="T63" s="1860"/>
      <c r="U63" s="603"/>
      <c r="V63" s="1889" t="s">
        <v>6</v>
      </c>
      <c r="W63" s="1889"/>
      <c r="X63" s="1889"/>
      <c r="Y63" s="1889"/>
      <c r="Z63" s="1889"/>
      <c r="AA63" s="1889"/>
      <c r="AB63" s="1889"/>
      <c r="AC63" s="1889"/>
      <c r="AD63" s="1889"/>
      <c r="AE63" s="1889"/>
      <c r="AF63" s="1889"/>
      <c r="AG63" s="1889"/>
      <c r="AH63" s="1889"/>
      <c r="AI63" s="1889"/>
      <c r="AJ63" s="1889"/>
      <c r="AK63" s="1889"/>
      <c r="AL63" s="1889"/>
      <c r="AM63" s="1889"/>
      <c r="AN63" s="1889"/>
      <c r="AO63" s="1889"/>
      <c r="AP63" s="1889"/>
      <c r="AQ63" s="1889"/>
      <c r="AR63" s="1889"/>
      <c r="AS63" s="1889"/>
      <c r="AT63" s="1889"/>
      <c r="AU63" s="1889"/>
      <c r="AV63" s="1889"/>
      <c r="AW63" s="1889"/>
      <c r="AX63" s="1889"/>
      <c r="AY63" s="1889"/>
      <c r="AZ63" s="1889"/>
      <c r="BA63" s="1889"/>
      <c r="BB63" s="1889"/>
      <c r="BC63" s="602"/>
      <c r="BY63" s="582"/>
      <c r="CK63" s="587"/>
    </row>
    <row r="64" spans="2:89" s="155" customFormat="1" ht="30" hidden="1" customHeight="1">
      <c r="B64" s="1858"/>
      <c r="C64" s="1859"/>
      <c r="D64" s="1859"/>
      <c r="E64" s="1859"/>
      <c r="F64" s="1859"/>
      <c r="G64" s="1859"/>
      <c r="H64" s="1859"/>
      <c r="I64" s="1859"/>
      <c r="J64" s="1859"/>
      <c r="K64" s="1859"/>
      <c r="L64" s="1859"/>
      <c r="M64" s="1859"/>
      <c r="N64" s="1859"/>
      <c r="O64" s="1859"/>
      <c r="P64" s="1859"/>
      <c r="Q64" s="1859"/>
      <c r="R64" s="1859"/>
      <c r="S64" s="1859"/>
      <c r="T64" s="1860"/>
      <c r="U64" s="604" t="s">
        <v>139</v>
      </c>
      <c r="V64" s="605"/>
      <c r="W64" s="605"/>
      <c r="X64" s="605"/>
      <c r="Y64" s="1869" t="s">
        <v>6</v>
      </c>
      <c r="Z64" s="1869"/>
      <c r="AA64" s="1869"/>
      <c r="AB64" s="1869"/>
      <c r="AC64" s="606" t="s">
        <v>140</v>
      </c>
      <c r="AD64" s="607"/>
      <c r="AE64" s="1869" t="s">
        <v>6</v>
      </c>
      <c r="AF64" s="1869"/>
      <c r="AG64" s="1869"/>
      <c r="AH64" s="1869"/>
      <c r="AI64" s="1869"/>
      <c r="AJ64" s="606" t="s">
        <v>140</v>
      </c>
      <c r="AK64" s="607"/>
      <c r="AL64" s="1869" t="s">
        <v>6</v>
      </c>
      <c r="AM64" s="1869"/>
      <c r="AN64" s="1869"/>
      <c r="AO64" s="1869"/>
      <c r="AP64" s="1869"/>
      <c r="AQ64" s="1869"/>
      <c r="AR64" s="606" t="s">
        <v>141</v>
      </c>
      <c r="AS64" s="1867" t="str">
        <f>IF(LEN(Y64&amp;AE64&amp;AL64)&gt;11,"11桁以内で入力して下さい","")</f>
        <v/>
      </c>
      <c r="AT64" s="1868"/>
      <c r="AU64" s="1868"/>
      <c r="AV64" s="1868"/>
      <c r="AW64" s="1868"/>
      <c r="AX64" s="1868"/>
      <c r="AY64" s="1868"/>
      <c r="AZ64" s="1868"/>
      <c r="BA64" s="1868"/>
      <c r="BB64" s="1868"/>
      <c r="BC64" s="608"/>
      <c r="BY64" s="582"/>
    </row>
    <row r="65" spans="2:89" s="155" customFormat="1" ht="30" hidden="1" customHeight="1">
      <c r="B65" s="1858"/>
      <c r="C65" s="1859"/>
      <c r="D65" s="1859"/>
      <c r="E65" s="1859"/>
      <c r="F65" s="1859"/>
      <c r="G65" s="1859"/>
      <c r="H65" s="1859"/>
      <c r="I65" s="1859"/>
      <c r="J65" s="1859"/>
      <c r="K65" s="1859"/>
      <c r="L65" s="1859"/>
      <c r="M65" s="1859"/>
      <c r="N65" s="1859"/>
      <c r="O65" s="1859"/>
      <c r="P65" s="1859"/>
      <c r="Q65" s="1859"/>
      <c r="R65" s="1859"/>
      <c r="S65" s="1859"/>
      <c r="T65" s="1860"/>
      <c r="U65" s="604" t="s">
        <v>142</v>
      </c>
      <c r="V65" s="605"/>
      <c r="W65" s="605"/>
      <c r="X65" s="605"/>
      <c r="Y65" s="1869" t="s">
        <v>6</v>
      </c>
      <c r="Z65" s="1870"/>
      <c r="AA65" s="1870"/>
      <c r="AB65" s="1870"/>
      <c r="AC65" s="606" t="s">
        <v>140</v>
      </c>
      <c r="AD65" s="607"/>
      <c r="AE65" s="1869" t="s">
        <v>6</v>
      </c>
      <c r="AF65" s="1869"/>
      <c r="AG65" s="1869"/>
      <c r="AH65" s="1869"/>
      <c r="AI65" s="1869"/>
      <c r="AJ65" s="606" t="s">
        <v>140</v>
      </c>
      <c r="AK65" s="607"/>
      <c r="AL65" s="1869" t="s">
        <v>6</v>
      </c>
      <c r="AM65" s="1869"/>
      <c r="AN65" s="1869"/>
      <c r="AO65" s="1869"/>
      <c r="AP65" s="1869"/>
      <c r="AQ65" s="1869"/>
      <c r="AR65" s="606" t="s">
        <v>141</v>
      </c>
      <c r="AS65" s="1867" t="str">
        <f>IF(LEN(Y65&amp;AE65&amp;AL65)&gt;11,"11桁以内で入力して下さい","")</f>
        <v/>
      </c>
      <c r="AT65" s="1868"/>
      <c r="AU65" s="1868"/>
      <c r="AV65" s="1868"/>
      <c r="AW65" s="1868"/>
      <c r="AX65" s="1868"/>
      <c r="AY65" s="1868"/>
      <c r="AZ65" s="1868"/>
      <c r="BA65" s="1868"/>
      <c r="BB65" s="1868"/>
      <c r="BC65" s="608"/>
      <c r="BY65" s="582"/>
    </row>
    <row r="66" spans="2:89" s="155" customFormat="1" ht="30" hidden="1" customHeight="1" thickBot="1">
      <c r="B66" s="1885"/>
      <c r="C66" s="1886"/>
      <c r="D66" s="1886"/>
      <c r="E66" s="1886"/>
      <c r="F66" s="1886"/>
      <c r="G66" s="1886"/>
      <c r="H66" s="1886"/>
      <c r="I66" s="1886"/>
      <c r="J66" s="1886"/>
      <c r="K66" s="1886"/>
      <c r="L66" s="1886"/>
      <c r="M66" s="1886"/>
      <c r="N66" s="1886"/>
      <c r="O66" s="1886"/>
      <c r="P66" s="1886"/>
      <c r="Q66" s="1886"/>
      <c r="R66" s="1886"/>
      <c r="S66" s="1886"/>
      <c r="T66" s="1887"/>
      <c r="U66" s="1871" t="s">
        <v>295</v>
      </c>
      <c r="V66" s="1872"/>
      <c r="W66" s="1872"/>
      <c r="X66" s="1872"/>
      <c r="Y66" s="1872"/>
      <c r="Z66" s="1873"/>
      <c r="AA66" s="1873"/>
      <c r="AB66" s="1873"/>
      <c r="AC66" s="1875"/>
      <c r="AD66" s="1875"/>
      <c r="AE66" s="1875"/>
      <c r="AF66" s="1875"/>
      <c r="AG66" s="1875"/>
      <c r="AH66" s="1875"/>
      <c r="AI66" s="1875"/>
      <c r="AJ66" s="1875"/>
      <c r="AK66" s="1875"/>
      <c r="AL66" s="1875"/>
      <c r="AM66" s="1875"/>
      <c r="AN66" s="1875"/>
      <c r="AO66" s="1875"/>
      <c r="AP66" s="1875"/>
      <c r="AQ66" s="1875"/>
      <c r="AR66" s="1875"/>
      <c r="AS66" s="1875"/>
      <c r="AT66" s="1875"/>
      <c r="AU66" s="1875"/>
      <c r="AV66" s="1875"/>
      <c r="AW66" s="1875"/>
      <c r="AX66" s="1875"/>
      <c r="AY66" s="1875"/>
      <c r="AZ66" s="1875"/>
      <c r="BA66" s="1875"/>
      <c r="BB66" s="1875"/>
      <c r="BC66" s="1876"/>
      <c r="BY66" s="582"/>
    </row>
    <row r="67" spans="2:89" s="155" customFormat="1" ht="30" hidden="1" customHeight="1">
      <c r="B67" s="1855" t="s">
        <v>294</v>
      </c>
      <c r="C67" s="1856"/>
      <c r="D67" s="1856"/>
      <c r="E67" s="1856"/>
      <c r="F67" s="1856"/>
      <c r="G67" s="1856"/>
      <c r="H67" s="1856"/>
      <c r="I67" s="1856"/>
      <c r="J67" s="1856"/>
      <c r="K67" s="1856"/>
      <c r="L67" s="1856"/>
      <c r="M67" s="1856"/>
      <c r="N67" s="1856"/>
      <c r="O67" s="1856"/>
      <c r="P67" s="1856"/>
      <c r="Q67" s="1856"/>
      <c r="R67" s="1856"/>
      <c r="S67" s="1856"/>
      <c r="T67" s="1857"/>
      <c r="U67" s="595" t="s">
        <v>18</v>
      </c>
      <c r="V67" s="596"/>
      <c r="W67" s="596"/>
      <c r="X67" s="1888" t="s">
        <v>6</v>
      </c>
      <c r="Y67" s="1888"/>
      <c r="Z67" s="1888"/>
      <c r="AA67" s="1888"/>
      <c r="AB67" s="1888"/>
      <c r="AC67" s="1888"/>
      <c r="AD67" s="1888"/>
      <c r="AE67" s="1888"/>
      <c r="AF67" s="1888"/>
      <c r="AG67" s="1888"/>
      <c r="AH67" s="1888"/>
      <c r="AI67" s="1888"/>
      <c r="AJ67" s="1888"/>
      <c r="AK67" s="1888"/>
      <c r="AL67" s="1888"/>
      <c r="AM67" s="1888"/>
      <c r="AN67" s="1888"/>
      <c r="AO67" s="1888"/>
      <c r="AP67" s="1888"/>
      <c r="AQ67" s="1888"/>
      <c r="AR67" s="1888"/>
      <c r="AS67" s="1888"/>
      <c r="AT67" s="1888"/>
      <c r="AU67" s="1888"/>
      <c r="AV67" s="1888"/>
      <c r="AW67" s="1888"/>
      <c r="AX67" s="1888"/>
      <c r="AY67" s="1888"/>
      <c r="AZ67" s="1888"/>
      <c r="BA67" s="1888"/>
      <c r="BB67" s="1888"/>
      <c r="BC67" s="597"/>
      <c r="BY67" s="582"/>
    </row>
    <row r="68" spans="2:89" s="155" customFormat="1" ht="30" hidden="1" customHeight="1">
      <c r="B68" s="1858"/>
      <c r="C68" s="1859"/>
      <c r="D68" s="1859"/>
      <c r="E68" s="1859"/>
      <c r="F68" s="1859"/>
      <c r="G68" s="1859"/>
      <c r="H68" s="1859"/>
      <c r="I68" s="1859"/>
      <c r="J68" s="1859"/>
      <c r="K68" s="1859"/>
      <c r="L68" s="1859"/>
      <c r="M68" s="1859"/>
      <c r="N68" s="1859"/>
      <c r="O68" s="1859"/>
      <c r="P68" s="1859"/>
      <c r="Q68" s="1859"/>
      <c r="R68" s="1859"/>
      <c r="S68" s="1859"/>
      <c r="T68" s="1860"/>
      <c r="U68" s="598" t="s">
        <v>19</v>
      </c>
      <c r="V68" s="599"/>
      <c r="W68" s="599"/>
      <c r="X68" s="1889" t="s">
        <v>6</v>
      </c>
      <c r="Y68" s="1890"/>
      <c r="Z68" s="1890"/>
      <c r="AA68" s="1890"/>
      <c r="AB68" s="1890"/>
      <c r="AC68" s="1890"/>
      <c r="AD68" s="1890"/>
      <c r="AE68" s="1890"/>
      <c r="AF68" s="1890"/>
      <c r="AG68" s="1890"/>
      <c r="AH68" s="1890"/>
      <c r="AI68" s="1890"/>
      <c r="AJ68" s="1890"/>
      <c r="AK68" s="1890"/>
      <c r="AL68" s="1890"/>
      <c r="AM68" s="1890"/>
      <c r="AN68" s="1890"/>
      <c r="AO68" s="1890"/>
      <c r="AP68" s="1890"/>
      <c r="AQ68" s="1890"/>
      <c r="AR68" s="1890"/>
      <c r="AS68" s="1890"/>
      <c r="AT68" s="1890"/>
      <c r="AU68" s="1890"/>
      <c r="AV68" s="1890"/>
      <c r="AW68" s="1890"/>
      <c r="AX68" s="1890"/>
      <c r="AY68" s="1890"/>
      <c r="AZ68" s="1890"/>
      <c r="BA68" s="1890"/>
      <c r="BB68" s="1890"/>
      <c r="BC68" s="600"/>
      <c r="BY68" s="582"/>
      <c r="CK68" s="585"/>
    </row>
    <row r="69" spans="2:89" s="155" customFormat="1" ht="30" hidden="1" customHeight="1">
      <c r="B69" s="1858"/>
      <c r="C69" s="1859"/>
      <c r="D69" s="1859"/>
      <c r="E69" s="1859"/>
      <c r="F69" s="1859"/>
      <c r="G69" s="1859"/>
      <c r="H69" s="1859"/>
      <c r="I69" s="1859"/>
      <c r="J69" s="1859"/>
      <c r="K69" s="1859"/>
      <c r="L69" s="1859"/>
      <c r="M69" s="1859"/>
      <c r="N69" s="1859"/>
      <c r="O69" s="1859"/>
      <c r="P69" s="1859"/>
      <c r="Q69" s="1859"/>
      <c r="R69" s="1859"/>
      <c r="S69" s="1859"/>
      <c r="T69" s="1860"/>
      <c r="U69" s="1891" t="s">
        <v>20</v>
      </c>
      <c r="V69" s="1892"/>
      <c r="W69" s="1892"/>
      <c r="X69" s="1892"/>
      <c r="Y69" s="1892"/>
      <c r="Z69" s="1892"/>
      <c r="AA69" s="1892"/>
      <c r="AB69" s="1892"/>
      <c r="AC69" s="1892"/>
      <c r="AD69" s="1892"/>
      <c r="AE69" s="1892"/>
      <c r="AF69" s="1892"/>
      <c r="AG69" s="1892"/>
      <c r="AH69" s="1892"/>
      <c r="AI69" s="1892"/>
      <c r="AJ69" s="1892"/>
      <c r="AK69" s="1892"/>
      <c r="AL69" s="1892"/>
      <c r="AM69" s="1892"/>
      <c r="AN69" s="1892"/>
      <c r="AO69" s="1892"/>
      <c r="AP69" s="1892"/>
      <c r="AQ69" s="1892"/>
      <c r="AR69" s="1892"/>
      <c r="AS69" s="1892"/>
      <c r="AT69" s="1892"/>
      <c r="AU69" s="1892"/>
      <c r="AV69" s="1892"/>
      <c r="AW69" s="1892"/>
      <c r="AX69" s="1892"/>
      <c r="AY69" s="1892"/>
      <c r="AZ69" s="1892"/>
      <c r="BA69" s="1892"/>
      <c r="BB69" s="1892"/>
      <c r="BC69" s="602"/>
      <c r="BY69" s="582"/>
    </row>
    <row r="70" spans="2:89" s="155" customFormat="1" ht="30" hidden="1" customHeight="1">
      <c r="B70" s="1858"/>
      <c r="C70" s="1859"/>
      <c r="D70" s="1859"/>
      <c r="E70" s="1859"/>
      <c r="F70" s="1859"/>
      <c r="G70" s="1859"/>
      <c r="H70" s="1859"/>
      <c r="I70" s="1859"/>
      <c r="J70" s="1859"/>
      <c r="K70" s="1859"/>
      <c r="L70" s="1859"/>
      <c r="M70" s="1859"/>
      <c r="N70" s="1859"/>
      <c r="O70" s="1859"/>
      <c r="P70" s="1859"/>
      <c r="Q70" s="1859"/>
      <c r="R70" s="1859"/>
      <c r="S70" s="1859"/>
      <c r="T70" s="1860"/>
      <c r="U70" s="603"/>
      <c r="V70" s="1889" t="s">
        <v>6</v>
      </c>
      <c r="W70" s="1889"/>
      <c r="X70" s="1889"/>
      <c r="Y70" s="1889"/>
      <c r="Z70" s="1889"/>
      <c r="AA70" s="1889"/>
      <c r="AB70" s="1889"/>
      <c r="AC70" s="1889"/>
      <c r="AD70" s="1889"/>
      <c r="AE70" s="1889"/>
      <c r="AF70" s="1889"/>
      <c r="AG70" s="1889"/>
      <c r="AH70" s="1889"/>
      <c r="AI70" s="1889"/>
      <c r="AJ70" s="1889"/>
      <c r="AK70" s="1889"/>
      <c r="AL70" s="1889"/>
      <c r="AM70" s="1889"/>
      <c r="AN70" s="1889"/>
      <c r="AO70" s="1889"/>
      <c r="AP70" s="1889"/>
      <c r="AQ70" s="1889"/>
      <c r="AR70" s="1889"/>
      <c r="AS70" s="1889"/>
      <c r="AT70" s="1889"/>
      <c r="AU70" s="1889"/>
      <c r="AV70" s="1889"/>
      <c r="AW70" s="1889"/>
      <c r="AX70" s="1889"/>
      <c r="AY70" s="1889"/>
      <c r="AZ70" s="1889"/>
      <c r="BA70" s="1889"/>
      <c r="BB70" s="1889"/>
      <c r="BC70" s="602"/>
      <c r="BY70" s="582"/>
      <c r="CK70" s="587"/>
    </row>
    <row r="71" spans="2:89" s="155" customFormat="1" ht="30" hidden="1" customHeight="1">
      <c r="B71" s="1858"/>
      <c r="C71" s="1859"/>
      <c r="D71" s="1859"/>
      <c r="E71" s="1859"/>
      <c r="F71" s="1859"/>
      <c r="G71" s="1859"/>
      <c r="H71" s="1859"/>
      <c r="I71" s="1859"/>
      <c r="J71" s="1859"/>
      <c r="K71" s="1859"/>
      <c r="L71" s="1859"/>
      <c r="M71" s="1859"/>
      <c r="N71" s="1859"/>
      <c r="O71" s="1859"/>
      <c r="P71" s="1859"/>
      <c r="Q71" s="1859"/>
      <c r="R71" s="1859"/>
      <c r="S71" s="1859"/>
      <c r="T71" s="1860"/>
      <c r="U71" s="604" t="s">
        <v>139</v>
      </c>
      <c r="V71" s="605"/>
      <c r="W71" s="605"/>
      <c r="X71" s="605"/>
      <c r="Y71" s="1869" t="s">
        <v>6</v>
      </c>
      <c r="Z71" s="1869"/>
      <c r="AA71" s="1869"/>
      <c r="AB71" s="1869"/>
      <c r="AC71" s="606" t="s">
        <v>140</v>
      </c>
      <c r="AD71" s="607"/>
      <c r="AE71" s="1869" t="s">
        <v>6</v>
      </c>
      <c r="AF71" s="1869"/>
      <c r="AG71" s="1869"/>
      <c r="AH71" s="1869"/>
      <c r="AI71" s="1869"/>
      <c r="AJ71" s="606" t="s">
        <v>140</v>
      </c>
      <c r="AK71" s="607"/>
      <c r="AL71" s="1869" t="s">
        <v>6</v>
      </c>
      <c r="AM71" s="1869"/>
      <c r="AN71" s="1869"/>
      <c r="AO71" s="1869"/>
      <c r="AP71" s="1869"/>
      <c r="AQ71" s="1869"/>
      <c r="AR71" s="606" t="s">
        <v>141</v>
      </c>
      <c r="AS71" s="1867" t="str">
        <f>IF(LEN(Y71&amp;AE71&amp;AL71)&gt;11,"11桁以内で入力して下さい","")</f>
        <v/>
      </c>
      <c r="AT71" s="1868"/>
      <c r="AU71" s="1868"/>
      <c r="AV71" s="1868"/>
      <c r="AW71" s="1868"/>
      <c r="AX71" s="1868"/>
      <c r="AY71" s="1868"/>
      <c r="AZ71" s="1868"/>
      <c r="BA71" s="1868"/>
      <c r="BB71" s="1868"/>
      <c r="BC71" s="608"/>
      <c r="BY71" s="582"/>
    </row>
    <row r="72" spans="2:89" s="155" customFormat="1" ht="30" hidden="1" customHeight="1">
      <c r="B72" s="1858"/>
      <c r="C72" s="1859"/>
      <c r="D72" s="1859"/>
      <c r="E72" s="1859"/>
      <c r="F72" s="1859"/>
      <c r="G72" s="1859"/>
      <c r="H72" s="1859"/>
      <c r="I72" s="1859"/>
      <c r="J72" s="1859"/>
      <c r="K72" s="1859"/>
      <c r="L72" s="1859"/>
      <c r="M72" s="1859"/>
      <c r="N72" s="1859"/>
      <c r="O72" s="1859"/>
      <c r="P72" s="1859"/>
      <c r="Q72" s="1859"/>
      <c r="R72" s="1859"/>
      <c r="S72" s="1859"/>
      <c r="T72" s="1860"/>
      <c r="U72" s="604" t="s">
        <v>142</v>
      </c>
      <c r="V72" s="605"/>
      <c r="W72" s="605"/>
      <c r="X72" s="605"/>
      <c r="Y72" s="1869" t="s">
        <v>6</v>
      </c>
      <c r="Z72" s="1870"/>
      <c r="AA72" s="1870"/>
      <c r="AB72" s="1870"/>
      <c r="AC72" s="606" t="s">
        <v>140</v>
      </c>
      <c r="AD72" s="607"/>
      <c r="AE72" s="1869" t="s">
        <v>6</v>
      </c>
      <c r="AF72" s="1869"/>
      <c r="AG72" s="1869"/>
      <c r="AH72" s="1869"/>
      <c r="AI72" s="1869"/>
      <c r="AJ72" s="606" t="s">
        <v>140</v>
      </c>
      <c r="AK72" s="607"/>
      <c r="AL72" s="1869" t="s">
        <v>6</v>
      </c>
      <c r="AM72" s="1869"/>
      <c r="AN72" s="1869"/>
      <c r="AO72" s="1869"/>
      <c r="AP72" s="1869"/>
      <c r="AQ72" s="1869"/>
      <c r="AR72" s="606" t="s">
        <v>141</v>
      </c>
      <c r="AS72" s="1867" t="str">
        <f>IF(LEN(Y72&amp;AE72&amp;AL72)&gt;11,"11桁以内で入力して下さい","")</f>
        <v/>
      </c>
      <c r="AT72" s="1868"/>
      <c r="AU72" s="1868"/>
      <c r="AV72" s="1868"/>
      <c r="AW72" s="1868"/>
      <c r="AX72" s="1868"/>
      <c r="AY72" s="1868"/>
      <c r="AZ72" s="1868"/>
      <c r="BA72" s="1868"/>
      <c r="BB72" s="1868"/>
      <c r="BC72" s="608"/>
      <c r="BY72" s="582"/>
    </row>
    <row r="73" spans="2:89" s="155" customFormat="1" ht="30" hidden="1" customHeight="1" thickBot="1">
      <c r="B73" s="1885"/>
      <c r="C73" s="1886"/>
      <c r="D73" s="1886"/>
      <c r="E73" s="1886"/>
      <c r="F73" s="1886"/>
      <c r="G73" s="1886"/>
      <c r="H73" s="1886"/>
      <c r="I73" s="1886"/>
      <c r="J73" s="1886"/>
      <c r="K73" s="1886"/>
      <c r="L73" s="1886"/>
      <c r="M73" s="1886"/>
      <c r="N73" s="1886"/>
      <c r="O73" s="1886"/>
      <c r="P73" s="1886"/>
      <c r="Q73" s="1886"/>
      <c r="R73" s="1886"/>
      <c r="S73" s="1886"/>
      <c r="T73" s="1887"/>
      <c r="U73" s="1871" t="s">
        <v>295</v>
      </c>
      <c r="V73" s="1872"/>
      <c r="W73" s="1872"/>
      <c r="X73" s="1872"/>
      <c r="Y73" s="1872"/>
      <c r="Z73" s="1873"/>
      <c r="AA73" s="1873"/>
      <c r="AB73" s="1873"/>
      <c r="AC73" s="1875"/>
      <c r="AD73" s="1875"/>
      <c r="AE73" s="1875"/>
      <c r="AF73" s="1875"/>
      <c r="AG73" s="1875"/>
      <c r="AH73" s="1875"/>
      <c r="AI73" s="1875"/>
      <c r="AJ73" s="1875"/>
      <c r="AK73" s="1875"/>
      <c r="AL73" s="1875"/>
      <c r="AM73" s="1875"/>
      <c r="AN73" s="1875"/>
      <c r="AO73" s="1875"/>
      <c r="AP73" s="1875"/>
      <c r="AQ73" s="1875"/>
      <c r="AR73" s="1875"/>
      <c r="AS73" s="1875"/>
      <c r="AT73" s="1875"/>
      <c r="AU73" s="1875"/>
      <c r="AV73" s="1875"/>
      <c r="AW73" s="1875"/>
      <c r="AX73" s="1875"/>
      <c r="AY73" s="1875"/>
      <c r="AZ73" s="1875"/>
      <c r="BA73" s="1875"/>
      <c r="BB73" s="1875"/>
      <c r="BC73" s="1876"/>
      <c r="BY73" s="582"/>
    </row>
    <row r="74" spans="2:89" s="155" customFormat="1" ht="30" hidden="1" customHeight="1">
      <c r="B74" s="1855" t="s">
        <v>294</v>
      </c>
      <c r="C74" s="1856"/>
      <c r="D74" s="1856"/>
      <c r="E74" s="1856"/>
      <c r="F74" s="1856"/>
      <c r="G74" s="1856"/>
      <c r="H74" s="1856"/>
      <c r="I74" s="1856"/>
      <c r="J74" s="1856"/>
      <c r="K74" s="1856"/>
      <c r="L74" s="1856"/>
      <c r="M74" s="1856"/>
      <c r="N74" s="1856"/>
      <c r="O74" s="1856"/>
      <c r="P74" s="1856"/>
      <c r="Q74" s="1856"/>
      <c r="R74" s="1856"/>
      <c r="S74" s="1856"/>
      <c r="T74" s="1857"/>
      <c r="U74" s="595" t="s">
        <v>18</v>
      </c>
      <c r="V74" s="596"/>
      <c r="W74" s="596"/>
      <c r="X74" s="1888" t="s">
        <v>6</v>
      </c>
      <c r="Y74" s="1888"/>
      <c r="Z74" s="1888"/>
      <c r="AA74" s="1888"/>
      <c r="AB74" s="1888"/>
      <c r="AC74" s="1888"/>
      <c r="AD74" s="1888"/>
      <c r="AE74" s="1888"/>
      <c r="AF74" s="1888"/>
      <c r="AG74" s="1888"/>
      <c r="AH74" s="1888"/>
      <c r="AI74" s="1888"/>
      <c r="AJ74" s="1888"/>
      <c r="AK74" s="1888"/>
      <c r="AL74" s="1888"/>
      <c r="AM74" s="1888"/>
      <c r="AN74" s="1888"/>
      <c r="AO74" s="1888"/>
      <c r="AP74" s="1888"/>
      <c r="AQ74" s="1888"/>
      <c r="AR74" s="1888"/>
      <c r="AS74" s="1888"/>
      <c r="AT74" s="1888"/>
      <c r="AU74" s="1888"/>
      <c r="AV74" s="1888"/>
      <c r="AW74" s="1888"/>
      <c r="AX74" s="1888"/>
      <c r="AY74" s="1888"/>
      <c r="AZ74" s="1888"/>
      <c r="BA74" s="1888"/>
      <c r="BB74" s="1888"/>
      <c r="BC74" s="597"/>
      <c r="BY74" s="582"/>
    </row>
    <row r="75" spans="2:89" s="155" customFormat="1" ht="30" hidden="1" customHeight="1">
      <c r="B75" s="1858"/>
      <c r="C75" s="1859"/>
      <c r="D75" s="1859"/>
      <c r="E75" s="1859"/>
      <c r="F75" s="1859"/>
      <c r="G75" s="1859"/>
      <c r="H75" s="1859"/>
      <c r="I75" s="1859"/>
      <c r="J75" s="1859"/>
      <c r="K75" s="1859"/>
      <c r="L75" s="1859"/>
      <c r="M75" s="1859"/>
      <c r="N75" s="1859"/>
      <c r="O75" s="1859"/>
      <c r="P75" s="1859"/>
      <c r="Q75" s="1859"/>
      <c r="R75" s="1859"/>
      <c r="S75" s="1859"/>
      <c r="T75" s="1860"/>
      <c r="U75" s="598" t="s">
        <v>19</v>
      </c>
      <c r="V75" s="599"/>
      <c r="W75" s="599"/>
      <c r="X75" s="1889" t="s">
        <v>6</v>
      </c>
      <c r="Y75" s="1890"/>
      <c r="Z75" s="1890"/>
      <c r="AA75" s="1890"/>
      <c r="AB75" s="1890"/>
      <c r="AC75" s="1890"/>
      <c r="AD75" s="1890"/>
      <c r="AE75" s="1890"/>
      <c r="AF75" s="1890"/>
      <c r="AG75" s="1890"/>
      <c r="AH75" s="1890"/>
      <c r="AI75" s="1890"/>
      <c r="AJ75" s="1890"/>
      <c r="AK75" s="1890"/>
      <c r="AL75" s="1890"/>
      <c r="AM75" s="1890"/>
      <c r="AN75" s="1890"/>
      <c r="AO75" s="1890"/>
      <c r="AP75" s="1890"/>
      <c r="AQ75" s="1890"/>
      <c r="AR75" s="1890"/>
      <c r="AS75" s="1890"/>
      <c r="AT75" s="1890"/>
      <c r="AU75" s="1890"/>
      <c r="AV75" s="1890"/>
      <c r="AW75" s="1890"/>
      <c r="AX75" s="1890"/>
      <c r="AY75" s="1890"/>
      <c r="AZ75" s="1890"/>
      <c r="BA75" s="1890"/>
      <c r="BB75" s="1890"/>
      <c r="BC75" s="600"/>
      <c r="BY75" s="582"/>
      <c r="CK75" s="585"/>
    </row>
    <row r="76" spans="2:89" s="155" customFormat="1" ht="30" hidden="1" customHeight="1">
      <c r="B76" s="1858"/>
      <c r="C76" s="1859"/>
      <c r="D76" s="1859"/>
      <c r="E76" s="1859"/>
      <c r="F76" s="1859"/>
      <c r="G76" s="1859"/>
      <c r="H76" s="1859"/>
      <c r="I76" s="1859"/>
      <c r="J76" s="1859"/>
      <c r="K76" s="1859"/>
      <c r="L76" s="1859"/>
      <c r="M76" s="1859"/>
      <c r="N76" s="1859"/>
      <c r="O76" s="1859"/>
      <c r="P76" s="1859"/>
      <c r="Q76" s="1859"/>
      <c r="R76" s="1859"/>
      <c r="S76" s="1859"/>
      <c r="T76" s="1860"/>
      <c r="U76" s="1891" t="s">
        <v>20</v>
      </c>
      <c r="V76" s="1892"/>
      <c r="W76" s="1892"/>
      <c r="X76" s="1892"/>
      <c r="Y76" s="1892"/>
      <c r="Z76" s="1892"/>
      <c r="AA76" s="1892"/>
      <c r="AB76" s="1892"/>
      <c r="AC76" s="1892"/>
      <c r="AD76" s="1892"/>
      <c r="AE76" s="1892"/>
      <c r="AF76" s="1892"/>
      <c r="AG76" s="1892"/>
      <c r="AH76" s="1892"/>
      <c r="AI76" s="1892"/>
      <c r="AJ76" s="1892"/>
      <c r="AK76" s="1892"/>
      <c r="AL76" s="1892"/>
      <c r="AM76" s="1892"/>
      <c r="AN76" s="1892"/>
      <c r="AO76" s="1892"/>
      <c r="AP76" s="1892"/>
      <c r="AQ76" s="1892"/>
      <c r="AR76" s="1892"/>
      <c r="AS76" s="1892"/>
      <c r="AT76" s="1892"/>
      <c r="AU76" s="1892"/>
      <c r="AV76" s="1892"/>
      <c r="AW76" s="1892"/>
      <c r="AX76" s="1892"/>
      <c r="AY76" s="1892"/>
      <c r="AZ76" s="1892"/>
      <c r="BA76" s="1892"/>
      <c r="BB76" s="1892"/>
      <c r="BC76" s="602"/>
      <c r="BY76" s="582"/>
    </row>
    <row r="77" spans="2:89" s="155" customFormat="1" ht="30" hidden="1" customHeight="1">
      <c r="B77" s="1858"/>
      <c r="C77" s="1859"/>
      <c r="D77" s="1859"/>
      <c r="E77" s="1859"/>
      <c r="F77" s="1859"/>
      <c r="G77" s="1859"/>
      <c r="H77" s="1859"/>
      <c r="I77" s="1859"/>
      <c r="J77" s="1859"/>
      <c r="K77" s="1859"/>
      <c r="L77" s="1859"/>
      <c r="M77" s="1859"/>
      <c r="N77" s="1859"/>
      <c r="O77" s="1859"/>
      <c r="P77" s="1859"/>
      <c r="Q77" s="1859"/>
      <c r="R77" s="1859"/>
      <c r="S77" s="1859"/>
      <c r="T77" s="1860"/>
      <c r="U77" s="603"/>
      <c r="V77" s="1889" t="s">
        <v>6</v>
      </c>
      <c r="W77" s="1889"/>
      <c r="X77" s="1889"/>
      <c r="Y77" s="1889"/>
      <c r="Z77" s="1889"/>
      <c r="AA77" s="1889"/>
      <c r="AB77" s="1889"/>
      <c r="AC77" s="1889"/>
      <c r="AD77" s="1889"/>
      <c r="AE77" s="1889"/>
      <c r="AF77" s="1889"/>
      <c r="AG77" s="1889"/>
      <c r="AH77" s="1889"/>
      <c r="AI77" s="1889"/>
      <c r="AJ77" s="1889"/>
      <c r="AK77" s="1889"/>
      <c r="AL77" s="1889"/>
      <c r="AM77" s="1889"/>
      <c r="AN77" s="1889"/>
      <c r="AO77" s="1889"/>
      <c r="AP77" s="1889"/>
      <c r="AQ77" s="1889"/>
      <c r="AR77" s="1889"/>
      <c r="AS77" s="1889"/>
      <c r="AT77" s="1889"/>
      <c r="AU77" s="1889"/>
      <c r="AV77" s="1889"/>
      <c r="AW77" s="1889"/>
      <c r="AX77" s="1889"/>
      <c r="AY77" s="1889"/>
      <c r="AZ77" s="1889"/>
      <c r="BA77" s="1889"/>
      <c r="BB77" s="1889"/>
      <c r="BC77" s="602"/>
      <c r="BY77" s="582"/>
      <c r="CK77" s="587"/>
    </row>
    <row r="78" spans="2:89" s="155" customFormat="1" ht="30" hidden="1" customHeight="1">
      <c r="B78" s="1858"/>
      <c r="C78" s="1859"/>
      <c r="D78" s="1859"/>
      <c r="E78" s="1859"/>
      <c r="F78" s="1859"/>
      <c r="G78" s="1859"/>
      <c r="H78" s="1859"/>
      <c r="I78" s="1859"/>
      <c r="J78" s="1859"/>
      <c r="K78" s="1859"/>
      <c r="L78" s="1859"/>
      <c r="M78" s="1859"/>
      <c r="N78" s="1859"/>
      <c r="O78" s="1859"/>
      <c r="P78" s="1859"/>
      <c r="Q78" s="1859"/>
      <c r="R78" s="1859"/>
      <c r="S78" s="1859"/>
      <c r="T78" s="1860"/>
      <c r="U78" s="604" t="s">
        <v>139</v>
      </c>
      <c r="V78" s="605"/>
      <c r="W78" s="605"/>
      <c r="X78" s="605"/>
      <c r="Y78" s="1869" t="s">
        <v>6</v>
      </c>
      <c r="Z78" s="1869"/>
      <c r="AA78" s="1869"/>
      <c r="AB78" s="1869"/>
      <c r="AC78" s="606" t="s">
        <v>140</v>
      </c>
      <c r="AD78" s="607"/>
      <c r="AE78" s="1869" t="s">
        <v>6</v>
      </c>
      <c r="AF78" s="1869"/>
      <c r="AG78" s="1869"/>
      <c r="AH78" s="1869"/>
      <c r="AI78" s="1869"/>
      <c r="AJ78" s="606" t="s">
        <v>140</v>
      </c>
      <c r="AK78" s="607"/>
      <c r="AL78" s="1869" t="s">
        <v>6</v>
      </c>
      <c r="AM78" s="1869"/>
      <c r="AN78" s="1869"/>
      <c r="AO78" s="1869"/>
      <c r="AP78" s="1869"/>
      <c r="AQ78" s="1869"/>
      <c r="AR78" s="606" t="s">
        <v>141</v>
      </c>
      <c r="AS78" s="1867" t="str">
        <f>IF(LEN(Y78&amp;AE78&amp;AL78)&gt;11,"11桁以内で入力して下さい","")</f>
        <v/>
      </c>
      <c r="AT78" s="1868"/>
      <c r="AU78" s="1868"/>
      <c r="AV78" s="1868"/>
      <c r="AW78" s="1868"/>
      <c r="AX78" s="1868"/>
      <c r="AY78" s="1868"/>
      <c r="AZ78" s="1868"/>
      <c r="BA78" s="1868"/>
      <c r="BB78" s="1868"/>
      <c r="BC78" s="608"/>
      <c r="BY78" s="582"/>
    </row>
    <row r="79" spans="2:89" s="155" customFormat="1" ht="30" hidden="1" customHeight="1">
      <c r="B79" s="1858"/>
      <c r="C79" s="1859"/>
      <c r="D79" s="1859"/>
      <c r="E79" s="1859"/>
      <c r="F79" s="1859"/>
      <c r="G79" s="1859"/>
      <c r="H79" s="1859"/>
      <c r="I79" s="1859"/>
      <c r="J79" s="1859"/>
      <c r="K79" s="1859"/>
      <c r="L79" s="1859"/>
      <c r="M79" s="1859"/>
      <c r="N79" s="1859"/>
      <c r="O79" s="1859"/>
      <c r="P79" s="1859"/>
      <c r="Q79" s="1859"/>
      <c r="R79" s="1859"/>
      <c r="S79" s="1859"/>
      <c r="T79" s="1860"/>
      <c r="U79" s="604" t="s">
        <v>142</v>
      </c>
      <c r="V79" s="605"/>
      <c r="W79" s="605"/>
      <c r="X79" s="605"/>
      <c r="Y79" s="1869" t="s">
        <v>6</v>
      </c>
      <c r="Z79" s="1870"/>
      <c r="AA79" s="1870"/>
      <c r="AB79" s="1870"/>
      <c r="AC79" s="606" t="s">
        <v>140</v>
      </c>
      <c r="AD79" s="607"/>
      <c r="AE79" s="1869" t="s">
        <v>6</v>
      </c>
      <c r="AF79" s="1869"/>
      <c r="AG79" s="1869"/>
      <c r="AH79" s="1869"/>
      <c r="AI79" s="1869"/>
      <c r="AJ79" s="606" t="s">
        <v>140</v>
      </c>
      <c r="AK79" s="607"/>
      <c r="AL79" s="1869" t="s">
        <v>6</v>
      </c>
      <c r="AM79" s="1869"/>
      <c r="AN79" s="1869"/>
      <c r="AO79" s="1869"/>
      <c r="AP79" s="1869"/>
      <c r="AQ79" s="1869"/>
      <c r="AR79" s="606" t="s">
        <v>141</v>
      </c>
      <c r="AS79" s="1867" t="str">
        <f>IF(LEN(Y79&amp;AE79&amp;AL79)&gt;11,"11桁以内で入力して下さい","")</f>
        <v/>
      </c>
      <c r="AT79" s="1868"/>
      <c r="AU79" s="1868"/>
      <c r="AV79" s="1868"/>
      <c r="AW79" s="1868"/>
      <c r="AX79" s="1868"/>
      <c r="AY79" s="1868"/>
      <c r="AZ79" s="1868"/>
      <c r="BA79" s="1868"/>
      <c r="BB79" s="1868"/>
      <c r="BC79" s="608"/>
      <c r="BY79" s="582"/>
    </row>
    <row r="80" spans="2:89" s="155" customFormat="1" ht="30" hidden="1" customHeight="1" thickBot="1">
      <c r="B80" s="1885"/>
      <c r="C80" s="1886"/>
      <c r="D80" s="1886"/>
      <c r="E80" s="1886"/>
      <c r="F80" s="1886"/>
      <c r="G80" s="1886"/>
      <c r="H80" s="1886"/>
      <c r="I80" s="1886"/>
      <c r="J80" s="1886"/>
      <c r="K80" s="1886"/>
      <c r="L80" s="1886"/>
      <c r="M80" s="1886"/>
      <c r="N80" s="1886"/>
      <c r="O80" s="1886"/>
      <c r="P80" s="1886"/>
      <c r="Q80" s="1886"/>
      <c r="R80" s="1886"/>
      <c r="S80" s="1886"/>
      <c r="T80" s="1887"/>
      <c r="U80" s="1871" t="s">
        <v>295</v>
      </c>
      <c r="V80" s="1872"/>
      <c r="W80" s="1872"/>
      <c r="X80" s="1872"/>
      <c r="Y80" s="1872"/>
      <c r="Z80" s="1873"/>
      <c r="AA80" s="1873"/>
      <c r="AB80" s="1873"/>
      <c r="AC80" s="1875"/>
      <c r="AD80" s="1875"/>
      <c r="AE80" s="1875"/>
      <c r="AF80" s="1875"/>
      <c r="AG80" s="1875"/>
      <c r="AH80" s="1875"/>
      <c r="AI80" s="1875"/>
      <c r="AJ80" s="1875"/>
      <c r="AK80" s="1875"/>
      <c r="AL80" s="1875"/>
      <c r="AM80" s="1875"/>
      <c r="AN80" s="1875"/>
      <c r="AO80" s="1875"/>
      <c r="AP80" s="1875"/>
      <c r="AQ80" s="1875"/>
      <c r="AR80" s="1875"/>
      <c r="AS80" s="1875"/>
      <c r="AT80" s="1875"/>
      <c r="AU80" s="1875"/>
      <c r="AV80" s="1875"/>
      <c r="AW80" s="1875"/>
      <c r="AX80" s="1875"/>
      <c r="AY80" s="1875"/>
      <c r="AZ80" s="1875"/>
      <c r="BA80" s="1875"/>
      <c r="BB80" s="1875"/>
      <c r="BC80" s="1876"/>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814" t="s">
        <v>4183</v>
      </c>
      <c r="C87" s="1815"/>
      <c r="D87" s="1815"/>
      <c r="E87" s="1815"/>
      <c r="F87" s="1815"/>
      <c r="G87" s="1815"/>
      <c r="H87" s="1815"/>
      <c r="I87" s="1815"/>
      <c r="J87" s="1815"/>
      <c r="K87" s="1815"/>
      <c r="L87" s="1815"/>
      <c r="M87" s="1815"/>
      <c r="N87" s="1815"/>
      <c r="O87" s="1815"/>
      <c r="P87" s="1816"/>
      <c r="Q87" s="1823" t="s">
        <v>4184</v>
      </c>
      <c r="R87" s="1824"/>
      <c r="S87" s="1824"/>
      <c r="T87" s="1825"/>
      <c r="U87" s="1621"/>
      <c r="V87" s="1620"/>
      <c r="W87" s="1620"/>
      <c r="X87" s="1620"/>
      <c r="Y87" s="1620"/>
      <c r="Z87" s="1620"/>
      <c r="AA87" s="1620"/>
      <c r="AB87" s="1620"/>
      <c r="AC87" s="1620"/>
      <c r="AD87" s="1620"/>
      <c r="AE87" s="1620"/>
      <c r="AF87" s="1620"/>
      <c r="AG87" s="1620"/>
      <c r="AH87" s="1620"/>
      <c r="AI87" s="1620"/>
      <c r="AJ87" s="1620"/>
      <c r="AK87" s="1620"/>
      <c r="AL87" s="1620"/>
      <c r="AM87" s="1620"/>
      <c r="AN87" s="1620"/>
      <c r="AO87" s="1620"/>
      <c r="AP87" s="1620"/>
      <c r="AQ87" s="1620"/>
      <c r="AR87" s="1620"/>
      <c r="AS87" s="1620"/>
      <c r="AT87" s="1620"/>
      <c r="AU87" s="1620"/>
      <c r="AV87" s="1620"/>
      <c r="AW87" s="1620"/>
      <c r="AX87" s="1620"/>
      <c r="AY87" s="1620"/>
      <c r="AZ87" s="1620">
        <f>'STEP１（第１入力頁）'!D17</f>
        <v>2023</v>
      </c>
      <c r="BA87" s="1620"/>
      <c r="BB87" s="1620"/>
      <c r="BC87" s="1620"/>
      <c r="BD87" s="1622" t="s">
        <v>4292</v>
      </c>
      <c r="BE87" s="1622"/>
      <c r="BF87" s="1622"/>
      <c r="BG87" s="1622"/>
      <c r="BH87" s="1622"/>
      <c r="BI87" s="1622"/>
      <c r="BJ87" s="1622"/>
      <c r="BK87" s="1622"/>
      <c r="BL87" s="1622"/>
      <c r="BM87" s="1622"/>
      <c r="BN87" s="1622"/>
      <c r="BO87" s="1622"/>
      <c r="BP87" s="1622"/>
      <c r="BQ87" s="1622"/>
      <c r="BR87" s="1622"/>
      <c r="BS87" s="1622"/>
      <c r="BT87" s="1622"/>
      <c r="BU87" s="1622"/>
      <c r="BV87" s="1622"/>
      <c r="BW87" s="1622"/>
      <c r="BX87" s="1622"/>
      <c r="BY87" s="1622"/>
      <c r="BZ87" s="1622"/>
      <c r="CA87" s="1622"/>
      <c r="CB87" s="1622"/>
      <c r="CC87" s="1622"/>
      <c r="CD87" s="1622"/>
      <c r="CE87" s="1622"/>
      <c r="CF87" s="1622"/>
      <c r="CG87" s="1622"/>
      <c r="CH87" s="1622"/>
      <c r="CI87" s="1622"/>
      <c r="CJ87" s="1622"/>
      <c r="CK87" s="1622"/>
      <c r="CL87" s="1622"/>
      <c r="CM87" s="1622"/>
      <c r="CN87" s="1622"/>
      <c r="CO87" s="1622"/>
      <c r="CP87" s="1622"/>
      <c r="CQ87" s="1622"/>
      <c r="CR87" s="1622"/>
      <c r="CS87" s="1622"/>
      <c r="CT87" s="1622"/>
      <c r="CU87" s="1622"/>
      <c r="CV87" s="1622"/>
      <c r="CW87" s="1622"/>
      <c r="CX87" s="1622"/>
      <c r="CY87" s="1622"/>
      <c r="CZ87" s="1622"/>
      <c r="DA87" s="1622"/>
      <c r="DB87" s="1622"/>
      <c r="DC87" s="1622"/>
      <c r="DD87" s="1622"/>
      <c r="DE87" s="1622"/>
      <c r="DF87" s="1622"/>
      <c r="DG87" s="1622"/>
      <c r="DH87" s="1622"/>
      <c r="DI87" s="1622"/>
      <c r="DJ87" s="1623"/>
    </row>
    <row r="88" spans="2:114" ht="13.5" customHeight="1">
      <c r="B88" s="1817"/>
      <c r="C88" s="1818"/>
      <c r="D88" s="1818"/>
      <c r="E88" s="1818"/>
      <c r="F88" s="1818"/>
      <c r="G88" s="1818"/>
      <c r="H88" s="1818"/>
      <c r="I88" s="1818"/>
      <c r="J88" s="1818"/>
      <c r="K88" s="1818"/>
      <c r="L88" s="1818"/>
      <c r="M88" s="1818"/>
      <c r="N88" s="1818"/>
      <c r="O88" s="1818"/>
      <c r="P88" s="1819"/>
      <c r="Q88" s="1826"/>
      <c r="R88" s="1827"/>
      <c r="S88" s="1827"/>
      <c r="T88" s="1828"/>
      <c r="U88" s="1670" t="s">
        <v>4185</v>
      </c>
      <c r="V88" s="1605"/>
      <c r="W88" s="1605"/>
      <c r="X88" s="1605"/>
      <c r="Y88" s="1605"/>
      <c r="Z88" s="1605"/>
      <c r="AA88" s="1605"/>
      <c r="AB88" s="1605"/>
      <c r="AC88" s="1605"/>
      <c r="AD88" s="1605"/>
      <c r="AE88" s="1605"/>
      <c r="AF88" s="1605"/>
      <c r="AG88" s="1605"/>
      <c r="AH88" s="1605"/>
      <c r="AI88" s="1605"/>
      <c r="AJ88" s="1605"/>
      <c r="AK88" s="1605"/>
      <c r="AL88" s="1606"/>
      <c r="AM88" s="1587" t="s">
        <v>4186</v>
      </c>
      <c r="AN88" s="1588"/>
      <c r="AO88" s="1588"/>
      <c r="AP88" s="1588"/>
      <c r="AQ88" s="1588"/>
      <c r="AR88" s="1588"/>
      <c r="AS88" s="1588"/>
      <c r="AT88" s="1588"/>
      <c r="AU88" s="1588"/>
      <c r="AV88" s="1588"/>
      <c r="AW88" s="1588"/>
      <c r="AX88" s="1588"/>
      <c r="AY88" s="1588"/>
      <c r="AZ88" s="1588"/>
      <c r="BA88" s="1588"/>
      <c r="BB88" s="1588"/>
      <c r="BC88" s="1588"/>
      <c r="BD88" s="1589"/>
      <c r="BE88" s="1670" t="s">
        <v>4187</v>
      </c>
      <c r="BF88" s="1605"/>
      <c r="BG88" s="1605"/>
      <c r="BH88" s="1605"/>
      <c r="BI88" s="1605"/>
      <c r="BJ88" s="1605"/>
      <c r="BK88" s="1605"/>
      <c r="BL88" s="1605"/>
      <c r="BM88" s="1605"/>
      <c r="BN88" s="1605"/>
      <c r="BO88" s="1605"/>
      <c r="BP88" s="1605"/>
      <c r="BQ88" s="1605"/>
      <c r="BR88" s="1605"/>
      <c r="BS88" s="1605"/>
      <c r="BT88" s="1605"/>
      <c r="BU88" s="1605"/>
      <c r="BV88" s="1606"/>
      <c r="CS88" s="1670" t="s">
        <v>4188</v>
      </c>
      <c r="CT88" s="1605"/>
      <c r="CU88" s="1605"/>
      <c r="CV88" s="1605"/>
      <c r="CW88" s="1605"/>
      <c r="CX88" s="1605"/>
      <c r="CY88" s="1605"/>
      <c r="CZ88" s="1605"/>
      <c r="DA88" s="1605"/>
      <c r="DB88" s="1605"/>
      <c r="DC88" s="1605"/>
      <c r="DD88" s="1605"/>
      <c r="DE88" s="1605"/>
      <c r="DF88" s="1605"/>
      <c r="DG88" s="1605"/>
      <c r="DH88" s="1605"/>
      <c r="DI88" s="1605"/>
      <c r="DJ88" s="1671"/>
    </row>
    <row r="89" spans="2:114">
      <c r="B89" s="1817"/>
      <c r="C89" s="1818"/>
      <c r="D89" s="1818"/>
      <c r="E89" s="1818"/>
      <c r="F89" s="1818"/>
      <c r="G89" s="1818"/>
      <c r="H89" s="1818"/>
      <c r="I89" s="1818"/>
      <c r="J89" s="1818"/>
      <c r="K89" s="1818"/>
      <c r="L89" s="1818"/>
      <c r="M89" s="1818"/>
      <c r="N89" s="1818"/>
      <c r="O89" s="1818"/>
      <c r="P89" s="1819"/>
      <c r="Q89" s="1826"/>
      <c r="R89" s="1827"/>
      <c r="S89" s="1827"/>
      <c r="T89" s="1828"/>
      <c r="U89" s="1769"/>
      <c r="V89" s="1581"/>
      <c r="W89" s="1581"/>
      <c r="X89" s="1581"/>
      <c r="Y89" s="1581"/>
      <c r="Z89" s="1581"/>
      <c r="AA89" s="1581"/>
      <c r="AB89" s="1581"/>
      <c r="AC89" s="1581"/>
      <c r="AD89" s="1581"/>
      <c r="AE89" s="1581"/>
      <c r="AF89" s="1581"/>
      <c r="AG89" s="1581"/>
      <c r="AH89" s="1581"/>
      <c r="AI89" s="1581"/>
      <c r="AJ89" s="1581"/>
      <c r="AK89" s="1581"/>
      <c r="AL89" s="1770"/>
      <c r="AM89" s="1590"/>
      <c r="AN89" s="1591"/>
      <c r="AO89" s="1591"/>
      <c r="AP89" s="1591"/>
      <c r="AQ89" s="1591"/>
      <c r="AR89" s="1591"/>
      <c r="AS89" s="1591"/>
      <c r="AT89" s="1591"/>
      <c r="AU89" s="1591"/>
      <c r="AV89" s="1591"/>
      <c r="AW89" s="1591"/>
      <c r="AX89" s="1591"/>
      <c r="AY89" s="1591"/>
      <c r="AZ89" s="1591"/>
      <c r="BA89" s="1591"/>
      <c r="BB89" s="1591"/>
      <c r="BC89" s="1591"/>
      <c r="BD89" s="1592"/>
      <c r="BE89" s="1769"/>
      <c r="BF89" s="1581"/>
      <c r="BG89" s="1581"/>
      <c r="BH89" s="1581"/>
      <c r="BI89" s="1581"/>
      <c r="BJ89" s="1581"/>
      <c r="BK89" s="1581"/>
      <c r="BL89" s="1581"/>
      <c r="BM89" s="1581"/>
      <c r="BN89" s="1581"/>
      <c r="BO89" s="1581"/>
      <c r="BP89" s="1581"/>
      <c r="BQ89" s="1581"/>
      <c r="BR89" s="1581"/>
      <c r="BS89" s="1581"/>
      <c r="BT89" s="1581"/>
      <c r="BU89" s="1581"/>
      <c r="BV89" s="1770"/>
      <c r="CS89" s="1769"/>
      <c r="CT89" s="1581"/>
      <c r="CU89" s="1581"/>
      <c r="CV89" s="1581"/>
      <c r="CW89" s="1581"/>
      <c r="CX89" s="1581"/>
      <c r="CY89" s="1581"/>
      <c r="CZ89" s="1581"/>
      <c r="DA89" s="1581"/>
      <c r="DB89" s="1581"/>
      <c r="DC89" s="1581"/>
      <c r="DD89" s="1581"/>
      <c r="DE89" s="1581"/>
      <c r="DF89" s="1581"/>
      <c r="DG89" s="1581"/>
      <c r="DH89" s="1581"/>
      <c r="DI89" s="1581"/>
      <c r="DJ89" s="1832"/>
    </row>
    <row r="90" spans="2:114" ht="13.5" customHeight="1">
      <c r="B90" s="1817"/>
      <c r="C90" s="1818"/>
      <c r="D90" s="1818"/>
      <c r="E90" s="1818"/>
      <c r="F90" s="1818"/>
      <c r="G90" s="1818"/>
      <c r="H90" s="1818"/>
      <c r="I90" s="1818"/>
      <c r="J90" s="1818"/>
      <c r="K90" s="1818"/>
      <c r="L90" s="1818"/>
      <c r="M90" s="1818"/>
      <c r="N90" s="1818"/>
      <c r="O90" s="1818"/>
      <c r="P90" s="1819"/>
      <c r="Q90" s="1826"/>
      <c r="R90" s="1827"/>
      <c r="S90" s="1827"/>
      <c r="T90" s="1828"/>
      <c r="U90" s="1769"/>
      <c r="V90" s="1581"/>
      <c r="W90" s="1581"/>
      <c r="X90" s="1581"/>
      <c r="Y90" s="1581"/>
      <c r="Z90" s="1581"/>
      <c r="AA90" s="1581"/>
      <c r="AB90" s="1581"/>
      <c r="AC90" s="1581"/>
      <c r="AD90" s="1581"/>
      <c r="AE90" s="1581"/>
      <c r="AF90" s="1581"/>
      <c r="AG90" s="1581"/>
      <c r="AH90" s="1581"/>
      <c r="AI90" s="1581"/>
      <c r="AJ90" s="1581"/>
      <c r="AK90" s="1581"/>
      <c r="AL90" s="1770"/>
      <c r="AM90" s="1590"/>
      <c r="AN90" s="1591"/>
      <c r="AO90" s="1591"/>
      <c r="AP90" s="1591"/>
      <c r="AQ90" s="1591"/>
      <c r="AR90" s="1591"/>
      <c r="AS90" s="1591"/>
      <c r="AT90" s="1591"/>
      <c r="AU90" s="1591"/>
      <c r="AV90" s="1591"/>
      <c r="AW90" s="1591"/>
      <c r="AX90" s="1591"/>
      <c r="AY90" s="1591"/>
      <c r="AZ90" s="1591"/>
      <c r="BA90" s="1591"/>
      <c r="BB90" s="1591"/>
      <c r="BC90" s="1591"/>
      <c r="BD90" s="1592"/>
      <c r="BE90" s="1769"/>
      <c r="BF90" s="1581"/>
      <c r="BG90" s="1581"/>
      <c r="BH90" s="1581"/>
      <c r="BI90" s="1581"/>
      <c r="BJ90" s="1581"/>
      <c r="BK90" s="1581"/>
      <c r="BL90" s="1581"/>
      <c r="BM90" s="1581"/>
      <c r="BN90" s="1581"/>
      <c r="BO90" s="1581"/>
      <c r="BP90" s="1581"/>
      <c r="BQ90" s="1581"/>
      <c r="BR90" s="1581"/>
      <c r="BS90" s="1581"/>
      <c r="BT90" s="1581"/>
      <c r="BU90" s="1581"/>
      <c r="BV90" s="1770"/>
      <c r="CS90" s="1769"/>
      <c r="CT90" s="1581"/>
      <c r="CU90" s="1581"/>
      <c r="CV90" s="1581"/>
      <c r="CW90" s="1581"/>
      <c r="CX90" s="1581"/>
      <c r="CY90" s="1581"/>
      <c r="CZ90" s="1581"/>
      <c r="DA90" s="1581"/>
      <c r="DB90" s="1581"/>
      <c r="DC90" s="1581"/>
      <c r="DD90" s="1581"/>
      <c r="DE90" s="1581"/>
      <c r="DF90" s="1581"/>
      <c r="DG90" s="1581"/>
      <c r="DH90" s="1581"/>
      <c r="DI90" s="1581"/>
      <c r="DJ90" s="1832"/>
    </row>
    <row r="91" spans="2:114">
      <c r="B91" s="1817"/>
      <c r="C91" s="1818"/>
      <c r="D91" s="1818"/>
      <c r="E91" s="1818"/>
      <c r="F91" s="1818"/>
      <c r="G91" s="1818"/>
      <c r="H91" s="1818"/>
      <c r="I91" s="1818"/>
      <c r="J91" s="1818"/>
      <c r="K91" s="1818"/>
      <c r="L91" s="1818"/>
      <c r="M91" s="1818"/>
      <c r="N91" s="1818"/>
      <c r="O91" s="1818"/>
      <c r="P91" s="1819"/>
      <c r="Q91" s="1826"/>
      <c r="R91" s="1827"/>
      <c r="S91" s="1827"/>
      <c r="T91" s="1828"/>
      <c r="U91" s="1672"/>
      <c r="V91" s="1608"/>
      <c r="W91" s="1608"/>
      <c r="X91" s="1608"/>
      <c r="Y91" s="1608"/>
      <c r="Z91" s="1608"/>
      <c r="AA91" s="1608"/>
      <c r="AB91" s="1608"/>
      <c r="AC91" s="1608"/>
      <c r="AD91" s="1608"/>
      <c r="AE91" s="1608"/>
      <c r="AF91" s="1608"/>
      <c r="AG91" s="1608"/>
      <c r="AH91" s="1608"/>
      <c r="AI91" s="1608"/>
      <c r="AJ91" s="1608"/>
      <c r="AK91" s="1608"/>
      <c r="AL91" s="1609"/>
      <c r="AM91" s="1747"/>
      <c r="AN91" s="1764"/>
      <c r="AO91" s="1764"/>
      <c r="AP91" s="1764"/>
      <c r="AQ91" s="1764"/>
      <c r="AR91" s="1764"/>
      <c r="AS91" s="1764"/>
      <c r="AT91" s="1764"/>
      <c r="AU91" s="1764"/>
      <c r="AV91" s="1764"/>
      <c r="AW91" s="1764"/>
      <c r="AX91" s="1764"/>
      <c r="AY91" s="1764"/>
      <c r="AZ91" s="1764"/>
      <c r="BA91" s="1764"/>
      <c r="BB91" s="1764"/>
      <c r="BC91" s="1764"/>
      <c r="BD91" s="1748"/>
      <c r="BE91" s="1672"/>
      <c r="BF91" s="1608"/>
      <c r="BG91" s="1608"/>
      <c r="BH91" s="1608"/>
      <c r="BI91" s="1608"/>
      <c r="BJ91" s="1608"/>
      <c r="BK91" s="1608"/>
      <c r="BL91" s="1608"/>
      <c r="BM91" s="1608"/>
      <c r="BN91" s="1608"/>
      <c r="BO91" s="1608"/>
      <c r="BP91" s="1608"/>
      <c r="BQ91" s="1608"/>
      <c r="BR91" s="1608"/>
      <c r="BS91" s="1608"/>
      <c r="BT91" s="1608"/>
      <c r="BU91" s="1608"/>
      <c r="BV91" s="1609"/>
      <c r="CS91" s="1672"/>
      <c r="CT91" s="1608"/>
      <c r="CU91" s="1608"/>
      <c r="CV91" s="1608"/>
      <c r="CW91" s="1608"/>
      <c r="CX91" s="1608"/>
      <c r="CY91" s="1608"/>
      <c r="CZ91" s="1608"/>
      <c r="DA91" s="1608"/>
      <c r="DB91" s="1608"/>
      <c r="DC91" s="1608"/>
      <c r="DD91" s="1608"/>
      <c r="DE91" s="1608"/>
      <c r="DF91" s="1608"/>
      <c r="DG91" s="1608"/>
      <c r="DH91" s="1608"/>
      <c r="DI91" s="1608"/>
      <c r="DJ91" s="1673"/>
    </row>
    <row r="92" spans="2:114" ht="14.25" thickBot="1">
      <c r="B92" s="1820"/>
      <c r="C92" s="1821"/>
      <c r="D92" s="1821"/>
      <c r="E92" s="1821"/>
      <c r="F92" s="1821"/>
      <c r="G92" s="1821"/>
      <c r="H92" s="1821"/>
      <c r="I92" s="1821"/>
      <c r="J92" s="1821"/>
      <c r="K92" s="1821"/>
      <c r="L92" s="1821"/>
      <c r="M92" s="1821"/>
      <c r="N92" s="1821"/>
      <c r="O92" s="1821"/>
      <c r="P92" s="1822"/>
      <c r="Q92" s="1829"/>
      <c r="R92" s="1830"/>
      <c r="S92" s="1830"/>
      <c r="T92" s="1831"/>
      <c r="U92" s="1674" t="s">
        <v>3122</v>
      </c>
      <c r="V92" s="1675"/>
      <c r="W92" s="1675"/>
      <c r="X92" s="1675"/>
      <c r="Y92" s="1675"/>
      <c r="Z92" s="1675"/>
      <c r="AA92" s="1675"/>
      <c r="AB92" s="1675"/>
      <c r="AC92" s="1676"/>
      <c r="AD92" s="1674" t="s">
        <v>4189</v>
      </c>
      <c r="AE92" s="1675"/>
      <c r="AF92" s="1675"/>
      <c r="AG92" s="1675"/>
      <c r="AH92" s="1675"/>
      <c r="AI92" s="1675"/>
      <c r="AJ92" s="1675"/>
      <c r="AK92" s="1675"/>
      <c r="AL92" s="1676"/>
      <c r="AM92" s="1674" t="s">
        <v>3122</v>
      </c>
      <c r="AN92" s="1675"/>
      <c r="AO92" s="1675"/>
      <c r="AP92" s="1675"/>
      <c r="AQ92" s="1675"/>
      <c r="AR92" s="1675"/>
      <c r="AS92" s="1675"/>
      <c r="AT92" s="1675"/>
      <c r="AU92" s="1676"/>
      <c r="AV92" s="1674" t="s">
        <v>4189</v>
      </c>
      <c r="AW92" s="1675"/>
      <c r="AX92" s="1675"/>
      <c r="AY92" s="1675"/>
      <c r="AZ92" s="1675"/>
      <c r="BA92" s="1675"/>
      <c r="BB92" s="1675"/>
      <c r="BC92" s="1675"/>
      <c r="BD92" s="1676"/>
      <c r="BE92" s="1674" t="s">
        <v>3122</v>
      </c>
      <c r="BF92" s="1675"/>
      <c r="BG92" s="1675"/>
      <c r="BH92" s="1675"/>
      <c r="BI92" s="1675"/>
      <c r="BJ92" s="1675"/>
      <c r="BK92" s="1675"/>
      <c r="BL92" s="1675"/>
      <c r="BM92" s="1676"/>
      <c r="BN92" s="1674" t="s">
        <v>4189</v>
      </c>
      <c r="BO92" s="1675"/>
      <c r="BP92" s="1675"/>
      <c r="BQ92" s="1675"/>
      <c r="BR92" s="1675"/>
      <c r="BS92" s="1675"/>
      <c r="BT92" s="1675"/>
      <c r="BU92" s="1675"/>
      <c r="BV92" s="1676"/>
      <c r="CS92" s="1674" t="s">
        <v>3122</v>
      </c>
      <c r="CT92" s="1675"/>
      <c r="CU92" s="1675"/>
      <c r="CV92" s="1675"/>
      <c r="CW92" s="1675"/>
      <c r="CX92" s="1675"/>
      <c r="CY92" s="1675"/>
      <c r="CZ92" s="1675"/>
      <c r="DA92" s="1676"/>
      <c r="DB92" s="1674" t="s">
        <v>4189</v>
      </c>
      <c r="DC92" s="1675"/>
      <c r="DD92" s="1675"/>
      <c r="DE92" s="1675"/>
      <c r="DF92" s="1675"/>
      <c r="DG92" s="1675"/>
      <c r="DH92" s="1675"/>
      <c r="DI92" s="1675"/>
      <c r="DJ92" s="1677"/>
    </row>
    <row r="93" spans="2:114" ht="24" customHeight="1">
      <c r="B93" s="1807" t="s">
        <v>4191</v>
      </c>
      <c r="C93" s="1808"/>
      <c r="D93" s="1809" t="s">
        <v>4</v>
      </c>
      <c r="E93" s="1810"/>
      <c r="F93" s="1810"/>
      <c r="G93" s="1810"/>
      <c r="H93" s="1810"/>
      <c r="I93" s="1810"/>
      <c r="J93" s="1810"/>
      <c r="K93" s="1810"/>
      <c r="L93" s="1810"/>
      <c r="M93" s="1810"/>
      <c r="N93" s="1810"/>
      <c r="O93" s="1810"/>
      <c r="P93" s="1811"/>
      <c r="Q93" s="1621" t="s">
        <v>4228</v>
      </c>
      <c r="R93" s="1812"/>
      <c r="S93" s="1812"/>
      <c r="T93" s="1813"/>
      <c r="U93" s="1800">
        <v>81.599999999999994</v>
      </c>
      <c r="V93" s="1801"/>
      <c r="W93" s="1801"/>
      <c r="X93" s="1801"/>
      <c r="Y93" s="1801"/>
      <c r="Z93" s="1801"/>
      <c r="AA93" s="1801"/>
      <c r="AB93" s="1801"/>
      <c r="AC93" s="1802"/>
      <c r="AD93" s="1603">
        <v>3125.2799999999997</v>
      </c>
      <c r="AE93" s="1585"/>
      <c r="AF93" s="1585"/>
      <c r="AG93" s="1585"/>
      <c r="AH93" s="1585"/>
      <c r="AI93" s="1585"/>
      <c r="AJ93" s="1585"/>
      <c r="AK93" s="1585"/>
      <c r="AL93" s="1610"/>
      <c r="AM93" s="1800">
        <v>14.25</v>
      </c>
      <c r="AN93" s="1801"/>
      <c r="AO93" s="1801"/>
      <c r="AP93" s="1801"/>
      <c r="AQ93" s="1801"/>
      <c r="AR93" s="1801"/>
      <c r="AS93" s="1801"/>
      <c r="AT93" s="1801"/>
      <c r="AU93" s="1802"/>
      <c r="AV93" s="1800">
        <v>545.77499999999998</v>
      </c>
      <c r="AW93" s="1801"/>
      <c r="AX93" s="1801"/>
      <c r="AY93" s="1801"/>
      <c r="AZ93" s="1801"/>
      <c r="BA93" s="1801"/>
      <c r="BB93" s="1801"/>
      <c r="BC93" s="1801"/>
      <c r="BD93" s="1802"/>
      <c r="BE93" s="1800">
        <v>13.24</v>
      </c>
      <c r="BF93" s="1801"/>
      <c r="BG93" s="1801"/>
      <c r="BH93" s="1801"/>
      <c r="BI93" s="1801"/>
      <c r="BJ93" s="1801"/>
      <c r="BK93" s="1801"/>
      <c r="BL93" s="1801"/>
      <c r="BM93" s="1802"/>
      <c r="BN93" s="1800">
        <v>507.09199999999998</v>
      </c>
      <c r="BO93" s="1801"/>
      <c r="BP93" s="1801"/>
      <c r="BQ93" s="1801"/>
      <c r="BR93" s="1801"/>
      <c r="BS93" s="1801"/>
      <c r="BT93" s="1801"/>
      <c r="BU93" s="1801"/>
      <c r="BV93" s="1802"/>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803"/>
      <c r="CT93" s="1804"/>
      <c r="CU93" s="1804"/>
      <c r="CV93" s="1804"/>
      <c r="CW93" s="1804"/>
      <c r="CX93" s="1804"/>
      <c r="CY93" s="1804"/>
      <c r="CZ93" s="1804"/>
      <c r="DA93" s="1805"/>
      <c r="DB93" s="1803"/>
      <c r="DC93" s="1804"/>
      <c r="DD93" s="1804"/>
      <c r="DE93" s="1804"/>
      <c r="DF93" s="1804"/>
      <c r="DG93" s="1804"/>
      <c r="DH93" s="1804"/>
      <c r="DI93" s="1804"/>
      <c r="DJ93" s="1806"/>
    </row>
    <row r="94" spans="2:114" ht="24" customHeight="1">
      <c r="B94" s="1786"/>
      <c r="C94" s="1592"/>
      <c r="D94" s="1790"/>
      <c r="E94" s="1745"/>
      <c r="F94" s="1745"/>
      <c r="G94" s="1745"/>
      <c r="H94" s="1745"/>
      <c r="I94" s="1745"/>
      <c r="J94" s="1745"/>
      <c r="K94" s="1745"/>
      <c r="L94" s="1745"/>
      <c r="M94" s="1745"/>
      <c r="N94" s="1745"/>
      <c r="O94" s="1745"/>
      <c r="P94" s="1742"/>
      <c r="Q94" s="1686"/>
      <c r="R94" s="1687"/>
      <c r="S94" s="1687"/>
      <c r="T94" s="1688"/>
      <c r="U94" s="1582"/>
      <c r="V94" s="1583"/>
      <c r="W94" s="1583"/>
      <c r="X94" s="1583"/>
      <c r="Y94" s="1583"/>
      <c r="Z94" s="1583"/>
      <c r="AA94" s="1583"/>
      <c r="AB94" s="1583"/>
      <c r="AC94" s="1593"/>
      <c r="AD94" s="1582" t="s">
        <v>4397</v>
      </c>
      <c r="AE94" s="1583"/>
      <c r="AF94" s="1583">
        <v>3117.12</v>
      </c>
      <c r="AG94" s="1583"/>
      <c r="AH94" s="1583"/>
      <c r="AI94" s="1583"/>
      <c r="AJ94" s="1583"/>
      <c r="AK94" s="1583" t="s">
        <v>4398</v>
      </c>
      <c r="AL94" s="1593"/>
      <c r="AM94" s="1582"/>
      <c r="AN94" s="1583"/>
      <c r="AO94" s="1583"/>
      <c r="AP94" s="1583"/>
      <c r="AQ94" s="1583"/>
      <c r="AR94" s="1583"/>
      <c r="AS94" s="1583"/>
      <c r="AT94" s="1583"/>
      <c r="AU94" s="1593"/>
      <c r="AV94" s="1582" t="s">
        <v>4397</v>
      </c>
      <c r="AW94" s="1583"/>
      <c r="AX94" s="1583">
        <v>544.35</v>
      </c>
      <c r="AY94" s="1583"/>
      <c r="AZ94" s="1583"/>
      <c r="BA94" s="1583"/>
      <c r="BB94" s="1583"/>
      <c r="BC94" s="1583" t="s">
        <v>4465</v>
      </c>
      <c r="BD94" s="1593"/>
      <c r="BE94" s="1582"/>
      <c r="BF94" s="1583"/>
      <c r="BG94" s="1583"/>
      <c r="BH94" s="1583"/>
      <c r="BI94" s="1583"/>
      <c r="BJ94" s="1583"/>
      <c r="BK94" s="1583"/>
      <c r="BL94" s="1583"/>
      <c r="BM94" s="1593"/>
      <c r="BN94" s="1582" t="s">
        <v>4397</v>
      </c>
      <c r="BO94" s="1583"/>
      <c r="BP94" s="1583">
        <v>505.76800000000003</v>
      </c>
      <c r="BQ94" s="1583"/>
      <c r="BR94" s="1583"/>
      <c r="BS94" s="1583"/>
      <c r="BT94" s="1583"/>
      <c r="BU94" s="1583" t="s">
        <v>4465</v>
      </c>
      <c r="BV94" s="1593"/>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17"/>
      <c r="CT94" s="1618"/>
      <c r="CU94" s="1618"/>
      <c r="CV94" s="1618"/>
      <c r="CW94" s="1618"/>
      <c r="CX94" s="1618"/>
      <c r="CY94" s="1618"/>
      <c r="CZ94" s="1618"/>
      <c r="DA94" s="1772"/>
      <c r="DB94" s="1617"/>
      <c r="DC94" s="1618"/>
      <c r="DD94" s="1618"/>
      <c r="DE94" s="1618"/>
      <c r="DF94" s="1618"/>
      <c r="DG94" s="1618"/>
      <c r="DH94" s="1618"/>
      <c r="DI94" s="1618"/>
      <c r="DJ94" s="1619"/>
    </row>
    <row r="95" spans="2:114" ht="24" customHeight="1">
      <c r="B95" s="1786"/>
      <c r="C95" s="1592"/>
      <c r="D95" s="1789" t="s">
        <v>96</v>
      </c>
      <c r="E95" s="1743"/>
      <c r="F95" s="1743"/>
      <c r="G95" s="1743"/>
      <c r="H95" s="1743"/>
      <c r="I95" s="1743"/>
      <c r="J95" s="1743"/>
      <c r="K95" s="1743"/>
      <c r="L95" s="1743"/>
      <c r="M95" s="1743"/>
      <c r="N95" s="1743"/>
      <c r="O95" s="1743"/>
      <c r="P95" s="1744"/>
      <c r="Q95" s="1686" t="s">
        <v>4228</v>
      </c>
      <c r="R95" s="1687"/>
      <c r="S95" s="1687"/>
      <c r="T95" s="1688"/>
      <c r="U95" s="1603">
        <v>93.6</v>
      </c>
      <c r="V95" s="1585"/>
      <c r="W95" s="1585"/>
      <c r="X95" s="1585"/>
      <c r="Y95" s="1585"/>
      <c r="Z95" s="1585"/>
      <c r="AA95" s="1585"/>
      <c r="AB95" s="1585"/>
      <c r="AC95" s="1610"/>
      <c r="AD95" s="1603">
        <v>3257.2799999999997</v>
      </c>
      <c r="AE95" s="1585"/>
      <c r="AF95" s="1585"/>
      <c r="AG95" s="1585"/>
      <c r="AH95" s="1585"/>
      <c r="AI95" s="1585"/>
      <c r="AJ95" s="1585"/>
      <c r="AK95" s="1585"/>
      <c r="AL95" s="1610"/>
      <c r="AM95" s="1603">
        <v>15.25</v>
      </c>
      <c r="AN95" s="1585"/>
      <c r="AO95" s="1585"/>
      <c r="AP95" s="1585"/>
      <c r="AQ95" s="1585"/>
      <c r="AR95" s="1585"/>
      <c r="AS95" s="1585"/>
      <c r="AT95" s="1585"/>
      <c r="AU95" s="1610"/>
      <c r="AV95" s="1603">
        <v>530.69999999999993</v>
      </c>
      <c r="AW95" s="1585"/>
      <c r="AX95" s="1585"/>
      <c r="AY95" s="1585"/>
      <c r="AZ95" s="1585"/>
      <c r="BA95" s="1585"/>
      <c r="BB95" s="1585"/>
      <c r="BC95" s="1585"/>
      <c r="BD95" s="1610"/>
      <c r="BE95" s="1603">
        <v>14.24</v>
      </c>
      <c r="BF95" s="1585"/>
      <c r="BG95" s="1585"/>
      <c r="BH95" s="1585"/>
      <c r="BI95" s="1585"/>
      <c r="BJ95" s="1585"/>
      <c r="BK95" s="1585"/>
      <c r="BL95" s="1585"/>
      <c r="BM95" s="1610"/>
      <c r="BN95" s="1603">
        <v>495.55199999999996</v>
      </c>
      <c r="BO95" s="1585"/>
      <c r="BP95" s="1585"/>
      <c r="BQ95" s="1585"/>
      <c r="BR95" s="1585"/>
      <c r="BS95" s="1585"/>
      <c r="BT95" s="1585"/>
      <c r="BU95" s="1585"/>
      <c r="BV95" s="1610"/>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14"/>
      <c r="CT95" s="1615"/>
      <c r="CU95" s="1615"/>
      <c r="CV95" s="1615"/>
      <c r="CW95" s="1615"/>
      <c r="CX95" s="1615"/>
      <c r="CY95" s="1615"/>
      <c r="CZ95" s="1615"/>
      <c r="DA95" s="1771"/>
      <c r="DB95" s="1614"/>
      <c r="DC95" s="1615"/>
      <c r="DD95" s="1615"/>
      <c r="DE95" s="1615"/>
      <c r="DF95" s="1615"/>
      <c r="DG95" s="1615"/>
      <c r="DH95" s="1615"/>
      <c r="DI95" s="1615"/>
      <c r="DJ95" s="1616"/>
    </row>
    <row r="96" spans="2:114" ht="24" customHeight="1">
      <c r="B96" s="1786"/>
      <c r="C96" s="1592"/>
      <c r="D96" s="1790" t="s">
        <v>96</v>
      </c>
      <c r="E96" s="1745"/>
      <c r="F96" s="1745"/>
      <c r="G96" s="1745"/>
      <c r="H96" s="1745"/>
      <c r="I96" s="1745"/>
      <c r="J96" s="1745"/>
      <c r="K96" s="1745"/>
      <c r="L96" s="1745"/>
      <c r="M96" s="1745"/>
      <c r="N96" s="1745"/>
      <c r="O96" s="1745"/>
      <c r="P96" s="1742"/>
      <c r="Q96" s="1686" t="s">
        <v>4192</v>
      </c>
      <c r="R96" s="1687"/>
      <c r="S96" s="1687"/>
      <c r="T96" s="1688"/>
      <c r="U96" s="1582"/>
      <c r="V96" s="1583"/>
      <c r="W96" s="1583"/>
      <c r="X96" s="1583"/>
      <c r="Y96" s="1583"/>
      <c r="Z96" s="1583"/>
      <c r="AA96" s="1583"/>
      <c r="AB96" s="1583"/>
      <c r="AC96" s="1593"/>
      <c r="AD96" s="1582" t="s">
        <v>4397</v>
      </c>
      <c r="AE96" s="1583"/>
      <c r="AF96" s="1583">
        <v>3304.0799999999995</v>
      </c>
      <c r="AG96" s="1583"/>
      <c r="AH96" s="1583"/>
      <c r="AI96" s="1583"/>
      <c r="AJ96" s="1583"/>
      <c r="AK96" s="1583" t="s">
        <v>4465</v>
      </c>
      <c r="AL96" s="1593"/>
      <c r="AM96" s="1582"/>
      <c r="AN96" s="1583"/>
      <c r="AO96" s="1583"/>
      <c r="AP96" s="1583"/>
      <c r="AQ96" s="1583"/>
      <c r="AR96" s="1583"/>
      <c r="AS96" s="1583"/>
      <c r="AT96" s="1583"/>
      <c r="AU96" s="1593"/>
      <c r="AV96" s="1582" t="s">
        <v>4397</v>
      </c>
      <c r="AW96" s="1583"/>
      <c r="AX96" s="1583">
        <v>538.32499999999993</v>
      </c>
      <c r="AY96" s="1583"/>
      <c r="AZ96" s="1583"/>
      <c r="BA96" s="1583"/>
      <c r="BB96" s="1583"/>
      <c r="BC96" s="1583" t="s">
        <v>4465</v>
      </c>
      <c r="BD96" s="1593"/>
      <c r="BE96" s="1582"/>
      <c r="BF96" s="1583"/>
      <c r="BG96" s="1583"/>
      <c r="BH96" s="1583"/>
      <c r="BI96" s="1583"/>
      <c r="BJ96" s="1583"/>
      <c r="BK96" s="1583"/>
      <c r="BL96" s="1583"/>
      <c r="BM96" s="1593"/>
      <c r="BN96" s="1582" t="s">
        <v>4397</v>
      </c>
      <c r="BO96" s="1583"/>
      <c r="BP96" s="1583">
        <v>502.67199999999997</v>
      </c>
      <c r="BQ96" s="1583"/>
      <c r="BR96" s="1583"/>
      <c r="BS96" s="1583"/>
      <c r="BT96" s="1583"/>
      <c r="BU96" s="1583" t="s">
        <v>4465</v>
      </c>
      <c r="BV96" s="1593"/>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17"/>
      <c r="CT96" s="1618"/>
      <c r="CU96" s="1618"/>
      <c r="CV96" s="1618"/>
      <c r="CW96" s="1618"/>
      <c r="CX96" s="1618"/>
      <c r="CY96" s="1618"/>
      <c r="CZ96" s="1618"/>
      <c r="DA96" s="1772"/>
      <c r="DB96" s="1617"/>
      <c r="DC96" s="1618"/>
      <c r="DD96" s="1618"/>
      <c r="DE96" s="1618"/>
      <c r="DF96" s="1618"/>
      <c r="DG96" s="1618"/>
      <c r="DH96" s="1618"/>
      <c r="DI96" s="1618"/>
      <c r="DJ96" s="1619"/>
    </row>
    <row r="97" spans="2:114" ht="24" customHeight="1">
      <c r="B97" s="1786"/>
      <c r="C97" s="1592"/>
      <c r="D97" s="1789" t="s">
        <v>5</v>
      </c>
      <c r="E97" s="1743"/>
      <c r="F97" s="1743"/>
      <c r="G97" s="1743"/>
      <c r="H97" s="1743"/>
      <c r="I97" s="1743"/>
      <c r="J97" s="1743"/>
      <c r="K97" s="1743"/>
      <c r="L97" s="1743"/>
      <c r="M97" s="1743"/>
      <c r="N97" s="1743"/>
      <c r="O97" s="1743"/>
      <c r="P97" s="1744"/>
      <c r="Q97" s="1686" t="s">
        <v>4228</v>
      </c>
      <c r="R97" s="1687"/>
      <c r="S97" s="1687"/>
      <c r="T97" s="1688"/>
      <c r="U97" s="1603">
        <v>105.59999999999998</v>
      </c>
      <c r="V97" s="1585"/>
      <c r="W97" s="1585"/>
      <c r="X97" s="1585"/>
      <c r="Y97" s="1585"/>
      <c r="Z97" s="1585"/>
      <c r="AA97" s="1585"/>
      <c r="AB97" s="1585"/>
      <c r="AC97" s="1610"/>
      <c r="AD97" s="1603">
        <v>3527.0399999999991</v>
      </c>
      <c r="AE97" s="1585"/>
      <c r="AF97" s="1585"/>
      <c r="AG97" s="1585"/>
      <c r="AH97" s="1585"/>
      <c r="AI97" s="1585"/>
      <c r="AJ97" s="1585"/>
      <c r="AK97" s="1585"/>
      <c r="AL97" s="1610"/>
      <c r="AM97" s="1603">
        <v>16.25</v>
      </c>
      <c r="AN97" s="1585"/>
      <c r="AO97" s="1585"/>
      <c r="AP97" s="1585"/>
      <c r="AQ97" s="1585"/>
      <c r="AR97" s="1585"/>
      <c r="AS97" s="1585"/>
      <c r="AT97" s="1585"/>
      <c r="AU97" s="1610"/>
      <c r="AV97" s="1603">
        <v>542.75</v>
      </c>
      <c r="AW97" s="1585"/>
      <c r="AX97" s="1585"/>
      <c r="AY97" s="1585"/>
      <c r="AZ97" s="1585"/>
      <c r="BA97" s="1585"/>
      <c r="BB97" s="1585"/>
      <c r="BC97" s="1585"/>
      <c r="BD97" s="1610"/>
      <c r="BE97" s="1603">
        <v>15.24</v>
      </c>
      <c r="BF97" s="1585"/>
      <c r="BG97" s="1585"/>
      <c r="BH97" s="1585"/>
      <c r="BI97" s="1585"/>
      <c r="BJ97" s="1585"/>
      <c r="BK97" s="1585"/>
      <c r="BL97" s="1585"/>
      <c r="BM97" s="1610"/>
      <c r="BN97" s="1603">
        <v>509.01599999999996</v>
      </c>
      <c r="BO97" s="1585"/>
      <c r="BP97" s="1585"/>
      <c r="BQ97" s="1585"/>
      <c r="BR97" s="1585"/>
      <c r="BS97" s="1585"/>
      <c r="BT97" s="1585"/>
      <c r="BU97" s="1585"/>
      <c r="BV97" s="1610"/>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14"/>
      <c r="CT97" s="1615"/>
      <c r="CU97" s="1615"/>
      <c r="CV97" s="1615"/>
      <c r="CW97" s="1615"/>
      <c r="CX97" s="1615"/>
      <c r="CY97" s="1615"/>
      <c r="CZ97" s="1615"/>
      <c r="DA97" s="1771"/>
      <c r="DB97" s="1614"/>
      <c r="DC97" s="1615"/>
      <c r="DD97" s="1615"/>
      <c r="DE97" s="1615"/>
      <c r="DF97" s="1615"/>
      <c r="DG97" s="1615"/>
      <c r="DH97" s="1615"/>
      <c r="DI97" s="1615"/>
      <c r="DJ97" s="1616"/>
    </row>
    <row r="98" spans="2:114" ht="24" customHeight="1">
      <c r="B98" s="1786"/>
      <c r="C98" s="1592"/>
      <c r="D98" s="1790" t="s">
        <v>5</v>
      </c>
      <c r="E98" s="1745"/>
      <c r="F98" s="1745"/>
      <c r="G98" s="1745"/>
      <c r="H98" s="1745"/>
      <c r="I98" s="1745"/>
      <c r="J98" s="1745"/>
      <c r="K98" s="1745"/>
      <c r="L98" s="1745"/>
      <c r="M98" s="1745"/>
      <c r="N98" s="1745"/>
      <c r="O98" s="1745"/>
      <c r="P98" s="1742"/>
      <c r="Q98" s="1686" t="s">
        <v>4192</v>
      </c>
      <c r="R98" s="1687"/>
      <c r="S98" s="1687"/>
      <c r="T98" s="1688"/>
      <c r="U98" s="1582"/>
      <c r="V98" s="1583"/>
      <c r="W98" s="1583"/>
      <c r="X98" s="1583"/>
      <c r="Y98" s="1583"/>
      <c r="Z98" s="1583"/>
      <c r="AA98" s="1583"/>
      <c r="AB98" s="1583"/>
      <c r="AC98" s="1593"/>
      <c r="AD98" s="1582" t="s">
        <v>4397</v>
      </c>
      <c r="AE98" s="1583"/>
      <c r="AF98" s="1583">
        <v>3653.7599999999993</v>
      </c>
      <c r="AG98" s="1583"/>
      <c r="AH98" s="1583"/>
      <c r="AI98" s="1583"/>
      <c r="AJ98" s="1583"/>
      <c r="AK98" s="1583" t="s">
        <v>4465</v>
      </c>
      <c r="AL98" s="1593"/>
      <c r="AM98" s="1582"/>
      <c r="AN98" s="1583"/>
      <c r="AO98" s="1583"/>
      <c r="AP98" s="1583"/>
      <c r="AQ98" s="1583"/>
      <c r="AR98" s="1583"/>
      <c r="AS98" s="1583"/>
      <c r="AT98" s="1583"/>
      <c r="AU98" s="1593"/>
      <c r="AV98" s="1582" t="s">
        <v>4397</v>
      </c>
      <c r="AW98" s="1583"/>
      <c r="AX98" s="1583">
        <v>562.25</v>
      </c>
      <c r="AY98" s="1583"/>
      <c r="AZ98" s="1583"/>
      <c r="BA98" s="1583"/>
      <c r="BB98" s="1583"/>
      <c r="BC98" s="1583" t="s">
        <v>4465</v>
      </c>
      <c r="BD98" s="1593"/>
      <c r="BE98" s="1582"/>
      <c r="BF98" s="1583"/>
      <c r="BG98" s="1583"/>
      <c r="BH98" s="1583"/>
      <c r="BI98" s="1583"/>
      <c r="BJ98" s="1583"/>
      <c r="BK98" s="1583"/>
      <c r="BL98" s="1583"/>
      <c r="BM98" s="1593"/>
      <c r="BN98" s="1582" t="s">
        <v>4397</v>
      </c>
      <c r="BO98" s="1583"/>
      <c r="BP98" s="1583">
        <v>527.30399999999997</v>
      </c>
      <c r="BQ98" s="1583"/>
      <c r="BR98" s="1583"/>
      <c r="BS98" s="1583"/>
      <c r="BT98" s="1583"/>
      <c r="BU98" s="1583" t="s">
        <v>4465</v>
      </c>
      <c r="BV98" s="1593"/>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17"/>
      <c r="CT98" s="1618"/>
      <c r="CU98" s="1618"/>
      <c r="CV98" s="1618"/>
      <c r="CW98" s="1618"/>
      <c r="CX98" s="1618"/>
      <c r="CY98" s="1618"/>
      <c r="CZ98" s="1618"/>
      <c r="DA98" s="1772"/>
      <c r="DB98" s="1617"/>
      <c r="DC98" s="1618"/>
      <c r="DD98" s="1618"/>
      <c r="DE98" s="1618"/>
      <c r="DF98" s="1618"/>
      <c r="DG98" s="1618"/>
      <c r="DH98" s="1618"/>
      <c r="DI98" s="1618"/>
      <c r="DJ98" s="1619"/>
    </row>
    <row r="99" spans="2:114" ht="24" customHeight="1">
      <c r="B99" s="1786"/>
      <c r="C99" s="1592"/>
      <c r="D99" s="1789" t="s">
        <v>4193</v>
      </c>
      <c r="E99" s="1743"/>
      <c r="F99" s="1743"/>
      <c r="G99" s="1743"/>
      <c r="H99" s="1743"/>
      <c r="I99" s="1743"/>
      <c r="J99" s="1743"/>
      <c r="K99" s="1743"/>
      <c r="L99" s="1743"/>
      <c r="M99" s="1743"/>
      <c r="N99" s="1743"/>
      <c r="O99" s="1743"/>
      <c r="P99" s="1744"/>
      <c r="Q99" s="1686" t="s">
        <v>4228</v>
      </c>
      <c r="R99" s="1687"/>
      <c r="S99" s="1687"/>
      <c r="T99" s="1688"/>
      <c r="U99" s="1603">
        <v>117.59999999999998</v>
      </c>
      <c r="V99" s="1585"/>
      <c r="W99" s="1585"/>
      <c r="X99" s="1585"/>
      <c r="Y99" s="1585"/>
      <c r="Z99" s="1585"/>
      <c r="AA99" s="1585"/>
      <c r="AB99" s="1585"/>
      <c r="AC99" s="1610"/>
      <c r="AD99" s="1603">
        <v>3916.079999999999</v>
      </c>
      <c r="AE99" s="1585"/>
      <c r="AF99" s="1585"/>
      <c r="AG99" s="1585"/>
      <c r="AH99" s="1585"/>
      <c r="AI99" s="1585"/>
      <c r="AJ99" s="1585"/>
      <c r="AK99" s="1585"/>
      <c r="AL99" s="1610"/>
      <c r="AM99" s="1603">
        <v>17.25</v>
      </c>
      <c r="AN99" s="1585"/>
      <c r="AO99" s="1585"/>
      <c r="AP99" s="1585"/>
      <c r="AQ99" s="1585"/>
      <c r="AR99" s="1585"/>
      <c r="AS99" s="1585"/>
      <c r="AT99" s="1585"/>
      <c r="AU99" s="1610"/>
      <c r="AV99" s="1603">
        <v>574.42499999999995</v>
      </c>
      <c r="AW99" s="1585"/>
      <c r="AX99" s="1585"/>
      <c r="AY99" s="1585"/>
      <c r="AZ99" s="1585"/>
      <c r="BA99" s="1585"/>
      <c r="BB99" s="1585"/>
      <c r="BC99" s="1585"/>
      <c r="BD99" s="1610"/>
      <c r="BE99" s="1603">
        <v>16.239999999999998</v>
      </c>
      <c r="BF99" s="1585"/>
      <c r="BG99" s="1585"/>
      <c r="BH99" s="1585"/>
      <c r="BI99" s="1585"/>
      <c r="BJ99" s="1585"/>
      <c r="BK99" s="1585"/>
      <c r="BL99" s="1585"/>
      <c r="BM99" s="1610"/>
      <c r="BN99" s="1603">
        <v>540.79199999999992</v>
      </c>
      <c r="BO99" s="1585"/>
      <c r="BP99" s="1585"/>
      <c r="BQ99" s="1585"/>
      <c r="BR99" s="1585"/>
      <c r="BS99" s="1585"/>
      <c r="BT99" s="1585"/>
      <c r="BU99" s="1585"/>
      <c r="BV99" s="1610"/>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14"/>
      <c r="CT99" s="1615"/>
      <c r="CU99" s="1615"/>
      <c r="CV99" s="1615"/>
      <c r="CW99" s="1615"/>
      <c r="CX99" s="1615"/>
      <c r="CY99" s="1615"/>
      <c r="CZ99" s="1615"/>
      <c r="DA99" s="1771"/>
      <c r="DB99" s="1614"/>
      <c r="DC99" s="1615"/>
      <c r="DD99" s="1615"/>
      <c r="DE99" s="1615"/>
      <c r="DF99" s="1615"/>
      <c r="DG99" s="1615"/>
      <c r="DH99" s="1615"/>
      <c r="DI99" s="1615"/>
      <c r="DJ99" s="1616"/>
    </row>
    <row r="100" spans="2:114" ht="24" customHeight="1">
      <c r="B100" s="1786"/>
      <c r="C100" s="1592"/>
      <c r="D100" s="1790" t="s">
        <v>4193</v>
      </c>
      <c r="E100" s="1745"/>
      <c r="F100" s="1745"/>
      <c r="G100" s="1745"/>
      <c r="H100" s="1745"/>
      <c r="I100" s="1745"/>
      <c r="J100" s="1745"/>
      <c r="K100" s="1745"/>
      <c r="L100" s="1745"/>
      <c r="M100" s="1745"/>
      <c r="N100" s="1745"/>
      <c r="O100" s="1745"/>
      <c r="P100" s="1742"/>
      <c r="Q100" s="1686" t="s">
        <v>4192</v>
      </c>
      <c r="R100" s="1687"/>
      <c r="S100" s="1687"/>
      <c r="T100" s="1688"/>
      <c r="U100" s="1582"/>
      <c r="V100" s="1583"/>
      <c r="W100" s="1583"/>
      <c r="X100" s="1583"/>
      <c r="Y100" s="1583"/>
      <c r="Z100" s="1583"/>
      <c r="AA100" s="1583"/>
      <c r="AB100" s="1583"/>
      <c r="AC100" s="1593"/>
      <c r="AD100" s="1582" t="s">
        <v>4397</v>
      </c>
      <c r="AE100" s="1583"/>
      <c r="AF100" s="1583">
        <v>3951.3599999999997</v>
      </c>
      <c r="AG100" s="1583"/>
      <c r="AH100" s="1583"/>
      <c r="AI100" s="1583"/>
      <c r="AJ100" s="1583"/>
      <c r="AK100" s="1583" t="s">
        <v>4465</v>
      </c>
      <c r="AL100" s="1593"/>
      <c r="AM100" s="1582"/>
      <c r="AN100" s="1583"/>
      <c r="AO100" s="1583"/>
      <c r="AP100" s="1583"/>
      <c r="AQ100" s="1583"/>
      <c r="AR100" s="1583"/>
      <c r="AS100" s="1583"/>
      <c r="AT100" s="1583"/>
      <c r="AU100" s="1593"/>
      <c r="AV100" s="1582" t="s">
        <v>4397</v>
      </c>
      <c r="AW100" s="1583"/>
      <c r="AX100" s="1583">
        <v>579.6</v>
      </c>
      <c r="AY100" s="1583"/>
      <c r="AZ100" s="1583"/>
      <c r="BA100" s="1583"/>
      <c r="BB100" s="1583"/>
      <c r="BC100" s="1583" t="s">
        <v>4465</v>
      </c>
      <c r="BD100" s="1593"/>
      <c r="BE100" s="1582"/>
      <c r="BF100" s="1583"/>
      <c r="BG100" s="1583"/>
      <c r="BH100" s="1583"/>
      <c r="BI100" s="1583"/>
      <c r="BJ100" s="1583"/>
      <c r="BK100" s="1583"/>
      <c r="BL100" s="1583"/>
      <c r="BM100" s="1593"/>
      <c r="BN100" s="1582" t="s">
        <v>4397</v>
      </c>
      <c r="BO100" s="1583"/>
      <c r="BP100" s="1583">
        <v>545.66399999999999</v>
      </c>
      <c r="BQ100" s="1583"/>
      <c r="BR100" s="1583"/>
      <c r="BS100" s="1583"/>
      <c r="BT100" s="1583"/>
      <c r="BU100" s="1583" t="s">
        <v>4465</v>
      </c>
      <c r="BV100" s="1593"/>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17"/>
      <c r="CT100" s="1618"/>
      <c r="CU100" s="1618"/>
      <c r="CV100" s="1618"/>
      <c r="CW100" s="1618"/>
      <c r="CX100" s="1618"/>
      <c r="CY100" s="1618"/>
      <c r="CZ100" s="1618"/>
      <c r="DA100" s="1772"/>
      <c r="DB100" s="1617"/>
      <c r="DC100" s="1618"/>
      <c r="DD100" s="1618"/>
      <c r="DE100" s="1618"/>
      <c r="DF100" s="1618"/>
      <c r="DG100" s="1618"/>
      <c r="DH100" s="1618"/>
      <c r="DI100" s="1618"/>
      <c r="DJ100" s="1619"/>
    </row>
    <row r="101" spans="2:114" ht="24" customHeight="1">
      <c r="B101" s="1786"/>
      <c r="C101" s="1592"/>
      <c r="D101" s="1789" t="s">
        <v>4194</v>
      </c>
      <c r="E101" s="1743"/>
      <c r="F101" s="1743"/>
      <c r="G101" s="1743"/>
      <c r="H101" s="1743"/>
      <c r="I101" s="1743"/>
      <c r="J101" s="1743"/>
      <c r="K101" s="1743"/>
      <c r="L101" s="1743"/>
      <c r="M101" s="1743"/>
      <c r="N101" s="1743"/>
      <c r="O101" s="1743"/>
      <c r="P101" s="1744"/>
      <c r="Q101" s="1686" t="s">
        <v>4228</v>
      </c>
      <c r="R101" s="1687"/>
      <c r="S101" s="1687"/>
      <c r="T101" s="1688"/>
      <c r="U101" s="1603">
        <v>129.6</v>
      </c>
      <c r="V101" s="1585"/>
      <c r="W101" s="1585"/>
      <c r="X101" s="1585"/>
      <c r="Y101" s="1585"/>
      <c r="Z101" s="1585"/>
      <c r="AA101" s="1585"/>
      <c r="AB101" s="1585"/>
      <c r="AC101" s="1610"/>
      <c r="AD101" s="1603">
        <v>4704.4799999999996</v>
      </c>
      <c r="AE101" s="1585"/>
      <c r="AF101" s="1585"/>
      <c r="AG101" s="1585"/>
      <c r="AH101" s="1585"/>
      <c r="AI101" s="1585"/>
      <c r="AJ101" s="1585"/>
      <c r="AK101" s="1585"/>
      <c r="AL101" s="1610"/>
      <c r="AM101" s="1603">
        <v>18.25</v>
      </c>
      <c r="AN101" s="1585"/>
      <c r="AO101" s="1585"/>
      <c r="AP101" s="1585"/>
      <c r="AQ101" s="1585"/>
      <c r="AR101" s="1585"/>
      <c r="AS101" s="1585"/>
      <c r="AT101" s="1585"/>
      <c r="AU101" s="1610"/>
      <c r="AV101" s="1603">
        <v>662.47499999999991</v>
      </c>
      <c r="AW101" s="1585"/>
      <c r="AX101" s="1585"/>
      <c r="AY101" s="1585"/>
      <c r="AZ101" s="1585"/>
      <c r="BA101" s="1585"/>
      <c r="BB101" s="1585"/>
      <c r="BC101" s="1585"/>
      <c r="BD101" s="1610"/>
      <c r="BE101" s="1603">
        <v>17.239999999999998</v>
      </c>
      <c r="BF101" s="1585"/>
      <c r="BG101" s="1585"/>
      <c r="BH101" s="1585"/>
      <c r="BI101" s="1585"/>
      <c r="BJ101" s="1585"/>
      <c r="BK101" s="1585"/>
      <c r="BL101" s="1585"/>
      <c r="BM101" s="1610"/>
      <c r="BN101" s="1603">
        <v>625.8119999999999</v>
      </c>
      <c r="BO101" s="1585"/>
      <c r="BP101" s="1585"/>
      <c r="BQ101" s="1585"/>
      <c r="BR101" s="1585"/>
      <c r="BS101" s="1585"/>
      <c r="BT101" s="1585"/>
      <c r="BU101" s="1585"/>
      <c r="BV101" s="1610"/>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14"/>
      <c r="CT101" s="1615"/>
      <c r="CU101" s="1615"/>
      <c r="CV101" s="1615"/>
      <c r="CW101" s="1615"/>
      <c r="CX101" s="1615"/>
      <c r="CY101" s="1615"/>
      <c r="CZ101" s="1615"/>
      <c r="DA101" s="1771"/>
      <c r="DB101" s="1614"/>
      <c r="DC101" s="1615"/>
      <c r="DD101" s="1615"/>
      <c r="DE101" s="1615"/>
      <c r="DF101" s="1615"/>
      <c r="DG101" s="1615"/>
      <c r="DH101" s="1615"/>
      <c r="DI101" s="1615"/>
      <c r="DJ101" s="1616"/>
    </row>
    <row r="102" spans="2:114" ht="24" customHeight="1">
      <c r="B102" s="1786"/>
      <c r="C102" s="1592"/>
      <c r="D102" s="1790" t="s">
        <v>4194</v>
      </c>
      <c r="E102" s="1745"/>
      <c r="F102" s="1745"/>
      <c r="G102" s="1745"/>
      <c r="H102" s="1745"/>
      <c r="I102" s="1745"/>
      <c r="J102" s="1745"/>
      <c r="K102" s="1745"/>
      <c r="L102" s="1745"/>
      <c r="M102" s="1745"/>
      <c r="N102" s="1745"/>
      <c r="O102" s="1745"/>
      <c r="P102" s="1742"/>
      <c r="Q102" s="1686" t="s">
        <v>4192</v>
      </c>
      <c r="R102" s="1687"/>
      <c r="S102" s="1687"/>
      <c r="T102" s="1688"/>
      <c r="U102" s="1582"/>
      <c r="V102" s="1583"/>
      <c r="W102" s="1583"/>
      <c r="X102" s="1583"/>
      <c r="Y102" s="1583"/>
      <c r="Z102" s="1583"/>
      <c r="AA102" s="1583"/>
      <c r="AB102" s="1583"/>
      <c r="AC102" s="1593"/>
      <c r="AD102" s="1582" t="s">
        <v>4397</v>
      </c>
      <c r="AE102" s="1583"/>
      <c r="AF102" s="1583">
        <v>4704.4799999999996</v>
      </c>
      <c r="AG102" s="1583"/>
      <c r="AH102" s="1583"/>
      <c r="AI102" s="1583"/>
      <c r="AJ102" s="1583"/>
      <c r="AK102" s="1583" t="s">
        <v>4465</v>
      </c>
      <c r="AL102" s="1593"/>
      <c r="AM102" s="1582"/>
      <c r="AN102" s="1583"/>
      <c r="AO102" s="1583"/>
      <c r="AP102" s="1583"/>
      <c r="AQ102" s="1583"/>
      <c r="AR102" s="1583"/>
      <c r="AS102" s="1583"/>
      <c r="AT102" s="1583"/>
      <c r="AU102" s="1593"/>
      <c r="AV102" s="1582" t="s">
        <v>4397</v>
      </c>
      <c r="AW102" s="1583"/>
      <c r="AX102" s="1583">
        <v>662.47499999999991</v>
      </c>
      <c r="AY102" s="1583"/>
      <c r="AZ102" s="1583"/>
      <c r="BA102" s="1583"/>
      <c r="BB102" s="1583"/>
      <c r="BC102" s="1583" t="s">
        <v>4465</v>
      </c>
      <c r="BD102" s="1593"/>
      <c r="BE102" s="1582"/>
      <c r="BF102" s="1583"/>
      <c r="BG102" s="1583"/>
      <c r="BH102" s="1583"/>
      <c r="BI102" s="1583"/>
      <c r="BJ102" s="1583"/>
      <c r="BK102" s="1583"/>
      <c r="BL102" s="1583"/>
      <c r="BM102" s="1593"/>
      <c r="BN102" s="1582" t="s">
        <v>4397</v>
      </c>
      <c r="BO102" s="1583"/>
      <c r="BP102" s="1583">
        <v>625.8119999999999</v>
      </c>
      <c r="BQ102" s="1583"/>
      <c r="BR102" s="1583"/>
      <c r="BS102" s="1583"/>
      <c r="BT102" s="1583"/>
      <c r="BU102" s="1583" t="s">
        <v>4465</v>
      </c>
      <c r="BV102" s="1593"/>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17"/>
      <c r="CT102" s="1618"/>
      <c r="CU102" s="1618"/>
      <c r="CV102" s="1618"/>
      <c r="CW102" s="1618"/>
      <c r="CX102" s="1618"/>
      <c r="CY102" s="1618"/>
      <c r="CZ102" s="1618"/>
      <c r="DA102" s="1772"/>
      <c r="DB102" s="1617"/>
      <c r="DC102" s="1618"/>
      <c r="DD102" s="1618"/>
      <c r="DE102" s="1618"/>
      <c r="DF102" s="1618"/>
      <c r="DG102" s="1618"/>
      <c r="DH102" s="1618"/>
      <c r="DI102" s="1618"/>
      <c r="DJ102" s="1619"/>
    </row>
    <row r="103" spans="2:114" ht="24" customHeight="1">
      <c r="B103" s="1786"/>
      <c r="C103" s="1592"/>
      <c r="D103" s="1789" t="s">
        <v>4195</v>
      </c>
      <c r="E103" s="1743"/>
      <c r="F103" s="1743"/>
      <c r="G103" s="1743"/>
      <c r="H103" s="1743"/>
      <c r="I103" s="1743"/>
      <c r="J103" s="1743"/>
      <c r="K103" s="1743"/>
      <c r="L103" s="1743"/>
      <c r="M103" s="1743"/>
      <c r="N103" s="1743"/>
      <c r="O103" s="1743"/>
      <c r="P103" s="1744"/>
      <c r="Q103" s="1686" t="s">
        <v>4228</v>
      </c>
      <c r="R103" s="1687"/>
      <c r="S103" s="1687"/>
      <c r="T103" s="1688"/>
      <c r="U103" s="1603">
        <v>141.6</v>
      </c>
      <c r="V103" s="1585"/>
      <c r="W103" s="1585"/>
      <c r="X103" s="1585"/>
      <c r="Y103" s="1585"/>
      <c r="Z103" s="1585"/>
      <c r="AA103" s="1585"/>
      <c r="AB103" s="1585"/>
      <c r="AC103" s="1610"/>
      <c r="AD103" s="1603">
        <v>5168.3999999999996</v>
      </c>
      <c r="AE103" s="1585"/>
      <c r="AF103" s="1585"/>
      <c r="AG103" s="1585"/>
      <c r="AH103" s="1585"/>
      <c r="AI103" s="1585"/>
      <c r="AJ103" s="1585"/>
      <c r="AK103" s="1585"/>
      <c r="AL103" s="1610"/>
      <c r="AM103" s="1603">
        <v>19.25</v>
      </c>
      <c r="AN103" s="1585"/>
      <c r="AO103" s="1585"/>
      <c r="AP103" s="1585"/>
      <c r="AQ103" s="1585"/>
      <c r="AR103" s="1585"/>
      <c r="AS103" s="1585"/>
      <c r="AT103" s="1585"/>
      <c r="AU103" s="1610"/>
      <c r="AV103" s="1603">
        <v>702.625</v>
      </c>
      <c r="AW103" s="1585"/>
      <c r="AX103" s="1585"/>
      <c r="AY103" s="1585"/>
      <c r="AZ103" s="1585"/>
      <c r="BA103" s="1585"/>
      <c r="BB103" s="1585"/>
      <c r="BC103" s="1585"/>
      <c r="BD103" s="1610"/>
      <c r="BE103" s="1603">
        <v>18.239999999999998</v>
      </c>
      <c r="BF103" s="1585"/>
      <c r="BG103" s="1585"/>
      <c r="BH103" s="1585"/>
      <c r="BI103" s="1585"/>
      <c r="BJ103" s="1585"/>
      <c r="BK103" s="1585"/>
      <c r="BL103" s="1585"/>
      <c r="BM103" s="1610"/>
      <c r="BN103" s="1603">
        <v>665.76</v>
      </c>
      <c r="BO103" s="1585"/>
      <c r="BP103" s="1585"/>
      <c r="BQ103" s="1585"/>
      <c r="BR103" s="1585"/>
      <c r="BS103" s="1585"/>
      <c r="BT103" s="1585"/>
      <c r="BU103" s="1585"/>
      <c r="BV103" s="1610"/>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14"/>
      <c r="CT103" s="1615"/>
      <c r="CU103" s="1615"/>
      <c r="CV103" s="1615"/>
      <c r="CW103" s="1615"/>
      <c r="CX103" s="1615"/>
      <c r="CY103" s="1615"/>
      <c r="CZ103" s="1615"/>
      <c r="DA103" s="1771"/>
      <c r="DB103" s="1614"/>
      <c r="DC103" s="1615"/>
      <c r="DD103" s="1615"/>
      <c r="DE103" s="1615"/>
      <c r="DF103" s="1615"/>
      <c r="DG103" s="1615"/>
      <c r="DH103" s="1615"/>
      <c r="DI103" s="1615"/>
      <c r="DJ103" s="1616"/>
    </row>
    <row r="104" spans="2:114" ht="24" customHeight="1">
      <c r="B104" s="1786"/>
      <c r="C104" s="1592"/>
      <c r="D104" s="1790" t="s">
        <v>4195</v>
      </c>
      <c r="E104" s="1745"/>
      <c r="F104" s="1745"/>
      <c r="G104" s="1745"/>
      <c r="H104" s="1745"/>
      <c r="I104" s="1745"/>
      <c r="J104" s="1745"/>
      <c r="K104" s="1745"/>
      <c r="L104" s="1745"/>
      <c r="M104" s="1745"/>
      <c r="N104" s="1745"/>
      <c r="O104" s="1745"/>
      <c r="P104" s="1742"/>
      <c r="Q104" s="1686" t="s">
        <v>4192</v>
      </c>
      <c r="R104" s="1687"/>
      <c r="S104" s="1687"/>
      <c r="T104" s="1688"/>
      <c r="U104" s="1582"/>
      <c r="V104" s="1583"/>
      <c r="W104" s="1583"/>
      <c r="X104" s="1583"/>
      <c r="Y104" s="1583"/>
      <c r="Z104" s="1583"/>
      <c r="AA104" s="1583"/>
      <c r="AB104" s="1583"/>
      <c r="AC104" s="1593"/>
      <c r="AD104" s="1582" t="s">
        <v>4397</v>
      </c>
      <c r="AE104" s="1583"/>
      <c r="AF104" s="1583">
        <v>5196.72</v>
      </c>
      <c r="AG104" s="1583"/>
      <c r="AH104" s="1583"/>
      <c r="AI104" s="1583"/>
      <c r="AJ104" s="1583"/>
      <c r="AK104" s="1583" t="s">
        <v>4465</v>
      </c>
      <c r="AL104" s="1593"/>
      <c r="AM104" s="1582"/>
      <c r="AN104" s="1583"/>
      <c r="AO104" s="1583"/>
      <c r="AP104" s="1583"/>
      <c r="AQ104" s="1583"/>
      <c r="AR104" s="1583"/>
      <c r="AS104" s="1583"/>
      <c r="AT104" s="1583"/>
      <c r="AU104" s="1593"/>
      <c r="AV104" s="1582" t="s">
        <v>4397</v>
      </c>
      <c r="AW104" s="1583"/>
      <c r="AX104" s="1583">
        <v>706.47500000000002</v>
      </c>
      <c r="AY104" s="1583"/>
      <c r="AZ104" s="1583"/>
      <c r="BA104" s="1583"/>
      <c r="BB104" s="1583"/>
      <c r="BC104" s="1583" t="s">
        <v>4465</v>
      </c>
      <c r="BD104" s="1593"/>
      <c r="BE104" s="1582"/>
      <c r="BF104" s="1583"/>
      <c r="BG104" s="1583"/>
      <c r="BH104" s="1583"/>
      <c r="BI104" s="1583"/>
      <c r="BJ104" s="1583"/>
      <c r="BK104" s="1583"/>
      <c r="BL104" s="1583"/>
      <c r="BM104" s="1593"/>
      <c r="BN104" s="1582" t="s">
        <v>4397</v>
      </c>
      <c r="BO104" s="1583"/>
      <c r="BP104" s="1583">
        <v>669.40800000000002</v>
      </c>
      <c r="BQ104" s="1583"/>
      <c r="BR104" s="1583"/>
      <c r="BS104" s="1583"/>
      <c r="BT104" s="1583"/>
      <c r="BU104" s="1583" t="s">
        <v>4465</v>
      </c>
      <c r="BV104" s="1593"/>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17"/>
      <c r="CT104" s="1618"/>
      <c r="CU104" s="1618"/>
      <c r="CV104" s="1618"/>
      <c r="CW104" s="1618"/>
      <c r="CX104" s="1618"/>
      <c r="CY104" s="1618"/>
      <c r="CZ104" s="1618"/>
      <c r="DA104" s="1772"/>
      <c r="DB104" s="1617"/>
      <c r="DC104" s="1618"/>
      <c r="DD104" s="1618"/>
      <c r="DE104" s="1618"/>
      <c r="DF104" s="1618"/>
      <c r="DG104" s="1618"/>
      <c r="DH104" s="1618"/>
      <c r="DI104" s="1618"/>
      <c r="DJ104" s="1619"/>
    </row>
    <row r="105" spans="2:114" ht="24" customHeight="1">
      <c r="B105" s="1786"/>
      <c r="C105" s="1592"/>
      <c r="D105" s="1789" t="s">
        <v>4196</v>
      </c>
      <c r="E105" s="1743"/>
      <c r="F105" s="1743"/>
      <c r="G105" s="1743"/>
      <c r="H105" s="1743"/>
      <c r="I105" s="1743"/>
      <c r="J105" s="1743"/>
      <c r="K105" s="1743"/>
      <c r="L105" s="1743"/>
      <c r="M105" s="1743"/>
      <c r="N105" s="1743"/>
      <c r="O105" s="1743"/>
      <c r="P105" s="1744"/>
      <c r="Q105" s="1686" t="s">
        <v>4228</v>
      </c>
      <c r="R105" s="1687"/>
      <c r="S105" s="1687"/>
      <c r="T105" s="1688"/>
      <c r="U105" s="1603">
        <v>153.6</v>
      </c>
      <c r="V105" s="1585"/>
      <c r="W105" s="1585"/>
      <c r="X105" s="1585"/>
      <c r="Y105" s="1585"/>
      <c r="Z105" s="1585"/>
      <c r="AA105" s="1585"/>
      <c r="AB105" s="1585"/>
      <c r="AC105" s="1610"/>
      <c r="AD105" s="1603">
        <v>5836.8</v>
      </c>
      <c r="AE105" s="1585"/>
      <c r="AF105" s="1585"/>
      <c r="AG105" s="1585"/>
      <c r="AH105" s="1585"/>
      <c r="AI105" s="1585"/>
      <c r="AJ105" s="1585"/>
      <c r="AK105" s="1585"/>
      <c r="AL105" s="1610"/>
      <c r="AM105" s="1603">
        <v>20.25</v>
      </c>
      <c r="AN105" s="1585"/>
      <c r="AO105" s="1585"/>
      <c r="AP105" s="1585"/>
      <c r="AQ105" s="1585"/>
      <c r="AR105" s="1585"/>
      <c r="AS105" s="1585"/>
      <c r="AT105" s="1585"/>
      <c r="AU105" s="1610"/>
      <c r="AV105" s="1603">
        <v>769.5</v>
      </c>
      <c r="AW105" s="1585"/>
      <c r="AX105" s="1585"/>
      <c r="AY105" s="1585"/>
      <c r="AZ105" s="1585"/>
      <c r="BA105" s="1585"/>
      <c r="BB105" s="1585"/>
      <c r="BC105" s="1585"/>
      <c r="BD105" s="1610"/>
      <c r="BE105" s="1603">
        <v>19.239999999999998</v>
      </c>
      <c r="BF105" s="1585"/>
      <c r="BG105" s="1585"/>
      <c r="BH105" s="1585"/>
      <c r="BI105" s="1585"/>
      <c r="BJ105" s="1585"/>
      <c r="BK105" s="1585"/>
      <c r="BL105" s="1585"/>
      <c r="BM105" s="1610"/>
      <c r="BN105" s="1603">
        <v>731.11999999999989</v>
      </c>
      <c r="BO105" s="1585"/>
      <c r="BP105" s="1585"/>
      <c r="BQ105" s="1585"/>
      <c r="BR105" s="1585"/>
      <c r="BS105" s="1585"/>
      <c r="BT105" s="1585"/>
      <c r="BU105" s="1585"/>
      <c r="BV105" s="1610"/>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14"/>
      <c r="CT105" s="1615"/>
      <c r="CU105" s="1615"/>
      <c r="CV105" s="1615"/>
      <c r="CW105" s="1615"/>
      <c r="CX105" s="1615"/>
      <c r="CY105" s="1615"/>
      <c r="CZ105" s="1615"/>
      <c r="DA105" s="1771"/>
      <c r="DB105" s="1614"/>
      <c r="DC105" s="1615"/>
      <c r="DD105" s="1615"/>
      <c r="DE105" s="1615"/>
      <c r="DF105" s="1615"/>
      <c r="DG105" s="1615"/>
      <c r="DH105" s="1615"/>
      <c r="DI105" s="1615"/>
      <c r="DJ105" s="1616"/>
    </row>
    <row r="106" spans="2:114" ht="24" customHeight="1">
      <c r="B106" s="1786"/>
      <c r="C106" s="1592"/>
      <c r="D106" s="1790" t="s">
        <v>4196</v>
      </c>
      <c r="E106" s="1745"/>
      <c r="F106" s="1745"/>
      <c r="G106" s="1745"/>
      <c r="H106" s="1745"/>
      <c r="I106" s="1745"/>
      <c r="J106" s="1745"/>
      <c r="K106" s="1745"/>
      <c r="L106" s="1745"/>
      <c r="M106" s="1745"/>
      <c r="N106" s="1745"/>
      <c r="O106" s="1745"/>
      <c r="P106" s="1742"/>
      <c r="Q106" s="1686" t="s">
        <v>4192</v>
      </c>
      <c r="R106" s="1687"/>
      <c r="S106" s="1687"/>
      <c r="T106" s="1688"/>
      <c r="U106" s="1582"/>
      <c r="V106" s="1583"/>
      <c r="W106" s="1583"/>
      <c r="X106" s="1583"/>
      <c r="Y106" s="1583"/>
      <c r="Z106" s="1583"/>
      <c r="AA106" s="1583"/>
      <c r="AB106" s="1583"/>
      <c r="AC106" s="1593"/>
      <c r="AD106" s="1582" t="s">
        <v>4397</v>
      </c>
      <c r="AE106" s="1583"/>
      <c r="AF106" s="1583">
        <v>5790.72</v>
      </c>
      <c r="AG106" s="1583"/>
      <c r="AH106" s="1583"/>
      <c r="AI106" s="1583"/>
      <c r="AJ106" s="1583"/>
      <c r="AK106" s="1583" t="s">
        <v>4465</v>
      </c>
      <c r="AL106" s="1593"/>
      <c r="AM106" s="1582"/>
      <c r="AN106" s="1583"/>
      <c r="AO106" s="1583"/>
      <c r="AP106" s="1583"/>
      <c r="AQ106" s="1583"/>
      <c r="AR106" s="1583"/>
      <c r="AS106" s="1583"/>
      <c r="AT106" s="1583"/>
      <c r="AU106" s="1593"/>
      <c r="AV106" s="1582" t="s">
        <v>4397</v>
      </c>
      <c r="AW106" s="1583"/>
      <c r="AX106" s="1583">
        <v>763.42500000000007</v>
      </c>
      <c r="AY106" s="1583"/>
      <c r="AZ106" s="1583"/>
      <c r="BA106" s="1583"/>
      <c r="BB106" s="1583"/>
      <c r="BC106" s="1583" t="s">
        <v>4465</v>
      </c>
      <c r="BD106" s="1593"/>
      <c r="BE106" s="1582"/>
      <c r="BF106" s="1583"/>
      <c r="BG106" s="1583"/>
      <c r="BH106" s="1583"/>
      <c r="BI106" s="1583"/>
      <c r="BJ106" s="1583"/>
      <c r="BK106" s="1583"/>
      <c r="BL106" s="1583"/>
      <c r="BM106" s="1593"/>
      <c r="BN106" s="1582" t="s">
        <v>4397</v>
      </c>
      <c r="BO106" s="1583"/>
      <c r="BP106" s="1583">
        <v>725.34799999999996</v>
      </c>
      <c r="BQ106" s="1583"/>
      <c r="BR106" s="1583"/>
      <c r="BS106" s="1583"/>
      <c r="BT106" s="1583"/>
      <c r="BU106" s="1583" t="s">
        <v>4465</v>
      </c>
      <c r="BV106" s="1593"/>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17"/>
      <c r="CT106" s="1618"/>
      <c r="CU106" s="1618"/>
      <c r="CV106" s="1618"/>
      <c r="CW106" s="1618"/>
      <c r="CX106" s="1618"/>
      <c r="CY106" s="1618"/>
      <c r="CZ106" s="1618"/>
      <c r="DA106" s="1772"/>
      <c r="DB106" s="1617"/>
      <c r="DC106" s="1618"/>
      <c r="DD106" s="1618"/>
      <c r="DE106" s="1618"/>
      <c r="DF106" s="1618"/>
      <c r="DG106" s="1618"/>
      <c r="DH106" s="1618"/>
      <c r="DI106" s="1618"/>
      <c r="DJ106" s="1619"/>
    </row>
    <row r="107" spans="2:114" ht="24" customHeight="1">
      <c r="B107" s="1786"/>
      <c r="C107" s="1592"/>
      <c r="D107" s="1789" t="s">
        <v>4197</v>
      </c>
      <c r="E107" s="1743"/>
      <c r="F107" s="1743"/>
      <c r="G107" s="1743"/>
      <c r="H107" s="1743"/>
      <c r="I107" s="1743"/>
      <c r="J107" s="1743"/>
      <c r="K107" s="1743"/>
      <c r="L107" s="1743"/>
      <c r="M107" s="1743"/>
      <c r="N107" s="1743"/>
      <c r="O107" s="1743"/>
      <c r="P107" s="1744"/>
      <c r="Q107" s="1686" t="s">
        <v>4228</v>
      </c>
      <c r="R107" s="1687"/>
      <c r="S107" s="1687"/>
      <c r="T107" s="1688"/>
      <c r="U107" s="1603">
        <v>165.6</v>
      </c>
      <c r="V107" s="1585"/>
      <c r="W107" s="1585"/>
      <c r="X107" s="1585"/>
      <c r="Y107" s="1585"/>
      <c r="Z107" s="1585"/>
      <c r="AA107" s="1585"/>
      <c r="AB107" s="1585"/>
      <c r="AC107" s="1610"/>
      <c r="AD107" s="1603">
        <v>6441.8399999999992</v>
      </c>
      <c r="AE107" s="1585"/>
      <c r="AF107" s="1585"/>
      <c r="AG107" s="1585"/>
      <c r="AH107" s="1585"/>
      <c r="AI107" s="1585"/>
      <c r="AJ107" s="1585"/>
      <c r="AK107" s="1585"/>
      <c r="AL107" s="1610"/>
      <c r="AM107" s="1603">
        <v>21.25</v>
      </c>
      <c r="AN107" s="1585"/>
      <c r="AO107" s="1585"/>
      <c r="AP107" s="1585"/>
      <c r="AQ107" s="1585"/>
      <c r="AR107" s="1585"/>
      <c r="AS107" s="1585"/>
      <c r="AT107" s="1585"/>
      <c r="AU107" s="1610"/>
      <c r="AV107" s="1603">
        <v>826.625</v>
      </c>
      <c r="AW107" s="1585"/>
      <c r="AX107" s="1585"/>
      <c r="AY107" s="1585"/>
      <c r="AZ107" s="1585"/>
      <c r="BA107" s="1585"/>
      <c r="BB107" s="1585"/>
      <c r="BC107" s="1585"/>
      <c r="BD107" s="1610"/>
      <c r="BE107" s="1603">
        <v>20.239999999999998</v>
      </c>
      <c r="BF107" s="1585"/>
      <c r="BG107" s="1585"/>
      <c r="BH107" s="1585"/>
      <c r="BI107" s="1585"/>
      <c r="BJ107" s="1585"/>
      <c r="BK107" s="1585"/>
      <c r="BL107" s="1585"/>
      <c r="BM107" s="1610"/>
      <c r="BN107" s="1603">
        <v>787.3359999999999</v>
      </c>
      <c r="BO107" s="1585"/>
      <c r="BP107" s="1585"/>
      <c r="BQ107" s="1585"/>
      <c r="BR107" s="1585"/>
      <c r="BS107" s="1585"/>
      <c r="BT107" s="1585"/>
      <c r="BU107" s="1585"/>
      <c r="BV107" s="1610"/>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14"/>
      <c r="CT107" s="1615"/>
      <c r="CU107" s="1615"/>
      <c r="CV107" s="1615"/>
      <c r="CW107" s="1615"/>
      <c r="CX107" s="1615"/>
      <c r="CY107" s="1615"/>
      <c r="CZ107" s="1615"/>
      <c r="DA107" s="1771"/>
      <c r="DB107" s="1614"/>
      <c r="DC107" s="1615"/>
      <c r="DD107" s="1615"/>
      <c r="DE107" s="1615"/>
      <c r="DF107" s="1615"/>
      <c r="DG107" s="1615"/>
      <c r="DH107" s="1615"/>
      <c r="DI107" s="1615"/>
      <c r="DJ107" s="1616"/>
    </row>
    <row r="108" spans="2:114" ht="24" customHeight="1">
      <c r="B108" s="1786"/>
      <c r="C108" s="1592"/>
      <c r="D108" s="1790" t="s">
        <v>4197</v>
      </c>
      <c r="E108" s="1745"/>
      <c r="F108" s="1745"/>
      <c r="G108" s="1745"/>
      <c r="H108" s="1745"/>
      <c r="I108" s="1745"/>
      <c r="J108" s="1745"/>
      <c r="K108" s="1745"/>
      <c r="L108" s="1745"/>
      <c r="M108" s="1745"/>
      <c r="N108" s="1745"/>
      <c r="O108" s="1745"/>
      <c r="P108" s="1742"/>
      <c r="Q108" s="1686" t="s">
        <v>4192</v>
      </c>
      <c r="R108" s="1687"/>
      <c r="S108" s="1687"/>
      <c r="T108" s="1688"/>
      <c r="U108" s="1582"/>
      <c r="V108" s="1583"/>
      <c r="W108" s="1583"/>
      <c r="X108" s="1583"/>
      <c r="Y108" s="1583"/>
      <c r="Z108" s="1583"/>
      <c r="AA108" s="1583"/>
      <c r="AB108" s="1583"/>
      <c r="AC108" s="1593"/>
      <c r="AD108" s="1582" t="s">
        <v>4397</v>
      </c>
      <c r="AE108" s="1583"/>
      <c r="AF108" s="1583">
        <v>6474.96</v>
      </c>
      <c r="AG108" s="1583"/>
      <c r="AH108" s="1583"/>
      <c r="AI108" s="1583"/>
      <c r="AJ108" s="1583"/>
      <c r="AK108" s="1583" t="s">
        <v>4465</v>
      </c>
      <c r="AL108" s="1593"/>
      <c r="AM108" s="1582"/>
      <c r="AN108" s="1583"/>
      <c r="AO108" s="1583"/>
      <c r="AP108" s="1583"/>
      <c r="AQ108" s="1583"/>
      <c r="AR108" s="1583"/>
      <c r="AS108" s="1583"/>
      <c r="AT108" s="1583"/>
      <c r="AU108" s="1593"/>
      <c r="AV108" s="1582" t="s">
        <v>4397</v>
      </c>
      <c r="AW108" s="1583"/>
      <c r="AX108" s="1583">
        <v>830.875</v>
      </c>
      <c r="AY108" s="1583"/>
      <c r="AZ108" s="1583"/>
      <c r="BA108" s="1583"/>
      <c r="BB108" s="1583"/>
      <c r="BC108" s="1583" t="s">
        <v>4465</v>
      </c>
      <c r="BD108" s="1593"/>
      <c r="BE108" s="1582"/>
      <c r="BF108" s="1583"/>
      <c r="BG108" s="1583"/>
      <c r="BH108" s="1583"/>
      <c r="BI108" s="1583"/>
      <c r="BJ108" s="1583"/>
      <c r="BK108" s="1583"/>
      <c r="BL108" s="1583"/>
      <c r="BM108" s="1593"/>
      <c r="BN108" s="1582" t="s">
        <v>4397</v>
      </c>
      <c r="BO108" s="1583"/>
      <c r="BP108" s="1583">
        <v>791.38400000000001</v>
      </c>
      <c r="BQ108" s="1583"/>
      <c r="BR108" s="1583"/>
      <c r="BS108" s="1583"/>
      <c r="BT108" s="1583"/>
      <c r="BU108" s="1583" t="s">
        <v>4465</v>
      </c>
      <c r="BV108" s="1593"/>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17"/>
      <c r="CT108" s="1618"/>
      <c r="CU108" s="1618"/>
      <c r="CV108" s="1618"/>
      <c r="CW108" s="1618"/>
      <c r="CX108" s="1618"/>
      <c r="CY108" s="1618"/>
      <c r="CZ108" s="1618"/>
      <c r="DA108" s="1772"/>
      <c r="DB108" s="1617"/>
      <c r="DC108" s="1618"/>
      <c r="DD108" s="1618"/>
      <c r="DE108" s="1618"/>
      <c r="DF108" s="1618"/>
      <c r="DG108" s="1618"/>
      <c r="DH108" s="1618"/>
      <c r="DI108" s="1618"/>
      <c r="DJ108" s="1619"/>
    </row>
    <row r="109" spans="2:114" ht="24" customHeight="1">
      <c r="B109" s="1786"/>
      <c r="C109" s="1592"/>
      <c r="D109" s="1789" t="s">
        <v>4198</v>
      </c>
      <c r="E109" s="1743"/>
      <c r="F109" s="1743"/>
      <c r="G109" s="1743"/>
      <c r="H109" s="1743"/>
      <c r="I109" s="1743"/>
      <c r="J109" s="1743"/>
      <c r="K109" s="1743"/>
      <c r="L109" s="1743"/>
      <c r="M109" s="1743"/>
      <c r="N109" s="1743"/>
      <c r="O109" s="1743"/>
      <c r="P109" s="1744"/>
      <c r="Q109" s="1686" t="s">
        <v>4228</v>
      </c>
      <c r="R109" s="1687"/>
      <c r="S109" s="1687"/>
      <c r="T109" s="1688"/>
      <c r="U109" s="1603">
        <v>177.60000000000002</v>
      </c>
      <c r="V109" s="1585"/>
      <c r="W109" s="1585"/>
      <c r="X109" s="1585"/>
      <c r="Y109" s="1585"/>
      <c r="Z109" s="1585"/>
      <c r="AA109" s="1585"/>
      <c r="AB109" s="1585"/>
      <c r="AC109" s="1610"/>
      <c r="AD109" s="1603">
        <v>7423.68</v>
      </c>
      <c r="AE109" s="1585"/>
      <c r="AF109" s="1585"/>
      <c r="AG109" s="1585"/>
      <c r="AH109" s="1585"/>
      <c r="AI109" s="1585"/>
      <c r="AJ109" s="1585"/>
      <c r="AK109" s="1585"/>
      <c r="AL109" s="1610"/>
      <c r="AM109" s="1603">
        <v>22.25</v>
      </c>
      <c r="AN109" s="1585"/>
      <c r="AO109" s="1585"/>
      <c r="AP109" s="1585"/>
      <c r="AQ109" s="1585"/>
      <c r="AR109" s="1585"/>
      <c r="AS109" s="1585"/>
      <c r="AT109" s="1585"/>
      <c r="AU109" s="1610"/>
      <c r="AV109" s="1603">
        <v>930.05</v>
      </c>
      <c r="AW109" s="1585"/>
      <c r="AX109" s="1585"/>
      <c r="AY109" s="1585"/>
      <c r="AZ109" s="1585"/>
      <c r="BA109" s="1585"/>
      <c r="BB109" s="1585"/>
      <c r="BC109" s="1585"/>
      <c r="BD109" s="1610"/>
      <c r="BE109" s="1603">
        <v>21.24</v>
      </c>
      <c r="BF109" s="1585"/>
      <c r="BG109" s="1585"/>
      <c r="BH109" s="1585"/>
      <c r="BI109" s="1585"/>
      <c r="BJ109" s="1585"/>
      <c r="BK109" s="1585"/>
      <c r="BL109" s="1585"/>
      <c r="BM109" s="1610"/>
      <c r="BN109" s="1603">
        <v>887.83199999999988</v>
      </c>
      <c r="BO109" s="1585"/>
      <c r="BP109" s="1585"/>
      <c r="BQ109" s="1585"/>
      <c r="BR109" s="1585"/>
      <c r="BS109" s="1585"/>
      <c r="BT109" s="1585"/>
      <c r="BU109" s="1585"/>
      <c r="BV109" s="1610"/>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14"/>
      <c r="CT109" s="1615"/>
      <c r="CU109" s="1615"/>
      <c r="CV109" s="1615"/>
      <c r="CW109" s="1615"/>
      <c r="CX109" s="1615"/>
      <c r="CY109" s="1615"/>
      <c r="CZ109" s="1615"/>
      <c r="DA109" s="1771"/>
      <c r="DB109" s="1614"/>
      <c r="DC109" s="1615"/>
      <c r="DD109" s="1615"/>
      <c r="DE109" s="1615"/>
      <c r="DF109" s="1615"/>
      <c r="DG109" s="1615"/>
      <c r="DH109" s="1615"/>
      <c r="DI109" s="1615"/>
      <c r="DJ109" s="1616"/>
    </row>
    <row r="110" spans="2:114" ht="24" customHeight="1">
      <c r="B110" s="1786"/>
      <c r="C110" s="1592"/>
      <c r="D110" s="1790" t="s">
        <v>4198</v>
      </c>
      <c r="E110" s="1745"/>
      <c r="F110" s="1745"/>
      <c r="G110" s="1745"/>
      <c r="H110" s="1745"/>
      <c r="I110" s="1745"/>
      <c r="J110" s="1745"/>
      <c r="K110" s="1745"/>
      <c r="L110" s="1745"/>
      <c r="M110" s="1745"/>
      <c r="N110" s="1745"/>
      <c r="O110" s="1745"/>
      <c r="P110" s="1742"/>
      <c r="Q110" s="1686" t="s">
        <v>4192</v>
      </c>
      <c r="R110" s="1687"/>
      <c r="S110" s="1687"/>
      <c r="T110" s="1688"/>
      <c r="U110" s="1582"/>
      <c r="V110" s="1583"/>
      <c r="W110" s="1583"/>
      <c r="X110" s="1583"/>
      <c r="Y110" s="1583"/>
      <c r="Z110" s="1583"/>
      <c r="AA110" s="1583"/>
      <c r="AB110" s="1583"/>
      <c r="AC110" s="1593"/>
      <c r="AD110" s="1582" t="s">
        <v>4397</v>
      </c>
      <c r="AE110" s="1583"/>
      <c r="AF110" s="1583">
        <v>7441.4400000000005</v>
      </c>
      <c r="AG110" s="1583"/>
      <c r="AH110" s="1583"/>
      <c r="AI110" s="1583"/>
      <c r="AJ110" s="1583"/>
      <c r="AK110" s="1583" t="s">
        <v>4465</v>
      </c>
      <c r="AL110" s="1593"/>
      <c r="AM110" s="1582"/>
      <c r="AN110" s="1583"/>
      <c r="AO110" s="1583"/>
      <c r="AP110" s="1583"/>
      <c r="AQ110" s="1583"/>
      <c r="AR110" s="1583"/>
      <c r="AS110" s="1583"/>
      <c r="AT110" s="1583"/>
      <c r="AU110" s="1593"/>
      <c r="AV110" s="1582" t="s">
        <v>4397</v>
      </c>
      <c r="AW110" s="1583"/>
      <c r="AX110" s="1583">
        <v>932.27499999999998</v>
      </c>
      <c r="AY110" s="1583"/>
      <c r="AZ110" s="1583"/>
      <c r="BA110" s="1583"/>
      <c r="BB110" s="1583"/>
      <c r="BC110" s="1583" t="s">
        <v>4465</v>
      </c>
      <c r="BD110" s="1593"/>
      <c r="BE110" s="1582"/>
      <c r="BF110" s="1583"/>
      <c r="BG110" s="1583"/>
      <c r="BH110" s="1583"/>
      <c r="BI110" s="1583"/>
      <c r="BJ110" s="1583"/>
      <c r="BK110" s="1583"/>
      <c r="BL110" s="1583"/>
      <c r="BM110" s="1593"/>
      <c r="BN110" s="1582" t="s">
        <v>4397</v>
      </c>
      <c r="BO110" s="1583"/>
      <c r="BP110" s="1583">
        <v>889.9559999999999</v>
      </c>
      <c r="BQ110" s="1583"/>
      <c r="BR110" s="1583"/>
      <c r="BS110" s="1583"/>
      <c r="BT110" s="1583"/>
      <c r="BU110" s="1583" t="s">
        <v>4465</v>
      </c>
      <c r="BV110" s="1593"/>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17"/>
      <c r="CT110" s="1618"/>
      <c r="CU110" s="1618"/>
      <c r="CV110" s="1618"/>
      <c r="CW110" s="1618"/>
      <c r="CX110" s="1618"/>
      <c r="CY110" s="1618"/>
      <c r="CZ110" s="1618"/>
      <c r="DA110" s="1772"/>
      <c r="DB110" s="1617"/>
      <c r="DC110" s="1618"/>
      <c r="DD110" s="1618"/>
      <c r="DE110" s="1618"/>
      <c r="DF110" s="1618"/>
      <c r="DG110" s="1618"/>
      <c r="DH110" s="1618"/>
      <c r="DI110" s="1618"/>
      <c r="DJ110" s="1619"/>
    </row>
    <row r="111" spans="2:114" ht="24" customHeight="1">
      <c r="B111" s="1786"/>
      <c r="C111" s="1592"/>
      <c r="D111" s="1789" t="s">
        <v>4199</v>
      </c>
      <c r="E111" s="1743"/>
      <c r="F111" s="1743"/>
      <c r="G111" s="1743"/>
      <c r="H111" s="1743"/>
      <c r="I111" s="1743"/>
      <c r="J111" s="1743"/>
      <c r="K111" s="1743"/>
      <c r="L111" s="1743"/>
      <c r="M111" s="1743"/>
      <c r="N111" s="1743"/>
      <c r="O111" s="1743"/>
      <c r="P111" s="1744"/>
      <c r="Q111" s="1670" t="s">
        <v>4200</v>
      </c>
      <c r="R111" s="1605"/>
      <c r="S111" s="1605"/>
      <c r="T111" s="1606"/>
      <c r="U111" s="1603">
        <v>189.60000000000002</v>
      </c>
      <c r="V111" s="1585"/>
      <c r="W111" s="1585"/>
      <c r="X111" s="1585"/>
      <c r="Y111" s="1585"/>
      <c r="Z111" s="1585"/>
      <c r="AA111" s="1585"/>
      <c r="AB111" s="1585"/>
      <c r="AC111" s="1610"/>
      <c r="AD111" s="1603">
        <v>7584.0000000000009</v>
      </c>
      <c r="AE111" s="1585"/>
      <c r="AF111" s="1585"/>
      <c r="AG111" s="1585"/>
      <c r="AH111" s="1585"/>
      <c r="AI111" s="1585"/>
      <c r="AJ111" s="1585"/>
      <c r="AK111" s="1585"/>
      <c r="AL111" s="1610"/>
      <c r="AM111" s="1603">
        <v>23.25</v>
      </c>
      <c r="AN111" s="1585"/>
      <c r="AO111" s="1585"/>
      <c r="AP111" s="1585"/>
      <c r="AQ111" s="1585"/>
      <c r="AR111" s="1585"/>
      <c r="AS111" s="1585"/>
      <c r="AT111" s="1585"/>
      <c r="AU111" s="1610"/>
      <c r="AV111" s="1603">
        <v>930</v>
      </c>
      <c r="AW111" s="1585"/>
      <c r="AX111" s="1585"/>
      <c r="AY111" s="1585"/>
      <c r="AZ111" s="1585"/>
      <c r="BA111" s="1585"/>
      <c r="BB111" s="1585"/>
      <c r="BC111" s="1585"/>
      <c r="BD111" s="1610"/>
      <c r="BE111" s="1603">
        <v>22.24</v>
      </c>
      <c r="BF111" s="1585"/>
      <c r="BG111" s="1585"/>
      <c r="BH111" s="1585"/>
      <c r="BI111" s="1585"/>
      <c r="BJ111" s="1585"/>
      <c r="BK111" s="1585"/>
      <c r="BL111" s="1585"/>
      <c r="BM111" s="1610"/>
      <c r="BN111" s="1603">
        <v>889.59999999999991</v>
      </c>
      <c r="BO111" s="1585"/>
      <c r="BP111" s="1585"/>
      <c r="BQ111" s="1585"/>
      <c r="BR111" s="1585"/>
      <c r="BS111" s="1585"/>
      <c r="BT111" s="1585"/>
      <c r="BU111" s="1585"/>
      <c r="BV111" s="1610"/>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14"/>
      <c r="CT111" s="1615"/>
      <c r="CU111" s="1615"/>
      <c r="CV111" s="1615"/>
      <c r="CW111" s="1615"/>
      <c r="CX111" s="1615"/>
      <c r="CY111" s="1615"/>
      <c r="CZ111" s="1615"/>
      <c r="DA111" s="1771"/>
      <c r="DB111" s="1614"/>
      <c r="DC111" s="1615"/>
      <c r="DD111" s="1615"/>
      <c r="DE111" s="1615"/>
      <c r="DF111" s="1615"/>
      <c r="DG111" s="1615"/>
      <c r="DH111" s="1615"/>
      <c r="DI111" s="1615"/>
      <c r="DJ111" s="1616"/>
    </row>
    <row r="112" spans="2:114" ht="24" customHeight="1">
      <c r="B112" s="1786"/>
      <c r="C112" s="1592"/>
      <c r="D112" s="1790" t="s">
        <v>4199</v>
      </c>
      <c r="E112" s="1745"/>
      <c r="F112" s="1745"/>
      <c r="G112" s="1745"/>
      <c r="H112" s="1745"/>
      <c r="I112" s="1745"/>
      <c r="J112" s="1745"/>
      <c r="K112" s="1745"/>
      <c r="L112" s="1745"/>
      <c r="M112" s="1745"/>
      <c r="N112" s="1745"/>
      <c r="O112" s="1745"/>
      <c r="P112" s="1742"/>
      <c r="Q112" s="1672" t="s">
        <v>4200</v>
      </c>
      <c r="R112" s="1608"/>
      <c r="S112" s="1608"/>
      <c r="T112" s="1609"/>
      <c r="U112" s="1582"/>
      <c r="V112" s="1583"/>
      <c r="W112" s="1583"/>
      <c r="X112" s="1583"/>
      <c r="Y112" s="1583"/>
      <c r="Z112" s="1583"/>
      <c r="AA112" s="1583"/>
      <c r="AB112" s="1583"/>
      <c r="AC112" s="1593"/>
      <c r="AD112" s="1582" t="s">
        <v>4397</v>
      </c>
      <c r="AE112" s="1583"/>
      <c r="AF112" s="1583">
        <v>7754.64</v>
      </c>
      <c r="AG112" s="1583"/>
      <c r="AH112" s="1583"/>
      <c r="AI112" s="1583"/>
      <c r="AJ112" s="1583"/>
      <c r="AK112" s="1583" t="s">
        <v>4465</v>
      </c>
      <c r="AL112" s="1593"/>
      <c r="AM112" s="1582"/>
      <c r="AN112" s="1583"/>
      <c r="AO112" s="1583"/>
      <c r="AP112" s="1583"/>
      <c r="AQ112" s="1583"/>
      <c r="AR112" s="1583"/>
      <c r="AS112" s="1583"/>
      <c r="AT112" s="1583"/>
      <c r="AU112" s="1593"/>
      <c r="AV112" s="1582" t="s">
        <v>4397</v>
      </c>
      <c r="AW112" s="1583"/>
      <c r="AX112" s="1583">
        <v>950.92499999999995</v>
      </c>
      <c r="AY112" s="1583"/>
      <c r="AZ112" s="1583"/>
      <c r="BA112" s="1583"/>
      <c r="BB112" s="1583"/>
      <c r="BC112" s="1583" t="s">
        <v>4465</v>
      </c>
      <c r="BD112" s="1593"/>
      <c r="BE112" s="1582"/>
      <c r="BF112" s="1583"/>
      <c r="BG112" s="1583"/>
      <c r="BH112" s="1583"/>
      <c r="BI112" s="1583"/>
      <c r="BJ112" s="1583"/>
      <c r="BK112" s="1583"/>
      <c r="BL112" s="1583"/>
      <c r="BM112" s="1593"/>
      <c r="BN112" s="1582" t="s">
        <v>4397</v>
      </c>
      <c r="BO112" s="1583"/>
      <c r="BP112" s="1583">
        <v>909.61599999999987</v>
      </c>
      <c r="BQ112" s="1583"/>
      <c r="BR112" s="1583"/>
      <c r="BS112" s="1583"/>
      <c r="BT112" s="1583"/>
      <c r="BU112" s="1583" t="s">
        <v>4465</v>
      </c>
      <c r="BV112" s="1593"/>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17"/>
      <c r="CT112" s="1618"/>
      <c r="CU112" s="1618"/>
      <c r="CV112" s="1618"/>
      <c r="CW112" s="1618"/>
      <c r="CX112" s="1618"/>
      <c r="CY112" s="1618"/>
      <c r="CZ112" s="1618"/>
      <c r="DA112" s="1772"/>
      <c r="DB112" s="1617"/>
      <c r="DC112" s="1618"/>
      <c r="DD112" s="1618"/>
      <c r="DE112" s="1618"/>
      <c r="DF112" s="1618"/>
      <c r="DG112" s="1618"/>
      <c r="DH112" s="1618"/>
      <c r="DI112" s="1618"/>
      <c r="DJ112" s="1619"/>
    </row>
    <row r="113" spans="2:114" ht="24" customHeight="1">
      <c r="B113" s="1786"/>
      <c r="C113" s="1592"/>
      <c r="D113" s="1789" t="s">
        <v>4201</v>
      </c>
      <c r="E113" s="1743"/>
      <c r="F113" s="1743"/>
      <c r="G113" s="1743"/>
      <c r="H113" s="1743"/>
      <c r="I113" s="1743"/>
      <c r="J113" s="1743"/>
      <c r="K113" s="1743"/>
      <c r="L113" s="1743"/>
      <c r="M113" s="1743"/>
      <c r="N113" s="1743"/>
      <c r="O113" s="1743"/>
      <c r="P113" s="1744"/>
      <c r="Q113" s="1670" t="s">
        <v>4200</v>
      </c>
      <c r="R113" s="1605"/>
      <c r="S113" s="1605"/>
      <c r="T113" s="1606"/>
      <c r="U113" s="1603">
        <v>201.60000000000002</v>
      </c>
      <c r="V113" s="1585"/>
      <c r="W113" s="1585"/>
      <c r="X113" s="1585"/>
      <c r="Y113" s="1585"/>
      <c r="Z113" s="1585"/>
      <c r="AA113" s="1585"/>
      <c r="AB113" s="1585"/>
      <c r="AC113" s="1610"/>
      <c r="AD113" s="1603">
        <v>6874.5600000000013</v>
      </c>
      <c r="AE113" s="1585"/>
      <c r="AF113" s="1585"/>
      <c r="AG113" s="1585"/>
      <c r="AH113" s="1585"/>
      <c r="AI113" s="1585"/>
      <c r="AJ113" s="1585"/>
      <c r="AK113" s="1585"/>
      <c r="AL113" s="1610"/>
      <c r="AM113" s="1603">
        <v>24.25</v>
      </c>
      <c r="AN113" s="1585"/>
      <c r="AO113" s="1585"/>
      <c r="AP113" s="1585"/>
      <c r="AQ113" s="1585"/>
      <c r="AR113" s="1585"/>
      <c r="AS113" s="1585"/>
      <c r="AT113" s="1585"/>
      <c r="AU113" s="1610"/>
      <c r="AV113" s="1603">
        <v>826.92500000000007</v>
      </c>
      <c r="AW113" s="1585"/>
      <c r="AX113" s="1585"/>
      <c r="AY113" s="1585"/>
      <c r="AZ113" s="1585"/>
      <c r="BA113" s="1585"/>
      <c r="BB113" s="1585"/>
      <c r="BC113" s="1585"/>
      <c r="BD113" s="1610"/>
      <c r="BE113" s="1603">
        <v>23.24</v>
      </c>
      <c r="BF113" s="1585"/>
      <c r="BG113" s="1585"/>
      <c r="BH113" s="1585"/>
      <c r="BI113" s="1585"/>
      <c r="BJ113" s="1585"/>
      <c r="BK113" s="1585"/>
      <c r="BL113" s="1585"/>
      <c r="BM113" s="1610"/>
      <c r="BN113" s="1603">
        <v>792.48399999999992</v>
      </c>
      <c r="BO113" s="1585"/>
      <c r="BP113" s="1585"/>
      <c r="BQ113" s="1585"/>
      <c r="BR113" s="1585"/>
      <c r="BS113" s="1585"/>
      <c r="BT113" s="1585"/>
      <c r="BU113" s="1585"/>
      <c r="BV113" s="1610"/>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14"/>
      <c r="CT113" s="1615"/>
      <c r="CU113" s="1615"/>
      <c r="CV113" s="1615"/>
      <c r="CW113" s="1615"/>
      <c r="CX113" s="1615"/>
      <c r="CY113" s="1615"/>
      <c r="CZ113" s="1615"/>
      <c r="DA113" s="1771"/>
      <c r="DB113" s="1614"/>
      <c r="DC113" s="1615"/>
      <c r="DD113" s="1615"/>
      <c r="DE113" s="1615"/>
      <c r="DF113" s="1615"/>
      <c r="DG113" s="1615"/>
      <c r="DH113" s="1615"/>
      <c r="DI113" s="1615"/>
      <c r="DJ113" s="1616"/>
    </row>
    <row r="114" spans="2:114" ht="24" customHeight="1">
      <c r="B114" s="1786"/>
      <c r="C114" s="1592"/>
      <c r="D114" s="1790" t="s">
        <v>4201</v>
      </c>
      <c r="E114" s="1745"/>
      <c r="F114" s="1745"/>
      <c r="G114" s="1745"/>
      <c r="H114" s="1745"/>
      <c r="I114" s="1745"/>
      <c r="J114" s="1745"/>
      <c r="K114" s="1745"/>
      <c r="L114" s="1745"/>
      <c r="M114" s="1745"/>
      <c r="N114" s="1745"/>
      <c r="O114" s="1745"/>
      <c r="P114" s="1742"/>
      <c r="Q114" s="1672" t="s">
        <v>4200</v>
      </c>
      <c r="R114" s="1608"/>
      <c r="S114" s="1608"/>
      <c r="T114" s="1609"/>
      <c r="U114" s="1582"/>
      <c r="V114" s="1583"/>
      <c r="W114" s="1583"/>
      <c r="X114" s="1583"/>
      <c r="Y114" s="1583"/>
      <c r="Z114" s="1583"/>
      <c r="AA114" s="1583"/>
      <c r="AB114" s="1583"/>
      <c r="AC114" s="1593"/>
      <c r="AD114" s="1582" t="s">
        <v>4397</v>
      </c>
      <c r="AE114" s="1583"/>
      <c r="AF114" s="1583">
        <v>6027.84</v>
      </c>
      <c r="AG114" s="1583"/>
      <c r="AH114" s="1583"/>
      <c r="AI114" s="1583"/>
      <c r="AJ114" s="1583"/>
      <c r="AK114" s="1583" t="s">
        <v>4465</v>
      </c>
      <c r="AL114" s="1593"/>
      <c r="AM114" s="1582"/>
      <c r="AN114" s="1583"/>
      <c r="AO114" s="1583"/>
      <c r="AP114" s="1583"/>
      <c r="AQ114" s="1583"/>
      <c r="AR114" s="1583"/>
      <c r="AS114" s="1583"/>
      <c r="AT114" s="1583"/>
      <c r="AU114" s="1593"/>
      <c r="AV114" s="1582" t="s">
        <v>4397</v>
      </c>
      <c r="AW114" s="1583"/>
      <c r="AX114" s="1583">
        <v>725.07499999999993</v>
      </c>
      <c r="AY114" s="1583"/>
      <c r="AZ114" s="1583"/>
      <c r="BA114" s="1583"/>
      <c r="BB114" s="1583"/>
      <c r="BC114" s="1583" t="s">
        <v>4465</v>
      </c>
      <c r="BD114" s="1593"/>
      <c r="BE114" s="1582"/>
      <c r="BF114" s="1583"/>
      <c r="BG114" s="1583"/>
      <c r="BH114" s="1583"/>
      <c r="BI114" s="1583"/>
      <c r="BJ114" s="1583"/>
      <c r="BK114" s="1583"/>
      <c r="BL114" s="1583"/>
      <c r="BM114" s="1593"/>
      <c r="BN114" s="1582" t="s">
        <v>4397</v>
      </c>
      <c r="BO114" s="1583"/>
      <c r="BP114" s="1583">
        <v>694.87599999999998</v>
      </c>
      <c r="BQ114" s="1583"/>
      <c r="BR114" s="1583"/>
      <c r="BS114" s="1583"/>
      <c r="BT114" s="1583"/>
      <c r="BU114" s="1583" t="s">
        <v>4465</v>
      </c>
      <c r="BV114" s="1593"/>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17"/>
      <c r="CT114" s="1618"/>
      <c r="CU114" s="1618"/>
      <c r="CV114" s="1618"/>
      <c r="CW114" s="1618"/>
      <c r="CX114" s="1618"/>
      <c r="CY114" s="1618"/>
      <c r="CZ114" s="1618"/>
      <c r="DA114" s="1772"/>
      <c r="DB114" s="1617"/>
      <c r="DC114" s="1618"/>
      <c r="DD114" s="1618"/>
      <c r="DE114" s="1618"/>
      <c r="DF114" s="1618"/>
      <c r="DG114" s="1618"/>
      <c r="DH114" s="1618"/>
      <c r="DI114" s="1618"/>
      <c r="DJ114" s="1619"/>
    </row>
    <row r="115" spans="2:114" ht="32.25" customHeight="1">
      <c r="B115" s="1786"/>
      <c r="C115" s="1592"/>
      <c r="D115" s="1670" t="s">
        <v>4202</v>
      </c>
      <c r="E115" s="1605"/>
      <c r="F115" s="1605"/>
      <c r="G115" s="1605"/>
      <c r="H115" s="1606"/>
      <c r="I115" s="1587" t="s">
        <v>6298</v>
      </c>
      <c r="J115" s="1588"/>
      <c r="K115" s="1588"/>
      <c r="L115" s="1588"/>
      <c r="M115" s="1588"/>
      <c r="N115" s="1588"/>
      <c r="O115" s="1588"/>
      <c r="P115" s="1589"/>
      <c r="Q115" s="1670" t="s">
        <v>143</v>
      </c>
      <c r="R115" s="1605"/>
      <c r="S115" s="1605"/>
      <c r="T115" s="1606"/>
      <c r="U115" s="1603">
        <v>213.60000000000002</v>
      </c>
      <c r="V115" s="1585"/>
      <c r="W115" s="1585"/>
      <c r="X115" s="1585"/>
      <c r="Y115" s="1585"/>
      <c r="Z115" s="1585"/>
      <c r="AA115" s="1585"/>
      <c r="AB115" s="1585"/>
      <c r="AC115" s="1610"/>
      <c r="AD115" s="1603">
        <v>10701.36</v>
      </c>
      <c r="AE115" s="1585"/>
      <c r="AF115" s="1585"/>
      <c r="AG115" s="1585"/>
      <c r="AH115" s="1585"/>
      <c r="AI115" s="1585"/>
      <c r="AJ115" s="1585"/>
      <c r="AK115" s="1585"/>
      <c r="AL115" s="1610"/>
      <c r="AM115" s="1603">
        <v>25.25</v>
      </c>
      <c r="AN115" s="1585"/>
      <c r="AO115" s="1585"/>
      <c r="AP115" s="1585"/>
      <c r="AQ115" s="1585"/>
      <c r="AR115" s="1585"/>
      <c r="AS115" s="1585"/>
      <c r="AT115" s="1585"/>
      <c r="AU115" s="1610"/>
      <c r="AV115" s="1603">
        <v>1265.0250000000001</v>
      </c>
      <c r="AW115" s="1585"/>
      <c r="AX115" s="1585"/>
      <c r="AY115" s="1585"/>
      <c r="AZ115" s="1585"/>
      <c r="BA115" s="1585"/>
      <c r="BB115" s="1585"/>
      <c r="BC115" s="1585"/>
      <c r="BD115" s="1610"/>
      <c r="BE115" s="1603">
        <v>24.24</v>
      </c>
      <c r="BF115" s="1585"/>
      <c r="BG115" s="1585"/>
      <c r="BH115" s="1585"/>
      <c r="BI115" s="1585"/>
      <c r="BJ115" s="1585"/>
      <c r="BK115" s="1585"/>
      <c r="BL115" s="1585"/>
      <c r="BM115" s="1610"/>
      <c r="BN115" s="1603">
        <v>1214.424</v>
      </c>
      <c r="BO115" s="1585"/>
      <c r="BP115" s="1585"/>
      <c r="BQ115" s="1585"/>
      <c r="BR115" s="1585"/>
      <c r="BS115" s="1585"/>
      <c r="BT115" s="1585"/>
      <c r="BU115" s="1585"/>
      <c r="BV115" s="1610"/>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14"/>
      <c r="CT115" s="1615"/>
      <c r="CU115" s="1615"/>
      <c r="CV115" s="1615"/>
      <c r="CW115" s="1615"/>
      <c r="CX115" s="1615"/>
      <c r="CY115" s="1615"/>
      <c r="CZ115" s="1615"/>
      <c r="DA115" s="1771"/>
      <c r="DB115" s="1614"/>
      <c r="DC115" s="1615"/>
      <c r="DD115" s="1615"/>
      <c r="DE115" s="1615"/>
      <c r="DF115" s="1615"/>
      <c r="DG115" s="1615"/>
      <c r="DH115" s="1615"/>
      <c r="DI115" s="1615"/>
      <c r="DJ115" s="1616"/>
    </row>
    <row r="116" spans="2:114" ht="32.25" customHeight="1">
      <c r="B116" s="1786"/>
      <c r="C116" s="1592"/>
      <c r="D116" s="1769"/>
      <c r="E116" s="1581"/>
      <c r="F116" s="1581"/>
      <c r="G116" s="1581"/>
      <c r="H116" s="1770"/>
      <c r="I116" s="1747"/>
      <c r="J116" s="1764"/>
      <c r="K116" s="1764"/>
      <c r="L116" s="1764"/>
      <c r="M116" s="1764"/>
      <c r="N116" s="1764"/>
      <c r="O116" s="1764"/>
      <c r="P116" s="1748"/>
      <c r="Q116" s="1672"/>
      <c r="R116" s="1608"/>
      <c r="S116" s="1608"/>
      <c r="T116" s="1609"/>
      <c r="U116" s="1582"/>
      <c r="V116" s="1583"/>
      <c r="W116" s="1583"/>
      <c r="X116" s="1583"/>
      <c r="Y116" s="1583"/>
      <c r="Z116" s="1583"/>
      <c r="AA116" s="1583"/>
      <c r="AB116" s="1583"/>
      <c r="AC116" s="1593"/>
      <c r="AD116" s="1582" t="s">
        <v>4397</v>
      </c>
      <c r="AE116" s="1583"/>
      <c r="AF116" s="1583">
        <v>10850.880000000001</v>
      </c>
      <c r="AG116" s="1583"/>
      <c r="AH116" s="1583"/>
      <c r="AI116" s="1583"/>
      <c r="AJ116" s="1583"/>
      <c r="AK116" s="1583" t="s">
        <v>4465</v>
      </c>
      <c r="AL116" s="1593"/>
      <c r="AM116" s="1582"/>
      <c r="AN116" s="1583"/>
      <c r="AO116" s="1583"/>
      <c r="AP116" s="1583"/>
      <c r="AQ116" s="1583"/>
      <c r="AR116" s="1583"/>
      <c r="AS116" s="1583"/>
      <c r="AT116" s="1583"/>
      <c r="AU116" s="1593"/>
      <c r="AV116" s="1582" t="s">
        <v>4397</v>
      </c>
      <c r="AW116" s="1583"/>
      <c r="AX116" s="1583">
        <v>1282.6999999999998</v>
      </c>
      <c r="AY116" s="1583"/>
      <c r="AZ116" s="1583"/>
      <c r="BA116" s="1583"/>
      <c r="BB116" s="1583"/>
      <c r="BC116" s="1583" t="s">
        <v>4465</v>
      </c>
      <c r="BD116" s="1593"/>
      <c r="BE116" s="1582"/>
      <c r="BF116" s="1583"/>
      <c r="BG116" s="1583"/>
      <c r="BH116" s="1583"/>
      <c r="BI116" s="1583"/>
      <c r="BJ116" s="1583"/>
      <c r="BK116" s="1583"/>
      <c r="BL116" s="1583"/>
      <c r="BM116" s="1593"/>
      <c r="BN116" s="1582" t="s">
        <v>4397</v>
      </c>
      <c r="BO116" s="1583"/>
      <c r="BP116" s="1583">
        <v>1231.3919999999998</v>
      </c>
      <c r="BQ116" s="1583"/>
      <c r="BR116" s="1583"/>
      <c r="BS116" s="1583"/>
      <c r="BT116" s="1583"/>
      <c r="BU116" s="1583" t="s">
        <v>4465</v>
      </c>
      <c r="BV116" s="1593"/>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17"/>
      <c r="CT116" s="1618"/>
      <c r="CU116" s="1618"/>
      <c r="CV116" s="1618"/>
      <c r="CW116" s="1618"/>
      <c r="CX116" s="1618"/>
      <c r="CY116" s="1618"/>
      <c r="CZ116" s="1618"/>
      <c r="DA116" s="1772"/>
      <c r="DB116" s="1617"/>
      <c r="DC116" s="1618"/>
      <c r="DD116" s="1618"/>
      <c r="DE116" s="1618"/>
      <c r="DF116" s="1618"/>
      <c r="DG116" s="1618"/>
      <c r="DH116" s="1618"/>
      <c r="DI116" s="1618"/>
      <c r="DJ116" s="1619"/>
    </row>
    <row r="117" spans="2:114" ht="32.25" customHeight="1">
      <c r="B117" s="1786"/>
      <c r="C117" s="1592"/>
      <c r="D117" s="1769"/>
      <c r="E117" s="1581"/>
      <c r="F117" s="1581"/>
      <c r="G117" s="1581"/>
      <c r="H117" s="1770"/>
      <c r="I117" s="1587" t="s">
        <v>6297</v>
      </c>
      <c r="J117" s="1588"/>
      <c r="K117" s="1588"/>
      <c r="L117" s="1588"/>
      <c r="M117" s="1588"/>
      <c r="N117" s="1588"/>
      <c r="O117" s="1588"/>
      <c r="P117" s="1589"/>
      <c r="Q117" s="1670" t="s">
        <v>6217</v>
      </c>
      <c r="R117" s="1605"/>
      <c r="S117" s="1605"/>
      <c r="T117" s="1606"/>
      <c r="U117" s="1603">
        <v>0.22560000000000005</v>
      </c>
      <c r="V117" s="1585"/>
      <c r="W117" s="1585"/>
      <c r="X117" s="1585"/>
      <c r="Y117" s="1585"/>
      <c r="Z117" s="1585"/>
      <c r="AA117" s="1585"/>
      <c r="AB117" s="1585"/>
      <c r="AC117" s="1610"/>
      <c r="AD117" s="1603">
        <v>10.400160000000003</v>
      </c>
      <c r="AE117" s="1585"/>
      <c r="AF117" s="1585"/>
      <c r="AG117" s="1585"/>
      <c r="AH117" s="1585"/>
      <c r="AI117" s="1585"/>
      <c r="AJ117" s="1585"/>
      <c r="AK117" s="1585"/>
      <c r="AL117" s="1610"/>
      <c r="AM117" s="1603">
        <v>26.25</v>
      </c>
      <c r="AN117" s="1585"/>
      <c r="AO117" s="1585"/>
      <c r="AP117" s="1585"/>
      <c r="AQ117" s="1585"/>
      <c r="AR117" s="1585"/>
      <c r="AS117" s="1585"/>
      <c r="AT117" s="1585"/>
      <c r="AU117" s="1610"/>
      <c r="AV117" s="1603">
        <v>1210.125</v>
      </c>
      <c r="AW117" s="1585"/>
      <c r="AX117" s="1585"/>
      <c r="AY117" s="1585"/>
      <c r="AZ117" s="1585"/>
      <c r="BA117" s="1585"/>
      <c r="BB117" s="1585"/>
      <c r="BC117" s="1585"/>
      <c r="BD117" s="1610"/>
      <c r="BE117" s="1603">
        <v>25.24</v>
      </c>
      <c r="BF117" s="1585"/>
      <c r="BG117" s="1585"/>
      <c r="BH117" s="1585"/>
      <c r="BI117" s="1585"/>
      <c r="BJ117" s="1585"/>
      <c r="BK117" s="1585"/>
      <c r="BL117" s="1585"/>
      <c r="BM117" s="1610"/>
      <c r="BN117" s="1603">
        <v>1163.5639999999999</v>
      </c>
      <c r="BO117" s="1585"/>
      <c r="BP117" s="1585"/>
      <c r="BQ117" s="1585"/>
      <c r="BR117" s="1585"/>
      <c r="BS117" s="1585"/>
      <c r="BT117" s="1585"/>
      <c r="BU117" s="1585"/>
      <c r="BV117" s="1610"/>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14"/>
      <c r="CT117" s="1615"/>
      <c r="CU117" s="1615"/>
      <c r="CV117" s="1615"/>
      <c r="CW117" s="1615"/>
      <c r="CX117" s="1615"/>
      <c r="CY117" s="1615"/>
      <c r="CZ117" s="1615"/>
      <c r="DA117" s="1771"/>
      <c r="DB117" s="1614"/>
      <c r="DC117" s="1615"/>
      <c r="DD117" s="1615"/>
      <c r="DE117" s="1615"/>
      <c r="DF117" s="1615"/>
      <c r="DG117" s="1615"/>
      <c r="DH117" s="1615"/>
      <c r="DI117" s="1615"/>
      <c r="DJ117" s="1616"/>
    </row>
    <row r="118" spans="2:114" ht="32.25" customHeight="1">
      <c r="B118" s="1786"/>
      <c r="C118" s="1592"/>
      <c r="D118" s="1769"/>
      <c r="E118" s="1581"/>
      <c r="F118" s="1581"/>
      <c r="G118" s="1581"/>
      <c r="H118" s="1770"/>
      <c r="I118" s="1747" t="s">
        <v>4203</v>
      </c>
      <c r="J118" s="1764"/>
      <c r="K118" s="1764"/>
      <c r="L118" s="1764"/>
      <c r="M118" s="1764"/>
      <c r="N118" s="1764"/>
      <c r="O118" s="1764"/>
      <c r="P118" s="1748"/>
      <c r="Q118" s="1672" t="s">
        <v>6218</v>
      </c>
      <c r="R118" s="1608"/>
      <c r="S118" s="1608"/>
      <c r="T118" s="1609"/>
      <c r="U118" s="1582"/>
      <c r="V118" s="1583"/>
      <c r="W118" s="1583"/>
      <c r="X118" s="1583"/>
      <c r="Y118" s="1583"/>
      <c r="Z118" s="1583"/>
      <c r="AA118" s="1583"/>
      <c r="AB118" s="1583"/>
      <c r="AC118" s="1593"/>
      <c r="AD118" s="1582" t="s">
        <v>4397</v>
      </c>
      <c r="AE118" s="1583"/>
      <c r="AF118" s="1583">
        <v>10.129440000000002</v>
      </c>
      <c r="AG118" s="1583"/>
      <c r="AH118" s="1583"/>
      <c r="AI118" s="1583"/>
      <c r="AJ118" s="1583"/>
      <c r="AK118" s="1583" t="s">
        <v>4465</v>
      </c>
      <c r="AL118" s="1593"/>
      <c r="AM118" s="1582"/>
      <c r="AN118" s="1583"/>
      <c r="AO118" s="1583"/>
      <c r="AP118" s="1583"/>
      <c r="AQ118" s="1583"/>
      <c r="AR118" s="1583"/>
      <c r="AS118" s="1583"/>
      <c r="AT118" s="1583"/>
      <c r="AU118" s="1593"/>
      <c r="AV118" s="1582" t="s">
        <v>4397</v>
      </c>
      <c r="AW118" s="1583"/>
      <c r="AX118" s="1583">
        <v>1178.625</v>
      </c>
      <c r="AY118" s="1583"/>
      <c r="AZ118" s="1583"/>
      <c r="BA118" s="1583"/>
      <c r="BB118" s="1583"/>
      <c r="BC118" s="1583" t="s">
        <v>4465</v>
      </c>
      <c r="BD118" s="1593"/>
      <c r="BE118" s="1582"/>
      <c r="BF118" s="1583"/>
      <c r="BG118" s="1583"/>
      <c r="BH118" s="1583"/>
      <c r="BI118" s="1583"/>
      <c r="BJ118" s="1583"/>
      <c r="BK118" s="1583"/>
      <c r="BL118" s="1583"/>
      <c r="BM118" s="1593"/>
      <c r="BN118" s="1582" t="s">
        <v>4397</v>
      </c>
      <c r="BO118" s="1583"/>
      <c r="BP118" s="1583">
        <v>1133.2759999999998</v>
      </c>
      <c r="BQ118" s="1583"/>
      <c r="BR118" s="1583"/>
      <c r="BS118" s="1583"/>
      <c r="BT118" s="1583"/>
      <c r="BU118" s="1583" t="s">
        <v>4465</v>
      </c>
      <c r="BV118" s="1593"/>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17"/>
      <c r="CT118" s="1618"/>
      <c r="CU118" s="1618"/>
      <c r="CV118" s="1618"/>
      <c r="CW118" s="1618"/>
      <c r="CX118" s="1618"/>
      <c r="CY118" s="1618"/>
      <c r="CZ118" s="1618"/>
      <c r="DA118" s="1772"/>
      <c r="DB118" s="1617"/>
      <c r="DC118" s="1618"/>
      <c r="DD118" s="1618"/>
      <c r="DE118" s="1618"/>
      <c r="DF118" s="1618"/>
      <c r="DG118" s="1618"/>
      <c r="DH118" s="1618"/>
      <c r="DI118" s="1618"/>
      <c r="DJ118" s="1619"/>
    </row>
    <row r="119" spans="2:114" ht="32.25" customHeight="1">
      <c r="B119" s="1786"/>
      <c r="C119" s="1592"/>
      <c r="D119" s="1587" t="s">
        <v>4205</v>
      </c>
      <c r="E119" s="1588"/>
      <c r="F119" s="1588"/>
      <c r="G119" s="1588"/>
      <c r="H119" s="1589"/>
      <c r="I119" s="1587" t="s">
        <v>6296</v>
      </c>
      <c r="J119" s="1588"/>
      <c r="K119" s="1588"/>
      <c r="L119" s="1588"/>
      <c r="M119" s="1588"/>
      <c r="N119" s="1588"/>
      <c r="O119" s="1588"/>
      <c r="P119" s="1589"/>
      <c r="Q119" s="1670" t="s">
        <v>4200</v>
      </c>
      <c r="R119" s="1605"/>
      <c r="S119" s="1605"/>
      <c r="T119" s="1606"/>
      <c r="U119" s="1603">
        <v>237.60000000000005</v>
      </c>
      <c r="V119" s="1585"/>
      <c r="W119" s="1585"/>
      <c r="X119" s="1585"/>
      <c r="Y119" s="1585"/>
      <c r="Z119" s="1585"/>
      <c r="AA119" s="1585"/>
      <c r="AB119" s="1585"/>
      <c r="AC119" s="1610"/>
      <c r="AD119" s="1603">
        <v>12996.720000000003</v>
      </c>
      <c r="AE119" s="1585"/>
      <c r="AF119" s="1585"/>
      <c r="AG119" s="1585"/>
      <c r="AH119" s="1585"/>
      <c r="AI119" s="1585"/>
      <c r="AJ119" s="1585"/>
      <c r="AK119" s="1585"/>
      <c r="AL119" s="1610"/>
      <c r="AM119" s="1603">
        <v>27.25</v>
      </c>
      <c r="AN119" s="1585"/>
      <c r="AO119" s="1585"/>
      <c r="AP119" s="1585"/>
      <c r="AQ119" s="1585"/>
      <c r="AR119" s="1585"/>
      <c r="AS119" s="1585"/>
      <c r="AT119" s="1585"/>
      <c r="AU119" s="1610"/>
      <c r="AV119" s="1603">
        <v>1490.575</v>
      </c>
      <c r="AW119" s="1585"/>
      <c r="AX119" s="1585"/>
      <c r="AY119" s="1585"/>
      <c r="AZ119" s="1585"/>
      <c r="BA119" s="1585"/>
      <c r="BB119" s="1585"/>
      <c r="BC119" s="1585"/>
      <c r="BD119" s="1610"/>
      <c r="BE119" s="1603">
        <v>26.24</v>
      </c>
      <c r="BF119" s="1585"/>
      <c r="BG119" s="1585"/>
      <c r="BH119" s="1585"/>
      <c r="BI119" s="1585"/>
      <c r="BJ119" s="1585"/>
      <c r="BK119" s="1585"/>
      <c r="BL119" s="1585"/>
      <c r="BM119" s="1610"/>
      <c r="BN119" s="1603">
        <v>1435.328</v>
      </c>
      <c r="BO119" s="1585"/>
      <c r="BP119" s="1585"/>
      <c r="BQ119" s="1585"/>
      <c r="BR119" s="1585"/>
      <c r="BS119" s="1585"/>
      <c r="BT119" s="1585"/>
      <c r="BU119" s="1585"/>
      <c r="BV119" s="1610"/>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14"/>
      <c r="CT119" s="1615"/>
      <c r="CU119" s="1615"/>
      <c r="CV119" s="1615"/>
      <c r="CW119" s="1615"/>
      <c r="CX119" s="1615"/>
      <c r="CY119" s="1615"/>
      <c r="CZ119" s="1615"/>
      <c r="DA119" s="1771"/>
      <c r="DB119" s="1614"/>
      <c r="DC119" s="1615"/>
      <c r="DD119" s="1615"/>
      <c r="DE119" s="1615"/>
      <c r="DF119" s="1615"/>
      <c r="DG119" s="1615"/>
      <c r="DH119" s="1615"/>
      <c r="DI119" s="1615"/>
      <c r="DJ119" s="1616"/>
    </row>
    <row r="120" spans="2:114" ht="32.25" customHeight="1">
      <c r="B120" s="1786"/>
      <c r="C120" s="1592"/>
      <c r="D120" s="1590"/>
      <c r="E120" s="1591"/>
      <c r="F120" s="1591"/>
      <c r="G120" s="1591"/>
      <c r="H120" s="1592"/>
      <c r="I120" s="1747" t="s">
        <v>4206</v>
      </c>
      <c r="J120" s="1764"/>
      <c r="K120" s="1764"/>
      <c r="L120" s="1764"/>
      <c r="M120" s="1764"/>
      <c r="N120" s="1764"/>
      <c r="O120" s="1764"/>
      <c r="P120" s="1748"/>
      <c r="Q120" s="1672" t="s">
        <v>4200</v>
      </c>
      <c r="R120" s="1608"/>
      <c r="S120" s="1608"/>
      <c r="T120" s="1609"/>
      <c r="U120" s="1582"/>
      <c r="V120" s="1583"/>
      <c r="W120" s="1583"/>
      <c r="X120" s="1583"/>
      <c r="Y120" s="1583"/>
      <c r="Z120" s="1583"/>
      <c r="AA120" s="1583"/>
      <c r="AB120" s="1583"/>
      <c r="AC120" s="1593"/>
      <c r="AD120" s="1582" t="s">
        <v>4397</v>
      </c>
      <c r="AE120" s="1583"/>
      <c r="AF120" s="1583">
        <v>12972.960000000003</v>
      </c>
      <c r="AG120" s="1583"/>
      <c r="AH120" s="1583"/>
      <c r="AI120" s="1583"/>
      <c r="AJ120" s="1583"/>
      <c r="AK120" s="1583" t="s">
        <v>4465</v>
      </c>
      <c r="AL120" s="1593"/>
      <c r="AM120" s="1582"/>
      <c r="AN120" s="1583"/>
      <c r="AO120" s="1583"/>
      <c r="AP120" s="1583"/>
      <c r="AQ120" s="1583"/>
      <c r="AR120" s="1583"/>
      <c r="AS120" s="1583"/>
      <c r="AT120" s="1583"/>
      <c r="AU120" s="1593"/>
      <c r="AV120" s="1582" t="s">
        <v>4397</v>
      </c>
      <c r="AW120" s="1583"/>
      <c r="AX120" s="1583">
        <v>1487.8500000000001</v>
      </c>
      <c r="AY120" s="1583"/>
      <c r="AZ120" s="1583"/>
      <c r="BA120" s="1583"/>
      <c r="BB120" s="1583"/>
      <c r="BC120" s="1583" t="s">
        <v>4465</v>
      </c>
      <c r="BD120" s="1593"/>
      <c r="BE120" s="1582"/>
      <c r="BF120" s="1583"/>
      <c r="BG120" s="1583"/>
      <c r="BH120" s="1583"/>
      <c r="BI120" s="1583"/>
      <c r="BJ120" s="1583"/>
      <c r="BK120" s="1583"/>
      <c r="BL120" s="1583"/>
      <c r="BM120" s="1593"/>
      <c r="BN120" s="1582" t="s">
        <v>4397</v>
      </c>
      <c r="BO120" s="1583"/>
      <c r="BP120" s="1583">
        <v>1432.704</v>
      </c>
      <c r="BQ120" s="1583"/>
      <c r="BR120" s="1583"/>
      <c r="BS120" s="1583"/>
      <c r="BT120" s="1583"/>
      <c r="BU120" s="1583" t="s">
        <v>4465</v>
      </c>
      <c r="BV120" s="1593"/>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17"/>
      <c r="CT120" s="1618"/>
      <c r="CU120" s="1618"/>
      <c r="CV120" s="1618"/>
      <c r="CW120" s="1618"/>
      <c r="CX120" s="1618"/>
      <c r="CY120" s="1618"/>
      <c r="CZ120" s="1618"/>
      <c r="DA120" s="1772"/>
      <c r="DB120" s="1617"/>
      <c r="DC120" s="1618"/>
      <c r="DD120" s="1618"/>
      <c r="DE120" s="1618"/>
      <c r="DF120" s="1618"/>
      <c r="DG120" s="1618"/>
      <c r="DH120" s="1618"/>
      <c r="DI120" s="1618"/>
      <c r="DJ120" s="1619"/>
    </row>
    <row r="121" spans="2:114" ht="32.25" customHeight="1">
      <c r="B121" s="1786"/>
      <c r="C121" s="1592"/>
      <c r="D121" s="1590"/>
      <c r="E121" s="1591"/>
      <c r="F121" s="1591"/>
      <c r="G121" s="1591"/>
      <c r="H121" s="1592"/>
      <c r="I121" s="1587" t="s">
        <v>4207</v>
      </c>
      <c r="J121" s="1588"/>
      <c r="K121" s="1588"/>
      <c r="L121" s="1588"/>
      <c r="M121" s="1588"/>
      <c r="N121" s="1588"/>
      <c r="O121" s="1588"/>
      <c r="P121" s="1589"/>
      <c r="Q121" s="1670" t="s">
        <v>6217</v>
      </c>
      <c r="R121" s="1605"/>
      <c r="S121" s="1605"/>
      <c r="T121" s="1606"/>
      <c r="U121" s="1603">
        <v>0.24960000000000004</v>
      </c>
      <c r="V121" s="1585"/>
      <c r="W121" s="1585"/>
      <c r="X121" s="1585"/>
      <c r="Y121" s="1585"/>
      <c r="Z121" s="1585"/>
      <c r="AA121" s="1585"/>
      <c r="AB121" s="1585"/>
      <c r="AC121" s="1610"/>
      <c r="AD121" s="1603">
        <v>9.584640000000002</v>
      </c>
      <c r="AE121" s="1585"/>
      <c r="AF121" s="1585"/>
      <c r="AG121" s="1585"/>
      <c r="AH121" s="1585"/>
      <c r="AI121" s="1585"/>
      <c r="AJ121" s="1585"/>
      <c r="AK121" s="1585"/>
      <c r="AL121" s="1610"/>
      <c r="AM121" s="1603">
        <v>28.25</v>
      </c>
      <c r="AN121" s="1585"/>
      <c r="AO121" s="1585"/>
      <c r="AP121" s="1585"/>
      <c r="AQ121" s="1585"/>
      <c r="AR121" s="1585"/>
      <c r="AS121" s="1585"/>
      <c r="AT121" s="1585"/>
      <c r="AU121" s="1610"/>
      <c r="AV121" s="1603">
        <v>1084.8</v>
      </c>
      <c r="AW121" s="1585"/>
      <c r="AX121" s="1585"/>
      <c r="AY121" s="1585"/>
      <c r="AZ121" s="1585"/>
      <c r="BA121" s="1585"/>
      <c r="BB121" s="1585"/>
      <c r="BC121" s="1585"/>
      <c r="BD121" s="1610"/>
      <c r="BE121" s="1603">
        <v>27.24</v>
      </c>
      <c r="BF121" s="1585"/>
      <c r="BG121" s="1585"/>
      <c r="BH121" s="1585"/>
      <c r="BI121" s="1585"/>
      <c r="BJ121" s="1585"/>
      <c r="BK121" s="1585"/>
      <c r="BL121" s="1585"/>
      <c r="BM121" s="1610"/>
      <c r="BN121" s="1603">
        <v>1046.0159999999998</v>
      </c>
      <c r="BO121" s="1585"/>
      <c r="BP121" s="1585"/>
      <c r="BQ121" s="1585"/>
      <c r="BR121" s="1585"/>
      <c r="BS121" s="1585"/>
      <c r="BT121" s="1585"/>
      <c r="BU121" s="1585"/>
      <c r="BV121" s="1610"/>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14"/>
      <c r="CT121" s="1615"/>
      <c r="CU121" s="1615"/>
      <c r="CV121" s="1615"/>
      <c r="CW121" s="1615"/>
      <c r="CX121" s="1615"/>
      <c r="CY121" s="1615"/>
      <c r="CZ121" s="1615"/>
      <c r="DA121" s="1771"/>
      <c r="DB121" s="1614"/>
      <c r="DC121" s="1615"/>
      <c r="DD121" s="1615"/>
      <c r="DE121" s="1615"/>
      <c r="DF121" s="1615"/>
      <c r="DG121" s="1615"/>
      <c r="DH121" s="1615"/>
      <c r="DI121" s="1615"/>
      <c r="DJ121" s="1616"/>
    </row>
    <row r="122" spans="2:114" ht="32.25" customHeight="1">
      <c r="B122" s="1786"/>
      <c r="C122" s="1592"/>
      <c r="D122" s="1590"/>
      <c r="E122" s="1591"/>
      <c r="F122" s="1591"/>
      <c r="G122" s="1591"/>
      <c r="H122" s="1592"/>
      <c r="I122" s="1747" t="s">
        <v>4207</v>
      </c>
      <c r="J122" s="1764"/>
      <c r="K122" s="1764"/>
      <c r="L122" s="1764"/>
      <c r="M122" s="1764"/>
      <c r="N122" s="1764"/>
      <c r="O122" s="1764"/>
      <c r="P122" s="1748"/>
      <c r="Q122" s="1672" t="s">
        <v>6218</v>
      </c>
      <c r="R122" s="1608"/>
      <c r="S122" s="1608"/>
      <c r="T122" s="1609"/>
      <c r="U122" s="1582"/>
      <c r="V122" s="1583"/>
      <c r="W122" s="1583"/>
      <c r="X122" s="1583"/>
      <c r="Y122" s="1583"/>
      <c r="Z122" s="1583"/>
      <c r="AA122" s="1583"/>
      <c r="AB122" s="1583"/>
      <c r="AC122" s="1593"/>
      <c r="AD122" s="1582" t="s">
        <v>4397</v>
      </c>
      <c r="AE122" s="1583"/>
      <c r="AF122" s="1583">
        <v>10.857600000000001</v>
      </c>
      <c r="AG122" s="1583"/>
      <c r="AH122" s="1583"/>
      <c r="AI122" s="1583"/>
      <c r="AJ122" s="1583"/>
      <c r="AK122" s="1583" t="s">
        <v>4465</v>
      </c>
      <c r="AL122" s="1593"/>
      <c r="AM122" s="1582"/>
      <c r="AN122" s="1583"/>
      <c r="AO122" s="1583"/>
      <c r="AP122" s="1583"/>
      <c r="AQ122" s="1583"/>
      <c r="AR122" s="1583"/>
      <c r="AS122" s="1583"/>
      <c r="AT122" s="1583"/>
      <c r="AU122" s="1593"/>
      <c r="AV122" s="1582" t="s">
        <v>4397</v>
      </c>
      <c r="AW122" s="1583"/>
      <c r="AX122" s="1583">
        <v>1228.875</v>
      </c>
      <c r="AY122" s="1583"/>
      <c r="AZ122" s="1583"/>
      <c r="BA122" s="1583"/>
      <c r="BB122" s="1583"/>
      <c r="BC122" s="1583" t="s">
        <v>4465</v>
      </c>
      <c r="BD122" s="1593"/>
      <c r="BE122" s="1582"/>
      <c r="BF122" s="1583"/>
      <c r="BG122" s="1583"/>
      <c r="BH122" s="1583"/>
      <c r="BI122" s="1583"/>
      <c r="BJ122" s="1583"/>
      <c r="BK122" s="1583"/>
      <c r="BL122" s="1583"/>
      <c r="BM122" s="1593"/>
      <c r="BN122" s="1582" t="s">
        <v>4397</v>
      </c>
      <c r="BO122" s="1583"/>
      <c r="BP122" s="1583">
        <v>1184.9399999999998</v>
      </c>
      <c r="BQ122" s="1583"/>
      <c r="BR122" s="1583"/>
      <c r="BS122" s="1583"/>
      <c r="BT122" s="1583"/>
      <c r="BU122" s="1583" t="s">
        <v>4465</v>
      </c>
      <c r="BV122" s="1593"/>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17"/>
      <c r="CT122" s="1618"/>
      <c r="CU122" s="1618"/>
      <c r="CV122" s="1618"/>
      <c r="CW122" s="1618"/>
      <c r="CX122" s="1618"/>
      <c r="CY122" s="1618"/>
      <c r="CZ122" s="1618"/>
      <c r="DA122" s="1772"/>
      <c r="DB122" s="1617"/>
      <c r="DC122" s="1618"/>
      <c r="DD122" s="1618"/>
      <c r="DE122" s="1618"/>
      <c r="DF122" s="1618"/>
      <c r="DG122" s="1618"/>
      <c r="DH122" s="1618"/>
      <c r="DI122" s="1618"/>
      <c r="DJ122" s="1619"/>
    </row>
    <row r="123" spans="2:114" ht="24" customHeight="1">
      <c r="B123" s="1786"/>
      <c r="C123" s="1592"/>
      <c r="D123" s="1670" t="s">
        <v>4208</v>
      </c>
      <c r="E123" s="1605"/>
      <c r="F123" s="1605"/>
      <c r="G123" s="1605"/>
      <c r="H123" s="1606"/>
      <c r="I123" s="1587" t="s">
        <v>4209</v>
      </c>
      <c r="J123" s="1588"/>
      <c r="K123" s="1588"/>
      <c r="L123" s="1588"/>
      <c r="M123" s="1588"/>
      <c r="N123" s="1588"/>
      <c r="O123" s="1588"/>
      <c r="P123" s="1589"/>
      <c r="Q123" s="1670" t="s">
        <v>143</v>
      </c>
      <c r="R123" s="1605"/>
      <c r="S123" s="1605"/>
      <c r="T123" s="1606"/>
      <c r="U123" s="1603">
        <v>261.60000000000002</v>
      </c>
      <c r="V123" s="1585"/>
      <c r="W123" s="1585"/>
      <c r="X123" s="1585"/>
      <c r="Y123" s="1585"/>
      <c r="Z123" s="1585"/>
      <c r="AA123" s="1585"/>
      <c r="AB123" s="1585"/>
      <c r="AC123" s="1610"/>
      <c r="AD123" s="1603">
        <v>7507.92</v>
      </c>
      <c r="AE123" s="1585"/>
      <c r="AF123" s="1585"/>
      <c r="AG123" s="1585"/>
      <c r="AH123" s="1585"/>
      <c r="AI123" s="1585"/>
      <c r="AJ123" s="1585"/>
      <c r="AK123" s="1585"/>
      <c r="AL123" s="1610"/>
      <c r="AM123" s="1603">
        <v>29.25</v>
      </c>
      <c r="AN123" s="1585"/>
      <c r="AO123" s="1585"/>
      <c r="AP123" s="1585"/>
      <c r="AQ123" s="1585"/>
      <c r="AR123" s="1585"/>
      <c r="AS123" s="1585"/>
      <c r="AT123" s="1585"/>
      <c r="AU123" s="1610"/>
      <c r="AV123" s="1603">
        <v>839.47500000000002</v>
      </c>
      <c r="AW123" s="1585"/>
      <c r="AX123" s="1585"/>
      <c r="AY123" s="1585"/>
      <c r="AZ123" s="1585"/>
      <c r="BA123" s="1585"/>
      <c r="BB123" s="1585"/>
      <c r="BC123" s="1585"/>
      <c r="BD123" s="1610"/>
      <c r="BE123" s="1603">
        <v>28.24</v>
      </c>
      <c r="BF123" s="1585"/>
      <c r="BG123" s="1585"/>
      <c r="BH123" s="1585"/>
      <c r="BI123" s="1585"/>
      <c r="BJ123" s="1585"/>
      <c r="BK123" s="1585"/>
      <c r="BL123" s="1585"/>
      <c r="BM123" s="1610"/>
      <c r="BN123" s="1603">
        <v>810.48799999999994</v>
      </c>
      <c r="BO123" s="1585"/>
      <c r="BP123" s="1585"/>
      <c r="BQ123" s="1585"/>
      <c r="BR123" s="1585"/>
      <c r="BS123" s="1585"/>
      <c r="BT123" s="1585"/>
      <c r="BU123" s="1585"/>
      <c r="BV123" s="1610"/>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14"/>
      <c r="CT123" s="1615"/>
      <c r="CU123" s="1615"/>
      <c r="CV123" s="1615"/>
      <c r="CW123" s="1615"/>
      <c r="CX123" s="1615"/>
      <c r="CY123" s="1615"/>
      <c r="CZ123" s="1615"/>
      <c r="DA123" s="1771"/>
      <c r="DB123" s="1614"/>
      <c r="DC123" s="1615"/>
      <c r="DD123" s="1615"/>
      <c r="DE123" s="1615"/>
      <c r="DF123" s="1615"/>
      <c r="DG123" s="1615"/>
      <c r="DH123" s="1615"/>
      <c r="DI123" s="1615"/>
      <c r="DJ123" s="1616"/>
    </row>
    <row r="124" spans="2:114" ht="24" customHeight="1">
      <c r="B124" s="1786"/>
      <c r="C124" s="1592"/>
      <c r="D124" s="1769"/>
      <c r="E124" s="1581"/>
      <c r="F124" s="1581"/>
      <c r="G124" s="1581"/>
      <c r="H124" s="1770"/>
      <c r="I124" s="1747" t="s">
        <v>3134</v>
      </c>
      <c r="J124" s="1764"/>
      <c r="K124" s="1764"/>
      <c r="L124" s="1764"/>
      <c r="M124" s="1764"/>
      <c r="N124" s="1764"/>
      <c r="O124" s="1764"/>
      <c r="P124" s="1748"/>
      <c r="Q124" s="1672" t="s">
        <v>143</v>
      </c>
      <c r="R124" s="1608"/>
      <c r="S124" s="1608"/>
      <c r="T124" s="1609"/>
      <c r="U124" s="1582"/>
      <c r="V124" s="1583"/>
      <c r="W124" s="1583"/>
      <c r="X124" s="1583"/>
      <c r="Y124" s="1583"/>
      <c r="Z124" s="1583"/>
      <c r="AA124" s="1583"/>
      <c r="AB124" s="1583"/>
      <c r="AC124" s="1593"/>
      <c r="AD124" s="1582" t="s">
        <v>4397</v>
      </c>
      <c r="AE124" s="1583"/>
      <c r="AF124" s="1583">
        <v>7586.4000000000005</v>
      </c>
      <c r="AG124" s="1583"/>
      <c r="AH124" s="1583"/>
      <c r="AI124" s="1583"/>
      <c r="AJ124" s="1583"/>
      <c r="AK124" s="1583" t="s">
        <v>4465</v>
      </c>
      <c r="AL124" s="1593"/>
      <c r="AM124" s="1582"/>
      <c r="AN124" s="1583"/>
      <c r="AO124" s="1583"/>
      <c r="AP124" s="1583"/>
      <c r="AQ124" s="1583"/>
      <c r="AR124" s="1583"/>
      <c r="AS124" s="1583"/>
      <c r="AT124" s="1583"/>
      <c r="AU124" s="1593"/>
      <c r="AV124" s="1582" t="s">
        <v>4397</v>
      </c>
      <c r="AW124" s="1583"/>
      <c r="AX124" s="1583">
        <v>848.25</v>
      </c>
      <c r="AY124" s="1583"/>
      <c r="AZ124" s="1583"/>
      <c r="BA124" s="1583"/>
      <c r="BB124" s="1583"/>
      <c r="BC124" s="1583" t="s">
        <v>4465</v>
      </c>
      <c r="BD124" s="1593"/>
      <c r="BE124" s="1582"/>
      <c r="BF124" s="1583"/>
      <c r="BG124" s="1583"/>
      <c r="BH124" s="1583"/>
      <c r="BI124" s="1583"/>
      <c r="BJ124" s="1583"/>
      <c r="BK124" s="1583"/>
      <c r="BL124" s="1583"/>
      <c r="BM124" s="1593"/>
      <c r="BN124" s="1582" t="s">
        <v>4397</v>
      </c>
      <c r="BO124" s="1583"/>
      <c r="BP124" s="1583">
        <v>818.95999999999992</v>
      </c>
      <c r="BQ124" s="1583"/>
      <c r="BR124" s="1583"/>
      <c r="BS124" s="1583"/>
      <c r="BT124" s="1583"/>
      <c r="BU124" s="1583" t="s">
        <v>4465</v>
      </c>
      <c r="BV124" s="1593"/>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17"/>
      <c r="CT124" s="1618"/>
      <c r="CU124" s="1618"/>
      <c r="CV124" s="1618"/>
      <c r="CW124" s="1618"/>
      <c r="CX124" s="1618"/>
      <c r="CY124" s="1618"/>
      <c r="CZ124" s="1618"/>
      <c r="DA124" s="1772"/>
      <c r="DB124" s="1617"/>
      <c r="DC124" s="1618"/>
      <c r="DD124" s="1618"/>
      <c r="DE124" s="1618"/>
      <c r="DF124" s="1618"/>
      <c r="DG124" s="1618"/>
      <c r="DH124" s="1618"/>
      <c r="DI124" s="1618"/>
      <c r="DJ124" s="1619"/>
    </row>
    <row r="125" spans="2:114" ht="24" customHeight="1">
      <c r="B125" s="1786"/>
      <c r="C125" s="1592"/>
      <c r="D125" s="1769"/>
      <c r="E125" s="1581"/>
      <c r="F125" s="1581"/>
      <c r="G125" s="1581"/>
      <c r="H125" s="1770"/>
      <c r="I125" s="1587" t="s">
        <v>4491</v>
      </c>
      <c r="J125" s="1588"/>
      <c r="K125" s="1588"/>
      <c r="L125" s="1588"/>
      <c r="M125" s="1588"/>
      <c r="N125" s="1588"/>
      <c r="O125" s="1588"/>
      <c r="P125" s="1589"/>
      <c r="Q125" s="1670" t="s">
        <v>143</v>
      </c>
      <c r="R125" s="1605"/>
      <c r="S125" s="1605"/>
      <c r="T125" s="1606"/>
      <c r="U125" s="1603">
        <v>273.60000000000002</v>
      </c>
      <c r="V125" s="1585"/>
      <c r="W125" s="1585"/>
      <c r="X125" s="1585"/>
      <c r="Y125" s="1585"/>
      <c r="Z125" s="1585"/>
      <c r="AA125" s="1585"/>
      <c r="AB125" s="1585"/>
      <c r="AC125" s="1610"/>
      <c r="AD125" s="1603">
        <v>7907.04</v>
      </c>
      <c r="AE125" s="1585"/>
      <c r="AF125" s="1585"/>
      <c r="AG125" s="1585"/>
      <c r="AH125" s="1585"/>
      <c r="AI125" s="1585"/>
      <c r="AJ125" s="1585"/>
      <c r="AK125" s="1585"/>
      <c r="AL125" s="1610"/>
      <c r="AM125" s="1603">
        <v>30.25</v>
      </c>
      <c r="AN125" s="1585"/>
      <c r="AO125" s="1585"/>
      <c r="AP125" s="1585"/>
      <c r="AQ125" s="1585"/>
      <c r="AR125" s="1585"/>
      <c r="AS125" s="1585"/>
      <c r="AT125" s="1585"/>
      <c r="AU125" s="1610"/>
      <c r="AV125" s="1603">
        <v>874.22499999999991</v>
      </c>
      <c r="AW125" s="1585"/>
      <c r="AX125" s="1585"/>
      <c r="AY125" s="1585"/>
      <c r="AZ125" s="1585"/>
      <c r="BA125" s="1585"/>
      <c r="BB125" s="1585"/>
      <c r="BC125" s="1585"/>
      <c r="BD125" s="1610"/>
      <c r="BE125" s="1603">
        <v>29.24</v>
      </c>
      <c r="BF125" s="1585"/>
      <c r="BG125" s="1585"/>
      <c r="BH125" s="1585"/>
      <c r="BI125" s="1585"/>
      <c r="BJ125" s="1585"/>
      <c r="BK125" s="1585"/>
      <c r="BL125" s="1585"/>
      <c r="BM125" s="1610"/>
      <c r="BN125" s="1603">
        <v>845.03599999999994</v>
      </c>
      <c r="BO125" s="1585"/>
      <c r="BP125" s="1585"/>
      <c r="BQ125" s="1585"/>
      <c r="BR125" s="1585"/>
      <c r="BS125" s="1585"/>
      <c r="BT125" s="1585"/>
      <c r="BU125" s="1585"/>
      <c r="BV125" s="1610"/>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14"/>
      <c r="CT125" s="1615"/>
      <c r="CU125" s="1615"/>
      <c r="CV125" s="1615"/>
      <c r="CW125" s="1615"/>
      <c r="CX125" s="1615"/>
      <c r="CY125" s="1615"/>
      <c r="CZ125" s="1615"/>
      <c r="DA125" s="1771"/>
      <c r="DB125" s="1614"/>
      <c r="DC125" s="1615"/>
      <c r="DD125" s="1615"/>
      <c r="DE125" s="1615"/>
      <c r="DF125" s="1615"/>
      <c r="DG125" s="1615"/>
      <c r="DH125" s="1615"/>
      <c r="DI125" s="1615"/>
      <c r="DJ125" s="1616"/>
    </row>
    <row r="126" spans="2:114" ht="24" customHeight="1">
      <c r="B126" s="1786"/>
      <c r="C126" s="1592"/>
      <c r="D126" s="1769"/>
      <c r="E126" s="1581"/>
      <c r="F126" s="1581"/>
      <c r="G126" s="1581"/>
      <c r="H126" s="1770"/>
      <c r="I126" s="1747" t="s">
        <v>4210</v>
      </c>
      <c r="J126" s="1764"/>
      <c r="K126" s="1764"/>
      <c r="L126" s="1764"/>
      <c r="M126" s="1764"/>
      <c r="N126" s="1764"/>
      <c r="O126" s="1764"/>
      <c r="P126" s="1748"/>
      <c r="Q126" s="1672" t="s">
        <v>143</v>
      </c>
      <c r="R126" s="1608"/>
      <c r="S126" s="1608"/>
      <c r="T126" s="1609"/>
      <c r="U126" s="1582"/>
      <c r="V126" s="1583"/>
      <c r="W126" s="1583"/>
      <c r="X126" s="1583"/>
      <c r="Y126" s="1583"/>
      <c r="Z126" s="1583"/>
      <c r="AA126" s="1583"/>
      <c r="AB126" s="1583"/>
      <c r="AC126" s="1593"/>
      <c r="AD126" s="1582" t="s">
        <v>4397</v>
      </c>
      <c r="AE126" s="1583"/>
      <c r="AF126" s="1583">
        <v>7934.4000000000005</v>
      </c>
      <c r="AG126" s="1583"/>
      <c r="AH126" s="1583"/>
      <c r="AI126" s="1583"/>
      <c r="AJ126" s="1583"/>
      <c r="AK126" s="1583" t="s">
        <v>4465</v>
      </c>
      <c r="AL126" s="1593"/>
      <c r="AM126" s="1582"/>
      <c r="AN126" s="1583"/>
      <c r="AO126" s="1583"/>
      <c r="AP126" s="1583"/>
      <c r="AQ126" s="1583"/>
      <c r="AR126" s="1583"/>
      <c r="AS126" s="1583"/>
      <c r="AT126" s="1583"/>
      <c r="AU126" s="1593"/>
      <c r="AV126" s="1582" t="s">
        <v>4397</v>
      </c>
      <c r="AW126" s="1583"/>
      <c r="AX126" s="1583">
        <v>877.25</v>
      </c>
      <c r="AY126" s="1583"/>
      <c r="AZ126" s="1583"/>
      <c r="BA126" s="1583"/>
      <c r="BB126" s="1583"/>
      <c r="BC126" s="1583" t="s">
        <v>4465</v>
      </c>
      <c r="BD126" s="1593"/>
      <c r="BE126" s="1582"/>
      <c r="BF126" s="1583"/>
      <c r="BG126" s="1583"/>
      <c r="BH126" s="1583"/>
      <c r="BI126" s="1583"/>
      <c r="BJ126" s="1583"/>
      <c r="BK126" s="1583"/>
      <c r="BL126" s="1583"/>
      <c r="BM126" s="1593"/>
      <c r="BN126" s="1582" t="s">
        <v>4397</v>
      </c>
      <c r="BO126" s="1583"/>
      <c r="BP126" s="1583">
        <v>847.95999999999992</v>
      </c>
      <c r="BQ126" s="1583"/>
      <c r="BR126" s="1583"/>
      <c r="BS126" s="1583"/>
      <c r="BT126" s="1583"/>
      <c r="BU126" s="1583" t="s">
        <v>4465</v>
      </c>
      <c r="BV126" s="1593"/>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17"/>
      <c r="CT126" s="1618"/>
      <c r="CU126" s="1618"/>
      <c r="CV126" s="1618"/>
      <c r="CW126" s="1618"/>
      <c r="CX126" s="1618"/>
      <c r="CY126" s="1618"/>
      <c r="CZ126" s="1618"/>
      <c r="DA126" s="1772"/>
      <c r="DB126" s="1617"/>
      <c r="DC126" s="1618"/>
      <c r="DD126" s="1618"/>
      <c r="DE126" s="1618"/>
      <c r="DF126" s="1618"/>
      <c r="DG126" s="1618"/>
      <c r="DH126" s="1618"/>
      <c r="DI126" s="1618"/>
      <c r="DJ126" s="1619"/>
    </row>
    <row r="127" spans="2:114" ht="24" customHeight="1">
      <c r="B127" s="1786"/>
      <c r="C127" s="1592"/>
      <c r="D127" s="1769"/>
      <c r="E127" s="1581"/>
      <c r="F127" s="1581"/>
      <c r="G127" s="1581"/>
      <c r="H127" s="1770"/>
      <c r="I127" s="1587" t="s">
        <v>4490</v>
      </c>
      <c r="J127" s="1588"/>
      <c r="K127" s="1588"/>
      <c r="L127" s="1588"/>
      <c r="M127" s="1588"/>
      <c r="N127" s="1588"/>
      <c r="O127" s="1588"/>
      <c r="P127" s="1589"/>
      <c r="Q127" s="1670" t="s">
        <v>143</v>
      </c>
      <c r="R127" s="1605"/>
      <c r="S127" s="1605"/>
      <c r="T127" s="1606"/>
      <c r="U127" s="1603">
        <v>285.60000000000002</v>
      </c>
      <c r="V127" s="1585"/>
      <c r="W127" s="1585"/>
      <c r="X127" s="1585"/>
      <c r="Y127" s="1585"/>
      <c r="Z127" s="1585"/>
      <c r="AA127" s="1585"/>
      <c r="AB127" s="1585"/>
      <c r="AC127" s="1610"/>
      <c r="AD127" s="1603">
        <v>8082.4800000000005</v>
      </c>
      <c r="AE127" s="1585"/>
      <c r="AF127" s="1585"/>
      <c r="AG127" s="1585"/>
      <c r="AH127" s="1585"/>
      <c r="AI127" s="1585"/>
      <c r="AJ127" s="1585"/>
      <c r="AK127" s="1585"/>
      <c r="AL127" s="1610"/>
      <c r="AM127" s="1603">
        <v>31.25</v>
      </c>
      <c r="AN127" s="1585"/>
      <c r="AO127" s="1585"/>
      <c r="AP127" s="1585"/>
      <c r="AQ127" s="1585"/>
      <c r="AR127" s="1585"/>
      <c r="AS127" s="1585"/>
      <c r="AT127" s="1585"/>
      <c r="AU127" s="1610"/>
      <c r="AV127" s="1603">
        <v>884.375</v>
      </c>
      <c r="AW127" s="1585"/>
      <c r="AX127" s="1585"/>
      <c r="AY127" s="1585"/>
      <c r="AZ127" s="1585"/>
      <c r="BA127" s="1585"/>
      <c r="BB127" s="1585"/>
      <c r="BC127" s="1585"/>
      <c r="BD127" s="1610"/>
      <c r="BE127" s="1603">
        <v>30.24</v>
      </c>
      <c r="BF127" s="1585"/>
      <c r="BG127" s="1585"/>
      <c r="BH127" s="1585"/>
      <c r="BI127" s="1585"/>
      <c r="BJ127" s="1585"/>
      <c r="BK127" s="1585"/>
      <c r="BL127" s="1585"/>
      <c r="BM127" s="1610"/>
      <c r="BN127" s="1603">
        <v>855.79200000000003</v>
      </c>
      <c r="BO127" s="1585"/>
      <c r="BP127" s="1585"/>
      <c r="BQ127" s="1585"/>
      <c r="BR127" s="1585"/>
      <c r="BS127" s="1585"/>
      <c r="BT127" s="1585"/>
      <c r="BU127" s="1585"/>
      <c r="BV127" s="1610"/>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14"/>
      <c r="CT127" s="1615"/>
      <c r="CU127" s="1615"/>
      <c r="CV127" s="1615"/>
      <c r="CW127" s="1615"/>
      <c r="CX127" s="1615"/>
      <c r="CY127" s="1615"/>
      <c r="CZ127" s="1615"/>
      <c r="DA127" s="1771"/>
      <c r="DB127" s="1614"/>
      <c r="DC127" s="1615"/>
      <c r="DD127" s="1615"/>
      <c r="DE127" s="1615"/>
      <c r="DF127" s="1615"/>
      <c r="DG127" s="1615"/>
      <c r="DH127" s="1615"/>
      <c r="DI127" s="1615"/>
      <c r="DJ127" s="1616"/>
    </row>
    <row r="128" spans="2:114" ht="24" customHeight="1">
      <c r="B128" s="1786"/>
      <c r="C128" s="1592"/>
      <c r="D128" s="1769"/>
      <c r="E128" s="1581"/>
      <c r="F128" s="1581"/>
      <c r="G128" s="1581"/>
      <c r="H128" s="1770"/>
      <c r="I128" s="1747" t="s">
        <v>4210</v>
      </c>
      <c r="J128" s="1764"/>
      <c r="K128" s="1764"/>
      <c r="L128" s="1764"/>
      <c r="M128" s="1764"/>
      <c r="N128" s="1764"/>
      <c r="O128" s="1764"/>
      <c r="P128" s="1748"/>
      <c r="Q128" s="1672" t="s">
        <v>143</v>
      </c>
      <c r="R128" s="1608"/>
      <c r="S128" s="1608"/>
      <c r="T128" s="1609"/>
      <c r="U128" s="1582"/>
      <c r="V128" s="1583"/>
      <c r="W128" s="1583"/>
      <c r="X128" s="1583"/>
      <c r="Y128" s="1583"/>
      <c r="Z128" s="1583"/>
      <c r="AA128" s="1583"/>
      <c r="AB128" s="1583"/>
      <c r="AC128" s="1593"/>
      <c r="AD128" s="1582" t="s">
        <v>4397</v>
      </c>
      <c r="AE128" s="1583"/>
      <c r="AF128" s="1583">
        <v>8282.4000000000015</v>
      </c>
      <c r="AG128" s="1583"/>
      <c r="AH128" s="1583"/>
      <c r="AI128" s="1583"/>
      <c r="AJ128" s="1583"/>
      <c r="AK128" s="1583" t="s">
        <v>4465</v>
      </c>
      <c r="AL128" s="1593"/>
      <c r="AM128" s="1582"/>
      <c r="AN128" s="1583"/>
      <c r="AO128" s="1583"/>
      <c r="AP128" s="1583"/>
      <c r="AQ128" s="1583"/>
      <c r="AR128" s="1583"/>
      <c r="AS128" s="1583"/>
      <c r="AT128" s="1583"/>
      <c r="AU128" s="1593"/>
      <c r="AV128" s="1582" t="s">
        <v>4397</v>
      </c>
      <c r="AW128" s="1583"/>
      <c r="AX128" s="1583">
        <v>906.25</v>
      </c>
      <c r="AY128" s="1583"/>
      <c r="AZ128" s="1583"/>
      <c r="BA128" s="1583"/>
      <c r="BB128" s="1583"/>
      <c r="BC128" s="1583" t="s">
        <v>4465</v>
      </c>
      <c r="BD128" s="1593"/>
      <c r="BE128" s="1582"/>
      <c r="BF128" s="1583"/>
      <c r="BG128" s="1583"/>
      <c r="BH128" s="1583"/>
      <c r="BI128" s="1583"/>
      <c r="BJ128" s="1583"/>
      <c r="BK128" s="1583"/>
      <c r="BL128" s="1583"/>
      <c r="BM128" s="1593"/>
      <c r="BN128" s="1582" t="s">
        <v>4397</v>
      </c>
      <c r="BO128" s="1583"/>
      <c r="BP128" s="1583">
        <v>876.95999999999992</v>
      </c>
      <c r="BQ128" s="1583"/>
      <c r="BR128" s="1583"/>
      <c r="BS128" s="1583"/>
      <c r="BT128" s="1583"/>
      <c r="BU128" s="1583" t="s">
        <v>4465</v>
      </c>
      <c r="BV128" s="1593"/>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17"/>
      <c r="CT128" s="1618"/>
      <c r="CU128" s="1618"/>
      <c r="CV128" s="1618"/>
      <c r="CW128" s="1618"/>
      <c r="CX128" s="1618"/>
      <c r="CY128" s="1618"/>
      <c r="CZ128" s="1618"/>
      <c r="DA128" s="1772"/>
      <c r="DB128" s="1617"/>
      <c r="DC128" s="1618"/>
      <c r="DD128" s="1618"/>
      <c r="DE128" s="1618"/>
      <c r="DF128" s="1618"/>
      <c r="DG128" s="1618"/>
      <c r="DH128" s="1618"/>
      <c r="DI128" s="1618"/>
      <c r="DJ128" s="1619"/>
    </row>
    <row r="129" spans="2:114" ht="24" customHeight="1">
      <c r="B129" s="1786"/>
      <c r="C129" s="1592"/>
      <c r="D129" s="1769"/>
      <c r="E129" s="1581"/>
      <c r="F129" s="1581"/>
      <c r="G129" s="1581"/>
      <c r="H129" s="1770"/>
      <c r="I129" s="1587" t="s">
        <v>4211</v>
      </c>
      <c r="J129" s="1588"/>
      <c r="K129" s="1588"/>
      <c r="L129" s="1588"/>
      <c r="M129" s="1588"/>
      <c r="N129" s="1588"/>
      <c r="O129" s="1588"/>
      <c r="P129" s="1589"/>
      <c r="Q129" s="1670" t="s">
        <v>143</v>
      </c>
      <c r="R129" s="1605"/>
      <c r="S129" s="1605"/>
      <c r="T129" s="1606"/>
      <c r="U129" s="1603">
        <v>297.60000000000008</v>
      </c>
      <c r="V129" s="1585"/>
      <c r="W129" s="1585"/>
      <c r="X129" s="1585"/>
      <c r="Y129" s="1585"/>
      <c r="Z129" s="1585"/>
      <c r="AA129" s="1585"/>
      <c r="AB129" s="1585"/>
      <c r="AC129" s="1610"/>
      <c r="AD129" s="1603">
        <v>7767.3600000000024</v>
      </c>
      <c r="AE129" s="1585"/>
      <c r="AF129" s="1585"/>
      <c r="AG129" s="1585"/>
      <c r="AH129" s="1585"/>
      <c r="AI129" s="1585"/>
      <c r="AJ129" s="1585"/>
      <c r="AK129" s="1585"/>
      <c r="AL129" s="1610"/>
      <c r="AM129" s="1603">
        <v>32.25</v>
      </c>
      <c r="AN129" s="1585"/>
      <c r="AO129" s="1585"/>
      <c r="AP129" s="1585"/>
      <c r="AQ129" s="1585"/>
      <c r="AR129" s="1585"/>
      <c r="AS129" s="1585"/>
      <c r="AT129" s="1585"/>
      <c r="AU129" s="1610"/>
      <c r="AV129" s="1603">
        <v>841.72500000000002</v>
      </c>
      <c r="AW129" s="1585"/>
      <c r="AX129" s="1585"/>
      <c r="AY129" s="1585"/>
      <c r="AZ129" s="1585"/>
      <c r="BA129" s="1585"/>
      <c r="BB129" s="1585"/>
      <c r="BC129" s="1585"/>
      <c r="BD129" s="1610"/>
      <c r="BE129" s="1603">
        <v>31.24</v>
      </c>
      <c r="BF129" s="1585"/>
      <c r="BG129" s="1585"/>
      <c r="BH129" s="1585"/>
      <c r="BI129" s="1585"/>
      <c r="BJ129" s="1585"/>
      <c r="BK129" s="1585"/>
      <c r="BL129" s="1585"/>
      <c r="BM129" s="1610"/>
      <c r="BN129" s="1603">
        <v>815.36400000000003</v>
      </c>
      <c r="BO129" s="1585"/>
      <c r="BP129" s="1585"/>
      <c r="BQ129" s="1585"/>
      <c r="BR129" s="1585"/>
      <c r="BS129" s="1585"/>
      <c r="BT129" s="1585"/>
      <c r="BU129" s="1585"/>
      <c r="BV129" s="1610"/>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14"/>
      <c r="CT129" s="1615"/>
      <c r="CU129" s="1615"/>
      <c r="CV129" s="1615"/>
      <c r="CW129" s="1615"/>
      <c r="CX129" s="1615"/>
      <c r="CY129" s="1615"/>
      <c r="CZ129" s="1615"/>
      <c r="DA129" s="1771"/>
      <c r="DB129" s="1614"/>
      <c r="DC129" s="1615"/>
      <c r="DD129" s="1615"/>
      <c r="DE129" s="1615"/>
      <c r="DF129" s="1615"/>
      <c r="DG129" s="1615"/>
      <c r="DH129" s="1615"/>
      <c r="DI129" s="1615"/>
      <c r="DJ129" s="1616"/>
    </row>
    <row r="130" spans="2:114" ht="24" customHeight="1">
      <c r="B130" s="1786"/>
      <c r="C130" s="1592"/>
      <c r="D130" s="1769"/>
      <c r="E130" s="1581"/>
      <c r="F130" s="1581"/>
      <c r="G130" s="1581"/>
      <c r="H130" s="1770"/>
      <c r="I130" s="1747" t="s">
        <v>4210</v>
      </c>
      <c r="J130" s="1764"/>
      <c r="K130" s="1764"/>
      <c r="L130" s="1764"/>
      <c r="M130" s="1764"/>
      <c r="N130" s="1764"/>
      <c r="O130" s="1764"/>
      <c r="P130" s="1748"/>
      <c r="Q130" s="1672" t="s">
        <v>143</v>
      </c>
      <c r="R130" s="1608"/>
      <c r="S130" s="1608"/>
      <c r="T130" s="1609"/>
      <c r="U130" s="1582"/>
      <c r="V130" s="1583"/>
      <c r="W130" s="1583"/>
      <c r="X130" s="1583"/>
      <c r="Y130" s="1583"/>
      <c r="Z130" s="1583"/>
      <c r="AA130" s="1583"/>
      <c r="AB130" s="1583"/>
      <c r="AC130" s="1593"/>
      <c r="AD130" s="1582" t="s">
        <v>4397</v>
      </c>
      <c r="AE130" s="1583"/>
      <c r="AF130" s="1583">
        <v>7648.3200000000015</v>
      </c>
      <c r="AG130" s="1583"/>
      <c r="AH130" s="1583"/>
      <c r="AI130" s="1583"/>
      <c r="AJ130" s="1583"/>
      <c r="AK130" s="1583" t="s">
        <v>4465</v>
      </c>
      <c r="AL130" s="1593"/>
      <c r="AM130" s="1582"/>
      <c r="AN130" s="1583"/>
      <c r="AO130" s="1583"/>
      <c r="AP130" s="1583"/>
      <c r="AQ130" s="1583"/>
      <c r="AR130" s="1583"/>
      <c r="AS130" s="1583"/>
      <c r="AT130" s="1583"/>
      <c r="AU130" s="1593"/>
      <c r="AV130" s="1582" t="s">
        <v>4397</v>
      </c>
      <c r="AW130" s="1583"/>
      <c r="AX130" s="1583">
        <v>828.82499999999993</v>
      </c>
      <c r="AY130" s="1583"/>
      <c r="AZ130" s="1583"/>
      <c r="BA130" s="1583"/>
      <c r="BB130" s="1583"/>
      <c r="BC130" s="1583" t="s">
        <v>4465</v>
      </c>
      <c r="BD130" s="1593"/>
      <c r="BE130" s="1582"/>
      <c r="BF130" s="1583"/>
      <c r="BG130" s="1583"/>
      <c r="BH130" s="1583"/>
      <c r="BI130" s="1583"/>
      <c r="BJ130" s="1583"/>
      <c r="BK130" s="1583"/>
      <c r="BL130" s="1583"/>
      <c r="BM130" s="1593"/>
      <c r="BN130" s="1582" t="s">
        <v>4397</v>
      </c>
      <c r="BO130" s="1583"/>
      <c r="BP130" s="1583">
        <v>802.86799999999994</v>
      </c>
      <c r="BQ130" s="1583"/>
      <c r="BR130" s="1583"/>
      <c r="BS130" s="1583"/>
      <c r="BT130" s="1583"/>
      <c r="BU130" s="1583" t="s">
        <v>4465</v>
      </c>
      <c r="BV130" s="1593"/>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17"/>
      <c r="CT130" s="1618"/>
      <c r="CU130" s="1618"/>
      <c r="CV130" s="1618"/>
      <c r="CW130" s="1618"/>
      <c r="CX130" s="1618"/>
      <c r="CY130" s="1618"/>
      <c r="CZ130" s="1618"/>
      <c r="DA130" s="1772"/>
      <c r="DB130" s="1617"/>
      <c r="DC130" s="1618"/>
      <c r="DD130" s="1618"/>
      <c r="DE130" s="1618"/>
      <c r="DF130" s="1618"/>
      <c r="DG130" s="1618"/>
      <c r="DH130" s="1618"/>
      <c r="DI130" s="1618"/>
      <c r="DJ130" s="1619"/>
    </row>
    <row r="131" spans="2:114" ht="24" customHeight="1">
      <c r="B131" s="1786"/>
      <c r="C131" s="1592"/>
      <c r="D131" s="1769"/>
      <c r="E131" s="1581"/>
      <c r="F131" s="1581"/>
      <c r="G131" s="1581"/>
      <c r="H131" s="1770"/>
      <c r="I131" s="1587" t="s">
        <v>4212</v>
      </c>
      <c r="J131" s="1588"/>
      <c r="K131" s="1588"/>
      <c r="L131" s="1588"/>
      <c r="M131" s="1588"/>
      <c r="N131" s="1588"/>
      <c r="O131" s="1588"/>
      <c r="P131" s="1589"/>
      <c r="Q131" s="1670" t="s">
        <v>143</v>
      </c>
      <c r="R131" s="1605"/>
      <c r="S131" s="1605"/>
      <c r="T131" s="1606"/>
      <c r="U131" s="1603">
        <v>309.60000000000008</v>
      </c>
      <c r="V131" s="1585"/>
      <c r="W131" s="1585"/>
      <c r="X131" s="1585"/>
      <c r="Y131" s="1585"/>
      <c r="Z131" s="1585"/>
      <c r="AA131" s="1585"/>
      <c r="AB131" s="1585"/>
      <c r="AC131" s="1610"/>
      <c r="AD131" s="1603">
        <v>7492.3200000000015</v>
      </c>
      <c r="AE131" s="1585"/>
      <c r="AF131" s="1585"/>
      <c r="AG131" s="1585"/>
      <c r="AH131" s="1585"/>
      <c r="AI131" s="1585"/>
      <c r="AJ131" s="1585"/>
      <c r="AK131" s="1585"/>
      <c r="AL131" s="1610"/>
      <c r="AM131" s="1603">
        <v>33.25</v>
      </c>
      <c r="AN131" s="1585"/>
      <c r="AO131" s="1585"/>
      <c r="AP131" s="1585"/>
      <c r="AQ131" s="1585"/>
      <c r="AR131" s="1585"/>
      <c r="AS131" s="1585"/>
      <c r="AT131" s="1585"/>
      <c r="AU131" s="1610"/>
      <c r="AV131" s="1603">
        <v>804.65</v>
      </c>
      <c r="AW131" s="1585"/>
      <c r="AX131" s="1585"/>
      <c r="AY131" s="1585"/>
      <c r="AZ131" s="1585"/>
      <c r="BA131" s="1585"/>
      <c r="BB131" s="1585"/>
      <c r="BC131" s="1585"/>
      <c r="BD131" s="1610"/>
      <c r="BE131" s="1603">
        <v>32.24</v>
      </c>
      <c r="BF131" s="1585"/>
      <c r="BG131" s="1585"/>
      <c r="BH131" s="1585"/>
      <c r="BI131" s="1585"/>
      <c r="BJ131" s="1585"/>
      <c r="BK131" s="1585"/>
      <c r="BL131" s="1585"/>
      <c r="BM131" s="1610"/>
      <c r="BN131" s="1603">
        <v>780.20799999999997</v>
      </c>
      <c r="BO131" s="1585"/>
      <c r="BP131" s="1585"/>
      <c r="BQ131" s="1585"/>
      <c r="BR131" s="1585"/>
      <c r="BS131" s="1585"/>
      <c r="BT131" s="1585"/>
      <c r="BU131" s="1585"/>
      <c r="BV131" s="1610"/>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14"/>
      <c r="CT131" s="1615"/>
      <c r="CU131" s="1615"/>
      <c r="CV131" s="1615"/>
      <c r="CW131" s="1615"/>
      <c r="CX131" s="1615"/>
      <c r="CY131" s="1615"/>
      <c r="CZ131" s="1615"/>
      <c r="DA131" s="1771"/>
      <c r="DB131" s="1614"/>
      <c r="DC131" s="1615"/>
      <c r="DD131" s="1615"/>
      <c r="DE131" s="1615"/>
      <c r="DF131" s="1615"/>
      <c r="DG131" s="1615"/>
      <c r="DH131" s="1615"/>
      <c r="DI131" s="1615"/>
      <c r="DJ131" s="1616"/>
    </row>
    <row r="132" spans="2:114" ht="24" customHeight="1">
      <c r="B132" s="1786"/>
      <c r="C132" s="1592"/>
      <c r="D132" s="1769"/>
      <c r="E132" s="1581"/>
      <c r="F132" s="1581"/>
      <c r="G132" s="1581"/>
      <c r="H132" s="1770"/>
      <c r="I132" s="1747" t="s">
        <v>4210</v>
      </c>
      <c r="J132" s="1764"/>
      <c r="K132" s="1764"/>
      <c r="L132" s="1764"/>
      <c r="M132" s="1764"/>
      <c r="N132" s="1764"/>
      <c r="O132" s="1764"/>
      <c r="P132" s="1748"/>
      <c r="Q132" s="1672" t="s">
        <v>143</v>
      </c>
      <c r="R132" s="1608"/>
      <c r="S132" s="1608"/>
      <c r="T132" s="1609"/>
      <c r="U132" s="1582"/>
      <c r="V132" s="1583"/>
      <c r="W132" s="1583"/>
      <c r="X132" s="1583"/>
      <c r="Y132" s="1583"/>
      <c r="Z132" s="1583"/>
      <c r="AA132" s="1583"/>
      <c r="AB132" s="1583"/>
      <c r="AC132" s="1593"/>
      <c r="AD132" s="1582" t="s">
        <v>4397</v>
      </c>
      <c r="AE132" s="1583"/>
      <c r="AF132" s="1583">
        <v>7956.7200000000021</v>
      </c>
      <c r="AG132" s="1583"/>
      <c r="AH132" s="1583"/>
      <c r="AI132" s="1583"/>
      <c r="AJ132" s="1583"/>
      <c r="AK132" s="1583" t="s">
        <v>4465</v>
      </c>
      <c r="AL132" s="1593"/>
      <c r="AM132" s="1582"/>
      <c r="AN132" s="1583"/>
      <c r="AO132" s="1583"/>
      <c r="AP132" s="1583"/>
      <c r="AQ132" s="1583"/>
      <c r="AR132" s="1583"/>
      <c r="AS132" s="1583"/>
      <c r="AT132" s="1583"/>
      <c r="AU132" s="1593"/>
      <c r="AV132" s="1582" t="s">
        <v>4397</v>
      </c>
      <c r="AW132" s="1583"/>
      <c r="AX132" s="1583">
        <v>854.52499999999998</v>
      </c>
      <c r="AY132" s="1583"/>
      <c r="AZ132" s="1583"/>
      <c r="BA132" s="1583"/>
      <c r="BB132" s="1583"/>
      <c r="BC132" s="1583" t="s">
        <v>4465</v>
      </c>
      <c r="BD132" s="1593"/>
      <c r="BE132" s="1582"/>
      <c r="BF132" s="1583"/>
      <c r="BG132" s="1583"/>
      <c r="BH132" s="1583"/>
      <c r="BI132" s="1583"/>
      <c r="BJ132" s="1583"/>
      <c r="BK132" s="1583"/>
      <c r="BL132" s="1583"/>
      <c r="BM132" s="1593"/>
      <c r="BN132" s="1582" t="s">
        <v>4397</v>
      </c>
      <c r="BO132" s="1583"/>
      <c r="BP132" s="1583">
        <v>828.56799999999998</v>
      </c>
      <c r="BQ132" s="1583"/>
      <c r="BR132" s="1583"/>
      <c r="BS132" s="1583"/>
      <c r="BT132" s="1583"/>
      <c r="BU132" s="1583" t="s">
        <v>4465</v>
      </c>
      <c r="BV132" s="1593"/>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17"/>
      <c r="CT132" s="1618"/>
      <c r="CU132" s="1618"/>
      <c r="CV132" s="1618"/>
      <c r="CW132" s="1618"/>
      <c r="CX132" s="1618"/>
      <c r="CY132" s="1618"/>
      <c r="CZ132" s="1618"/>
      <c r="DA132" s="1772"/>
      <c r="DB132" s="1617"/>
      <c r="DC132" s="1618"/>
      <c r="DD132" s="1618"/>
      <c r="DE132" s="1618"/>
      <c r="DF132" s="1618"/>
      <c r="DG132" s="1618"/>
      <c r="DH132" s="1618"/>
      <c r="DI132" s="1618"/>
      <c r="DJ132" s="1619"/>
    </row>
    <row r="133" spans="2:114" ht="24" customHeight="1">
      <c r="B133" s="1786"/>
      <c r="C133" s="1592"/>
      <c r="D133" s="1769"/>
      <c r="E133" s="1581"/>
      <c r="F133" s="1581"/>
      <c r="G133" s="1581"/>
      <c r="H133" s="1770"/>
      <c r="I133" s="1587" t="s">
        <v>4213</v>
      </c>
      <c r="J133" s="1588"/>
      <c r="K133" s="1588"/>
      <c r="L133" s="1588"/>
      <c r="M133" s="1588"/>
      <c r="N133" s="1588"/>
      <c r="O133" s="1588"/>
      <c r="P133" s="1589"/>
      <c r="Q133" s="1670" t="s">
        <v>143</v>
      </c>
      <c r="R133" s="1605"/>
      <c r="S133" s="1605"/>
      <c r="T133" s="1606"/>
      <c r="U133" s="1603">
        <v>321.60000000000008</v>
      </c>
      <c r="V133" s="1585"/>
      <c r="W133" s="1585"/>
      <c r="X133" s="1585"/>
      <c r="Y133" s="1585"/>
      <c r="Z133" s="1585"/>
      <c r="AA133" s="1585"/>
      <c r="AB133" s="1585"/>
      <c r="AC133" s="1610"/>
      <c r="AD133" s="1603">
        <v>8940.4800000000032</v>
      </c>
      <c r="AE133" s="1585"/>
      <c r="AF133" s="1585"/>
      <c r="AG133" s="1585"/>
      <c r="AH133" s="1585"/>
      <c r="AI133" s="1585"/>
      <c r="AJ133" s="1585"/>
      <c r="AK133" s="1585"/>
      <c r="AL133" s="1610"/>
      <c r="AM133" s="1603">
        <v>34.25</v>
      </c>
      <c r="AN133" s="1585"/>
      <c r="AO133" s="1585"/>
      <c r="AP133" s="1585"/>
      <c r="AQ133" s="1585"/>
      <c r="AR133" s="1585"/>
      <c r="AS133" s="1585"/>
      <c r="AT133" s="1585"/>
      <c r="AU133" s="1610"/>
      <c r="AV133" s="1603">
        <v>952.15</v>
      </c>
      <c r="AW133" s="1585"/>
      <c r="AX133" s="1585"/>
      <c r="AY133" s="1585"/>
      <c r="AZ133" s="1585"/>
      <c r="BA133" s="1585"/>
      <c r="BB133" s="1585"/>
      <c r="BC133" s="1585"/>
      <c r="BD133" s="1610"/>
      <c r="BE133" s="1603">
        <v>33.24</v>
      </c>
      <c r="BF133" s="1585"/>
      <c r="BG133" s="1585"/>
      <c r="BH133" s="1585"/>
      <c r="BI133" s="1585"/>
      <c r="BJ133" s="1585"/>
      <c r="BK133" s="1585"/>
      <c r="BL133" s="1585"/>
      <c r="BM133" s="1610"/>
      <c r="BN133" s="1603">
        <v>924.07200000000012</v>
      </c>
      <c r="BO133" s="1585"/>
      <c r="BP133" s="1585"/>
      <c r="BQ133" s="1585"/>
      <c r="BR133" s="1585"/>
      <c r="BS133" s="1585"/>
      <c r="BT133" s="1585"/>
      <c r="BU133" s="1585"/>
      <c r="BV133" s="1610"/>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14"/>
      <c r="CT133" s="1615"/>
      <c r="CU133" s="1615"/>
      <c r="CV133" s="1615"/>
      <c r="CW133" s="1615"/>
      <c r="CX133" s="1615"/>
      <c r="CY133" s="1615"/>
      <c r="CZ133" s="1615"/>
      <c r="DA133" s="1771"/>
      <c r="DB133" s="1614"/>
      <c r="DC133" s="1615"/>
      <c r="DD133" s="1615"/>
      <c r="DE133" s="1615"/>
      <c r="DF133" s="1615"/>
      <c r="DG133" s="1615"/>
      <c r="DH133" s="1615"/>
      <c r="DI133" s="1615"/>
      <c r="DJ133" s="1616"/>
    </row>
    <row r="134" spans="2:114" ht="24" customHeight="1">
      <c r="B134" s="1786"/>
      <c r="C134" s="1592"/>
      <c r="D134" s="1769"/>
      <c r="E134" s="1581"/>
      <c r="F134" s="1581"/>
      <c r="G134" s="1581"/>
      <c r="H134" s="1770"/>
      <c r="I134" s="1747" t="s">
        <v>4214</v>
      </c>
      <c r="J134" s="1764"/>
      <c r="K134" s="1764"/>
      <c r="L134" s="1764"/>
      <c r="M134" s="1764"/>
      <c r="N134" s="1764"/>
      <c r="O134" s="1764"/>
      <c r="P134" s="1748"/>
      <c r="Q134" s="1672" t="s">
        <v>143</v>
      </c>
      <c r="R134" s="1608"/>
      <c r="S134" s="1608"/>
      <c r="T134" s="1609"/>
      <c r="U134" s="1582"/>
      <c r="V134" s="1583"/>
      <c r="W134" s="1583"/>
      <c r="X134" s="1583"/>
      <c r="Y134" s="1583"/>
      <c r="Z134" s="1583"/>
      <c r="AA134" s="1583"/>
      <c r="AB134" s="1583"/>
      <c r="AC134" s="1593"/>
      <c r="AD134" s="1582" t="s">
        <v>4397</v>
      </c>
      <c r="AE134" s="1583"/>
      <c r="AF134" s="1583">
        <v>8651.0400000000009</v>
      </c>
      <c r="AG134" s="1583"/>
      <c r="AH134" s="1583"/>
      <c r="AI134" s="1583"/>
      <c r="AJ134" s="1583"/>
      <c r="AK134" s="1583" t="s">
        <v>4465</v>
      </c>
      <c r="AL134" s="1593"/>
      <c r="AM134" s="1582"/>
      <c r="AN134" s="1583"/>
      <c r="AO134" s="1583"/>
      <c r="AP134" s="1583"/>
      <c r="AQ134" s="1583"/>
      <c r="AR134" s="1583"/>
      <c r="AS134" s="1583"/>
      <c r="AT134" s="1583"/>
      <c r="AU134" s="1593"/>
      <c r="AV134" s="1582" t="s">
        <v>4397</v>
      </c>
      <c r="AW134" s="1583"/>
      <c r="AX134" s="1583">
        <v>921.32499999999993</v>
      </c>
      <c r="AY134" s="1583"/>
      <c r="AZ134" s="1583"/>
      <c r="BA134" s="1583"/>
      <c r="BB134" s="1583"/>
      <c r="BC134" s="1583" t="s">
        <v>4465</v>
      </c>
      <c r="BD134" s="1593"/>
      <c r="BE134" s="1582"/>
      <c r="BF134" s="1583"/>
      <c r="BG134" s="1583"/>
      <c r="BH134" s="1583"/>
      <c r="BI134" s="1583"/>
      <c r="BJ134" s="1583"/>
      <c r="BK134" s="1583"/>
      <c r="BL134" s="1583"/>
      <c r="BM134" s="1593"/>
      <c r="BN134" s="1582" t="s">
        <v>4397</v>
      </c>
      <c r="BO134" s="1583"/>
      <c r="BP134" s="1583">
        <v>894.15600000000006</v>
      </c>
      <c r="BQ134" s="1583"/>
      <c r="BR134" s="1583"/>
      <c r="BS134" s="1583"/>
      <c r="BT134" s="1583"/>
      <c r="BU134" s="1583" t="s">
        <v>4465</v>
      </c>
      <c r="BV134" s="1593"/>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17"/>
      <c r="CT134" s="1618"/>
      <c r="CU134" s="1618"/>
      <c r="CV134" s="1618"/>
      <c r="CW134" s="1618"/>
      <c r="CX134" s="1618"/>
      <c r="CY134" s="1618"/>
      <c r="CZ134" s="1618"/>
      <c r="DA134" s="1772"/>
      <c r="DB134" s="1617"/>
      <c r="DC134" s="1618"/>
      <c r="DD134" s="1618"/>
      <c r="DE134" s="1618"/>
      <c r="DF134" s="1618"/>
      <c r="DG134" s="1618"/>
      <c r="DH134" s="1618"/>
      <c r="DI134" s="1618"/>
      <c r="DJ134" s="1619"/>
    </row>
    <row r="135" spans="2:114" ht="24" customHeight="1">
      <c r="B135" s="1786"/>
      <c r="C135" s="1592"/>
      <c r="D135" s="1789" t="s">
        <v>4215</v>
      </c>
      <c r="E135" s="1743"/>
      <c r="F135" s="1743"/>
      <c r="G135" s="1743"/>
      <c r="H135" s="1743"/>
      <c r="I135" s="1743"/>
      <c r="J135" s="1743"/>
      <c r="K135" s="1743"/>
      <c r="L135" s="1743"/>
      <c r="M135" s="1743"/>
      <c r="N135" s="1743"/>
      <c r="O135" s="1743"/>
      <c r="P135" s="1744"/>
      <c r="Q135" s="1670" t="s">
        <v>4200</v>
      </c>
      <c r="R135" s="1605"/>
      <c r="S135" s="1605"/>
      <c r="T135" s="1606"/>
      <c r="U135" s="1603">
        <v>333.60000000000008</v>
      </c>
      <c r="V135" s="1585"/>
      <c r="W135" s="1585"/>
      <c r="X135" s="1585"/>
      <c r="Y135" s="1585"/>
      <c r="Z135" s="1585"/>
      <c r="AA135" s="1585"/>
      <c r="AB135" s="1585"/>
      <c r="AC135" s="1610"/>
      <c r="AD135" s="1603">
        <v>9674.4000000000015</v>
      </c>
      <c r="AE135" s="1585"/>
      <c r="AF135" s="1585"/>
      <c r="AG135" s="1585"/>
      <c r="AH135" s="1585"/>
      <c r="AI135" s="1585"/>
      <c r="AJ135" s="1585"/>
      <c r="AK135" s="1585"/>
      <c r="AL135" s="1610"/>
      <c r="AM135" s="1603">
        <v>35.25</v>
      </c>
      <c r="AN135" s="1585"/>
      <c r="AO135" s="1585"/>
      <c r="AP135" s="1585"/>
      <c r="AQ135" s="1585"/>
      <c r="AR135" s="1585"/>
      <c r="AS135" s="1585"/>
      <c r="AT135" s="1585"/>
      <c r="AU135" s="1610"/>
      <c r="AV135" s="1603">
        <v>1022.25</v>
      </c>
      <c r="AW135" s="1585"/>
      <c r="AX135" s="1585"/>
      <c r="AY135" s="1585"/>
      <c r="AZ135" s="1585"/>
      <c r="BA135" s="1585"/>
      <c r="BB135" s="1585"/>
      <c r="BC135" s="1585"/>
      <c r="BD135" s="1610"/>
      <c r="BE135" s="1603">
        <v>34.24</v>
      </c>
      <c r="BF135" s="1585"/>
      <c r="BG135" s="1585"/>
      <c r="BH135" s="1585"/>
      <c r="BI135" s="1585"/>
      <c r="BJ135" s="1585"/>
      <c r="BK135" s="1585"/>
      <c r="BL135" s="1585"/>
      <c r="BM135" s="1610"/>
      <c r="BN135" s="1603">
        <v>992.96</v>
      </c>
      <c r="BO135" s="1585"/>
      <c r="BP135" s="1585"/>
      <c r="BQ135" s="1585"/>
      <c r="BR135" s="1585"/>
      <c r="BS135" s="1585"/>
      <c r="BT135" s="1585"/>
      <c r="BU135" s="1585"/>
      <c r="BV135" s="1610"/>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14"/>
      <c r="CT135" s="1615"/>
      <c r="CU135" s="1615"/>
      <c r="CV135" s="1615"/>
      <c r="CW135" s="1615"/>
      <c r="CX135" s="1615"/>
      <c r="CY135" s="1615"/>
      <c r="CZ135" s="1615"/>
      <c r="DA135" s="1771"/>
      <c r="DB135" s="1614"/>
      <c r="DC135" s="1615"/>
      <c r="DD135" s="1615"/>
      <c r="DE135" s="1615"/>
      <c r="DF135" s="1615"/>
      <c r="DG135" s="1615"/>
      <c r="DH135" s="1615"/>
      <c r="DI135" s="1615"/>
      <c r="DJ135" s="1616"/>
    </row>
    <row r="136" spans="2:114" ht="24" customHeight="1">
      <c r="B136" s="1786"/>
      <c r="C136" s="1592"/>
      <c r="D136" s="1790" t="s">
        <v>4215</v>
      </c>
      <c r="E136" s="1745"/>
      <c r="F136" s="1745"/>
      <c r="G136" s="1745"/>
      <c r="H136" s="1745"/>
      <c r="I136" s="1745"/>
      <c r="J136" s="1745"/>
      <c r="K136" s="1745"/>
      <c r="L136" s="1745"/>
      <c r="M136" s="1745"/>
      <c r="N136" s="1745"/>
      <c r="O136" s="1745"/>
      <c r="P136" s="1742"/>
      <c r="Q136" s="1672" t="s">
        <v>4200</v>
      </c>
      <c r="R136" s="1608"/>
      <c r="S136" s="1608"/>
      <c r="T136" s="1609"/>
      <c r="U136" s="1582"/>
      <c r="V136" s="1583"/>
      <c r="W136" s="1583"/>
      <c r="X136" s="1583"/>
      <c r="Y136" s="1583"/>
      <c r="Z136" s="1583"/>
      <c r="AA136" s="1583"/>
      <c r="AB136" s="1583"/>
      <c r="AC136" s="1593"/>
      <c r="AD136" s="1582" t="s">
        <v>4397</v>
      </c>
      <c r="AE136" s="1583"/>
      <c r="AF136" s="1583">
        <v>9807.840000000002</v>
      </c>
      <c r="AG136" s="1583"/>
      <c r="AH136" s="1583"/>
      <c r="AI136" s="1583"/>
      <c r="AJ136" s="1583"/>
      <c r="AK136" s="1583" t="s">
        <v>4465</v>
      </c>
      <c r="AL136" s="1593"/>
      <c r="AM136" s="1582"/>
      <c r="AN136" s="1583"/>
      <c r="AO136" s="1583"/>
      <c r="AP136" s="1583"/>
      <c r="AQ136" s="1583"/>
      <c r="AR136" s="1583"/>
      <c r="AS136" s="1583"/>
      <c r="AT136" s="1583"/>
      <c r="AU136" s="1593"/>
      <c r="AV136" s="1582" t="s">
        <v>4397</v>
      </c>
      <c r="AW136" s="1583"/>
      <c r="AX136" s="1583">
        <v>1036.3499999999999</v>
      </c>
      <c r="AY136" s="1583"/>
      <c r="AZ136" s="1583"/>
      <c r="BA136" s="1583"/>
      <c r="BB136" s="1583"/>
      <c r="BC136" s="1583" t="s">
        <v>4465</v>
      </c>
      <c r="BD136" s="1593"/>
      <c r="BE136" s="1582"/>
      <c r="BF136" s="1583"/>
      <c r="BG136" s="1583"/>
      <c r="BH136" s="1583"/>
      <c r="BI136" s="1583"/>
      <c r="BJ136" s="1583"/>
      <c r="BK136" s="1583"/>
      <c r="BL136" s="1583"/>
      <c r="BM136" s="1593"/>
      <c r="BN136" s="1582" t="s">
        <v>4397</v>
      </c>
      <c r="BO136" s="1583"/>
      <c r="BP136" s="1583">
        <v>1006.6560000000001</v>
      </c>
      <c r="BQ136" s="1583"/>
      <c r="BR136" s="1583"/>
      <c r="BS136" s="1583"/>
      <c r="BT136" s="1583"/>
      <c r="BU136" s="1583" t="s">
        <v>4465</v>
      </c>
      <c r="BV136" s="1593"/>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17"/>
      <c r="CT136" s="1618"/>
      <c r="CU136" s="1618"/>
      <c r="CV136" s="1618"/>
      <c r="CW136" s="1618"/>
      <c r="CX136" s="1618"/>
      <c r="CY136" s="1618"/>
      <c r="CZ136" s="1618"/>
      <c r="DA136" s="1772"/>
      <c r="DB136" s="1617"/>
      <c r="DC136" s="1618"/>
      <c r="DD136" s="1618"/>
      <c r="DE136" s="1618"/>
      <c r="DF136" s="1618"/>
      <c r="DG136" s="1618"/>
      <c r="DH136" s="1618"/>
      <c r="DI136" s="1618"/>
      <c r="DJ136" s="1619"/>
    </row>
    <row r="137" spans="2:114" ht="24" customHeight="1">
      <c r="B137" s="1786"/>
      <c r="C137" s="1592"/>
      <c r="D137" s="1789" t="s">
        <v>4216</v>
      </c>
      <c r="E137" s="1743"/>
      <c r="F137" s="1743"/>
      <c r="G137" s="1743"/>
      <c r="H137" s="1743"/>
      <c r="I137" s="1743"/>
      <c r="J137" s="1743"/>
      <c r="K137" s="1743"/>
      <c r="L137" s="1743"/>
      <c r="M137" s="1743"/>
      <c r="N137" s="1743"/>
      <c r="O137" s="1743"/>
      <c r="P137" s="1744"/>
      <c r="Q137" s="1670" t="s">
        <v>4200</v>
      </c>
      <c r="R137" s="1605"/>
      <c r="S137" s="1605"/>
      <c r="T137" s="1606"/>
      <c r="U137" s="1603">
        <v>345.60000000000008</v>
      </c>
      <c r="V137" s="1585"/>
      <c r="W137" s="1585"/>
      <c r="X137" s="1585"/>
      <c r="Y137" s="1585"/>
      <c r="Z137" s="1585"/>
      <c r="AA137" s="1585"/>
      <c r="AB137" s="1585"/>
      <c r="AC137" s="1610"/>
      <c r="AD137" s="1603">
        <v>12890.880000000003</v>
      </c>
      <c r="AE137" s="1585"/>
      <c r="AF137" s="1585"/>
      <c r="AG137" s="1585"/>
      <c r="AH137" s="1585"/>
      <c r="AI137" s="1585"/>
      <c r="AJ137" s="1585"/>
      <c r="AK137" s="1585"/>
      <c r="AL137" s="1610"/>
      <c r="AM137" s="1603">
        <v>36.25</v>
      </c>
      <c r="AN137" s="1585"/>
      <c r="AO137" s="1585"/>
      <c r="AP137" s="1585"/>
      <c r="AQ137" s="1585"/>
      <c r="AR137" s="1585"/>
      <c r="AS137" s="1585"/>
      <c r="AT137" s="1585"/>
      <c r="AU137" s="1610"/>
      <c r="AV137" s="1603">
        <v>1352.125</v>
      </c>
      <c r="AW137" s="1585"/>
      <c r="AX137" s="1585"/>
      <c r="AY137" s="1585"/>
      <c r="AZ137" s="1585"/>
      <c r="BA137" s="1585"/>
      <c r="BB137" s="1585"/>
      <c r="BC137" s="1585"/>
      <c r="BD137" s="1610"/>
      <c r="BE137" s="1603">
        <v>35.24</v>
      </c>
      <c r="BF137" s="1585"/>
      <c r="BG137" s="1585"/>
      <c r="BH137" s="1585"/>
      <c r="BI137" s="1585"/>
      <c r="BJ137" s="1585"/>
      <c r="BK137" s="1585"/>
      <c r="BL137" s="1585"/>
      <c r="BM137" s="1610"/>
      <c r="BN137" s="1603">
        <v>1314.452</v>
      </c>
      <c r="BO137" s="1585"/>
      <c r="BP137" s="1585"/>
      <c r="BQ137" s="1585"/>
      <c r="BR137" s="1585"/>
      <c r="BS137" s="1585"/>
      <c r="BT137" s="1585"/>
      <c r="BU137" s="1585"/>
      <c r="BV137" s="1610"/>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14"/>
      <c r="CT137" s="1615"/>
      <c r="CU137" s="1615"/>
      <c r="CV137" s="1615"/>
      <c r="CW137" s="1615"/>
      <c r="CX137" s="1615"/>
      <c r="CY137" s="1615"/>
      <c r="CZ137" s="1615"/>
      <c r="DA137" s="1771"/>
      <c r="DB137" s="1614"/>
      <c r="DC137" s="1615"/>
      <c r="DD137" s="1615"/>
      <c r="DE137" s="1615"/>
      <c r="DF137" s="1615"/>
      <c r="DG137" s="1615"/>
      <c r="DH137" s="1615"/>
      <c r="DI137" s="1615"/>
      <c r="DJ137" s="1616"/>
    </row>
    <row r="138" spans="2:114" ht="24" customHeight="1">
      <c r="B138" s="1786"/>
      <c r="C138" s="1592"/>
      <c r="D138" s="1790" t="s">
        <v>4216</v>
      </c>
      <c r="E138" s="1745"/>
      <c r="F138" s="1745"/>
      <c r="G138" s="1745"/>
      <c r="H138" s="1745"/>
      <c r="I138" s="1745"/>
      <c r="J138" s="1745"/>
      <c r="K138" s="1745"/>
      <c r="L138" s="1745"/>
      <c r="M138" s="1745"/>
      <c r="N138" s="1745"/>
      <c r="O138" s="1745"/>
      <c r="P138" s="1742"/>
      <c r="Q138" s="1672" t="s">
        <v>4200</v>
      </c>
      <c r="R138" s="1608"/>
      <c r="S138" s="1608"/>
      <c r="T138" s="1609"/>
      <c r="U138" s="1582"/>
      <c r="V138" s="1583"/>
      <c r="W138" s="1583"/>
      <c r="X138" s="1583"/>
      <c r="Y138" s="1583"/>
      <c r="Z138" s="1583"/>
      <c r="AA138" s="1583"/>
      <c r="AB138" s="1583"/>
      <c r="AC138" s="1593"/>
      <c r="AD138" s="1582" t="s">
        <v>4397</v>
      </c>
      <c r="AE138" s="1583"/>
      <c r="AF138" s="1583">
        <v>12890.880000000003</v>
      </c>
      <c r="AG138" s="1583"/>
      <c r="AH138" s="1583"/>
      <c r="AI138" s="1583"/>
      <c r="AJ138" s="1583"/>
      <c r="AK138" s="1583" t="s">
        <v>4465</v>
      </c>
      <c r="AL138" s="1593"/>
      <c r="AM138" s="1582"/>
      <c r="AN138" s="1583"/>
      <c r="AO138" s="1583"/>
      <c r="AP138" s="1583"/>
      <c r="AQ138" s="1583"/>
      <c r="AR138" s="1583"/>
      <c r="AS138" s="1583"/>
      <c r="AT138" s="1583"/>
      <c r="AU138" s="1593"/>
      <c r="AV138" s="1582" t="s">
        <v>4397</v>
      </c>
      <c r="AW138" s="1583"/>
      <c r="AX138" s="1583">
        <v>1352.125</v>
      </c>
      <c r="AY138" s="1583"/>
      <c r="AZ138" s="1583"/>
      <c r="BA138" s="1583"/>
      <c r="BB138" s="1583"/>
      <c r="BC138" s="1583" t="s">
        <v>4465</v>
      </c>
      <c r="BD138" s="1593"/>
      <c r="BE138" s="1582"/>
      <c r="BF138" s="1583"/>
      <c r="BG138" s="1583"/>
      <c r="BH138" s="1583"/>
      <c r="BI138" s="1583"/>
      <c r="BJ138" s="1583"/>
      <c r="BK138" s="1583"/>
      <c r="BL138" s="1583"/>
      <c r="BM138" s="1593"/>
      <c r="BN138" s="1582" t="s">
        <v>4397</v>
      </c>
      <c r="BO138" s="1583"/>
      <c r="BP138" s="1583">
        <v>1314.452</v>
      </c>
      <c r="BQ138" s="1583"/>
      <c r="BR138" s="1583"/>
      <c r="BS138" s="1583"/>
      <c r="BT138" s="1583"/>
      <c r="BU138" s="1583" t="s">
        <v>4465</v>
      </c>
      <c r="BV138" s="1593"/>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17"/>
      <c r="CT138" s="1618"/>
      <c r="CU138" s="1618"/>
      <c r="CV138" s="1618"/>
      <c r="CW138" s="1618"/>
      <c r="CX138" s="1618"/>
      <c r="CY138" s="1618"/>
      <c r="CZ138" s="1618"/>
      <c r="DA138" s="1772"/>
      <c r="DB138" s="1617"/>
      <c r="DC138" s="1618"/>
      <c r="DD138" s="1618"/>
      <c r="DE138" s="1618"/>
      <c r="DF138" s="1618"/>
      <c r="DG138" s="1618"/>
      <c r="DH138" s="1618"/>
      <c r="DI138" s="1618"/>
      <c r="DJ138" s="1619"/>
    </row>
    <row r="139" spans="2:114" ht="24" customHeight="1">
      <c r="B139" s="1786"/>
      <c r="C139" s="1592"/>
      <c r="D139" s="1789" t="s">
        <v>4217</v>
      </c>
      <c r="E139" s="1743"/>
      <c r="F139" s="1743"/>
      <c r="G139" s="1743"/>
      <c r="H139" s="1743"/>
      <c r="I139" s="1743"/>
      <c r="J139" s="1743"/>
      <c r="K139" s="1743"/>
      <c r="L139" s="1743"/>
      <c r="M139" s="1743"/>
      <c r="N139" s="1743"/>
      <c r="O139" s="1743"/>
      <c r="P139" s="1744"/>
      <c r="Q139" s="1670" t="s">
        <v>6217</v>
      </c>
      <c r="R139" s="1605"/>
      <c r="S139" s="1605"/>
      <c r="T139" s="1606"/>
      <c r="U139" s="1603">
        <v>0.35760000000000008</v>
      </c>
      <c r="V139" s="1585"/>
      <c r="W139" s="1585"/>
      <c r="X139" s="1585"/>
      <c r="Y139" s="1585"/>
      <c r="Z139" s="1585"/>
      <c r="AA139" s="1585"/>
      <c r="AB139" s="1585"/>
      <c r="AC139" s="1610"/>
      <c r="AD139" s="1603">
        <v>6.5798400000000008</v>
      </c>
      <c r="AE139" s="1585"/>
      <c r="AF139" s="1585"/>
      <c r="AG139" s="1585"/>
      <c r="AH139" s="1585"/>
      <c r="AI139" s="1585"/>
      <c r="AJ139" s="1585"/>
      <c r="AK139" s="1585"/>
      <c r="AL139" s="1610"/>
      <c r="AM139" s="1603">
        <v>37.25</v>
      </c>
      <c r="AN139" s="1585"/>
      <c r="AO139" s="1585"/>
      <c r="AP139" s="1585"/>
      <c r="AQ139" s="1585"/>
      <c r="AR139" s="1585"/>
      <c r="AS139" s="1585"/>
      <c r="AT139" s="1585"/>
      <c r="AU139" s="1610"/>
      <c r="AV139" s="1603">
        <v>685.4</v>
      </c>
      <c r="AW139" s="1585"/>
      <c r="AX139" s="1585"/>
      <c r="AY139" s="1585"/>
      <c r="AZ139" s="1585"/>
      <c r="BA139" s="1585"/>
      <c r="BB139" s="1585"/>
      <c r="BC139" s="1585"/>
      <c r="BD139" s="1610"/>
      <c r="BE139" s="1603">
        <v>36.24</v>
      </c>
      <c r="BF139" s="1585"/>
      <c r="BG139" s="1585"/>
      <c r="BH139" s="1585"/>
      <c r="BI139" s="1585"/>
      <c r="BJ139" s="1585"/>
      <c r="BK139" s="1585"/>
      <c r="BL139" s="1585"/>
      <c r="BM139" s="1610"/>
      <c r="BN139" s="1603">
        <v>666.81600000000003</v>
      </c>
      <c r="BO139" s="1585"/>
      <c r="BP139" s="1585"/>
      <c r="BQ139" s="1585"/>
      <c r="BR139" s="1585"/>
      <c r="BS139" s="1585"/>
      <c r="BT139" s="1585"/>
      <c r="BU139" s="1585"/>
      <c r="BV139" s="1610"/>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14"/>
      <c r="CT139" s="1615"/>
      <c r="CU139" s="1615"/>
      <c r="CV139" s="1615"/>
      <c r="CW139" s="1615"/>
      <c r="CX139" s="1615"/>
      <c r="CY139" s="1615"/>
      <c r="CZ139" s="1615"/>
      <c r="DA139" s="1771"/>
      <c r="DB139" s="1614"/>
      <c r="DC139" s="1615"/>
      <c r="DD139" s="1615"/>
      <c r="DE139" s="1615"/>
      <c r="DF139" s="1615"/>
      <c r="DG139" s="1615"/>
      <c r="DH139" s="1615"/>
      <c r="DI139" s="1615"/>
      <c r="DJ139" s="1616"/>
    </row>
    <row r="140" spans="2:114" ht="24" customHeight="1">
      <c r="B140" s="1786"/>
      <c r="C140" s="1592"/>
      <c r="D140" s="1790" t="s">
        <v>4217</v>
      </c>
      <c r="E140" s="1745"/>
      <c r="F140" s="1745"/>
      <c r="G140" s="1745"/>
      <c r="H140" s="1745"/>
      <c r="I140" s="1745"/>
      <c r="J140" s="1745"/>
      <c r="K140" s="1745"/>
      <c r="L140" s="1745"/>
      <c r="M140" s="1745"/>
      <c r="N140" s="1745"/>
      <c r="O140" s="1745"/>
      <c r="P140" s="1742"/>
      <c r="Q140" s="1672" t="s">
        <v>6218</v>
      </c>
      <c r="R140" s="1608"/>
      <c r="S140" s="1608"/>
      <c r="T140" s="1609"/>
      <c r="U140" s="1582"/>
      <c r="V140" s="1583"/>
      <c r="W140" s="1583"/>
      <c r="X140" s="1583"/>
      <c r="Y140" s="1583"/>
      <c r="Z140" s="1583"/>
      <c r="AA140" s="1583"/>
      <c r="AB140" s="1583"/>
      <c r="AC140" s="1593"/>
      <c r="AD140" s="1582" t="s">
        <v>4397</v>
      </c>
      <c r="AE140" s="1583"/>
      <c r="AF140" s="1583">
        <v>7.5453600000000023</v>
      </c>
      <c r="AG140" s="1583"/>
      <c r="AH140" s="1583"/>
      <c r="AI140" s="1583"/>
      <c r="AJ140" s="1583"/>
      <c r="AK140" s="1583" t="s">
        <v>4465</v>
      </c>
      <c r="AL140" s="1593"/>
      <c r="AM140" s="1582"/>
      <c r="AN140" s="1583"/>
      <c r="AO140" s="1583"/>
      <c r="AP140" s="1583"/>
      <c r="AQ140" s="1583"/>
      <c r="AR140" s="1583"/>
      <c r="AS140" s="1583"/>
      <c r="AT140" s="1583"/>
      <c r="AU140" s="1593"/>
      <c r="AV140" s="1582" t="s">
        <v>4397</v>
      </c>
      <c r="AW140" s="1583"/>
      <c r="AX140" s="1583">
        <v>785.97500000000002</v>
      </c>
      <c r="AY140" s="1583"/>
      <c r="AZ140" s="1583"/>
      <c r="BA140" s="1583"/>
      <c r="BB140" s="1583"/>
      <c r="BC140" s="1583" t="s">
        <v>4465</v>
      </c>
      <c r="BD140" s="1593"/>
      <c r="BE140" s="1582"/>
      <c r="BF140" s="1583"/>
      <c r="BG140" s="1583"/>
      <c r="BH140" s="1583"/>
      <c r="BI140" s="1583"/>
      <c r="BJ140" s="1583"/>
      <c r="BK140" s="1583"/>
      <c r="BL140" s="1583"/>
      <c r="BM140" s="1593"/>
      <c r="BN140" s="1582" t="s">
        <v>4397</v>
      </c>
      <c r="BO140" s="1583"/>
      <c r="BP140" s="1583">
        <v>764.6640000000001</v>
      </c>
      <c r="BQ140" s="1583"/>
      <c r="BR140" s="1583"/>
      <c r="BS140" s="1583"/>
      <c r="BT140" s="1583"/>
      <c r="BU140" s="1583" t="s">
        <v>4465</v>
      </c>
      <c r="BV140" s="1593"/>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17"/>
      <c r="CT140" s="1618"/>
      <c r="CU140" s="1618"/>
      <c r="CV140" s="1618"/>
      <c r="CW140" s="1618"/>
      <c r="CX140" s="1618"/>
      <c r="CY140" s="1618"/>
      <c r="CZ140" s="1618"/>
      <c r="DA140" s="1772"/>
      <c r="DB140" s="1617"/>
      <c r="DC140" s="1618"/>
      <c r="DD140" s="1618"/>
      <c r="DE140" s="1618"/>
      <c r="DF140" s="1618"/>
      <c r="DG140" s="1618"/>
      <c r="DH140" s="1618"/>
      <c r="DI140" s="1618"/>
      <c r="DJ140" s="1619"/>
    </row>
    <row r="141" spans="2:114" ht="24" customHeight="1">
      <c r="B141" s="1786"/>
      <c r="C141" s="1592"/>
      <c r="D141" s="1789" t="s">
        <v>4218</v>
      </c>
      <c r="E141" s="1743"/>
      <c r="F141" s="1743"/>
      <c r="G141" s="1743"/>
      <c r="H141" s="1743"/>
      <c r="I141" s="1743"/>
      <c r="J141" s="1743"/>
      <c r="K141" s="1743"/>
      <c r="L141" s="1743"/>
      <c r="M141" s="1743"/>
      <c r="N141" s="1743"/>
      <c r="O141" s="1743"/>
      <c r="P141" s="1744"/>
      <c r="Q141" s="1670" t="s">
        <v>6217</v>
      </c>
      <c r="R141" s="1605"/>
      <c r="S141" s="1605"/>
      <c r="T141" s="1606"/>
      <c r="U141" s="1603">
        <v>0.3696000000000001</v>
      </c>
      <c r="V141" s="1585"/>
      <c r="W141" s="1585"/>
      <c r="X141" s="1585"/>
      <c r="Y141" s="1585"/>
      <c r="Z141" s="1585"/>
      <c r="AA141" s="1585"/>
      <c r="AB141" s="1585"/>
      <c r="AC141" s="1610"/>
      <c r="AD141" s="1603">
        <v>1.1938080000000002</v>
      </c>
      <c r="AE141" s="1585"/>
      <c r="AF141" s="1585"/>
      <c r="AG141" s="1585"/>
      <c r="AH141" s="1585"/>
      <c r="AI141" s="1585"/>
      <c r="AJ141" s="1585"/>
      <c r="AK141" s="1585"/>
      <c r="AL141" s="1610"/>
      <c r="AM141" s="1603">
        <v>38.25</v>
      </c>
      <c r="AN141" s="1585"/>
      <c r="AO141" s="1585"/>
      <c r="AP141" s="1585"/>
      <c r="AQ141" s="1585"/>
      <c r="AR141" s="1585"/>
      <c r="AS141" s="1585"/>
      <c r="AT141" s="1585"/>
      <c r="AU141" s="1610"/>
      <c r="AV141" s="1603">
        <v>123.5475</v>
      </c>
      <c r="AW141" s="1585"/>
      <c r="AX141" s="1585"/>
      <c r="AY141" s="1585"/>
      <c r="AZ141" s="1585"/>
      <c r="BA141" s="1585"/>
      <c r="BB141" s="1585"/>
      <c r="BC141" s="1585"/>
      <c r="BD141" s="1610"/>
      <c r="BE141" s="1603">
        <v>37.24</v>
      </c>
      <c r="BF141" s="1585"/>
      <c r="BG141" s="1585"/>
      <c r="BH141" s="1585"/>
      <c r="BI141" s="1585"/>
      <c r="BJ141" s="1585"/>
      <c r="BK141" s="1585"/>
      <c r="BL141" s="1585"/>
      <c r="BM141" s="1610"/>
      <c r="BN141" s="1603">
        <v>120.2852</v>
      </c>
      <c r="BO141" s="1585"/>
      <c r="BP141" s="1585"/>
      <c r="BQ141" s="1585"/>
      <c r="BR141" s="1585"/>
      <c r="BS141" s="1585"/>
      <c r="BT141" s="1585"/>
      <c r="BU141" s="1585"/>
      <c r="BV141" s="1610"/>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14"/>
      <c r="CT141" s="1615"/>
      <c r="CU141" s="1615"/>
      <c r="CV141" s="1615"/>
      <c r="CW141" s="1615"/>
      <c r="CX141" s="1615"/>
      <c r="CY141" s="1615"/>
      <c r="CZ141" s="1615"/>
      <c r="DA141" s="1771"/>
      <c r="DB141" s="1614"/>
      <c r="DC141" s="1615"/>
      <c r="DD141" s="1615"/>
      <c r="DE141" s="1615"/>
      <c r="DF141" s="1615"/>
      <c r="DG141" s="1615"/>
      <c r="DH141" s="1615"/>
      <c r="DI141" s="1615"/>
      <c r="DJ141" s="1616"/>
    </row>
    <row r="142" spans="2:114" ht="24" customHeight="1">
      <c r="B142" s="1786"/>
      <c r="C142" s="1592"/>
      <c r="D142" s="1790" t="s">
        <v>4218</v>
      </c>
      <c r="E142" s="1745"/>
      <c r="F142" s="1745"/>
      <c r="G142" s="1745"/>
      <c r="H142" s="1745"/>
      <c r="I142" s="1745"/>
      <c r="J142" s="1745"/>
      <c r="K142" s="1745"/>
      <c r="L142" s="1745"/>
      <c r="M142" s="1745"/>
      <c r="N142" s="1745"/>
      <c r="O142" s="1745"/>
      <c r="P142" s="1742"/>
      <c r="Q142" s="1672" t="s">
        <v>6218</v>
      </c>
      <c r="R142" s="1608"/>
      <c r="S142" s="1608"/>
      <c r="T142" s="1609"/>
      <c r="U142" s="1582"/>
      <c r="V142" s="1583"/>
      <c r="W142" s="1583"/>
      <c r="X142" s="1583"/>
      <c r="Y142" s="1583"/>
      <c r="Z142" s="1583"/>
      <c r="AA142" s="1583"/>
      <c r="AB142" s="1583"/>
      <c r="AC142" s="1593"/>
      <c r="AD142" s="1582" t="s">
        <v>4397</v>
      </c>
      <c r="AE142" s="1583"/>
      <c r="AF142" s="1583">
        <v>1.2603360000000003</v>
      </c>
      <c r="AG142" s="1583"/>
      <c r="AH142" s="1583"/>
      <c r="AI142" s="1583"/>
      <c r="AJ142" s="1583"/>
      <c r="AK142" s="1583" t="s">
        <v>4465</v>
      </c>
      <c r="AL142" s="1593"/>
      <c r="AM142" s="1582"/>
      <c r="AN142" s="1583"/>
      <c r="AO142" s="1583"/>
      <c r="AP142" s="1583"/>
      <c r="AQ142" s="1583"/>
      <c r="AR142" s="1583"/>
      <c r="AS142" s="1583"/>
      <c r="AT142" s="1583"/>
      <c r="AU142" s="1593"/>
      <c r="AV142" s="1582" t="s">
        <v>4397</v>
      </c>
      <c r="AW142" s="1583"/>
      <c r="AX142" s="1583">
        <v>130.4325</v>
      </c>
      <c r="AY142" s="1583"/>
      <c r="AZ142" s="1583"/>
      <c r="BA142" s="1583"/>
      <c r="BB142" s="1583"/>
      <c r="BC142" s="1583" t="s">
        <v>4465</v>
      </c>
      <c r="BD142" s="1593"/>
      <c r="BE142" s="1582"/>
      <c r="BF142" s="1583"/>
      <c r="BG142" s="1583"/>
      <c r="BH142" s="1583"/>
      <c r="BI142" s="1583"/>
      <c r="BJ142" s="1583"/>
      <c r="BK142" s="1583"/>
      <c r="BL142" s="1583"/>
      <c r="BM142" s="1593"/>
      <c r="BN142" s="1582" t="s">
        <v>4397</v>
      </c>
      <c r="BO142" s="1583"/>
      <c r="BP142" s="1583">
        <v>126.98840000000001</v>
      </c>
      <c r="BQ142" s="1583"/>
      <c r="BR142" s="1583"/>
      <c r="BS142" s="1583"/>
      <c r="BT142" s="1583"/>
      <c r="BU142" s="1583" t="s">
        <v>4465</v>
      </c>
      <c r="BV142" s="1593"/>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17"/>
      <c r="CT142" s="1618"/>
      <c r="CU142" s="1618"/>
      <c r="CV142" s="1618"/>
      <c r="CW142" s="1618"/>
      <c r="CX142" s="1618"/>
      <c r="CY142" s="1618"/>
      <c r="CZ142" s="1618"/>
      <c r="DA142" s="1772"/>
      <c r="DB142" s="1617"/>
      <c r="DC142" s="1618"/>
      <c r="DD142" s="1618"/>
      <c r="DE142" s="1618"/>
      <c r="DF142" s="1618"/>
      <c r="DG142" s="1618"/>
      <c r="DH142" s="1618"/>
      <c r="DI142" s="1618"/>
      <c r="DJ142" s="1619"/>
    </row>
    <row r="143" spans="2:114" ht="24" customHeight="1">
      <c r="B143" s="1786"/>
      <c r="C143" s="1592"/>
      <c r="D143" s="1789" t="s">
        <v>4219</v>
      </c>
      <c r="E143" s="1743"/>
      <c r="F143" s="1743"/>
      <c r="G143" s="1743"/>
      <c r="H143" s="1743"/>
      <c r="I143" s="1743"/>
      <c r="J143" s="1743"/>
      <c r="K143" s="1743"/>
      <c r="L143" s="1743"/>
      <c r="M143" s="1743"/>
      <c r="N143" s="1743"/>
      <c r="O143" s="1743"/>
      <c r="P143" s="1744"/>
      <c r="Q143" s="1670" t="s">
        <v>6217</v>
      </c>
      <c r="R143" s="1605"/>
      <c r="S143" s="1605"/>
      <c r="T143" s="1606"/>
      <c r="U143" s="1603">
        <v>0.38160000000000011</v>
      </c>
      <c r="V143" s="1585"/>
      <c r="W143" s="1585"/>
      <c r="X143" s="1585"/>
      <c r="Y143" s="1585"/>
      <c r="Z143" s="1585"/>
      <c r="AA143" s="1585"/>
      <c r="AB143" s="1585"/>
      <c r="AC143" s="1610"/>
      <c r="AD143" s="1603">
        <v>1.3165200000000004</v>
      </c>
      <c r="AE143" s="1585"/>
      <c r="AF143" s="1585"/>
      <c r="AG143" s="1585"/>
      <c r="AH143" s="1585"/>
      <c r="AI143" s="1585"/>
      <c r="AJ143" s="1585"/>
      <c r="AK143" s="1585"/>
      <c r="AL143" s="1610"/>
      <c r="AM143" s="1603">
        <v>39.25</v>
      </c>
      <c r="AN143" s="1585"/>
      <c r="AO143" s="1585"/>
      <c r="AP143" s="1585"/>
      <c r="AQ143" s="1585"/>
      <c r="AR143" s="1585"/>
      <c r="AS143" s="1585"/>
      <c r="AT143" s="1585"/>
      <c r="AU143" s="1610"/>
      <c r="AV143" s="1603">
        <v>135.41249999999999</v>
      </c>
      <c r="AW143" s="1585"/>
      <c r="AX143" s="1585"/>
      <c r="AY143" s="1585"/>
      <c r="AZ143" s="1585"/>
      <c r="BA143" s="1585"/>
      <c r="BB143" s="1585"/>
      <c r="BC143" s="1585"/>
      <c r="BD143" s="1610"/>
      <c r="BE143" s="1603">
        <v>38.24</v>
      </c>
      <c r="BF143" s="1585"/>
      <c r="BG143" s="1585"/>
      <c r="BH143" s="1585"/>
      <c r="BI143" s="1585"/>
      <c r="BJ143" s="1585"/>
      <c r="BK143" s="1585"/>
      <c r="BL143" s="1585"/>
      <c r="BM143" s="1610"/>
      <c r="BN143" s="1603">
        <v>131.92800000000003</v>
      </c>
      <c r="BO143" s="1585"/>
      <c r="BP143" s="1585"/>
      <c r="BQ143" s="1585"/>
      <c r="BR143" s="1585"/>
      <c r="BS143" s="1585"/>
      <c r="BT143" s="1585"/>
      <c r="BU143" s="1585"/>
      <c r="BV143" s="1610"/>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14"/>
      <c r="CT143" s="1615"/>
      <c r="CU143" s="1615"/>
      <c r="CV143" s="1615"/>
      <c r="CW143" s="1615"/>
      <c r="CX143" s="1615"/>
      <c r="CY143" s="1615"/>
      <c r="CZ143" s="1615"/>
      <c r="DA143" s="1771"/>
      <c r="DB143" s="1614"/>
      <c r="DC143" s="1615"/>
      <c r="DD143" s="1615"/>
      <c r="DE143" s="1615"/>
      <c r="DF143" s="1615"/>
      <c r="DG143" s="1615"/>
      <c r="DH143" s="1615"/>
      <c r="DI143" s="1615"/>
      <c r="DJ143" s="1616"/>
    </row>
    <row r="144" spans="2:114" ht="24" customHeight="1">
      <c r="B144" s="1786"/>
      <c r="C144" s="1592"/>
      <c r="D144" s="1790" t="s">
        <v>4220</v>
      </c>
      <c r="E144" s="1745"/>
      <c r="F144" s="1745"/>
      <c r="G144" s="1745"/>
      <c r="H144" s="1745"/>
      <c r="I144" s="1745"/>
      <c r="J144" s="1745"/>
      <c r="K144" s="1745"/>
      <c r="L144" s="1745"/>
      <c r="M144" s="1745"/>
      <c r="N144" s="1745"/>
      <c r="O144" s="1745"/>
      <c r="P144" s="1742"/>
      <c r="Q144" s="1672" t="s">
        <v>6218</v>
      </c>
      <c r="R144" s="1608"/>
      <c r="S144" s="1608"/>
      <c r="T144" s="1609"/>
      <c r="U144" s="1582"/>
      <c r="V144" s="1583"/>
      <c r="W144" s="1583"/>
      <c r="X144" s="1583"/>
      <c r="Y144" s="1583"/>
      <c r="Z144" s="1583"/>
      <c r="AA144" s="1583"/>
      <c r="AB144" s="1583"/>
      <c r="AC144" s="1593"/>
      <c r="AD144" s="1582" t="s">
        <v>4397</v>
      </c>
      <c r="AE144" s="1583"/>
      <c r="AF144" s="1583">
        <v>1.3165200000000004</v>
      </c>
      <c r="AG144" s="1583"/>
      <c r="AH144" s="1583"/>
      <c r="AI144" s="1583"/>
      <c r="AJ144" s="1583"/>
      <c r="AK144" s="1583" t="s">
        <v>4465</v>
      </c>
      <c r="AL144" s="1593"/>
      <c r="AM144" s="1582"/>
      <c r="AN144" s="1583"/>
      <c r="AO144" s="1583"/>
      <c r="AP144" s="1583"/>
      <c r="AQ144" s="1583"/>
      <c r="AR144" s="1583"/>
      <c r="AS144" s="1583"/>
      <c r="AT144" s="1583"/>
      <c r="AU144" s="1593"/>
      <c r="AV144" s="1582" t="s">
        <v>4397</v>
      </c>
      <c r="AW144" s="1583"/>
      <c r="AX144" s="1583">
        <v>135.41249999999999</v>
      </c>
      <c r="AY144" s="1583"/>
      <c r="AZ144" s="1583"/>
      <c r="BA144" s="1583"/>
      <c r="BB144" s="1583"/>
      <c r="BC144" s="1583" t="s">
        <v>4465</v>
      </c>
      <c r="BD144" s="1593"/>
      <c r="BE144" s="1582"/>
      <c r="BF144" s="1583"/>
      <c r="BG144" s="1583"/>
      <c r="BH144" s="1583"/>
      <c r="BI144" s="1583"/>
      <c r="BJ144" s="1583"/>
      <c r="BK144" s="1583"/>
      <c r="BL144" s="1583"/>
      <c r="BM144" s="1593"/>
      <c r="BN144" s="1582" t="s">
        <v>4397</v>
      </c>
      <c r="BO144" s="1583"/>
      <c r="BP144" s="1583">
        <v>131.92800000000003</v>
      </c>
      <c r="BQ144" s="1583"/>
      <c r="BR144" s="1583"/>
      <c r="BS144" s="1583"/>
      <c r="BT144" s="1583"/>
      <c r="BU144" s="1583" t="s">
        <v>4465</v>
      </c>
      <c r="BV144" s="1593"/>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17"/>
      <c r="CT144" s="1618"/>
      <c r="CU144" s="1618"/>
      <c r="CV144" s="1618"/>
      <c r="CW144" s="1618"/>
      <c r="CX144" s="1618"/>
      <c r="CY144" s="1618"/>
      <c r="CZ144" s="1618"/>
      <c r="DA144" s="1772"/>
      <c r="DB144" s="1617"/>
      <c r="DC144" s="1618"/>
      <c r="DD144" s="1618"/>
      <c r="DE144" s="1618"/>
      <c r="DF144" s="1618"/>
      <c r="DG144" s="1618"/>
      <c r="DH144" s="1618"/>
      <c r="DI144" s="1618"/>
      <c r="DJ144" s="1619"/>
    </row>
    <row r="145" spans="1:114" ht="24" customHeight="1">
      <c r="B145" s="1786"/>
      <c r="C145" s="1592"/>
      <c r="D145" s="1789" t="s">
        <v>4220</v>
      </c>
      <c r="E145" s="1743"/>
      <c r="F145" s="1743"/>
      <c r="G145" s="1743"/>
      <c r="H145" s="1743"/>
      <c r="I145" s="1743"/>
      <c r="J145" s="1743"/>
      <c r="K145" s="1743"/>
      <c r="L145" s="1743"/>
      <c r="M145" s="1743"/>
      <c r="N145" s="1743"/>
      <c r="O145" s="1743"/>
      <c r="P145" s="1744"/>
      <c r="Q145" s="1670" t="s">
        <v>6217</v>
      </c>
      <c r="R145" s="1605"/>
      <c r="S145" s="1605"/>
      <c r="T145" s="1606"/>
      <c r="U145" s="1603">
        <v>0.39360000000000006</v>
      </c>
      <c r="V145" s="1585"/>
      <c r="W145" s="1585"/>
      <c r="X145" s="1585"/>
      <c r="Y145" s="1585"/>
      <c r="Z145" s="1585"/>
      <c r="AA145" s="1585"/>
      <c r="AB145" s="1585"/>
      <c r="AC145" s="1610"/>
      <c r="AD145" s="1603">
        <v>2.9638080000000007</v>
      </c>
      <c r="AE145" s="1585"/>
      <c r="AF145" s="1585"/>
      <c r="AG145" s="1585"/>
      <c r="AH145" s="1585"/>
      <c r="AI145" s="1585"/>
      <c r="AJ145" s="1585"/>
      <c r="AK145" s="1585"/>
      <c r="AL145" s="1610"/>
      <c r="AM145" s="1603">
        <v>40.25</v>
      </c>
      <c r="AN145" s="1585"/>
      <c r="AO145" s="1585"/>
      <c r="AP145" s="1585"/>
      <c r="AQ145" s="1585"/>
      <c r="AR145" s="1585"/>
      <c r="AS145" s="1585"/>
      <c r="AT145" s="1585"/>
      <c r="AU145" s="1610"/>
      <c r="AV145" s="1603">
        <v>303.08249999999998</v>
      </c>
      <c r="AW145" s="1585"/>
      <c r="AX145" s="1585"/>
      <c r="AY145" s="1585"/>
      <c r="AZ145" s="1585"/>
      <c r="BA145" s="1585"/>
      <c r="BB145" s="1585"/>
      <c r="BC145" s="1585"/>
      <c r="BD145" s="1610"/>
      <c r="BE145" s="1603">
        <v>39.24</v>
      </c>
      <c r="BF145" s="1585"/>
      <c r="BG145" s="1585"/>
      <c r="BH145" s="1585"/>
      <c r="BI145" s="1585"/>
      <c r="BJ145" s="1585"/>
      <c r="BK145" s="1585"/>
      <c r="BL145" s="1585"/>
      <c r="BM145" s="1610"/>
      <c r="BN145" s="1603">
        <v>295.47720000000004</v>
      </c>
      <c r="BO145" s="1585"/>
      <c r="BP145" s="1585"/>
      <c r="BQ145" s="1585"/>
      <c r="BR145" s="1585"/>
      <c r="BS145" s="1585"/>
      <c r="BT145" s="1585"/>
      <c r="BU145" s="1585"/>
      <c r="BV145" s="1610"/>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14"/>
      <c r="CT145" s="1615"/>
      <c r="CU145" s="1615"/>
      <c r="CV145" s="1615"/>
      <c r="CW145" s="1615"/>
      <c r="CX145" s="1615"/>
      <c r="CY145" s="1615"/>
      <c r="CZ145" s="1615"/>
      <c r="DA145" s="1771"/>
      <c r="DB145" s="1614"/>
      <c r="DC145" s="1615"/>
      <c r="DD145" s="1615"/>
      <c r="DE145" s="1615"/>
      <c r="DF145" s="1615"/>
      <c r="DG145" s="1615"/>
      <c r="DH145" s="1615"/>
      <c r="DI145" s="1615"/>
      <c r="DJ145" s="1616"/>
    </row>
    <row r="146" spans="1:114" ht="24" customHeight="1">
      <c r="B146" s="1786"/>
      <c r="C146" s="1592"/>
      <c r="D146" s="1790" t="s">
        <v>4220</v>
      </c>
      <c r="E146" s="1745"/>
      <c r="F146" s="1745"/>
      <c r="G146" s="1745"/>
      <c r="H146" s="1745"/>
      <c r="I146" s="1745"/>
      <c r="J146" s="1745"/>
      <c r="K146" s="1745"/>
      <c r="L146" s="1745"/>
      <c r="M146" s="1745"/>
      <c r="N146" s="1745"/>
      <c r="O146" s="1745"/>
      <c r="P146" s="1742"/>
      <c r="Q146" s="1672" t="s">
        <v>6218</v>
      </c>
      <c r="R146" s="1608"/>
      <c r="S146" s="1608"/>
      <c r="T146" s="1609"/>
      <c r="U146" s="1582"/>
      <c r="V146" s="1583"/>
      <c r="W146" s="1583"/>
      <c r="X146" s="1583"/>
      <c r="Y146" s="1583"/>
      <c r="Z146" s="1583"/>
      <c r="AA146" s="1583"/>
      <c r="AB146" s="1583"/>
      <c r="AC146" s="1593"/>
      <c r="AD146" s="1582" t="s">
        <v>4397</v>
      </c>
      <c r="AE146" s="1583"/>
      <c r="AF146" s="1583">
        <v>3.3101760000000007</v>
      </c>
      <c r="AG146" s="1583"/>
      <c r="AH146" s="1583"/>
      <c r="AI146" s="1583"/>
      <c r="AJ146" s="1583"/>
      <c r="AK146" s="1583" t="s">
        <v>4465</v>
      </c>
      <c r="AL146" s="1593"/>
      <c r="AM146" s="1582"/>
      <c r="AN146" s="1583"/>
      <c r="AO146" s="1583"/>
      <c r="AP146" s="1583"/>
      <c r="AQ146" s="1583"/>
      <c r="AR146" s="1583"/>
      <c r="AS146" s="1583"/>
      <c r="AT146" s="1583"/>
      <c r="AU146" s="1593"/>
      <c r="AV146" s="1582" t="s">
        <v>4397</v>
      </c>
      <c r="AW146" s="1583"/>
      <c r="AX146" s="1583">
        <v>338.5025</v>
      </c>
      <c r="AY146" s="1583"/>
      <c r="AZ146" s="1583"/>
      <c r="BA146" s="1583"/>
      <c r="BB146" s="1583"/>
      <c r="BC146" s="1583" t="s">
        <v>4465</v>
      </c>
      <c r="BD146" s="1593"/>
      <c r="BE146" s="1582"/>
      <c r="BF146" s="1583"/>
      <c r="BG146" s="1583"/>
      <c r="BH146" s="1583"/>
      <c r="BI146" s="1583"/>
      <c r="BJ146" s="1583"/>
      <c r="BK146" s="1583"/>
      <c r="BL146" s="1583"/>
      <c r="BM146" s="1593"/>
      <c r="BN146" s="1582" t="s">
        <v>4397</v>
      </c>
      <c r="BO146" s="1583"/>
      <c r="BP146" s="1583">
        <v>330.00839999999999</v>
      </c>
      <c r="BQ146" s="1583"/>
      <c r="BR146" s="1583"/>
      <c r="BS146" s="1583"/>
      <c r="BT146" s="1583"/>
      <c r="BU146" s="1583" t="s">
        <v>4465</v>
      </c>
      <c r="BV146" s="1593"/>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17"/>
      <c r="CT146" s="1618"/>
      <c r="CU146" s="1618"/>
      <c r="CV146" s="1618"/>
      <c r="CW146" s="1618"/>
      <c r="CX146" s="1618"/>
      <c r="CY146" s="1618"/>
      <c r="CZ146" s="1618"/>
      <c r="DA146" s="1772"/>
      <c r="DB146" s="1617"/>
      <c r="DC146" s="1618"/>
      <c r="DD146" s="1618"/>
      <c r="DE146" s="1618"/>
      <c r="DF146" s="1618"/>
      <c r="DG146" s="1618"/>
      <c r="DH146" s="1618"/>
      <c r="DI146" s="1618"/>
      <c r="DJ146" s="1619"/>
    </row>
    <row r="147" spans="1:114" ht="24" customHeight="1">
      <c r="B147" s="1786"/>
      <c r="C147" s="1592"/>
      <c r="D147" s="1587" t="s">
        <v>4394</v>
      </c>
      <c r="E147" s="1588"/>
      <c r="F147" s="1588"/>
      <c r="G147" s="1588"/>
      <c r="H147" s="1589"/>
      <c r="I147" s="1587" t="s">
        <v>90</v>
      </c>
      <c r="J147" s="1588"/>
      <c r="K147" s="1588"/>
      <c r="L147" s="1588"/>
      <c r="M147" s="1588"/>
      <c r="N147" s="1588"/>
      <c r="O147" s="1588"/>
      <c r="P147" s="1589"/>
      <c r="Q147" s="1670" t="s">
        <v>6217</v>
      </c>
      <c r="R147" s="1605"/>
      <c r="S147" s="1605"/>
      <c r="T147" s="1606"/>
      <c r="U147" s="1603">
        <v>0.40560000000000007</v>
      </c>
      <c r="V147" s="1585"/>
      <c r="W147" s="1585"/>
      <c r="X147" s="1585"/>
      <c r="Y147" s="1585"/>
      <c r="Z147" s="1585"/>
      <c r="AA147" s="1585"/>
      <c r="AB147" s="1585"/>
      <c r="AC147" s="1610"/>
      <c r="AD147" s="1603">
        <v>18.252000000000002</v>
      </c>
      <c r="AE147" s="1585"/>
      <c r="AF147" s="1585"/>
      <c r="AG147" s="1585"/>
      <c r="AH147" s="1585"/>
      <c r="AI147" s="1585"/>
      <c r="AJ147" s="1585"/>
      <c r="AK147" s="1585"/>
      <c r="AL147" s="1610"/>
      <c r="AM147" s="1603">
        <v>41.25</v>
      </c>
      <c r="AN147" s="1585"/>
      <c r="AO147" s="1585"/>
      <c r="AP147" s="1585"/>
      <c r="AQ147" s="1585"/>
      <c r="AR147" s="1585"/>
      <c r="AS147" s="1585"/>
      <c r="AT147" s="1585"/>
      <c r="AU147" s="1610"/>
      <c r="AV147" s="1603">
        <v>1856.25</v>
      </c>
      <c r="AW147" s="1585"/>
      <c r="AX147" s="1585"/>
      <c r="AY147" s="1585"/>
      <c r="AZ147" s="1585"/>
      <c r="BA147" s="1585"/>
      <c r="BB147" s="1585"/>
      <c r="BC147" s="1585"/>
      <c r="BD147" s="1610"/>
      <c r="BE147" s="1603">
        <v>40.24</v>
      </c>
      <c r="BF147" s="1585"/>
      <c r="BG147" s="1585"/>
      <c r="BH147" s="1585"/>
      <c r="BI147" s="1585"/>
      <c r="BJ147" s="1585"/>
      <c r="BK147" s="1585"/>
      <c r="BL147" s="1585"/>
      <c r="BM147" s="1610"/>
      <c r="BN147" s="1603">
        <v>1810.8000000000002</v>
      </c>
      <c r="BO147" s="1585"/>
      <c r="BP147" s="1585"/>
      <c r="BQ147" s="1585"/>
      <c r="BR147" s="1585"/>
      <c r="BS147" s="1585"/>
      <c r="BT147" s="1585"/>
      <c r="BU147" s="1585"/>
      <c r="BV147" s="1610"/>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14"/>
      <c r="CT147" s="1615"/>
      <c r="CU147" s="1615"/>
      <c r="CV147" s="1615"/>
      <c r="CW147" s="1615"/>
      <c r="CX147" s="1615"/>
      <c r="CY147" s="1615"/>
      <c r="CZ147" s="1615"/>
      <c r="DA147" s="1771"/>
      <c r="DB147" s="1614"/>
      <c r="DC147" s="1615"/>
      <c r="DD147" s="1615"/>
      <c r="DE147" s="1615"/>
      <c r="DF147" s="1615"/>
      <c r="DG147" s="1615"/>
      <c r="DH147" s="1615"/>
      <c r="DI147" s="1615"/>
      <c r="DJ147" s="1616"/>
    </row>
    <row r="148" spans="1:114" ht="24" customHeight="1">
      <c r="B148" s="1786"/>
      <c r="C148" s="1592"/>
      <c r="D148" s="1590"/>
      <c r="E148" s="1591"/>
      <c r="F148" s="1591"/>
      <c r="G148" s="1591"/>
      <c r="H148" s="1592"/>
      <c r="I148" s="1747" t="s">
        <v>90</v>
      </c>
      <c r="J148" s="1764"/>
      <c r="K148" s="1764"/>
      <c r="L148" s="1764"/>
      <c r="M148" s="1764"/>
      <c r="N148" s="1764"/>
      <c r="O148" s="1764"/>
      <c r="P148" s="1748"/>
      <c r="Q148" s="1672" t="s">
        <v>6218</v>
      </c>
      <c r="R148" s="1608"/>
      <c r="S148" s="1608"/>
      <c r="T148" s="1609"/>
      <c r="U148" s="1582"/>
      <c r="V148" s="1583"/>
      <c r="W148" s="1583"/>
      <c r="X148" s="1583"/>
      <c r="Y148" s="1583"/>
      <c r="Z148" s="1583"/>
      <c r="AA148" s="1583"/>
      <c r="AB148" s="1583"/>
      <c r="AC148" s="1593"/>
      <c r="AD148" s="1582" t="s">
        <v>4397</v>
      </c>
      <c r="AE148" s="1583"/>
      <c r="AF148" s="1583">
        <v>18.252000000000002</v>
      </c>
      <c r="AG148" s="1583"/>
      <c r="AH148" s="1583"/>
      <c r="AI148" s="1583"/>
      <c r="AJ148" s="1583"/>
      <c r="AK148" s="1583" t="s">
        <v>4465</v>
      </c>
      <c r="AL148" s="1593"/>
      <c r="AM148" s="1582"/>
      <c r="AN148" s="1583"/>
      <c r="AO148" s="1583"/>
      <c r="AP148" s="1583"/>
      <c r="AQ148" s="1583"/>
      <c r="AR148" s="1583"/>
      <c r="AS148" s="1583"/>
      <c r="AT148" s="1583"/>
      <c r="AU148" s="1593"/>
      <c r="AV148" s="1582" t="s">
        <v>4397</v>
      </c>
      <c r="AW148" s="1583"/>
      <c r="AX148" s="1583">
        <v>1856.25</v>
      </c>
      <c r="AY148" s="1583"/>
      <c r="AZ148" s="1583"/>
      <c r="BA148" s="1583"/>
      <c r="BB148" s="1583"/>
      <c r="BC148" s="1583" t="s">
        <v>4465</v>
      </c>
      <c r="BD148" s="1593"/>
      <c r="BE148" s="1582"/>
      <c r="BF148" s="1583"/>
      <c r="BG148" s="1583"/>
      <c r="BH148" s="1583"/>
      <c r="BI148" s="1583"/>
      <c r="BJ148" s="1583"/>
      <c r="BK148" s="1583"/>
      <c r="BL148" s="1583"/>
      <c r="BM148" s="1593"/>
      <c r="BN148" s="1582" t="s">
        <v>4397</v>
      </c>
      <c r="BO148" s="1583"/>
      <c r="BP148" s="1583">
        <v>1810.8000000000002</v>
      </c>
      <c r="BQ148" s="1583"/>
      <c r="BR148" s="1583"/>
      <c r="BS148" s="1583"/>
      <c r="BT148" s="1583"/>
      <c r="BU148" s="1583" t="s">
        <v>4465</v>
      </c>
      <c r="BV148" s="1593"/>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17"/>
      <c r="CT148" s="1618"/>
      <c r="CU148" s="1618"/>
      <c r="CV148" s="1618"/>
      <c r="CW148" s="1618"/>
      <c r="CX148" s="1618"/>
      <c r="CY148" s="1618"/>
      <c r="CZ148" s="1618"/>
      <c r="DA148" s="1772"/>
      <c r="DB148" s="1617"/>
      <c r="DC148" s="1618"/>
      <c r="DD148" s="1618"/>
      <c r="DE148" s="1618"/>
      <c r="DF148" s="1618"/>
      <c r="DG148" s="1618"/>
      <c r="DH148" s="1618"/>
      <c r="DI148" s="1618"/>
      <c r="DJ148" s="1619"/>
    </row>
    <row r="149" spans="1:114" ht="24" customHeight="1">
      <c r="A149" s="766"/>
      <c r="B149" s="1786"/>
      <c r="C149" s="1592"/>
      <c r="D149" s="1590"/>
      <c r="E149" s="1591"/>
      <c r="F149" s="1591"/>
      <c r="G149" s="1591"/>
      <c r="H149" s="1592"/>
      <c r="I149" s="1789" t="s">
        <v>4221</v>
      </c>
      <c r="J149" s="1798" t="s">
        <v>7243</v>
      </c>
      <c r="K149" s="1798"/>
      <c r="L149" s="1798"/>
      <c r="M149" s="1798"/>
      <c r="N149" s="1798"/>
      <c r="O149" s="1798"/>
      <c r="P149" s="1744" t="s">
        <v>4222</v>
      </c>
      <c r="Q149" s="1670" t="s">
        <v>7261</v>
      </c>
      <c r="R149" s="1605"/>
      <c r="S149" s="1605"/>
      <c r="T149" s="1606"/>
      <c r="U149" s="1603">
        <v>0.41760000000000008</v>
      </c>
      <c r="V149" s="1585"/>
      <c r="W149" s="1585"/>
      <c r="X149" s="1585"/>
      <c r="Y149" s="1585"/>
      <c r="Z149" s="1585"/>
      <c r="AA149" s="1585"/>
      <c r="AB149" s="1585"/>
      <c r="AC149" s="1610"/>
      <c r="AD149" s="1603">
        <v>19.209600000000005</v>
      </c>
      <c r="AE149" s="1585"/>
      <c r="AF149" s="1585"/>
      <c r="AG149" s="1585"/>
      <c r="AH149" s="1585"/>
      <c r="AI149" s="1585"/>
      <c r="AJ149" s="1585"/>
      <c r="AK149" s="1585"/>
      <c r="AL149" s="1610"/>
      <c r="AM149" s="1603">
        <v>42.25</v>
      </c>
      <c r="AN149" s="1585"/>
      <c r="AO149" s="1585"/>
      <c r="AP149" s="1585"/>
      <c r="AQ149" s="1585"/>
      <c r="AR149" s="1585"/>
      <c r="AS149" s="1585"/>
      <c r="AT149" s="1585"/>
      <c r="AU149" s="1610"/>
      <c r="AV149" s="1603">
        <v>1943.5</v>
      </c>
      <c r="AW149" s="1585"/>
      <c r="AX149" s="1585"/>
      <c r="AY149" s="1585"/>
      <c r="AZ149" s="1585"/>
      <c r="BA149" s="1585"/>
      <c r="BB149" s="1585"/>
      <c r="BC149" s="1585"/>
      <c r="BD149" s="1610"/>
      <c r="BE149" s="1603">
        <v>41.24</v>
      </c>
      <c r="BF149" s="1585"/>
      <c r="BG149" s="1585"/>
      <c r="BH149" s="1585"/>
      <c r="BI149" s="1585"/>
      <c r="BJ149" s="1585"/>
      <c r="BK149" s="1585"/>
      <c r="BL149" s="1585"/>
      <c r="BM149" s="1610"/>
      <c r="BN149" s="1603">
        <v>1897.0400000000002</v>
      </c>
      <c r="BO149" s="1585"/>
      <c r="BP149" s="1585"/>
      <c r="BQ149" s="1585"/>
      <c r="BR149" s="1585"/>
      <c r="BS149" s="1585"/>
      <c r="BT149" s="1585"/>
      <c r="BU149" s="1585"/>
      <c r="BV149" s="1610"/>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14"/>
      <c r="CT149" s="1615"/>
      <c r="CU149" s="1615"/>
      <c r="CV149" s="1615"/>
      <c r="CW149" s="1615"/>
      <c r="CX149" s="1615"/>
      <c r="CY149" s="1615"/>
      <c r="CZ149" s="1615"/>
      <c r="DA149" s="1771"/>
      <c r="DB149" s="1614"/>
      <c r="DC149" s="1615"/>
      <c r="DD149" s="1615"/>
      <c r="DE149" s="1615"/>
      <c r="DF149" s="1615"/>
      <c r="DG149" s="1615"/>
      <c r="DH149" s="1615"/>
      <c r="DI149" s="1615"/>
      <c r="DJ149" s="1616"/>
    </row>
    <row r="150" spans="1:114" ht="24" customHeight="1">
      <c r="A150" s="766"/>
      <c r="B150" s="1786"/>
      <c r="C150" s="1592"/>
      <c r="D150" s="1590"/>
      <c r="E150" s="1591"/>
      <c r="F150" s="1591"/>
      <c r="G150" s="1591"/>
      <c r="H150" s="1592"/>
      <c r="I150" s="1797"/>
      <c r="J150" s="1799"/>
      <c r="K150" s="1799"/>
      <c r="L150" s="1799"/>
      <c r="M150" s="1799"/>
      <c r="N150" s="1799"/>
      <c r="O150" s="1799"/>
      <c r="P150" s="1740"/>
      <c r="Q150" s="1672"/>
      <c r="R150" s="1608"/>
      <c r="S150" s="1608"/>
      <c r="T150" s="1609"/>
      <c r="U150" s="1582"/>
      <c r="V150" s="1583"/>
      <c r="W150" s="1583"/>
      <c r="X150" s="1583"/>
      <c r="Y150" s="1583"/>
      <c r="Z150" s="1583"/>
      <c r="AA150" s="1583"/>
      <c r="AB150" s="1583"/>
      <c r="AC150" s="1593"/>
      <c r="AD150" s="1582" t="s">
        <v>4397</v>
      </c>
      <c r="AE150" s="1583"/>
      <c r="AF150" s="1583">
        <v>19.209600000000005</v>
      </c>
      <c r="AG150" s="1583"/>
      <c r="AH150" s="1583"/>
      <c r="AI150" s="1583"/>
      <c r="AJ150" s="1583"/>
      <c r="AK150" s="1583" t="s">
        <v>4465</v>
      </c>
      <c r="AL150" s="1593"/>
      <c r="AM150" s="1582"/>
      <c r="AN150" s="1583"/>
      <c r="AO150" s="1583"/>
      <c r="AP150" s="1583"/>
      <c r="AQ150" s="1583"/>
      <c r="AR150" s="1583"/>
      <c r="AS150" s="1583"/>
      <c r="AT150" s="1583"/>
      <c r="AU150" s="1593"/>
      <c r="AV150" s="1582" t="s">
        <v>4397</v>
      </c>
      <c r="AW150" s="1583"/>
      <c r="AX150" s="1583">
        <v>1943.5</v>
      </c>
      <c r="AY150" s="1583"/>
      <c r="AZ150" s="1583"/>
      <c r="BA150" s="1583"/>
      <c r="BB150" s="1583"/>
      <c r="BC150" s="1583" t="s">
        <v>4465</v>
      </c>
      <c r="BD150" s="1593"/>
      <c r="BE150" s="1582"/>
      <c r="BF150" s="1583"/>
      <c r="BG150" s="1583"/>
      <c r="BH150" s="1583"/>
      <c r="BI150" s="1583"/>
      <c r="BJ150" s="1583"/>
      <c r="BK150" s="1583"/>
      <c r="BL150" s="1583"/>
      <c r="BM150" s="1593"/>
      <c r="BN150" s="1582" t="s">
        <v>4397</v>
      </c>
      <c r="BO150" s="1583"/>
      <c r="BP150" s="1583">
        <v>1897.0400000000002</v>
      </c>
      <c r="BQ150" s="1583"/>
      <c r="BR150" s="1583"/>
      <c r="BS150" s="1583"/>
      <c r="BT150" s="1583"/>
      <c r="BU150" s="1583" t="s">
        <v>4398</v>
      </c>
      <c r="BV150" s="1593"/>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17"/>
      <c r="CT150" s="1618"/>
      <c r="CU150" s="1618"/>
      <c r="CV150" s="1618"/>
      <c r="CW150" s="1618"/>
      <c r="CX150" s="1618"/>
      <c r="CY150" s="1618"/>
      <c r="CZ150" s="1618"/>
      <c r="DA150" s="1772"/>
      <c r="DB150" s="1617"/>
      <c r="DC150" s="1618"/>
      <c r="DD150" s="1618"/>
      <c r="DE150" s="1618"/>
      <c r="DF150" s="1618"/>
      <c r="DG150" s="1618"/>
      <c r="DH150" s="1618"/>
      <c r="DI150" s="1618"/>
      <c r="DJ150" s="1619"/>
    </row>
    <row r="151" spans="1:114" ht="24" customHeight="1">
      <c r="A151" s="766"/>
      <c r="B151" s="1786"/>
      <c r="C151" s="1592"/>
      <c r="D151" s="1789" t="s">
        <v>4223</v>
      </c>
      <c r="E151" s="1743"/>
      <c r="F151" s="1743"/>
      <c r="G151" s="1743"/>
      <c r="H151" s="1743"/>
      <c r="I151" s="1743"/>
      <c r="J151" s="1743"/>
      <c r="K151" s="1743"/>
      <c r="L151" s="1743"/>
      <c r="M151" s="1743"/>
      <c r="N151" s="1743"/>
      <c r="O151" s="1743"/>
      <c r="P151" s="1744"/>
      <c r="Q151" s="1670" t="s">
        <v>8</v>
      </c>
      <c r="R151" s="1605"/>
      <c r="S151" s="1605"/>
      <c r="T151" s="1606"/>
      <c r="U151" s="1791"/>
      <c r="V151" s="1792"/>
      <c r="W151" s="1792"/>
      <c r="X151" s="1792"/>
      <c r="Y151" s="1792"/>
      <c r="Z151" s="1792"/>
      <c r="AA151" s="1792"/>
      <c r="AB151" s="1792"/>
      <c r="AC151" s="1793"/>
      <c r="AD151" s="1603">
        <v>151889.90037600001</v>
      </c>
      <c r="AE151" s="1585"/>
      <c r="AF151" s="1585"/>
      <c r="AG151" s="1585"/>
      <c r="AH151" s="1585"/>
      <c r="AI151" s="1585"/>
      <c r="AJ151" s="1585"/>
      <c r="AK151" s="1585"/>
      <c r="AL151" s="1610"/>
      <c r="AM151" s="1597"/>
      <c r="AN151" s="1598"/>
      <c r="AO151" s="1598"/>
      <c r="AP151" s="1598"/>
      <c r="AQ151" s="1598"/>
      <c r="AR151" s="1598"/>
      <c r="AS151" s="1598"/>
      <c r="AT151" s="1598"/>
      <c r="AU151" s="1599"/>
      <c r="AV151" s="1603">
        <v>25510.542500000003</v>
      </c>
      <c r="AW151" s="1585"/>
      <c r="AX151" s="1585"/>
      <c r="AY151" s="1585"/>
      <c r="AZ151" s="1585"/>
      <c r="BA151" s="1585"/>
      <c r="BB151" s="1585"/>
      <c r="BC151" s="1585"/>
      <c r="BD151" s="1610"/>
      <c r="BE151" s="1597"/>
      <c r="BF151" s="1598"/>
      <c r="BG151" s="1598"/>
      <c r="BH151" s="1598"/>
      <c r="BI151" s="1598"/>
      <c r="BJ151" s="1598"/>
      <c r="BK151" s="1598"/>
      <c r="BL151" s="1598"/>
      <c r="BM151" s="1599"/>
      <c r="BN151" s="1603">
        <v>24552.446399999997</v>
      </c>
      <c r="BO151" s="1585"/>
      <c r="BP151" s="1585"/>
      <c r="BQ151" s="1585"/>
      <c r="BR151" s="1585"/>
      <c r="BS151" s="1585"/>
      <c r="BT151" s="1585"/>
      <c r="BU151" s="1585"/>
      <c r="BV151" s="1610"/>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14"/>
      <c r="CT151" s="1615"/>
      <c r="CU151" s="1615"/>
      <c r="CV151" s="1615"/>
      <c r="CW151" s="1615"/>
      <c r="CX151" s="1615"/>
      <c r="CY151" s="1615"/>
      <c r="CZ151" s="1615"/>
      <c r="DA151" s="1771"/>
      <c r="DB151" s="1614"/>
      <c r="DC151" s="1615"/>
      <c r="DD151" s="1615"/>
      <c r="DE151" s="1615"/>
      <c r="DF151" s="1615"/>
      <c r="DG151" s="1615"/>
      <c r="DH151" s="1615"/>
      <c r="DI151" s="1615"/>
      <c r="DJ151" s="1616"/>
    </row>
    <row r="152" spans="1:114" ht="24" customHeight="1">
      <c r="A152" s="766"/>
      <c r="B152" s="1787"/>
      <c r="C152" s="1748"/>
      <c r="D152" s="1790"/>
      <c r="E152" s="1745"/>
      <c r="F152" s="1745"/>
      <c r="G152" s="1745"/>
      <c r="H152" s="1745"/>
      <c r="I152" s="1745"/>
      <c r="J152" s="1745"/>
      <c r="K152" s="1745"/>
      <c r="L152" s="1745"/>
      <c r="M152" s="1745"/>
      <c r="N152" s="1745"/>
      <c r="O152" s="1745"/>
      <c r="P152" s="1742"/>
      <c r="Q152" s="1672" t="s">
        <v>6</v>
      </c>
      <c r="R152" s="1608"/>
      <c r="S152" s="1608"/>
      <c r="T152" s="1609"/>
      <c r="U152" s="1794"/>
      <c r="V152" s="1795"/>
      <c r="W152" s="1795"/>
      <c r="X152" s="1795"/>
      <c r="Y152" s="1795"/>
      <c r="Z152" s="1795"/>
      <c r="AA152" s="1795"/>
      <c r="AB152" s="1795"/>
      <c r="AC152" s="1796"/>
      <c r="AD152" s="1582" t="s">
        <v>4397</v>
      </c>
      <c r="AE152" s="1583"/>
      <c r="AF152" s="1583">
        <v>152070.84103200003</v>
      </c>
      <c r="AG152" s="1583"/>
      <c r="AH152" s="1583"/>
      <c r="AI152" s="1583"/>
      <c r="AJ152" s="1583"/>
      <c r="AK152" s="1583" t="s">
        <v>4398</v>
      </c>
      <c r="AL152" s="1593"/>
      <c r="AM152" s="1600"/>
      <c r="AN152" s="1601"/>
      <c r="AO152" s="1601"/>
      <c r="AP152" s="1601"/>
      <c r="AQ152" s="1601"/>
      <c r="AR152" s="1601"/>
      <c r="AS152" s="1601"/>
      <c r="AT152" s="1601"/>
      <c r="AU152" s="1602"/>
      <c r="AV152" s="1582" t="s">
        <v>4397</v>
      </c>
      <c r="AW152" s="1583"/>
      <c r="AX152" s="1583">
        <v>25789.072499999995</v>
      </c>
      <c r="AY152" s="1583"/>
      <c r="AZ152" s="1583"/>
      <c r="BA152" s="1583"/>
      <c r="BB152" s="1583"/>
      <c r="BC152" s="1583" t="s">
        <v>4398</v>
      </c>
      <c r="BD152" s="1593"/>
      <c r="BE152" s="1600"/>
      <c r="BF152" s="1601"/>
      <c r="BG152" s="1601"/>
      <c r="BH152" s="1601"/>
      <c r="BI152" s="1601"/>
      <c r="BJ152" s="1601"/>
      <c r="BK152" s="1601"/>
      <c r="BL152" s="1601"/>
      <c r="BM152" s="1602"/>
      <c r="BN152" s="1582" t="s">
        <v>4397</v>
      </c>
      <c r="BO152" s="1583"/>
      <c r="BP152" s="1583">
        <v>24822.128799999995</v>
      </c>
      <c r="BQ152" s="1583"/>
      <c r="BR152" s="1583"/>
      <c r="BS152" s="1583"/>
      <c r="BT152" s="1583"/>
      <c r="BU152" s="1583" t="s">
        <v>4398</v>
      </c>
      <c r="BV152" s="1593"/>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17"/>
      <c r="CT152" s="1618"/>
      <c r="CU152" s="1618"/>
      <c r="CV152" s="1618"/>
      <c r="CW152" s="1618"/>
      <c r="CX152" s="1618"/>
      <c r="CY152" s="1618"/>
      <c r="CZ152" s="1618"/>
      <c r="DA152" s="1772"/>
      <c r="DB152" s="1617"/>
      <c r="DC152" s="1618"/>
      <c r="DD152" s="1618"/>
      <c r="DE152" s="1618"/>
      <c r="DF152" s="1618"/>
      <c r="DG152" s="1618"/>
      <c r="DH152" s="1618"/>
      <c r="DI152" s="1618"/>
      <c r="DJ152" s="1619"/>
    </row>
    <row r="153" spans="1:114" ht="24" customHeight="1">
      <c r="B153" s="1711" t="s">
        <v>4404</v>
      </c>
      <c r="C153" s="1589"/>
      <c r="D153" s="1587" t="s">
        <v>4224</v>
      </c>
      <c r="E153" s="1588"/>
      <c r="F153" s="1588"/>
      <c r="G153" s="1588"/>
      <c r="H153" s="1588"/>
      <c r="I153" s="1588"/>
      <c r="J153" s="1588"/>
      <c r="K153" s="1588"/>
      <c r="L153" s="1588"/>
      <c r="M153" s="1588"/>
      <c r="N153" s="1588"/>
      <c r="O153" s="1588"/>
      <c r="P153" s="1589"/>
      <c r="Q153" s="1670" t="s">
        <v>4225</v>
      </c>
      <c r="R153" s="1605"/>
      <c r="S153" s="1605"/>
      <c r="T153" s="1606"/>
      <c r="U153" s="1603">
        <v>429.60000000000008</v>
      </c>
      <c r="V153" s="1585"/>
      <c r="W153" s="1585"/>
      <c r="X153" s="1585"/>
      <c r="Y153" s="1585"/>
      <c r="Z153" s="1585"/>
      <c r="AA153" s="1585"/>
      <c r="AB153" s="1585"/>
      <c r="AC153" s="1610"/>
      <c r="AD153" s="1603">
        <v>5842.5600000000013</v>
      </c>
      <c r="AE153" s="1585"/>
      <c r="AF153" s="1585"/>
      <c r="AG153" s="1585"/>
      <c r="AH153" s="1585"/>
      <c r="AI153" s="1585"/>
      <c r="AJ153" s="1585"/>
      <c r="AK153" s="1585"/>
      <c r="AL153" s="1610"/>
      <c r="AM153" s="1603">
        <v>43.25</v>
      </c>
      <c r="AN153" s="1585"/>
      <c r="AO153" s="1585"/>
      <c r="AP153" s="1585"/>
      <c r="AQ153" s="1585"/>
      <c r="AR153" s="1585"/>
      <c r="AS153" s="1585"/>
      <c r="AT153" s="1585"/>
      <c r="AU153" s="1610"/>
      <c r="AV153" s="1603">
        <v>588.19999999999993</v>
      </c>
      <c r="AW153" s="1585"/>
      <c r="AX153" s="1585"/>
      <c r="AY153" s="1585"/>
      <c r="AZ153" s="1585"/>
      <c r="BA153" s="1585"/>
      <c r="BB153" s="1585"/>
      <c r="BC153" s="1585"/>
      <c r="BD153" s="1610"/>
      <c r="BE153" s="1603">
        <v>42.24</v>
      </c>
      <c r="BF153" s="1585"/>
      <c r="BG153" s="1585"/>
      <c r="BH153" s="1585"/>
      <c r="BI153" s="1585"/>
      <c r="BJ153" s="1585"/>
      <c r="BK153" s="1585"/>
      <c r="BL153" s="1585"/>
      <c r="BM153" s="1610"/>
      <c r="BN153" s="1603">
        <v>574.46400000000006</v>
      </c>
      <c r="BO153" s="1585"/>
      <c r="BP153" s="1585"/>
      <c r="BQ153" s="1585"/>
      <c r="BR153" s="1585"/>
      <c r="BS153" s="1585"/>
      <c r="BT153" s="1585"/>
      <c r="BU153" s="1585"/>
      <c r="BV153" s="1610"/>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14"/>
      <c r="CT153" s="1615"/>
      <c r="CU153" s="1615"/>
      <c r="CV153" s="1615"/>
      <c r="CW153" s="1615"/>
      <c r="CX153" s="1615"/>
      <c r="CY153" s="1615"/>
      <c r="CZ153" s="1615"/>
      <c r="DA153" s="1771"/>
      <c r="DB153" s="1614"/>
      <c r="DC153" s="1615"/>
      <c r="DD153" s="1615"/>
      <c r="DE153" s="1615"/>
      <c r="DF153" s="1615"/>
      <c r="DG153" s="1615"/>
      <c r="DH153" s="1615"/>
      <c r="DI153" s="1615"/>
      <c r="DJ153" s="1616"/>
    </row>
    <row r="154" spans="1:114" ht="24" customHeight="1">
      <c r="B154" s="1786"/>
      <c r="C154" s="1592"/>
      <c r="D154" s="1747"/>
      <c r="E154" s="1764"/>
      <c r="F154" s="1764"/>
      <c r="G154" s="1764"/>
      <c r="H154" s="1764"/>
      <c r="I154" s="1764"/>
      <c r="J154" s="1764"/>
      <c r="K154" s="1764"/>
      <c r="L154" s="1764"/>
      <c r="M154" s="1764"/>
      <c r="N154" s="1764"/>
      <c r="O154" s="1764"/>
      <c r="P154" s="1748"/>
      <c r="Q154" s="1672"/>
      <c r="R154" s="1608"/>
      <c r="S154" s="1608"/>
      <c r="T154" s="1609"/>
      <c r="U154" s="1582"/>
      <c r="V154" s="1583"/>
      <c r="W154" s="1583"/>
      <c r="X154" s="1583"/>
      <c r="Y154" s="1583"/>
      <c r="Z154" s="1583"/>
      <c r="AA154" s="1583"/>
      <c r="AB154" s="1583"/>
      <c r="AC154" s="1593"/>
      <c r="AD154" s="1582" t="s">
        <v>4397</v>
      </c>
      <c r="AE154" s="1583"/>
      <c r="AF154" s="1583">
        <v>5842.5600000000013</v>
      </c>
      <c r="AG154" s="1583"/>
      <c r="AH154" s="1583"/>
      <c r="AI154" s="1583"/>
      <c r="AJ154" s="1583"/>
      <c r="AK154" s="1583" t="s">
        <v>4465</v>
      </c>
      <c r="AL154" s="1593"/>
      <c r="AM154" s="1582"/>
      <c r="AN154" s="1583"/>
      <c r="AO154" s="1583"/>
      <c r="AP154" s="1583"/>
      <c r="AQ154" s="1583"/>
      <c r="AR154" s="1583"/>
      <c r="AS154" s="1583"/>
      <c r="AT154" s="1583"/>
      <c r="AU154" s="1593"/>
      <c r="AV154" s="1582" t="s">
        <v>4397</v>
      </c>
      <c r="AW154" s="1583"/>
      <c r="AX154" s="1583">
        <v>588.19999999999993</v>
      </c>
      <c r="AY154" s="1583"/>
      <c r="AZ154" s="1583"/>
      <c r="BA154" s="1583"/>
      <c r="BB154" s="1583"/>
      <c r="BC154" s="1583" t="s">
        <v>4465</v>
      </c>
      <c r="BD154" s="1593"/>
      <c r="BE154" s="1582"/>
      <c r="BF154" s="1583"/>
      <c r="BG154" s="1583"/>
      <c r="BH154" s="1583"/>
      <c r="BI154" s="1583"/>
      <c r="BJ154" s="1583"/>
      <c r="BK154" s="1583"/>
      <c r="BL154" s="1583"/>
      <c r="BM154" s="1593"/>
      <c r="BN154" s="1582" t="s">
        <v>4397</v>
      </c>
      <c r="BO154" s="1583"/>
      <c r="BP154" s="1583">
        <v>574.46400000000006</v>
      </c>
      <c r="BQ154" s="1583"/>
      <c r="BR154" s="1583"/>
      <c r="BS154" s="1583"/>
      <c r="BT154" s="1583"/>
      <c r="BU154" s="1583" t="s">
        <v>4465</v>
      </c>
      <c r="BV154" s="1593"/>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17"/>
      <c r="CT154" s="1618"/>
      <c r="CU154" s="1618"/>
      <c r="CV154" s="1618"/>
      <c r="CW154" s="1618"/>
      <c r="CX154" s="1618"/>
      <c r="CY154" s="1618"/>
      <c r="CZ154" s="1618"/>
      <c r="DA154" s="1772"/>
      <c r="DB154" s="1617"/>
      <c r="DC154" s="1618"/>
      <c r="DD154" s="1618"/>
      <c r="DE154" s="1618"/>
      <c r="DF154" s="1618"/>
      <c r="DG154" s="1618"/>
      <c r="DH154" s="1618"/>
      <c r="DI154" s="1618"/>
      <c r="DJ154" s="1619"/>
    </row>
    <row r="155" spans="1:114" ht="24" customHeight="1">
      <c r="B155" s="1786"/>
      <c r="C155" s="1592"/>
      <c r="D155" s="1587" t="s">
        <v>4226</v>
      </c>
      <c r="E155" s="1588"/>
      <c r="F155" s="1588"/>
      <c r="G155" s="1588"/>
      <c r="H155" s="1588"/>
      <c r="I155" s="1588"/>
      <c r="J155" s="1588"/>
      <c r="K155" s="1588"/>
      <c r="L155" s="1588"/>
      <c r="M155" s="1588"/>
      <c r="N155" s="1588"/>
      <c r="O155" s="1588"/>
      <c r="P155" s="1589"/>
      <c r="Q155" s="1670" t="s">
        <v>4225</v>
      </c>
      <c r="R155" s="1605"/>
      <c r="S155" s="1605"/>
      <c r="T155" s="1606"/>
      <c r="U155" s="1603">
        <v>441.60000000000008</v>
      </c>
      <c r="V155" s="1585"/>
      <c r="W155" s="1585"/>
      <c r="X155" s="1585"/>
      <c r="Y155" s="1585"/>
      <c r="Z155" s="1585"/>
      <c r="AA155" s="1585"/>
      <c r="AB155" s="1585"/>
      <c r="AC155" s="1610"/>
      <c r="AD155" s="1603">
        <v>5829.1200000000008</v>
      </c>
      <c r="AE155" s="1585"/>
      <c r="AF155" s="1585"/>
      <c r="AG155" s="1585"/>
      <c r="AH155" s="1585"/>
      <c r="AI155" s="1585"/>
      <c r="AJ155" s="1585"/>
      <c r="AK155" s="1585"/>
      <c r="AL155" s="1610"/>
      <c r="AM155" s="1603">
        <v>44.25</v>
      </c>
      <c r="AN155" s="1585"/>
      <c r="AO155" s="1585"/>
      <c r="AP155" s="1585"/>
      <c r="AQ155" s="1585"/>
      <c r="AR155" s="1585"/>
      <c r="AS155" s="1585"/>
      <c r="AT155" s="1585"/>
      <c r="AU155" s="1610"/>
      <c r="AV155" s="1603">
        <v>584.1</v>
      </c>
      <c r="AW155" s="1585"/>
      <c r="AX155" s="1585"/>
      <c r="AY155" s="1585"/>
      <c r="AZ155" s="1585"/>
      <c r="BA155" s="1585"/>
      <c r="BB155" s="1585"/>
      <c r="BC155" s="1585"/>
      <c r="BD155" s="1610"/>
      <c r="BE155" s="1603">
        <v>43.24</v>
      </c>
      <c r="BF155" s="1585"/>
      <c r="BG155" s="1585"/>
      <c r="BH155" s="1585"/>
      <c r="BI155" s="1585"/>
      <c r="BJ155" s="1585"/>
      <c r="BK155" s="1585"/>
      <c r="BL155" s="1585"/>
      <c r="BM155" s="1610"/>
      <c r="BN155" s="1603">
        <v>570.76800000000003</v>
      </c>
      <c r="BO155" s="1585"/>
      <c r="BP155" s="1585"/>
      <c r="BQ155" s="1585"/>
      <c r="BR155" s="1585"/>
      <c r="BS155" s="1585"/>
      <c r="BT155" s="1585"/>
      <c r="BU155" s="1585"/>
      <c r="BV155" s="1610"/>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14"/>
      <c r="CT155" s="1615"/>
      <c r="CU155" s="1615"/>
      <c r="CV155" s="1615"/>
      <c r="CW155" s="1615"/>
      <c r="CX155" s="1615"/>
      <c r="CY155" s="1615"/>
      <c r="CZ155" s="1615"/>
      <c r="DA155" s="1771"/>
      <c r="DB155" s="1614"/>
      <c r="DC155" s="1615"/>
      <c r="DD155" s="1615"/>
      <c r="DE155" s="1615"/>
      <c r="DF155" s="1615"/>
      <c r="DG155" s="1615"/>
      <c r="DH155" s="1615"/>
      <c r="DI155" s="1615"/>
      <c r="DJ155" s="1616"/>
    </row>
    <row r="156" spans="1:114" ht="24" customHeight="1">
      <c r="B156" s="1786"/>
      <c r="C156" s="1592"/>
      <c r="D156" s="1747" t="s">
        <v>4226</v>
      </c>
      <c r="E156" s="1764"/>
      <c r="F156" s="1764"/>
      <c r="G156" s="1764"/>
      <c r="H156" s="1764"/>
      <c r="I156" s="1764"/>
      <c r="J156" s="1764"/>
      <c r="K156" s="1764"/>
      <c r="L156" s="1764"/>
      <c r="M156" s="1764"/>
      <c r="N156" s="1764"/>
      <c r="O156" s="1764"/>
      <c r="P156" s="1748"/>
      <c r="Q156" s="1672" t="s">
        <v>4225</v>
      </c>
      <c r="R156" s="1608"/>
      <c r="S156" s="1608"/>
      <c r="T156" s="1609"/>
      <c r="U156" s="1582"/>
      <c r="V156" s="1583"/>
      <c r="W156" s="1583"/>
      <c r="X156" s="1583"/>
      <c r="Y156" s="1583"/>
      <c r="Z156" s="1583"/>
      <c r="AA156" s="1583"/>
      <c r="AB156" s="1583"/>
      <c r="AC156" s="1593"/>
      <c r="AD156" s="1582" t="s">
        <v>4397</v>
      </c>
      <c r="AE156" s="1583"/>
      <c r="AF156" s="1583">
        <v>5829.1200000000008</v>
      </c>
      <c r="AG156" s="1583"/>
      <c r="AH156" s="1583"/>
      <c r="AI156" s="1583"/>
      <c r="AJ156" s="1583"/>
      <c r="AK156" s="1583" t="s">
        <v>4465</v>
      </c>
      <c r="AL156" s="1593"/>
      <c r="AM156" s="1582"/>
      <c r="AN156" s="1583"/>
      <c r="AO156" s="1583"/>
      <c r="AP156" s="1583"/>
      <c r="AQ156" s="1583"/>
      <c r="AR156" s="1583"/>
      <c r="AS156" s="1583"/>
      <c r="AT156" s="1583"/>
      <c r="AU156" s="1593"/>
      <c r="AV156" s="1582" t="s">
        <v>4397</v>
      </c>
      <c r="AW156" s="1583"/>
      <c r="AX156" s="1583">
        <v>584.1</v>
      </c>
      <c r="AY156" s="1583"/>
      <c r="AZ156" s="1583"/>
      <c r="BA156" s="1583"/>
      <c r="BB156" s="1583"/>
      <c r="BC156" s="1583" t="s">
        <v>4465</v>
      </c>
      <c r="BD156" s="1593"/>
      <c r="BE156" s="1582"/>
      <c r="BF156" s="1583"/>
      <c r="BG156" s="1583"/>
      <c r="BH156" s="1583"/>
      <c r="BI156" s="1583"/>
      <c r="BJ156" s="1583"/>
      <c r="BK156" s="1583"/>
      <c r="BL156" s="1583"/>
      <c r="BM156" s="1593"/>
      <c r="BN156" s="1582" t="s">
        <v>4397</v>
      </c>
      <c r="BO156" s="1583"/>
      <c r="BP156" s="1583">
        <v>570.76800000000003</v>
      </c>
      <c r="BQ156" s="1583"/>
      <c r="BR156" s="1583"/>
      <c r="BS156" s="1583"/>
      <c r="BT156" s="1583"/>
      <c r="BU156" s="1583" t="s">
        <v>4465</v>
      </c>
      <c r="BV156" s="1593"/>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17"/>
      <c r="CT156" s="1618"/>
      <c r="CU156" s="1618"/>
      <c r="CV156" s="1618"/>
      <c r="CW156" s="1618"/>
      <c r="CX156" s="1618"/>
      <c r="CY156" s="1618"/>
      <c r="CZ156" s="1618"/>
      <c r="DA156" s="1772"/>
      <c r="DB156" s="1617"/>
      <c r="DC156" s="1618"/>
      <c r="DD156" s="1618"/>
      <c r="DE156" s="1618"/>
      <c r="DF156" s="1618"/>
      <c r="DG156" s="1618"/>
      <c r="DH156" s="1618"/>
      <c r="DI156" s="1618"/>
      <c r="DJ156" s="1619"/>
    </row>
    <row r="157" spans="1:114" ht="24" customHeight="1">
      <c r="B157" s="1786"/>
      <c r="C157" s="1592"/>
      <c r="D157" s="1587" t="s">
        <v>4227</v>
      </c>
      <c r="E157" s="1588"/>
      <c r="F157" s="1588"/>
      <c r="G157" s="1588"/>
      <c r="H157" s="1588"/>
      <c r="I157" s="1588"/>
      <c r="J157" s="1588"/>
      <c r="K157" s="1588"/>
      <c r="L157" s="1588"/>
      <c r="M157" s="1588"/>
      <c r="N157" s="1588"/>
      <c r="O157" s="1588"/>
      <c r="P157" s="1589"/>
      <c r="Q157" s="1670" t="s">
        <v>4225</v>
      </c>
      <c r="R157" s="1605"/>
      <c r="S157" s="1605"/>
      <c r="T157" s="1606"/>
      <c r="U157" s="1603">
        <v>453.60000000000008</v>
      </c>
      <c r="V157" s="1585"/>
      <c r="W157" s="1585"/>
      <c r="X157" s="1585"/>
      <c r="Y157" s="1585"/>
      <c r="Z157" s="1585"/>
      <c r="AA157" s="1585"/>
      <c r="AB157" s="1585"/>
      <c r="AC157" s="1610"/>
      <c r="AD157" s="1603">
        <v>7756.5600000000022</v>
      </c>
      <c r="AE157" s="1585"/>
      <c r="AF157" s="1585"/>
      <c r="AG157" s="1585"/>
      <c r="AH157" s="1585"/>
      <c r="AI157" s="1585"/>
      <c r="AJ157" s="1585"/>
      <c r="AK157" s="1585"/>
      <c r="AL157" s="1610"/>
      <c r="AM157" s="1603">
        <v>45.25</v>
      </c>
      <c r="AN157" s="1585"/>
      <c r="AO157" s="1585"/>
      <c r="AP157" s="1585"/>
      <c r="AQ157" s="1585"/>
      <c r="AR157" s="1585"/>
      <c r="AS157" s="1585"/>
      <c r="AT157" s="1585"/>
      <c r="AU157" s="1610"/>
      <c r="AV157" s="1603">
        <v>773.77500000000009</v>
      </c>
      <c r="AW157" s="1585"/>
      <c r="AX157" s="1585"/>
      <c r="AY157" s="1585"/>
      <c r="AZ157" s="1585"/>
      <c r="BA157" s="1585"/>
      <c r="BB157" s="1585"/>
      <c r="BC157" s="1585"/>
      <c r="BD157" s="1610"/>
      <c r="BE157" s="1603">
        <v>44.24</v>
      </c>
      <c r="BF157" s="1585"/>
      <c r="BG157" s="1585"/>
      <c r="BH157" s="1585"/>
      <c r="BI157" s="1585"/>
      <c r="BJ157" s="1585"/>
      <c r="BK157" s="1585"/>
      <c r="BL157" s="1585"/>
      <c r="BM157" s="1610"/>
      <c r="BN157" s="1603">
        <v>756.50400000000013</v>
      </c>
      <c r="BO157" s="1585"/>
      <c r="BP157" s="1585"/>
      <c r="BQ157" s="1585"/>
      <c r="BR157" s="1585"/>
      <c r="BS157" s="1585"/>
      <c r="BT157" s="1585"/>
      <c r="BU157" s="1585"/>
      <c r="BV157" s="1610"/>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14"/>
      <c r="CT157" s="1615"/>
      <c r="CU157" s="1615"/>
      <c r="CV157" s="1615"/>
      <c r="CW157" s="1615"/>
      <c r="CX157" s="1615"/>
      <c r="CY157" s="1615"/>
      <c r="CZ157" s="1615"/>
      <c r="DA157" s="1771"/>
      <c r="DB157" s="1614"/>
      <c r="DC157" s="1615"/>
      <c r="DD157" s="1615"/>
      <c r="DE157" s="1615"/>
      <c r="DF157" s="1615"/>
      <c r="DG157" s="1615"/>
      <c r="DH157" s="1615"/>
      <c r="DI157" s="1615"/>
      <c r="DJ157" s="1616"/>
    </row>
    <row r="158" spans="1:114" ht="24" customHeight="1">
      <c r="B158" s="1786"/>
      <c r="C158" s="1592"/>
      <c r="D158" s="1747"/>
      <c r="E158" s="1764"/>
      <c r="F158" s="1764"/>
      <c r="G158" s="1764"/>
      <c r="H158" s="1764"/>
      <c r="I158" s="1764"/>
      <c r="J158" s="1764"/>
      <c r="K158" s="1764"/>
      <c r="L158" s="1764"/>
      <c r="M158" s="1764"/>
      <c r="N158" s="1764"/>
      <c r="O158" s="1764"/>
      <c r="P158" s="1748"/>
      <c r="Q158" s="1672"/>
      <c r="R158" s="1608"/>
      <c r="S158" s="1608"/>
      <c r="T158" s="1609"/>
      <c r="U158" s="1582"/>
      <c r="V158" s="1583"/>
      <c r="W158" s="1583"/>
      <c r="X158" s="1583"/>
      <c r="Y158" s="1583"/>
      <c r="Z158" s="1583"/>
      <c r="AA158" s="1583"/>
      <c r="AB158" s="1583"/>
      <c r="AC158" s="1593"/>
      <c r="AD158" s="1582" t="s">
        <v>4397</v>
      </c>
      <c r="AE158" s="1583"/>
      <c r="AF158" s="1583">
        <v>7756.5600000000022</v>
      </c>
      <c r="AG158" s="1583"/>
      <c r="AH158" s="1583"/>
      <c r="AI158" s="1583"/>
      <c r="AJ158" s="1583"/>
      <c r="AK158" s="1583" t="s">
        <v>4465</v>
      </c>
      <c r="AL158" s="1593"/>
      <c r="AM158" s="1582"/>
      <c r="AN158" s="1583"/>
      <c r="AO158" s="1583"/>
      <c r="AP158" s="1583"/>
      <c r="AQ158" s="1583"/>
      <c r="AR158" s="1583"/>
      <c r="AS158" s="1583"/>
      <c r="AT158" s="1583"/>
      <c r="AU158" s="1593"/>
      <c r="AV158" s="1582" t="s">
        <v>4397</v>
      </c>
      <c r="AW158" s="1583"/>
      <c r="AX158" s="1583">
        <v>773.77500000000009</v>
      </c>
      <c r="AY158" s="1583"/>
      <c r="AZ158" s="1583"/>
      <c r="BA158" s="1583"/>
      <c r="BB158" s="1583"/>
      <c r="BC158" s="1583" t="s">
        <v>4465</v>
      </c>
      <c r="BD158" s="1593"/>
      <c r="BE158" s="1582"/>
      <c r="BF158" s="1583"/>
      <c r="BG158" s="1583"/>
      <c r="BH158" s="1583"/>
      <c r="BI158" s="1583"/>
      <c r="BJ158" s="1583"/>
      <c r="BK158" s="1583"/>
      <c r="BL158" s="1583"/>
      <c r="BM158" s="1593"/>
      <c r="BN158" s="1582" t="s">
        <v>4397</v>
      </c>
      <c r="BO158" s="1583"/>
      <c r="BP158" s="1583">
        <v>756.50400000000013</v>
      </c>
      <c r="BQ158" s="1583"/>
      <c r="BR158" s="1583"/>
      <c r="BS158" s="1583"/>
      <c r="BT158" s="1583"/>
      <c r="BU158" s="1583" t="s">
        <v>4465</v>
      </c>
      <c r="BV158" s="1593"/>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17"/>
      <c r="CT158" s="1618"/>
      <c r="CU158" s="1618"/>
      <c r="CV158" s="1618"/>
      <c r="CW158" s="1618"/>
      <c r="CX158" s="1618"/>
      <c r="CY158" s="1618"/>
      <c r="CZ158" s="1618"/>
      <c r="DA158" s="1772"/>
      <c r="DB158" s="1617"/>
      <c r="DC158" s="1618"/>
      <c r="DD158" s="1618"/>
      <c r="DE158" s="1618"/>
      <c r="DF158" s="1618"/>
      <c r="DG158" s="1618"/>
      <c r="DH158" s="1618"/>
      <c r="DI158" s="1618"/>
      <c r="DJ158" s="1619"/>
    </row>
    <row r="159" spans="1:114" ht="24" customHeight="1">
      <c r="B159" s="1786"/>
      <c r="C159" s="1592"/>
      <c r="D159" s="1587" t="s">
        <v>6293</v>
      </c>
      <c r="E159" s="1588"/>
      <c r="F159" s="1588"/>
      <c r="G159" s="1588"/>
      <c r="H159" s="1588"/>
      <c r="I159" s="1588"/>
      <c r="J159" s="1588"/>
      <c r="K159" s="1588"/>
      <c r="L159" s="1588"/>
      <c r="M159" s="1588"/>
      <c r="N159" s="1588"/>
      <c r="O159" s="1588"/>
      <c r="P159" s="1589"/>
      <c r="Q159" s="1670" t="s">
        <v>4228</v>
      </c>
      <c r="R159" s="1605"/>
      <c r="S159" s="1605"/>
      <c r="T159" s="1606"/>
      <c r="U159" s="1603">
        <v>465.60000000000008</v>
      </c>
      <c r="V159" s="1585"/>
      <c r="W159" s="1585"/>
      <c r="X159" s="1585"/>
      <c r="Y159" s="1585"/>
      <c r="Z159" s="1585"/>
      <c r="AA159" s="1585"/>
      <c r="AB159" s="1585"/>
      <c r="AC159" s="1610"/>
      <c r="AD159" s="1603">
        <v>10895.04</v>
      </c>
      <c r="AE159" s="1585"/>
      <c r="AF159" s="1585"/>
      <c r="AG159" s="1585"/>
      <c r="AH159" s="1585"/>
      <c r="AI159" s="1585"/>
      <c r="AJ159" s="1585"/>
      <c r="AK159" s="1585"/>
      <c r="AL159" s="1610"/>
      <c r="AM159" s="1603">
        <v>46.25</v>
      </c>
      <c r="AN159" s="1585"/>
      <c r="AO159" s="1585"/>
      <c r="AP159" s="1585"/>
      <c r="AQ159" s="1585"/>
      <c r="AR159" s="1585"/>
      <c r="AS159" s="1585"/>
      <c r="AT159" s="1585"/>
      <c r="AU159" s="1610"/>
      <c r="AV159" s="1603">
        <v>1082.25</v>
      </c>
      <c r="AW159" s="1585"/>
      <c r="AX159" s="1585"/>
      <c r="AY159" s="1585"/>
      <c r="AZ159" s="1585"/>
      <c r="BA159" s="1585"/>
      <c r="BB159" s="1585"/>
      <c r="BC159" s="1585"/>
      <c r="BD159" s="1610"/>
      <c r="BE159" s="1603">
        <v>45.24</v>
      </c>
      <c r="BF159" s="1585"/>
      <c r="BG159" s="1585"/>
      <c r="BH159" s="1585"/>
      <c r="BI159" s="1585"/>
      <c r="BJ159" s="1585"/>
      <c r="BK159" s="1585"/>
      <c r="BL159" s="1585"/>
      <c r="BM159" s="1610"/>
      <c r="BN159" s="1603">
        <v>1058.616</v>
      </c>
      <c r="BO159" s="1585"/>
      <c r="BP159" s="1585"/>
      <c r="BQ159" s="1585"/>
      <c r="BR159" s="1585"/>
      <c r="BS159" s="1585"/>
      <c r="BT159" s="1585"/>
      <c r="BU159" s="1585"/>
      <c r="BV159" s="1610"/>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14"/>
      <c r="CT159" s="1615"/>
      <c r="CU159" s="1615"/>
      <c r="CV159" s="1615"/>
      <c r="CW159" s="1615"/>
      <c r="CX159" s="1615"/>
      <c r="CY159" s="1615"/>
      <c r="CZ159" s="1615"/>
      <c r="DA159" s="1771"/>
      <c r="DB159" s="1614"/>
      <c r="DC159" s="1615"/>
      <c r="DD159" s="1615"/>
      <c r="DE159" s="1615"/>
      <c r="DF159" s="1615"/>
      <c r="DG159" s="1615"/>
      <c r="DH159" s="1615"/>
      <c r="DI159" s="1615"/>
      <c r="DJ159" s="1616"/>
    </row>
    <row r="160" spans="1:114" ht="24" customHeight="1">
      <c r="B160" s="1786"/>
      <c r="C160" s="1592"/>
      <c r="D160" s="1747"/>
      <c r="E160" s="1764"/>
      <c r="F160" s="1764"/>
      <c r="G160" s="1764"/>
      <c r="H160" s="1764"/>
      <c r="I160" s="1764"/>
      <c r="J160" s="1764"/>
      <c r="K160" s="1764"/>
      <c r="L160" s="1764"/>
      <c r="M160" s="1764"/>
      <c r="N160" s="1764"/>
      <c r="O160" s="1764"/>
      <c r="P160" s="1748"/>
      <c r="Q160" s="1672"/>
      <c r="R160" s="1608"/>
      <c r="S160" s="1608"/>
      <c r="T160" s="1609"/>
      <c r="U160" s="1582"/>
      <c r="V160" s="1583"/>
      <c r="W160" s="1583"/>
      <c r="X160" s="1583"/>
      <c r="Y160" s="1583"/>
      <c r="Z160" s="1583"/>
      <c r="AA160" s="1583"/>
      <c r="AB160" s="1583"/>
      <c r="AC160" s="1593"/>
      <c r="AD160" s="1582" t="s">
        <v>4397</v>
      </c>
      <c r="AE160" s="1583"/>
      <c r="AF160" s="1583">
        <v>10895.04</v>
      </c>
      <c r="AG160" s="1583"/>
      <c r="AH160" s="1583"/>
      <c r="AI160" s="1583"/>
      <c r="AJ160" s="1583"/>
      <c r="AK160" s="1583" t="s">
        <v>4465</v>
      </c>
      <c r="AL160" s="1593"/>
      <c r="AM160" s="1582"/>
      <c r="AN160" s="1583"/>
      <c r="AO160" s="1583"/>
      <c r="AP160" s="1583"/>
      <c r="AQ160" s="1583"/>
      <c r="AR160" s="1583"/>
      <c r="AS160" s="1583"/>
      <c r="AT160" s="1583"/>
      <c r="AU160" s="1593"/>
      <c r="AV160" s="1582" t="s">
        <v>4397</v>
      </c>
      <c r="AW160" s="1583"/>
      <c r="AX160" s="1583">
        <v>1082.25</v>
      </c>
      <c r="AY160" s="1583"/>
      <c r="AZ160" s="1583"/>
      <c r="BA160" s="1583"/>
      <c r="BB160" s="1583"/>
      <c r="BC160" s="1583" t="s">
        <v>4465</v>
      </c>
      <c r="BD160" s="1593"/>
      <c r="BE160" s="1582"/>
      <c r="BF160" s="1583"/>
      <c r="BG160" s="1583"/>
      <c r="BH160" s="1583"/>
      <c r="BI160" s="1583"/>
      <c r="BJ160" s="1583"/>
      <c r="BK160" s="1583"/>
      <c r="BL160" s="1583"/>
      <c r="BM160" s="1593"/>
      <c r="BN160" s="1582" t="s">
        <v>4397</v>
      </c>
      <c r="BO160" s="1583"/>
      <c r="BP160" s="1583">
        <v>1058.616</v>
      </c>
      <c r="BQ160" s="1583"/>
      <c r="BR160" s="1583"/>
      <c r="BS160" s="1583"/>
      <c r="BT160" s="1583"/>
      <c r="BU160" s="1583" t="s">
        <v>4465</v>
      </c>
      <c r="BV160" s="1593"/>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17"/>
      <c r="CT160" s="1618"/>
      <c r="CU160" s="1618"/>
      <c r="CV160" s="1618"/>
      <c r="CW160" s="1618"/>
      <c r="CX160" s="1618"/>
      <c r="CY160" s="1618"/>
      <c r="CZ160" s="1618"/>
      <c r="DA160" s="1772"/>
      <c r="DB160" s="1617"/>
      <c r="DC160" s="1618"/>
      <c r="DD160" s="1618"/>
      <c r="DE160" s="1618"/>
      <c r="DF160" s="1618"/>
      <c r="DG160" s="1618"/>
      <c r="DH160" s="1618"/>
      <c r="DI160" s="1618"/>
      <c r="DJ160" s="1619"/>
    </row>
    <row r="161" spans="2:114" ht="24" customHeight="1">
      <c r="B161" s="1786"/>
      <c r="C161" s="1592"/>
      <c r="D161" s="1587" t="s">
        <v>6292</v>
      </c>
      <c r="E161" s="1588"/>
      <c r="F161" s="1588"/>
      <c r="G161" s="1588"/>
      <c r="H161" s="1588"/>
      <c r="I161" s="1588"/>
      <c r="J161" s="1588"/>
      <c r="K161" s="1588"/>
      <c r="L161" s="1588"/>
      <c r="M161" s="1588"/>
      <c r="N161" s="1588"/>
      <c r="O161" s="1588"/>
      <c r="P161" s="1589"/>
      <c r="Q161" s="1670" t="s">
        <v>4228</v>
      </c>
      <c r="R161" s="1605"/>
      <c r="S161" s="1605"/>
      <c r="T161" s="1606"/>
      <c r="U161" s="1603">
        <v>477.60000000000008</v>
      </c>
      <c r="V161" s="1585"/>
      <c r="W161" s="1585"/>
      <c r="X161" s="1585"/>
      <c r="Y161" s="1585"/>
      <c r="Z161" s="1585"/>
      <c r="AA161" s="1585"/>
      <c r="AB161" s="1585"/>
      <c r="AC161" s="1610"/>
      <c r="AD161" s="1603">
        <v>17002.560000000005</v>
      </c>
      <c r="AE161" s="1585"/>
      <c r="AF161" s="1585"/>
      <c r="AG161" s="1585"/>
      <c r="AH161" s="1585"/>
      <c r="AI161" s="1585"/>
      <c r="AJ161" s="1585"/>
      <c r="AK161" s="1585"/>
      <c r="AL161" s="1610"/>
      <c r="AM161" s="1603">
        <v>47.25</v>
      </c>
      <c r="AN161" s="1585"/>
      <c r="AO161" s="1585"/>
      <c r="AP161" s="1585"/>
      <c r="AQ161" s="1585"/>
      <c r="AR161" s="1585"/>
      <c r="AS161" s="1585"/>
      <c r="AT161" s="1585"/>
      <c r="AU161" s="1610"/>
      <c r="AV161" s="1603">
        <v>1682.1000000000001</v>
      </c>
      <c r="AW161" s="1585"/>
      <c r="AX161" s="1585"/>
      <c r="AY161" s="1585"/>
      <c r="AZ161" s="1585"/>
      <c r="BA161" s="1585"/>
      <c r="BB161" s="1585"/>
      <c r="BC161" s="1585"/>
      <c r="BD161" s="1610"/>
      <c r="BE161" s="1603">
        <v>46.24</v>
      </c>
      <c r="BF161" s="1585"/>
      <c r="BG161" s="1585"/>
      <c r="BH161" s="1585"/>
      <c r="BI161" s="1585"/>
      <c r="BJ161" s="1585"/>
      <c r="BK161" s="1585"/>
      <c r="BL161" s="1585"/>
      <c r="BM161" s="1610"/>
      <c r="BN161" s="1603">
        <v>1646.1440000000002</v>
      </c>
      <c r="BO161" s="1585"/>
      <c r="BP161" s="1585"/>
      <c r="BQ161" s="1585"/>
      <c r="BR161" s="1585"/>
      <c r="BS161" s="1585"/>
      <c r="BT161" s="1585"/>
      <c r="BU161" s="1585"/>
      <c r="BV161" s="1610"/>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14"/>
      <c r="CT161" s="1615"/>
      <c r="CU161" s="1615"/>
      <c r="CV161" s="1615"/>
      <c r="CW161" s="1615"/>
      <c r="CX161" s="1615"/>
      <c r="CY161" s="1615"/>
      <c r="CZ161" s="1615"/>
      <c r="DA161" s="1771"/>
      <c r="DB161" s="1614"/>
      <c r="DC161" s="1615"/>
      <c r="DD161" s="1615"/>
      <c r="DE161" s="1615"/>
      <c r="DF161" s="1615"/>
      <c r="DG161" s="1615"/>
      <c r="DH161" s="1615"/>
      <c r="DI161" s="1615"/>
      <c r="DJ161" s="1616"/>
    </row>
    <row r="162" spans="2:114" ht="24" customHeight="1">
      <c r="B162" s="1786"/>
      <c r="C162" s="1592"/>
      <c r="D162" s="1747"/>
      <c r="E162" s="1764"/>
      <c r="F162" s="1764"/>
      <c r="G162" s="1764"/>
      <c r="H162" s="1764"/>
      <c r="I162" s="1764"/>
      <c r="J162" s="1764"/>
      <c r="K162" s="1764"/>
      <c r="L162" s="1764"/>
      <c r="M162" s="1764"/>
      <c r="N162" s="1764"/>
      <c r="O162" s="1764"/>
      <c r="P162" s="1748"/>
      <c r="Q162" s="1672"/>
      <c r="R162" s="1608"/>
      <c r="S162" s="1608"/>
      <c r="T162" s="1609"/>
      <c r="U162" s="1582"/>
      <c r="V162" s="1583"/>
      <c r="W162" s="1583"/>
      <c r="X162" s="1583"/>
      <c r="Y162" s="1583"/>
      <c r="Z162" s="1583"/>
      <c r="AA162" s="1583"/>
      <c r="AB162" s="1583"/>
      <c r="AC162" s="1593"/>
      <c r="AD162" s="1582" t="s">
        <v>4397</v>
      </c>
      <c r="AE162" s="1583"/>
      <c r="AF162" s="1583">
        <v>17002.560000000005</v>
      </c>
      <c r="AG162" s="1583"/>
      <c r="AH162" s="1583"/>
      <c r="AI162" s="1583"/>
      <c r="AJ162" s="1583"/>
      <c r="AK162" s="1583" t="s">
        <v>4465</v>
      </c>
      <c r="AL162" s="1593"/>
      <c r="AM162" s="1582"/>
      <c r="AN162" s="1583"/>
      <c r="AO162" s="1583"/>
      <c r="AP162" s="1583"/>
      <c r="AQ162" s="1583"/>
      <c r="AR162" s="1583"/>
      <c r="AS162" s="1583"/>
      <c r="AT162" s="1583"/>
      <c r="AU162" s="1593"/>
      <c r="AV162" s="1582" t="s">
        <v>4397</v>
      </c>
      <c r="AW162" s="1583"/>
      <c r="AX162" s="1583">
        <v>1682.1000000000001</v>
      </c>
      <c r="AY162" s="1583"/>
      <c r="AZ162" s="1583"/>
      <c r="BA162" s="1583"/>
      <c r="BB162" s="1583"/>
      <c r="BC162" s="1583" t="s">
        <v>4465</v>
      </c>
      <c r="BD162" s="1593"/>
      <c r="BE162" s="1582"/>
      <c r="BF162" s="1583"/>
      <c r="BG162" s="1583"/>
      <c r="BH162" s="1583"/>
      <c r="BI162" s="1583"/>
      <c r="BJ162" s="1583"/>
      <c r="BK162" s="1583"/>
      <c r="BL162" s="1583"/>
      <c r="BM162" s="1593"/>
      <c r="BN162" s="1582" t="s">
        <v>4397</v>
      </c>
      <c r="BO162" s="1583"/>
      <c r="BP162" s="1583">
        <v>1646.1440000000002</v>
      </c>
      <c r="BQ162" s="1583"/>
      <c r="BR162" s="1583"/>
      <c r="BS162" s="1583"/>
      <c r="BT162" s="1583"/>
      <c r="BU162" s="1583" t="s">
        <v>4465</v>
      </c>
      <c r="BV162" s="1593"/>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17"/>
      <c r="CT162" s="1618"/>
      <c r="CU162" s="1618"/>
      <c r="CV162" s="1618"/>
      <c r="CW162" s="1618"/>
      <c r="CX162" s="1618"/>
      <c r="CY162" s="1618"/>
      <c r="CZ162" s="1618"/>
      <c r="DA162" s="1772"/>
      <c r="DB162" s="1617"/>
      <c r="DC162" s="1618"/>
      <c r="DD162" s="1618"/>
      <c r="DE162" s="1618"/>
      <c r="DF162" s="1618"/>
      <c r="DG162" s="1618"/>
      <c r="DH162" s="1618"/>
      <c r="DI162" s="1618"/>
      <c r="DJ162" s="1619"/>
    </row>
    <row r="163" spans="2:114" ht="24" customHeight="1">
      <c r="B163" s="1786"/>
      <c r="C163" s="1592"/>
      <c r="D163" s="1587" t="s">
        <v>4229</v>
      </c>
      <c r="E163" s="1588"/>
      <c r="F163" s="1588"/>
      <c r="G163" s="1588"/>
      <c r="H163" s="1588"/>
      <c r="I163" s="1588"/>
      <c r="J163" s="1588"/>
      <c r="K163" s="1588"/>
      <c r="L163" s="1588"/>
      <c r="M163" s="1588"/>
      <c r="N163" s="1588"/>
      <c r="O163" s="1588"/>
      <c r="P163" s="1589"/>
      <c r="Q163" s="1670" t="s">
        <v>6217</v>
      </c>
      <c r="R163" s="1605"/>
      <c r="S163" s="1605"/>
      <c r="T163" s="1606"/>
      <c r="U163" s="1603">
        <v>0.48960000000000009</v>
      </c>
      <c r="V163" s="1585"/>
      <c r="W163" s="1585"/>
      <c r="X163" s="1585"/>
      <c r="Y163" s="1585"/>
      <c r="Z163" s="1585"/>
      <c r="AA163" s="1585"/>
      <c r="AB163" s="1585"/>
      <c r="AC163" s="1610"/>
      <c r="AD163" s="1603">
        <v>10.379520000000001</v>
      </c>
      <c r="AE163" s="1585"/>
      <c r="AF163" s="1585"/>
      <c r="AG163" s="1585"/>
      <c r="AH163" s="1585"/>
      <c r="AI163" s="1585"/>
      <c r="AJ163" s="1585"/>
      <c r="AK163" s="1585"/>
      <c r="AL163" s="1610"/>
      <c r="AM163" s="1603">
        <v>48.25</v>
      </c>
      <c r="AN163" s="1585"/>
      <c r="AO163" s="1585"/>
      <c r="AP163" s="1585"/>
      <c r="AQ163" s="1585"/>
      <c r="AR163" s="1585"/>
      <c r="AS163" s="1585"/>
      <c r="AT163" s="1585"/>
      <c r="AU163" s="1610"/>
      <c r="AV163" s="1603">
        <v>1022.9</v>
      </c>
      <c r="AW163" s="1585"/>
      <c r="AX163" s="1585"/>
      <c r="AY163" s="1585"/>
      <c r="AZ163" s="1585"/>
      <c r="BA163" s="1585"/>
      <c r="BB163" s="1585"/>
      <c r="BC163" s="1585"/>
      <c r="BD163" s="1610"/>
      <c r="BE163" s="1603">
        <v>47.24</v>
      </c>
      <c r="BF163" s="1585"/>
      <c r="BG163" s="1585"/>
      <c r="BH163" s="1585"/>
      <c r="BI163" s="1585"/>
      <c r="BJ163" s="1585"/>
      <c r="BK163" s="1585"/>
      <c r="BL163" s="1585"/>
      <c r="BM163" s="1610"/>
      <c r="BN163" s="1603">
        <v>1001.4880000000001</v>
      </c>
      <c r="BO163" s="1585"/>
      <c r="BP163" s="1585"/>
      <c r="BQ163" s="1585"/>
      <c r="BR163" s="1585"/>
      <c r="BS163" s="1585"/>
      <c r="BT163" s="1585"/>
      <c r="BU163" s="1585"/>
      <c r="BV163" s="1610"/>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14"/>
      <c r="CT163" s="1615"/>
      <c r="CU163" s="1615"/>
      <c r="CV163" s="1615"/>
      <c r="CW163" s="1615"/>
      <c r="CX163" s="1615"/>
      <c r="CY163" s="1615"/>
      <c r="CZ163" s="1615"/>
      <c r="DA163" s="1771"/>
      <c r="DB163" s="1614"/>
      <c r="DC163" s="1615"/>
      <c r="DD163" s="1615"/>
      <c r="DE163" s="1615"/>
      <c r="DF163" s="1615"/>
      <c r="DG163" s="1615"/>
      <c r="DH163" s="1615"/>
      <c r="DI163" s="1615"/>
      <c r="DJ163" s="1616"/>
    </row>
    <row r="164" spans="2:114" ht="24" customHeight="1">
      <c r="B164" s="1786"/>
      <c r="C164" s="1592"/>
      <c r="D164" s="1747"/>
      <c r="E164" s="1764"/>
      <c r="F164" s="1764"/>
      <c r="G164" s="1764"/>
      <c r="H164" s="1764"/>
      <c r="I164" s="1764"/>
      <c r="J164" s="1764"/>
      <c r="K164" s="1764"/>
      <c r="L164" s="1764"/>
      <c r="M164" s="1764"/>
      <c r="N164" s="1764"/>
      <c r="O164" s="1764"/>
      <c r="P164" s="1748"/>
      <c r="Q164" s="1672" t="s">
        <v>6218</v>
      </c>
      <c r="R164" s="1608"/>
      <c r="S164" s="1608"/>
      <c r="T164" s="1609"/>
      <c r="U164" s="1582"/>
      <c r="V164" s="1583"/>
      <c r="W164" s="1583"/>
      <c r="X164" s="1583"/>
      <c r="Y164" s="1583"/>
      <c r="Z164" s="1583"/>
      <c r="AA164" s="1583"/>
      <c r="AB164" s="1583"/>
      <c r="AC164" s="1593"/>
      <c r="AD164" s="1582" t="s">
        <v>4397</v>
      </c>
      <c r="AE164" s="1583"/>
      <c r="AF164" s="1583">
        <v>10.379520000000001</v>
      </c>
      <c r="AG164" s="1583"/>
      <c r="AH164" s="1583"/>
      <c r="AI164" s="1583"/>
      <c r="AJ164" s="1583"/>
      <c r="AK164" s="1583" t="s">
        <v>4465</v>
      </c>
      <c r="AL164" s="1593"/>
      <c r="AM164" s="1582"/>
      <c r="AN164" s="1583"/>
      <c r="AO164" s="1583"/>
      <c r="AP164" s="1583"/>
      <c r="AQ164" s="1583"/>
      <c r="AR164" s="1583"/>
      <c r="AS164" s="1583"/>
      <c r="AT164" s="1583"/>
      <c r="AU164" s="1593"/>
      <c r="AV164" s="1582" t="s">
        <v>4397</v>
      </c>
      <c r="AW164" s="1583"/>
      <c r="AX164" s="1583">
        <v>1022.9</v>
      </c>
      <c r="AY164" s="1583"/>
      <c r="AZ164" s="1583"/>
      <c r="BA164" s="1583"/>
      <c r="BB164" s="1583"/>
      <c r="BC164" s="1583" t="s">
        <v>4465</v>
      </c>
      <c r="BD164" s="1593"/>
      <c r="BE164" s="1582"/>
      <c r="BF164" s="1583"/>
      <c r="BG164" s="1583"/>
      <c r="BH164" s="1583"/>
      <c r="BI164" s="1583"/>
      <c r="BJ164" s="1583"/>
      <c r="BK164" s="1583"/>
      <c r="BL164" s="1583"/>
      <c r="BM164" s="1593"/>
      <c r="BN164" s="1582" t="s">
        <v>4397</v>
      </c>
      <c r="BO164" s="1583"/>
      <c r="BP164" s="1583">
        <v>1001.4880000000001</v>
      </c>
      <c r="BQ164" s="1583"/>
      <c r="BR164" s="1583"/>
      <c r="BS164" s="1583"/>
      <c r="BT164" s="1583"/>
      <c r="BU164" s="1583" t="s">
        <v>4465</v>
      </c>
      <c r="BV164" s="1593"/>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17"/>
      <c r="CT164" s="1618"/>
      <c r="CU164" s="1618"/>
      <c r="CV164" s="1618"/>
      <c r="CW164" s="1618"/>
      <c r="CX164" s="1618"/>
      <c r="CY164" s="1618"/>
      <c r="CZ164" s="1618"/>
      <c r="DA164" s="1772"/>
      <c r="DB164" s="1617"/>
      <c r="DC164" s="1618"/>
      <c r="DD164" s="1618"/>
      <c r="DE164" s="1618"/>
      <c r="DF164" s="1618"/>
      <c r="DG164" s="1618"/>
      <c r="DH164" s="1618"/>
      <c r="DI164" s="1618"/>
      <c r="DJ164" s="1619"/>
    </row>
    <row r="165" spans="2:114" ht="24" customHeight="1">
      <c r="B165" s="1786"/>
      <c r="C165" s="1592"/>
      <c r="D165" s="1587" t="s">
        <v>6294</v>
      </c>
      <c r="E165" s="1588"/>
      <c r="F165" s="1588"/>
      <c r="G165" s="1588"/>
      <c r="H165" s="1588"/>
      <c r="I165" s="1588"/>
      <c r="J165" s="1588"/>
      <c r="K165" s="1588"/>
      <c r="L165" s="1588"/>
      <c r="M165" s="1588"/>
      <c r="N165" s="1588"/>
      <c r="O165" s="1588"/>
      <c r="P165" s="1589"/>
      <c r="Q165" s="1670" t="s">
        <v>4225</v>
      </c>
      <c r="R165" s="1605"/>
      <c r="S165" s="1605"/>
      <c r="T165" s="1606"/>
      <c r="U165" s="1603">
        <v>501.60000000000008</v>
      </c>
      <c r="V165" s="1585"/>
      <c r="W165" s="1585"/>
      <c r="X165" s="1585"/>
      <c r="Y165" s="1585"/>
      <c r="Z165" s="1585"/>
      <c r="AA165" s="1585"/>
      <c r="AB165" s="1585"/>
      <c r="AC165" s="1610"/>
      <c r="AD165" s="1603">
        <v>6621.1200000000008</v>
      </c>
      <c r="AE165" s="1585"/>
      <c r="AF165" s="1585"/>
      <c r="AG165" s="1585"/>
      <c r="AH165" s="1585"/>
      <c r="AI165" s="1585"/>
      <c r="AJ165" s="1585"/>
      <c r="AK165" s="1585"/>
      <c r="AL165" s="1610"/>
      <c r="AM165" s="1603">
        <v>49.25</v>
      </c>
      <c r="AN165" s="1585"/>
      <c r="AO165" s="1585"/>
      <c r="AP165" s="1585"/>
      <c r="AQ165" s="1585"/>
      <c r="AR165" s="1585"/>
      <c r="AS165" s="1585"/>
      <c r="AT165" s="1585"/>
      <c r="AU165" s="1610"/>
      <c r="AV165" s="1603">
        <v>650.09999999999991</v>
      </c>
      <c r="AW165" s="1585"/>
      <c r="AX165" s="1585"/>
      <c r="AY165" s="1585"/>
      <c r="AZ165" s="1585"/>
      <c r="BA165" s="1585"/>
      <c r="BB165" s="1585"/>
      <c r="BC165" s="1585"/>
      <c r="BD165" s="1610"/>
      <c r="BE165" s="1603">
        <v>48.24</v>
      </c>
      <c r="BF165" s="1585"/>
      <c r="BG165" s="1585"/>
      <c r="BH165" s="1585"/>
      <c r="BI165" s="1585"/>
      <c r="BJ165" s="1585"/>
      <c r="BK165" s="1585"/>
      <c r="BL165" s="1585"/>
      <c r="BM165" s="1610"/>
      <c r="BN165" s="1603">
        <v>636.76800000000003</v>
      </c>
      <c r="BO165" s="1585"/>
      <c r="BP165" s="1585"/>
      <c r="BQ165" s="1585"/>
      <c r="BR165" s="1585"/>
      <c r="BS165" s="1585"/>
      <c r="BT165" s="1585"/>
      <c r="BU165" s="1585"/>
      <c r="BV165" s="1610"/>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14"/>
      <c r="CT165" s="1615"/>
      <c r="CU165" s="1615"/>
      <c r="CV165" s="1615"/>
      <c r="CW165" s="1615"/>
      <c r="CX165" s="1615"/>
      <c r="CY165" s="1615"/>
      <c r="CZ165" s="1615"/>
      <c r="DA165" s="1771"/>
      <c r="DB165" s="1614"/>
      <c r="DC165" s="1615"/>
      <c r="DD165" s="1615"/>
      <c r="DE165" s="1615"/>
      <c r="DF165" s="1615"/>
      <c r="DG165" s="1615"/>
      <c r="DH165" s="1615"/>
      <c r="DI165" s="1615"/>
      <c r="DJ165" s="1616"/>
    </row>
    <row r="166" spans="2:114" ht="24" customHeight="1">
      <c r="B166" s="1786"/>
      <c r="C166" s="1592"/>
      <c r="D166" s="1747"/>
      <c r="E166" s="1764"/>
      <c r="F166" s="1764"/>
      <c r="G166" s="1764"/>
      <c r="H166" s="1764"/>
      <c r="I166" s="1764"/>
      <c r="J166" s="1764"/>
      <c r="K166" s="1764"/>
      <c r="L166" s="1764"/>
      <c r="M166" s="1764"/>
      <c r="N166" s="1764"/>
      <c r="O166" s="1764"/>
      <c r="P166" s="1748"/>
      <c r="Q166" s="1672"/>
      <c r="R166" s="1608"/>
      <c r="S166" s="1608"/>
      <c r="T166" s="1609"/>
      <c r="U166" s="1582"/>
      <c r="V166" s="1583"/>
      <c r="W166" s="1583"/>
      <c r="X166" s="1583"/>
      <c r="Y166" s="1583"/>
      <c r="Z166" s="1583"/>
      <c r="AA166" s="1583"/>
      <c r="AB166" s="1583"/>
      <c r="AC166" s="1593"/>
      <c r="AD166" s="1582" t="s">
        <v>4397</v>
      </c>
      <c r="AE166" s="1583"/>
      <c r="AF166" s="1583">
        <v>6621.1200000000008</v>
      </c>
      <c r="AG166" s="1583"/>
      <c r="AH166" s="1583"/>
      <c r="AI166" s="1583"/>
      <c r="AJ166" s="1583"/>
      <c r="AK166" s="1583" t="s">
        <v>4465</v>
      </c>
      <c r="AL166" s="1593"/>
      <c r="AM166" s="1582"/>
      <c r="AN166" s="1583"/>
      <c r="AO166" s="1583"/>
      <c r="AP166" s="1583"/>
      <c r="AQ166" s="1583"/>
      <c r="AR166" s="1583"/>
      <c r="AS166" s="1583"/>
      <c r="AT166" s="1583"/>
      <c r="AU166" s="1593"/>
      <c r="AV166" s="1582" t="s">
        <v>4397</v>
      </c>
      <c r="AW166" s="1583"/>
      <c r="AX166" s="1583">
        <v>650.09999999999991</v>
      </c>
      <c r="AY166" s="1583"/>
      <c r="AZ166" s="1583"/>
      <c r="BA166" s="1583"/>
      <c r="BB166" s="1583"/>
      <c r="BC166" s="1583" t="s">
        <v>4465</v>
      </c>
      <c r="BD166" s="1593"/>
      <c r="BE166" s="1582"/>
      <c r="BF166" s="1583"/>
      <c r="BG166" s="1583"/>
      <c r="BH166" s="1583"/>
      <c r="BI166" s="1583"/>
      <c r="BJ166" s="1583"/>
      <c r="BK166" s="1583"/>
      <c r="BL166" s="1583"/>
      <c r="BM166" s="1593"/>
      <c r="BN166" s="1582" t="s">
        <v>4397</v>
      </c>
      <c r="BO166" s="1583"/>
      <c r="BP166" s="1583">
        <v>636.76800000000003</v>
      </c>
      <c r="BQ166" s="1583"/>
      <c r="BR166" s="1583"/>
      <c r="BS166" s="1583"/>
      <c r="BT166" s="1583"/>
      <c r="BU166" s="1583" t="s">
        <v>4465</v>
      </c>
      <c r="BV166" s="1593"/>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17"/>
      <c r="CT166" s="1618"/>
      <c r="CU166" s="1618"/>
      <c r="CV166" s="1618"/>
      <c r="CW166" s="1618"/>
      <c r="CX166" s="1618"/>
      <c r="CY166" s="1618"/>
      <c r="CZ166" s="1618"/>
      <c r="DA166" s="1772"/>
      <c r="DB166" s="1617"/>
      <c r="DC166" s="1618"/>
      <c r="DD166" s="1618"/>
      <c r="DE166" s="1618"/>
      <c r="DF166" s="1618"/>
      <c r="DG166" s="1618"/>
      <c r="DH166" s="1618"/>
      <c r="DI166" s="1618"/>
      <c r="DJ166" s="1619"/>
    </row>
    <row r="167" spans="2:114" ht="24" customHeight="1">
      <c r="B167" s="1786"/>
      <c r="C167" s="1592"/>
      <c r="D167" s="1587" t="s">
        <v>4230</v>
      </c>
      <c r="E167" s="1588"/>
      <c r="F167" s="1588"/>
      <c r="G167" s="1588"/>
      <c r="H167" s="1588"/>
      <c r="I167" s="1588"/>
      <c r="J167" s="1588"/>
      <c r="K167" s="1588"/>
      <c r="L167" s="1588"/>
      <c r="M167" s="1588"/>
      <c r="N167" s="1588"/>
      <c r="O167" s="1588"/>
      <c r="P167" s="1589"/>
      <c r="Q167" s="1670" t="s">
        <v>4225</v>
      </c>
      <c r="R167" s="1605"/>
      <c r="S167" s="1605"/>
      <c r="T167" s="1606"/>
      <c r="U167" s="1603">
        <v>513.6</v>
      </c>
      <c r="V167" s="1585"/>
      <c r="W167" s="1585"/>
      <c r="X167" s="1585"/>
      <c r="Y167" s="1585"/>
      <c r="Z167" s="1585"/>
      <c r="AA167" s="1585"/>
      <c r="AB167" s="1585"/>
      <c r="AC167" s="1610"/>
      <c r="AD167" s="1603">
        <v>9244.8000000000011</v>
      </c>
      <c r="AE167" s="1585"/>
      <c r="AF167" s="1585"/>
      <c r="AG167" s="1585"/>
      <c r="AH167" s="1585"/>
      <c r="AI167" s="1585"/>
      <c r="AJ167" s="1585"/>
      <c r="AK167" s="1585"/>
      <c r="AL167" s="1610"/>
      <c r="AM167" s="1603">
        <v>50.25</v>
      </c>
      <c r="AN167" s="1585"/>
      <c r="AO167" s="1585"/>
      <c r="AP167" s="1585"/>
      <c r="AQ167" s="1585"/>
      <c r="AR167" s="1585"/>
      <c r="AS167" s="1585"/>
      <c r="AT167" s="1585"/>
      <c r="AU167" s="1610"/>
      <c r="AV167" s="1603">
        <v>904.5</v>
      </c>
      <c r="AW167" s="1585"/>
      <c r="AX167" s="1585"/>
      <c r="AY167" s="1585"/>
      <c r="AZ167" s="1585"/>
      <c r="BA167" s="1585"/>
      <c r="BB167" s="1585"/>
      <c r="BC167" s="1585"/>
      <c r="BD167" s="1610"/>
      <c r="BE167" s="1603">
        <v>49.24</v>
      </c>
      <c r="BF167" s="1585"/>
      <c r="BG167" s="1585"/>
      <c r="BH167" s="1585"/>
      <c r="BI167" s="1585"/>
      <c r="BJ167" s="1585"/>
      <c r="BK167" s="1585"/>
      <c r="BL167" s="1585"/>
      <c r="BM167" s="1610"/>
      <c r="BN167" s="1603">
        <v>886.32</v>
      </c>
      <c r="BO167" s="1585"/>
      <c r="BP167" s="1585"/>
      <c r="BQ167" s="1585"/>
      <c r="BR167" s="1585"/>
      <c r="BS167" s="1585"/>
      <c r="BT167" s="1585"/>
      <c r="BU167" s="1585"/>
      <c r="BV167" s="1610"/>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14"/>
      <c r="CT167" s="1615"/>
      <c r="CU167" s="1615"/>
      <c r="CV167" s="1615"/>
      <c r="CW167" s="1615"/>
      <c r="CX167" s="1615"/>
      <c r="CY167" s="1615"/>
      <c r="CZ167" s="1615"/>
      <c r="DA167" s="1771"/>
      <c r="DB167" s="1614"/>
      <c r="DC167" s="1615"/>
      <c r="DD167" s="1615"/>
      <c r="DE167" s="1615"/>
      <c r="DF167" s="1615"/>
      <c r="DG167" s="1615"/>
      <c r="DH167" s="1615"/>
      <c r="DI167" s="1615"/>
      <c r="DJ167" s="1616"/>
    </row>
    <row r="168" spans="2:114" ht="24" customHeight="1">
      <c r="B168" s="1786"/>
      <c r="C168" s="1592"/>
      <c r="D168" s="1747"/>
      <c r="E168" s="1764"/>
      <c r="F168" s="1764"/>
      <c r="G168" s="1764"/>
      <c r="H168" s="1764"/>
      <c r="I168" s="1764"/>
      <c r="J168" s="1764"/>
      <c r="K168" s="1764"/>
      <c r="L168" s="1764"/>
      <c r="M168" s="1764"/>
      <c r="N168" s="1764"/>
      <c r="O168" s="1764"/>
      <c r="P168" s="1748"/>
      <c r="Q168" s="1672"/>
      <c r="R168" s="1608"/>
      <c r="S168" s="1608"/>
      <c r="T168" s="1609"/>
      <c r="U168" s="1582"/>
      <c r="V168" s="1583"/>
      <c r="W168" s="1583"/>
      <c r="X168" s="1583"/>
      <c r="Y168" s="1583"/>
      <c r="Z168" s="1583"/>
      <c r="AA168" s="1583"/>
      <c r="AB168" s="1583"/>
      <c r="AC168" s="1593"/>
      <c r="AD168" s="1582" t="s">
        <v>4397</v>
      </c>
      <c r="AE168" s="1583"/>
      <c r="AF168" s="1583">
        <v>9244.8000000000011</v>
      </c>
      <c r="AG168" s="1583"/>
      <c r="AH168" s="1583"/>
      <c r="AI168" s="1583"/>
      <c r="AJ168" s="1583"/>
      <c r="AK168" s="1583" t="s">
        <v>4465</v>
      </c>
      <c r="AL168" s="1593"/>
      <c r="AM168" s="1582"/>
      <c r="AN168" s="1583"/>
      <c r="AO168" s="1583"/>
      <c r="AP168" s="1583"/>
      <c r="AQ168" s="1583"/>
      <c r="AR168" s="1583"/>
      <c r="AS168" s="1583"/>
      <c r="AT168" s="1583"/>
      <c r="AU168" s="1593"/>
      <c r="AV168" s="1582" t="s">
        <v>4397</v>
      </c>
      <c r="AW168" s="1583"/>
      <c r="AX168" s="1583">
        <v>904.5</v>
      </c>
      <c r="AY168" s="1583"/>
      <c r="AZ168" s="1583"/>
      <c r="BA168" s="1583"/>
      <c r="BB168" s="1583"/>
      <c r="BC168" s="1583" t="s">
        <v>4465</v>
      </c>
      <c r="BD168" s="1593"/>
      <c r="BE168" s="1582"/>
      <c r="BF168" s="1583"/>
      <c r="BG168" s="1583"/>
      <c r="BH168" s="1583"/>
      <c r="BI168" s="1583"/>
      <c r="BJ168" s="1583"/>
      <c r="BK168" s="1583"/>
      <c r="BL168" s="1583"/>
      <c r="BM168" s="1593"/>
      <c r="BN168" s="1582" t="s">
        <v>4397</v>
      </c>
      <c r="BO168" s="1583"/>
      <c r="BP168" s="1583">
        <v>886.32</v>
      </c>
      <c r="BQ168" s="1583"/>
      <c r="BR168" s="1583"/>
      <c r="BS168" s="1583"/>
      <c r="BT168" s="1583"/>
      <c r="BU168" s="1583" t="s">
        <v>4465</v>
      </c>
      <c r="BV168" s="1593"/>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17"/>
      <c r="CT168" s="1618"/>
      <c r="CU168" s="1618"/>
      <c r="CV168" s="1618"/>
      <c r="CW168" s="1618"/>
      <c r="CX168" s="1618"/>
      <c r="CY168" s="1618"/>
      <c r="CZ168" s="1618"/>
      <c r="DA168" s="1772"/>
      <c r="DB168" s="1617"/>
      <c r="DC168" s="1618"/>
      <c r="DD168" s="1618"/>
      <c r="DE168" s="1618"/>
      <c r="DF168" s="1618"/>
      <c r="DG168" s="1618"/>
      <c r="DH168" s="1618"/>
      <c r="DI168" s="1618"/>
      <c r="DJ168" s="1619"/>
    </row>
    <row r="169" spans="2:114" ht="24" customHeight="1">
      <c r="B169" s="1786"/>
      <c r="C169" s="1592"/>
      <c r="D169" s="1587" t="s">
        <v>4231</v>
      </c>
      <c r="E169" s="1588"/>
      <c r="F169" s="1588"/>
      <c r="G169" s="1588"/>
      <c r="H169" s="1588"/>
      <c r="I169" s="1588"/>
      <c r="J169" s="1588"/>
      <c r="K169" s="1588"/>
      <c r="L169" s="1588"/>
      <c r="M169" s="1588"/>
      <c r="N169" s="1588"/>
      <c r="O169" s="1588"/>
      <c r="P169" s="1589"/>
      <c r="Q169" s="1670" t="s">
        <v>4225</v>
      </c>
      <c r="R169" s="1605"/>
      <c r="S169" s="1605"/>
      <c r="T169" s="1606"/>
      <c r="U169" s="1603">
        <v>525.6</v>
      </c>
      <c r="V169" s="1585"/>
      <c r="W169" s="1585"/>
      <c r="X169" s="1585"/>
      <c r="Y169" s="1585"/>
      <c r="Z169" s="1585"/>
      <c r="AA169" s="1585"/>
      <c r="AB169" s="1585"/>
      <c r="AC169" s="1610"/>
      <c r="AD169" s="1603">
        <v>14138.64</v>
      </c>
      <c r="AE169" s="1585"/>
      <c r="AF169" s="1585"/>
      <c r="AG169" s="1585"/>
      <c r="AH169" s="1585"/>
      <c r="AI169" s="1585"/>
      <c r="AJ169" s="1585"/>
      <c r="AK169" s="1585"/>
      <c r="AL169" s="1610"/>
      <c r="AM169" s="1603">
        <v>51.25</v>
      </c>
      <c r="AN169" s="1585"/>
      <c r="AO169" s="1585"/>
      <c r="AP169" s="1585"/>
      <c r="AQ169" s="1585"/>
      <c r="AR169" s="1585"/>
      <c r="AS169" s="1585"/>
      <c r="AT169" s="1585"/>
      <c r="AU169" s="1610"/>
      <c r="AV169" s="1603">
        <v>1378.625</v>
      </c>
      <c r="AW169" s="1585"/>
      <c r="AX169" s="1585"/>
      <c r="AY169" s="1585"/>
      <c r="AZ169" s="1585"/>
      <c r="BA169" s="1585"/>
      <c r="BB169" s="1585"/>
      <c r="BC169" s="1585"/>
      <c r="BD169" s="1610"/>
      <c r="BE169" s="1603">
        <v>50.24</v>
      </c>
      <c r="BF169" s="1585"/>
      <c r="BG169" s="1585"/>
      <c r="BH169" s="1585"/>
      <c r="BI169" s="1585"/>
      <c r="BJ169" s="1585"/>
      <c r="BK169" s="1585"/>
      <c r="BL169" s="1585"/>
      <c r="BM169" s="1610"/>
      <c r="BN169" s="1603">
        <v>1351.4559999999999</v>
      </c>
      <c r="BO169" s="1585"/>
      <c r="BP169" s="1585"/>
      <c r="BQ169" s="1585"/>
      <c r="BR169" s="1585"/>
      <c r="BS169" s="1585"/>
      <c r="BT169" s="1585"/>
      <c r="BU169" s="1585"/>
      <c r="BV169" s="1610"/>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14"/>
      <c r="CT169" s="1615"/>
      <c r="CU169" s="1615"/>
      <c r="CV169" s="1615"/>
      <c r="CW169" s="1615"/>
      <c r="CX169" s="1615"/>
      <c r="CY169" s="1615"/>
      <c r="CZ169" s="1615"/>
      <c r="DA169" s="1771"/>
      <c r="DB169" s="1614"/>
      <c r="DC169" s="1615"/>
      <c r="DD169" s="1615"/>
      <c r="DE169" s="1615"/>
      <c r="DF169" s="1615"/>
      <c r="DG169" s="1615"/>
      <c r="DH169" s="1615"/>
      <c r="DI169" s="1615"/>
      <c r="DJ169" s="1616"/>
    </row>
    <row r="170" spans="2:114" ht="24" customHeight="1">
      <c r="B170" s="1786"/>
      <c r="C170" s="1592"/>
      <c r="D170" s="1747"/>
      <c r="E170" s="1764"/>
      <c r="F170" s="1764"/>
      <c r="G170" s="1764"/>
      <c r="H170" s="1764"/>
      <c r="I170" s="1764"/>
      <c r="J170" s="1764"/>
      <c r="K170" s="1764"/>
      <c r="L170" s="1764"/>
      <c r="M170" s="1764"/>
      <c r="N170" s="1764"/>
      <c r="O170" s="1764"/>
      <c r="P170" s="1748"/>
      <c r="Q170" s="1672"/>
      <c r="R170" s="1608"/>
      <c r="S170" s="1608"/>
      <c r="T170" s="1609"/>
      <c r="U170" s="1582"/>
      <c r="V170" s="1583"/>
      <c r="W170" s="1583"/>
      <c r="X170" s="1583"/>
      <c r="Y170" s="1583"/>
      <c r="Z170" s="1583"/>
      <c r="AA170" s="1583"/>
      <c r="AB170" s="1583"/>
      <c r="AC170" s="1593"/>
      <c r="AD170" s="1582" t="s">
        <v>4397</v>
      </c>
      <c r="AE170" s="1583"/>
      <c r="AF170" s="1583">
        <v>14138.64</v>
      </c>
      <c r="AG170" s="1583"/>
      <c r="AH170" s="1583"/>
      <c r="AI170" s="1583"/>
      <c r="AJ170" s="1583"/>
      <c r="AK170" s="1583" t="s">
        <v>4465</v>
      </c>
      <c r="AL170" s="1593"/>
      <c r="AM170" s="1582"/>
      <c r="AN170" s="1583"/>
      <c r="AO170" s="1583"/>
      <c r="AP170" s="1583"/>
      <c r="AQ170" s="1583"/>
      <c r="AR170" s="1583"/>
      <c r="AS170" s="1583"/>
      <c r="AT170" s="1583"/>
      <c r="AU170" s="1593"/>
      <c r="AV170" s="1582" t="s">
        <v>4397</v>
      </c>
      <c r="AW170" s="1583"/>
      <c r="AX170" s="1583">
        <v>1378.625</v>
      </c>
      <c r="AY170" s="1583"/>
      <c r="AZ170" s="1583"/>
      <c r="BA170" s="1583"/>
      <c r="BB170" s="1583"/>
      <c r="BC170" s="1583" t="s">
        <v>4465</v>
      </c>
      <c r="BD170" s="1593"/>
      <c r="BE170" s="1582"/>
      <c r="BF170" s="1583"/>
      <c r="BG170" s="1583"/>
      <c r="BH170" s="1583"/>
      <c r="BI170" s="1583"/>
      <c r="BJ170" s="1583"/>
      <c r="BK170" s="1583"/>
      <c r="BL170" s="1583"/>
      <c r="BM170" s="1593"/>
      <c r="BN170" s="1582" t="s">
        <v>4397</v>
      </c>
      <c r="BO170" s="1583"/>
      <c r="BP170" s="1583">
        <v>1351.4559999999999</v>
      </c>
      <c r="BQ170" s="1583"/>
      <c r="BR170" s="1583"/>
      <c r="BS170" s="1583"/>
      <c r="BT170" s="1583"/>
      <c r="BU170" s="1583" t="s">
        <v>4465</v>
      </c>
      <c r="BV170" s="1593"/>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17"/>
      <c r="CT170" s="1618"/>
      <c r="CU170" s="1618"/>
      <c r="CV170" s="1618"/>
      <c r="CW170" s="1618"/>
      <c r="CX170" s="1618"/>
      <c r="CY170" s="1618"/>
      <c r="CZ170" s="1618"/>
      <c r="DA170" s="1772"/>
      <c r="DB170" s="1617"/>
      <c r="DC170" s="1618"/>
      <c r="DD170" s="1618"/>
      <c r="DE170" s="1618"/>
      <c r="DF170" s="1618"/>
      <c r="DG170" s="1618"/>
      <c r="DH170" s="1618"/>
      <c r="DI170" s="1618"/>
      <c r="DJ170" s="1619"/>
    </row>
    <row r="171" spans="2:114" ht="24" customHeight="1">
      <c r="B171" s="1786"/>
      <c r="C171" s="1592"/>
      <c r="D171" s="1587" t="s">
        <v>4232</v>
      </c>
      <c r="E171" s="1588"/>
      <c r="F171" s="1588"/>
      <c r="G171" s="1588"/>
      <c r="H171" s="1588"/>
      <c r="I171" s="1588"/>
      <c r="J171" s="1588"/>
      <c r="K171" s="1588"/>
      <c r="L171" s="1588"/>
      <c r="M171" s="1588"/>
      <c r="N171" s="1588"/>
      <c r="O171" s="1588"/>
      <c r="P171" s="1589"/>
      <c r="Q171" s="1670" t="s">
        <v>4225</v>
      </c>
      <c r="R171" s="1605"/>
      <c r="S171" s="1605"/>
      <c r="T171" s="1606"/>
      <c r="U171" s="1603">
        <v>537.6</v>
      </c>
      <c r="V171" s="1585"/>
      <c r="W171" s="1585"/>
      <c r="X171" s="1585"/>
      <c r="Y171" s="1585"/>
      <c r="Z171" s="1585"/>
      <c r="AA171" s="1585"/>
      <c r="AB171" s="1585"/>
      <c r="AC171" s="1610"/>
      <c r="AD171" s="1603">
        <v>17848.320000000003</v>
      </c>
      <c r="AE171" s="1585"/>
      <c r="AF171" s="1585"/>
      <c r="AG171" s="1585"/>
      <c r="AH171" s="1585"/>
      <c r="AI171" s="1585"/>
      <c r="AJ171" s="1585"/>
      <c r="AK171" s="1585"/>
      <c r="AL171" s="1610"/>
      <c r="AM171" s="1603">
        <v>52.25</v>
      </c>
      <c r="AN171" s="1585"/>
      <c r="AO171" s="1585"/>
      <c r="AP171" s="1585"/>
      <c r="AQ171" s="1585"/>
      <c r="AR171" s="1585"/>
      <c r="AS171" s="1585"/>
      <c r="AT171" s="1585"/>
      <c r="AU171" s="1610"/>
      <c r="AV171" s="1603">
        <v>1734.7</v>
      </c>
      <c r="AW171" s="1585"/>
      <c r="AX171" s="1585"/>
      <c r="AY171" s="1585"/>
      <c r="AZ171" s="1585"/>
      <c r="BA171" s="1585"/>
      <c r="BB171" s="1585"/>
      <c r="BC171" s="1585"/>
      <c r="BD171" s="1610"/>
      <c r="BE171" s="1603">
        <v>51.24</v>
      </c>
      <c r="BF171" s="1585"/>
      <c r="BG171" s="1585"/>
      <c r="BH171" s="1585"/>
      <c r="BI171" s="1585"/>
      <c r="BJ171" s="1585"/>
      <c r="BK171" s="1585"/>
      <c r="BL171" s="1585"/>
      <c r="BM171" s="1610"/>
      <c r="BN171" s="1603">
        <v>1701.1680000000001</v>
      </c>
      <c r="BO171" s="1585"/>
      <c r="BP171" s="1585"/>
      <c r="BQ171" s="1585"/>
      <c r="BR171" s="1585"/>
      <c r="BS171" s="1585"/>
      <c r="BT171" s="1585"/>
      <c r="BU171" s="1585"/>
      <c r="BV171" s="1610"/>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14"/>
      <c r="CT171" s="1615"/>
      <c r="CU171" s="1615"/>
      <c r="CV171" s="1615"/>
      <c r="CW171" s="1615"/>
      <c r="CX171" s="1615"/>
      <c r="CY171" s="1615"/>
      <c r="CZ171" s="1615"/>
      <c r="DA171" s="1771"/>
      <c r="DB171" s="1614"/>
      <c r="DC171" s="1615"/>
      <c r="DD171" s="1615"/>
      <c r="DE171" s="1615"/>
      <c r="DF171" s="1615"/>
      <c r="DG171" s="1615"/>
      <c r="DH171" s="1615"/>
      <c r="DI171" s="1615"/>
      <c r="DJ171" s="1616"/>
    </row>
    <row r="172" spans="2:114" ht="24" customHeight="1">
      <c r="B172" s="1786"/>
      <c r="C172" s="1592"/>
      <c r="D172" s="1747"/>
      <c r="E172" s="1764"/>
      <c r="F172" s="1764"/>
      <c r="G172" s="1764"/>
      <c r="H172" s="1764"/>
      <c r="I172" s="1764"/>
      <c r="J172" s="1764"/>
      <c r="K172" s="1764"/>
      <c r="L172" s="1764"/>
      <c r="M172" s="1764"/>
      <c r="N172" s="1764"/>
      <c r="O172" s="1764"/>
      <c r="P172" s="1748"/>
      <c r="Q172" s="1672"/>
      <c r="R172" s="1608"/>
      <c r="S172" s="1608"/>
      <c r="T172" s="1609"/>
      <c r="U172" s="1582"/>
      <c r="V172" s="1583"/>
      <c r="W172" s="1583"/>
      <c r="X172" s="1583"/>
      <c r="Y172" s="1583"/>
      <c r="Z172" s="1583"/>
      <c r="AA172" s="1583"/>
      <c r="AB172" s="1583"/>
      <c r="AC172" s="1593"/>
      <c r="AD172" s="1582" t="s">
        <v>4397</v>
      </c>
      <c r="AE172" s="1583"/>
      <c r="AF172" s="1583">
        <v>17848.320000000003</v>
      </c>
      <c r="AG172" s="1583"/>
      <c r="AH172" s="1583"/>
      <c r="AI172" s="1583"/>
      <c r="AJ172" s="1583"/>
      <c r="AK172" s="1583" t="s">
        <v>4465</v>
      </c>
      <c r="AL172" s="1593"/>
      <c r="AM172" s="1582"/>
      <c r="AN172" s="1583"/>
      <c r="AO172" s="1583"/>
      <c r="AP172" s="1583"/>
      <c r="AQ172" s="1583"/>
      <c r="AR172" s="1583"/>
      <c r="AS172" s="1583"/>
      <c r="AT172" s="1583"/>
      <c r="AU172" s="1593"/>
      <c r="AV172" s="1582" t="s">
        <v>4397</v>
      </c>
      <c r="AW172" s="1583"/>
      <c r="AX172" s="1583">
        <v>1734.7</v>
      </c>
      <c r="AY172" s="1583"/>
      <c r="AZ172" s="1583"/>
      <c r="BA172" s="1583"/>
      <c r="BB172" s="1583"/>
      <c r="BC172" s="1583" t="s">
        <v>4465</v>
      </c>
      <c r="BD172" s="1593"/>
      <c r="BE172" s="1582"/>
      <c r="BF172" s="1583"/>
      <c r="BG172" s="1583"/>
      <c r="BH172" s="1583"/>
      <c r="BI172" s="1583"/>
      <c r="BJ172" s="1583"/>
      <c r="BK172" s="1583"/>
      <c r="BL172" s="1583"/>
      <c r="BM172" s="1593"/>
      <c r="BN172" s="1582" t="s">
        <v>4397</v>
      </c>
      <c r="BO172" s="1583"/>
      <c r="BP172" s="1583">
        <v>1701.1680000000001</v>
      </c>
      <c r="BQ172" s="1583"/>
      <c r="BR172" s="1583"/>
      <c r="BS172" s="1583"/>
      <c r="BT172" s="1583"/>
      <c r="BU172" s="1583" t="s">
        <v>4465</v>
      </c>
      <c r="BV172" s="1593"/>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17"/>
      <c r="CT172" s="1618"/>
      <c r="CU172" s="1618"/>
      <c r="CV172" s="1618"/>
      <c r="CW172" s="1618"/>
      <c r="CX172" s="1618"/>
      <c r="CY172" s="1618"/>
      <c r="CZ172" s="1618"/>
      <c r="DA172" s="1772"/>
      <c r="DB172" s="1617"/>
      <c r="DC172" s="1618"/>
      <c r="DD172" s="1618"/>
      <c r="DE172" s="1618"/>
      <c r="DF172" s="1618"/>
      <c r="DG172" s="1618"/>
      <c r="DH172" s="1618"/>
      <c r="DI172" s="1618"/>
      <c r="DJ172" s="1619"/>
    </row>
    <row r="173" spans="2:114" ht="24" customHeight="1">
      <c r="B173" s="1786"/>
      <c r="C173" s="1592"/>
      <c r="D173" s="1587" t="s">
        <v>4233</v>
      </c>
      <c r="E173" s="1588"/>
      <c r="F173" s="1588"/>
      <c r="G173" s="1588"/>
      <c r="H173" s="1588"/>
      <c r="I173" s="1588"/>
      <c r="J173" s="1588"/>
      <c r="K173" s="1588"/>
      <c r="L173" s="1588"/>
      <c r="M173" s="1588"/>
      <c r="N173" s="1588"/>
      <c r="O173" s="1588"/>
      <c r="P173" s="1589"/>
      <c r="Q173" s="1670" t="s">
        <v>4225</v>
      </c>
      <c r="R173" s="1605"/>
      <c r="S173" s="1605"/>
      <c r="T173" s="1606"/>
      <c r="U173" s="1603">
        <v>549.6</v>
      </c>
      <c r="V173" s="1585"/>
      <c r="W173" s="1585"/>
      <c r="X173" s="1585"/>
      <c r="Y173" s="1585"/>
      <c r="Z173" s="1585"/>
      <c r="AA173" s="1585"/>
      <c r="AB173" s="1585"/>
      <c r="AC173" s="1610"/>
      <c r="AD173" s="1603">
        <v>16103.28</v>
      </c>
      <c r="AE173" s="1585"/>
      <c r="AF173" s="1585"/>
      <c r="AG173" s="1585"/>
      <c r="AH173" s="1585"/>
      <c r="AI173" s="1585"/>
      <c r="AJ173" s="1585"/>
      <c r="AK173" s="1585"/>
      <c r="AL173" s="1610"/>
      <c r="AM173" s="1603">
        <v>53.25</v>
      </c>
      <c r="AN173" s="1585"/>
      <c r="AO173" s="1585"/>
      <c r="AP173" s="1585"/>
      <c r="AQ173" s="1585"/>
      <c r="AR173" s="1585"/>
      <c r="AS173" s="1585"/>
      <c r="AT173" s="1585"/>
      <c r="AU173" s="1610"/>
      <c r="AV173" s="1603">
        <v>1560.2250000000001</v>
      </c>
      <c r="AW173" s="1585"/>
      <c r="AX173" s="1585"/>
      <c r="AY173" s="1585"/>
      <c r="AZ173" s="1585"/>
      <c r="BA173" s="1585"/>
      <c r="BB173" s="1585"/>
      <c r="BC173" s="1585"/>
      <c r="BD173" s="1610"/>
      <c r="BE173" s="1603">
        <v>52.24</v>
      </c>
      <c r="BF173" s="1585"/>
      <c r="BG173" s="1585"/>
      <c r="BH173" s="1585"/>
      <c r="BI173" s="1585"/>
      <c r="BJ173" s="1585"/>
      <c r="BK173" s="1585"/>
      <c r="BL173" s="1585"/>
      <c r="BM173" s="1610"/>
      <c r="BN173" s="1603">
        <v>1530.6320000000001</v>
      </c>
      <c r="BO173" s="1585"/>
      <c r="BP173" s="1585"/>
      <c r="BQ173" s="1585"/>
      <c r="BR173" s="1585"/>
      <c r="BS173" s="1585"/>
      <c r="BT173" s="1585"/>
      <c r="BU173" s="1585"/>
      <c r="BV173" s="1610"/>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14"/>
      <c r="CT173" s="1615"/>
      <c r="CU173" s="1615"/>
      <c r="CV173" s="1615"/>
      <c r="CW173" s="1615"/>
      <c r="CX173" s="1615"/>
      <c r="CY173" s="1615"/>
      <c r="CZ173" s="1615"/>
      <c r="DA173" s="1771"/>
      <c r="DB173" s="1614"/>
      <c r="DC173" s="1615"/>
      <c r="DD173" s="1615"/>
      <c r="DE173" s="1615"/>
      <c r="DF173" s="1615"/>
      <c r="DG173" s="1615"/>
      <c r="DH173" s="1615"/>
      <c r="DI173" s="1615"/>
      <c r="DJ173" s="1616"/>
    </row>
    <row r="174" spans="2:114" ht="24" customHeight="1">
      <c r="B174" s="1786"/>
      <c r="C174" s="1592"/>
      <c r="D174" s="1747"/>
      <c r="E174" s="1764"/>
      <c r="F174" s="1764"/>
      <c r="G174" s="1764"/>
      <c r="H174" s="1764"/>
      <c r="I174" s="1764"/>
      <c r="J174" s="1764"/>
      <c r="K174" s="1764"/>
      <c r="L174" s="1764"/>
      <c r="M174" s="1764"/>
      <c r="N174" s="1764"/>
      <c r="O174" s="1764"/>
      <c r="P174" s="1748"/>
      <c r="Q174" s="1672"/>
      <c r="R174" s="1608"/>
      <c r="S174" s="1608"/>
      <c r="T174" s="1609"/>
      <c r="U174" s="1582"/>
      <c r="V174" s="1583"/>
      <c r="W174" s="1583"/>
      <c r="X174" s="1583"/>
      <c r="Y174" s="1583"/>
      <c r="Z174" s="1583"/>
      <c r="AA174" s="1583"/>
      <c r="AB174" s="1583"/>
      <c r="AC174" s="1593"/>
      <c r="AD174" s="1582" t="s">
        <v>4397</v>
      </c>
      <c r="AE174" s="1583"/>
      <c r="AF174" s="1583">
        <v>16103.28</v>
      </c>
      <c r="AG174" s="1583"/>
      <c r="AH174" s="1583"/>
      <c r="AI174" s="1583"/>
      <c r="AJ174" s="1583"/>
      <c r="AK174" s="1583" t="s">
        <v>4465</v>
      </c>
      <c r="AL174" s="1593"/>
      <c r="AM174" s="1582"/>
      <c r="AN174" s="1583"/>
      <c r="AO174" s="1583"/>
      <c r="AP174" s="1583"/>
      <c r="AQ174" s="1583"/>
      <c r="AR174" s="1583"/>
      <c r="AS174" s="1583"/>
      <c r="AT174" s="1583"/>
      <c r="AU174" s="1593"/>
      <c r="AV174" s="1582" t="s">
        <v>4397</v>
      </c>
      <c r="AW174" s="1583"/>
      <c r="AX174" s="1583">
        <v>1560.2250000000001</v>
      </c>
      <c r="AY174" s="1583"/>
      <c r="AZ174" s="1583"/>
      <c r="BA174" s="1583"/>
      <c r="BB174" s="1583"/>
      <c r="BC174" s="1583" t="s">
        <v>4465</v>
      </c>
      <c r="BD174" s="1593"/>
      <c r="BE174" s="1582"/>
      <c r="BF174" s="1583"/>
      <c r="BG174" s="1583"/>
      <c r="BH174" s="1583"/>
      <c r="BI174" s="1583"/>
      <c r="BJ174" s="1583"/>
      <c r="BK174" s="1583"/>
      <c r="BL174" s="1583"/>
      <c r="BM174" s="1593"/>
      <c r="BN174" s="1582" t="s">
        <v>4397</v>
      </c>
      <c r="BO174" s="1583"/>
      <c r="BP174" s="1583">
        <v>1530.6320000000001</v>
      </c>
      <c r="BQ174" s="1583"/>
      <c r="BR174" s="1583"/>
      <c r="BS174" s="1583"/>
      <c r="BT174" s="1583"/>
      <c r="BU174" s="1583" t="s">
        <v>4465</v>
      </c>
      <c r="BV174" s="1593"/>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17"/>
      <c r="CT174" s="1618"/>
      <c r="CU174" s="1618"/>
      <c r="CV174" s="1618"/>
      <c r="CW174" s="1618"/>
      <c r="CX174" s="1618"/>
      <c r="CY174" s="1618"/>
      <c r="CZ174" s="1618"/>
      <c r="DA174" s="1772"/>
      <c r="DB174" s="1617"/>
      <c r="DC174" s="1618"/>
      <c r="DD174" s="1618"/>
      <c r="DE174" s="1618"/>
      <c r="DF174" s="1618"/>
      <c r="DG174" s="1618"/>
      <c r="DH174" s="1618"/>
      <c r="DI174" s="1618"/>
      <c r="DJ174" s="1619"/>
    </row>
    <row r="175" spans="2:114" ht="24" customHeight="1">
      <c r="B175" s="1786"/>
      <c r="C175" s="1592"/>
      <c r="D175" s="1587" t="s">
        <v>4234</v>
      </c>
      <c r="E175" s="1588"/>
      <c r="F175" s="1588"/>
      <c r="G175" s="1588"/>
      <c r="H175" s="1588"/>
      <c r="I175" s="1588"/>
      <c r="J175" s="1588"/>
      <c r="K175" s="1588"/>
      <c r="L175" s="1588"/>
      <c r="M175" s="1588"/>
      <c r="N175" s="1588"/>
      <c r="O175" s="1588"/>
      <c r="P175" s="1589"/>
      <c r="Q175" s="1670" t="s">
        <v>4228</v>
      </c>
      <c r="R175" s="1605"/>
      <c r="S175" s="1605"/>
      <c r="T175" s="1606"/>
      <c r="U175" s="1603">
        <v>561.6</v>
      </c>
      <c r="V175" s="1585"/>
      <c r="W175" s="1585"/>
      <c r="X175" s="1585"/>
      <c r="Y175" s="1585"/>
      <c r="Z175" s="1585"/>
      <c r="AA175" s="1585"/>
      <c r="AB175" s="1585"/>
      <c r="AC175" s="1610"/>
      <c r="AD175" s="1603">
        <v>22576.320000000003</v>
      </c>
      <c r="AE175" s="1585"/>
      <c r="AF175" s="1585"/>
      <c r="AG175" s="1585"/>
      <c r="AH175" s="1585"/>
      <c r="AI175" s="1585"/>
      <c r="AJ175" s="1585"/>
      <c r="AK175" s="1585"/>
      <c r="AL175" s="1610"/>
      <c r="AM175" s="1603">
        <v>54.25</v>
      </c>
      <c r="AN175" s="1585"/>
      <c r="AO175" s="1585"/>
      <c r="AP175" s="1585"/>
      <c r="AQ175" s="1585"/>
      <c r="AR175" s="1585"/>
      <c r="AS175" s="1585"/>
      <c r="AT175" s="1585"/>
      <c r="AU175" s="1610"/>
      <c r="AV175" s="1603">
        <v>2180.8500000000004</v>
      </c>
      <c r="AW175" s="1585"/>
      <c r="AX175" s="1585"/>
      <c r="AY175" s="1585"/>
      <c r="AZ175" s="1585"/>
      <c r="BA175" s="1585"/>
      <c r="BB175" s="1585"/>
      <c r="BC175" s="1585"/>
      <c r="BD175" s="1610"/>
      <c r="BE175" s="1603">
        <v>53.24</v>
      </c>
      <c r="BF175" s="1585"/>
      <c r="BG175" s="1585"/>
      <c r="BH175" s="1585"/>
      <c r="BI175" s="1585"/>
      <c r="BJ175" s="1585"/>
      <c r="BK175" s="1585"/>
      <c r="BL175" s="1585"/>
      <c r="BM175" s="1610"/>
      <c r="BN175" s="1603">
        <v>2140.248</v>
      </c>
      <c r="BO175" s="1585"/>
      <c r="BP175" s="1585"/>
      <c r="BQ175" s="1585"/>
      <c r="BR175" s="1585"/>
      <c r="BS175" s="1585"/>
      <c r="BT175" s="1585"/>
      <c r="BU175" s="1585"/>
      <c r="BV175" s="1610"/>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14"/>
      <c r="CT175" s="1615"/>
      <c r="CU175" s="1615"/>
      <c r="CV175" s="1615"/>
      <c r="CW175" s="1615"/>
      <c r="CX175" s="1615"/>
      <c r="CY175" s="1615"/>
      <c r="CZ175" s="1615"/>
      <c r="DA175" s="1771"/>
      <c r="DB175" s="1614"/>
      <c r="DC175" s="1615"/>
      <c r="DD175" s="1615"/>
      <c r="DE175" s="1615"/>
      <c r="DF175" s="1615"/>
      <c r="DG175" s="1615"/>
      <c r="DH175" s="1615"/>
      <c r="DI175" s="1615"/>
      <c r="DJ175" s="1616"/>
    </row>
    <row r="176" spans="2:114" ht="24" customHeight="1">
      <c r="B176" s="1786"/>
      <c r="C176" s="1592"/>
      <c r="D176" s="1747"/>
      <c r="E176" s="1764"/>
      <c r="F176" s="1764"/>
      <c r="G176" s="1764"/>
      <c r="H176" s="1764"/>
      <c r="I176" s="1764"/>
      <c r="J176" s="1764"/>
      <c r="K176" s="1764"/>
      <c r="L176" s="1764"/>
      <c r="M176" s="1764"/>
      <c r="N176" s="1764"/>
      <c r="O176" s="1764"/>
      <c r="P176" s="1748"/>
      <c r="Q176" s="1672"/>
      <c r="R176" s="1608"/>
      <c r="S176" s="1608"/>
      <c r="T176" s="1609"/>
      <c r="U176" s="1582"/>
      <c r="V176" s="1583"/>
      <c r="W176" s="1583"/>
      <c r="X176" s="1583"/>
      <c r="Y176" s="1583"/>
      <c r="Z176" s="1583"/>
      <c r="AA176" s="1583"/>
      <c r="AB176" s="1583"/>
      <c r="AC176" s="1593"/>
      <c r="AD176" s="1582" t="s">
        <v>4397</v>
      </c>
      <c r="AE176" s="1583"/>
      <c r="AF176" s="1583">
        <v>22576.320000000003</v>
      </c>
      <c r="AG176" s="1583"/>
      <c r="AH176" s="1583"/>
      <c r="AI176" s="1583"/>
      <c r="AJ176" s="1583"/>
      <c r="AK176" s="1583" t="s">
        <v>4465</v>
      </c>
      <c r="AL176" s="1593"/>
      <c r="AM176" s="1582"/>
      <c r="AN176" s="1583"/>
      <c r="AO176" s="1583"/>
      <c r="AP176" s="1583"/>
      <c r="AQ176" s="1583"/>
      <c r="AR176" s="1583"/>
      <c r="AS176" s="1583"/>
      <c r="AT176" s="1583"/>
      <c r="AU176" s="1593"/>
      <c r="AV176" s="1582" t="s">
        <v>4397</v>
      </c>
      <c r="AW176" s="1583"/>
      <c r="AX176" s="1583">
        <v>2180.8500000000004</v>
      </c>
      <c r="AY176" s="1583"/>
      <c r="AZ176" s="1583"/>
      <c r="BA176" s="1583"/>
      <c r="BB176" s="1583"/>
      <c r="BC176" s="1583" t="s">
        <v>4465</v>
      </c>
      <c r="BD176" s="1593"/>
      <c r="BE176" s="1582"/>
      <c r="BF176" s="1583"/>
      <c r="BG176" s="1583"/>
      <c r="BH176" s="1583"/>
      <c r="BI176" s="1583"/>
      <c r="BJ176" s="1583"/>
      <c r="BK176" s="1583"/>
      <c r="BL176" s="1583"/>
      <c r="BM176" s="1593"/>
      <c r="BN176" s="1582" t="s">
        <v>4397</v>
      </c>
      <c r="BO176" s="1583"/>
      <c r="BP176" s="1583">
        <v>2140.248</v>
      </c>
      <c r="BQ176" s="1583"/>
      <c r="BR176" s="1583"/>
      <c r="BS176" s="1583"/>
      <c r="BT176" s="1583"/>
      <c r="BU176" s="1583" t="s">
        <v>4465</v>
      </c>
      <c r="BV176" s="1593"/>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17"/>
      <c r="CT176" s="1618"/>
      <c r="CU176" s="1618"/>
      <c r="CV176" s="1618"/>
      <c r="CW176" s="1618"/>
      <c r="CX176" s="1618"/>
      <c r="CY176" s="1618"/>
      <c r="CZ176" s="1618"/>
      <c r="DA176" s="1772"/>
      <c r="DB176" s="1617"/>
      <c r="DC176" s="1618"/>
      <c r="DD176" s="1618"/>
      <c r="DE176" s="1618"/>
      <c r="DF176" s="1618"/>
      <c r="DG176" s="1618"/>
      <c r="DH176" s="1618"/>
      <c r="DI176" s="1618"/>
      <c r="DJ176" s="1619"/>
    </row>
    <row r="177" spans="2:114" ht="24" customHeight="1">
      <c r="B177" s="1786"/>
      <c r="C177" s="1592"/>
      <c r="D177" s="1587" t="s">
        <v>4235</v>
      </c>
      <c r="E177" s="1588"/>
      <c r="F177" s="1588"/>
      <c r="G177" s="1588"/>
      <c r="H177" s="1588"/>
      <c r="I177" s="1588"/>
      <c r="J177" s="1588"/>
      <c r="K177" s="1588"/>
      <c r="L177" s="1588"/>
      <c r="M177" s="1588"/>
      <c r="N177" s="1588"/>
      <c r="O177" s="1588"/>
      <c r="P177" s="1589"/>
      <c r="Q177" s="1670" t="s">
        <v>6217</v>
      </c>
      <c r="R177" s="1605"/>
      <c r="S177" s="1605"/>
      <c r="T177" s="1606"/>
      <c r="U177" s="1603">
        <v>0.5736</v>
      </c>
      <c r="V177" s="1585"/>
      <c r="W177" s="1585"/>
      <c r="X177" s="1585"/>
      <c r="Y177" s="1585"/>
      <c r="Z177" s="1585"/>
      <c r="AA177" s="1585"/>
      <c r="AB177" s="1585"/>
      <c r="AC177" s="1610"/>
      <c r="AD177" s="1603">
        <v>12.160319999999999</v>
      </c>
      <c r="AE177" s="1585"/>
      <c r="AF177" s="1585"/>
      <c r="AG177" s="1585"/>
      <c r="AH177" s="1585"/>
      <c r="AI177" s="1585"/>
      <c r="AJ177" s="1585"/>
      <c r="AK177" s="1585"/>
      <c r="AL177" s="1610"/>
      <c r="AM177" s="1603">
        <v>55.25</v>
      </c>
      <c r="AN177" s="1585"/>
      <c r="AO177" s="1585"/>
      <c r="AP177" s="1585"/>
      <c r="AQ177" s="1585"/>
      <c r="AR177" s="1585"/>
      <c r="AS177" s="1585"/>
      <c r="AT177" s="1585"/>
      <c r="AU177" s="1610"/>
      <c r="AV177" s="1603">
        <v>1171.3</v>
      </c>
      <c r="AW177" s="1585"/>
      <c r="AX177" s="1585"/>
      <c r="AY177" s="1585"/>
      <c r="AZ177" s="1585"/>
      <c r="BA177" s="1585"/>
      <c r="BB177" s="1585"/>
      <c r="BC177" s="1585"/>
      <c r="BD177" s="1610"/>
      <c r="BE177" s="1603">
        <v>54.24</v>
      </c>
      <c r="BF177" s="1585"/>
      <c r="BG177" s="1585"/>
      <c r="BH177" s="1585"/>
      <c r="BI177" s="1585"/>
      <c r="BJ177" s="1585"/>
      <c r="BK177" s="1585"/>
      <c r="BL177" s="1585"/>
      <c r="BM177" s="1610"/>
      <c r="BN177" s="1603">
        <v>1149.8879999999999</v>
      </c>
      <c r="BO177" s="1585"/>
      <c r="BP177" s="1585"/>
      <c r="BQ177" s="1585"/>
      <c r="BR177" s="1585"/>
      <c r="BS177" s="1585"/>
      <c r="BT177" s="1585"/>
      <c r="BU177" s="1585"/>
      <c r="BV177" s="1610"/>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14"/>
      <c r="CT177" s="1615"/>
      <c r="CU177" s="1615"/>
      <c r="CV177" s="1615"/>
      <c r="CW177" s="1615"/>
      <c r="CX177" s="1615"/>
      <c r="CY177" s="1615"/>
      <c r="CZ177" s="1615"/>
      <c r="DA177" s="1771"/>
      <c r="DB177" s="1614"/>
      <c r="DC177" s="1615"/>
      <c r="DD177" s="1615"/>
      <c r="DE177" s="1615"/>
      <c r="DF177" s="1615"/>
      <c r="DG177" s="1615"/>
      <c r="DH177" s="1615"/>
      <c r="DI177" s="1615"/>
      <c r="DJ177" s="1616"/>
    </row>
    <row r="178" spans="2:114" ht="24" customHeight="1">
      <c r="B178" s="1786"/>
      <c r="C178" s="1592"/>
      <c r="D178" s="1747"/>
      <c r="E178" s="1764"/>
      <c r="F178" s="1764"/>
      <c r="G178" s="1764"/>
      <c r="H178" s="1764"/>
      <c r="I178" s="1764"/>
      <c r="J178" s="1764"/>
      <c r="K178" s="1764"/>
      <c r="L178" s="1764"/>
      <c r="M178" s="1764"/>
      <c r="N178" s="1764"/>
      <c r="O178" s="1764"/>
      <c r="P178" s="1748"/>
      <c r="Q178" s="1672" t="s">
        <v>6218</v>
      </c>
      <c r="R178" s="1608"/>
      <c r="S178" s="1608"/>
      <c r="T178" s="1609"/>
      <c r="U178" s="1582"/>
      <c r="V178" s="1583"/>
      <c r="W178" s="1583"/>
      <c r="X178" s="1583"/>
      <c r="Y178" s="1583"/>
      <c r="Z178" s="1583"/>
      <c r="AA178" s="1583"/>
      <c r="AB178" s="1583"/>
      <c r="AC178" s="1593"/>
      <c r="AD178" s="1582" t="s">
        <v>4397</v>
      </c>
      <c r="AE178" s="1583"/>
      <c r="AF178" s="1583">
        <v>12.160319999999999</v>
      </c>
      <c r="AG178" s="1583"/>
      <c r="AH178" s="1583"/>
      <c r="AI178" s="1583"/>
      <c r="AJ178" s="1583"/>
      <c r="AK178" s="1583" t="s">
        <v>4465</v>
      </c>
      <c r="AL178" s="1593"/>
      <c r="AM178" s="1582"/>
      <c r="AN178" s="1583"/>
      <c r="AO178" s="1583"/>
      <c r="AP178" s="1583"/>
      <c r="AQ178" s="1583"/>
      <c r="AR178" s="1583"/>
      <c r="AS178" s="1583"/>
      <c r="AT178" s="1583"/>
      <c r="AU178" s="1593"/>
      <c r="AV178" s="1582" t="s">
        <v>4397</v>
      </c>
      <c r="AW178" s="1583"/>
      <c r="AX178" s="1583">
        <v>1171.3</v>
      </c>
      <c r="AY178" s="1583"/>
      <c r="AZ178" s="1583"/>
      <c r="BA178" s="1583"/>
      <c r="BB178" s="1583"/>
      <c r="BC178" s="1583" t="s">
        <v>4465</v>
      </c>
      <c r="BD178" s="1593"/>
      <c r="BE178" s="1582"/>
      <c r="BF178" s="1583"/>
      <c r="BG178" s="1583"/>
      <c r="BH178" s="1583"/>
      <c r="BI178" s="1583"/>
      <c r="BJ178" s="1583"/>
      <c r="BK178" s="1583"/>
      <c r="BL178" s="1583"/>
      <c r="BM178" s="1593"/>
      <c r="BN178" s="1582" t="s">
        <v>4397</v>
      </c>
      <c r="BO178" s="1583"/>
      <c r="BP178" s="1583">
        <v>1149.8879999999999</v>
      </c>
      <c r="BQ178" s="1583"/>
      <c r="BR178" s="1583"/>
      <c r="BS178" s="1583"/>
      <c r="BT178" s="1583"/>
      <c r="BU178" s="1583" t="s">
        <v>4465</v>
      </c>
      <c r="BV178" s="1593"/>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17"/>
      <c r="CT178" s="1618"/>
      <c r="CU178" s="1618"/>
      <c r="CV178" s="1618"/>
      <c r="CW178" s="1618"/>
      <c r="CX178" s="1618"/>
      <c r="CY178" s="1618"/>
      <c r="CZ178" s="1618"/>
      <c r="DA178" s="1772"/>
      <c r="DB178" s="1617"/>
      <c r="DC178" s="1618"/>
      <c r="DD178" s="1618"/>
      <c r="DE178" s="1618"/>
      <c r="DF178" s="1618"/>
      <c r="DG178" s="1618"/>
      <c r="DH178" s="1618"/>
      <c r="DI178" s="1618"/>
      <c r="DJ178" s="1619"/>
    </row>
    <row r="179" spans="2:114" ht="24" customHeight="1">
      <c r="B179" s="1786"/>
      <c r="C179" s="1592"/>
      <c r="D179" s="1587" t="s">
        <v>4236</v>
      </c>
      <c r="E179" s="1588"/>
      <c r="F179" s="1588"/>
      <c r="G179" s="1588"/>
      <c r="H179" s="1588"/>
      <c r="I179" s="1588"/>
      <c r="J179" s="1588"/>
      <c r="K179" s="1588"/>
      <c r="L179" s="1588"/>
      <c r="M179" s="1588"/>
      <c r="N179" s="1588"/>
      <c r="O179" s="1588"/>
      <c r="P179" s="1589"/>
      <c r="Q179" s="1670" t="s">
        <v>4225</v>
      </c>
      <c r="R179" s="1605"/>
      <c r="S179" s="1605"/>
      <c r="T179" s="1606"/>
      <c r="U179" s="1603">
        <v>585.6</v>
      </c>
      <c r="V179" s="1585"/>
      <c r="W179" s="1585"/>
      <c r="X179" s="1585"/>
      <c r="Y179" s="1585"/>
      <c r="Z179" s="1585"/>
      <c r="AA179" s="1585"/>
      <c r="AB179" s="1585"/>
      <c r="AC179" s="1610"/>
      <c r="AD179" s="1603">
        <v>10013.760000000002</v>
      </c>
      <c r="AE179" s="1585"/>
      <c r="AF179" s="1585"/>
      <c r="AG179" s="1585"/>
      <c r="AH179" s="1585"/>
      <c r="AI179" s="1585"/>
      <c r="AJ179" s="1585"/>
      <c r="AK179" s="1585"/>
      <c r="AL179" s="1610"/>
      <c r="AM179" s="1603">
        <v>56.25</v>
      </c>
      <c r="AN179" s="1585"/>
      <c r="AO179" s="1585"/>
      <c r="AP179" s="1585"/>
      <c r="AQ179" s="1585"/>
      <c r="AR179" s="1585"/>
      <c r="AS179" s="1585"/>
      <c r="AT179" s="1585"/>
      <c r="AU179" s="1610"/>
      <c r="AV179" s="1603">
        <v>961.87500000000011</v>
      </c>
      <c r="AW179" s="1585"/>
      <c r="AX179" s="1585"/>
      <c r="AY179" s="1585"/>
      <c r="AZ179" s="1585"/>
      <c r="BA179" s="1585"/>
      <c r="BB179" s="1585"/>
      <c r="BC179" s="1585"/>
      <c r="BD179" s="1610"/>
      <c r="BE179" s="1603">
        <v>55.24</v>
      </c>
      <c r="BF179" s="1585"/>
      <c r="BG179" s="1585"/>
      <c r="BH179" s="1585"/>
      <c r="BI179" s="1585"/>
      <c r="BJ179" s="1585"/>
      <c r="BK179" s="1585"/>
      <c r="BL179" s="1585"/>
      <c r="BM179" s="1610"/>
      <c r="BN179" s="1603">
        <v>944.60400000000016</v>
      </c>
      <c r="BO179" s="1585"/>
      <c r="BP179" s="1585"/>
      <c r="BQ179" s="1585"/>
      <c r="BR179" s="1585"/>
      <c r="BS179" s="1585"/>
      <c r="BT179" s="1585"/>
      <c r="BU179" s="1585"/>
      <c r="BV179" s="1610"/>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14"/>
      <c r="CT179" s="1615"/>
      <c r="CU179" s="1615"/>
      <c r="CV179" s="1615"/>
      <c r="CW179" s="1615"/>
      <c r="CX179" s="1615"/>
      <c r="CY179" s="1615"/>
      <c r="CZ179" s="1615"/>
      <c r="DA179" s="1771"/>
      <c r="DB179" s="1614"/>
      <c r="DC179" s="1615"/>
      <c r="DD179" s="1615"/>
      <c r="DE179" s="1615"/>
      <c r="DF179" s="1615"/>
      <c r="DG179" s="1615"/>
      <c r="DH179" s="1615"/>
      <c r="DI179" s="1615"/>
      <c r="DJ179" s="1616"/>
    </row>
    <row r="180" spans="2:114" ht="24" customHeight="1">
      <c r="B180" s="1786"/>
      <c r="C180" s="1592"/>
      <c r="D180" s="1747"/>
      <c r="E180" s="1764"/>
      <c r="F180" s="1764"/>
      <c r="G180" s="1764"/>
      <c r="H180" s="1764"/>
      <c r="I180" s="1764"/>
      <c r="J180" s="1764"/>
      <c r="K180" s="1764"/>
      <c r="L180" s="1764"/>
      <c r="M180" s="1764"/>
      <c r="N180" s="1764"/>
      <c r="O180" s="1764"/>
      <c r="P180" s="1748"/>
      <c r="Q180" s="1672"/>
      <c r="R180" s="1608"/>
      <c r="S180" s="1608"/>
      <c r="T180" s="1609"/>
      <c r="U180" s="1582"/>
      <c r="V180" s="1583"/>
      <c r="W180" s="1583"/>
      <c r="X180" s="1583"/>
      <c r="Y180" s="1583"/>
      <c r="Z180" s="1583"/>
      <c r="AA180" s="1583"/>
      <c r="AB180" s="1583"/>
      <c r="AC180" s="1593"/>
      <c r="AD180" s="1582" t="s">
        <v>4397</v>
      </c>
      <c r="AE180" s="1583"/>
      <c r="AF180" s="1583">
        <v>10013.760000000002</v>
      </c>
      <c r="AG180" s="1583"/>
      <c r="AH180" s="1583"/>
      <c r="AI180" s="1583"/>
      <c r="AJ180" s="1583"/>
      <c r="AK180" s="1583" t="s">
        <v>4465</v>
      </c>
      <c r="AL180" s="1593"/>
      <c r="AM180" s="1582"/>
      <c r="AN180" s="1583"/>
      <c r="AO180" s="1583"/>
      <c r="AP180" s="1583"/>
      <c r="AQ180" s="1583"/>
      <c r="AR180" s="1583"/>
      <c r="AS180" s="1583"/>
      <c r="AT180" s="1583"/>
      <c r="AU180" s="1593"/>
      <c r="AV180" s="1582" t="s">
        <v>4397</v>
      </c>
      <c r="AW180" s="1583"/>
      <c r="AX180" s="1583">
        <v>961.87500000000011</v>
      </c>
      <c r="AY180" s="1583"/>
      <c r="AZ180" s="1583"/>
      <c r="BA180" s="1583"/>
      <c r="BB180" s="1583"/>
      <c r="BC180" s="1583" t="s">
        <v>4465</v>
      </c>
      <c r="BD180" s="1593"/>
      <c r="BE180" s="1582"/>
      <c r="BF180" s="1583"/>
      <c r="BG180" s="1583"/>
      <c r="BH180" s="1583"/>
      <c r="BI180" s="1583"/>
      <c r="BJ180" s="1583"/>
      <c r="BK180" s="1583"/>
      <c r="BL180" s="1583"/>
      <c r="BM180" s="1593"/>
      <c r="BN180" s="1582" t="s">
        <v>4397</v>
      </c>
      <c r="BO180" s="1583"/>
      <c r="BP180" s="1583">
        <v>944.60400000000016</v>
      </c>
      <c r="BQ180" s="1583"/>
      <c r="BR180" s="1583"/>
      <c r="BS180" s="1583"/>
      <c r="BT180" s="1583"/>
      <c r="BU180" s="1583" t="s">
        <v>4465</v>
      </c>
      <c r="BV180" s="1593"/>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17"/>
      <c r="CT180" s="1618"/>
      <c r="CU180" s="1618"/>
      <c r="CV180" s="1618"/>
      <c r="CW180" s="1618"/>
      <c r="CX180" s="1618"/>
      <c r="CY180" s="1618"/>
      <c r="CZ180" s="1618"/>
      <c r="DA180" s="1772"/>
      <c r="DB180" s="1617"/>
      <c r="DC180" s="1618"/>
      <c r="DD180" s="1618"/>
      <c r="DE180" s="1618"/>
      <c r="DF180" s="1618"/>
      <c r="DG180" s="1618"/>
      <c r="DH180" s="1618"/>
      <c r="DI180" s="1618"/>
      <c r="DJ180" s="1619"/>
    </row>
    <row r="181" spans="2:114" ht="24" customHeight="1">
      <c r="B181" s="1786"/>
      <c r="C181" s="1592"/>
      <c r="D181" s="1587" t="s">
        <v>4237</v>
      </c>
      <c r="E181" s="1588"/>
      <c r="F181" s="1588"/>
      <c r="G181" s="1588"/>
      <c r="H181" s="1588"/>
      <c r="I181" s="1588"/>
      <c r="J181" s="1588"/>
      <c r="K181" s="1588"/>
      <c r="L181" s="1588"/>
      <c r="M181" s="1588"/>
      <c r="N181" s="1588"/>
      <c r="O181" s="1588"/>
      <c r="P181" s="1589"/>
      <c r="Q181" s="1670" t="s">
        <v>4225</v>
      </c>
      <c r="R181" s="1605"/>
      <c r="S181" s="1605"/>
      <c r="T181" s="1606"/>
      <c r="U181" s="1603">
        <v>597.6</v>
      </c>
      <c r="V181" s="1585"/>
      <c r="W181" s="1585"/>
      <c r="X181" s="1585"/>
      <c r="Y181" s="1585"/>
      <c r="Z181" s="1585"/>
      <c r="AA181" s="1585"/>
      <c r="AB181" s="1585"/>
      <c r="AC181" s="1610"/>
      <c r="AD181" s="1603">
        <v>84859.199999999997</v>
      </c>
      <c r="AE181" s="1585"/>
      <c r="AF181" s="1585"/>
      <c r="AG181" s="1585"/>
      <c r="AH181" s="1585"/>
      <c r="AI181" s="1585"/>
      <c r="AJ181" s="1585"/>
      <c r="AK181" s="1585"/>
      <c r="AL181" s="1610"/>
      <c r="AM181" s="1603">
        <v>57.25</v>
      </c>
      <c r="AN181" s="1585"/>
      <c r="AO181" s="1585"/>
      <c r="AP181" s="1585"/>
      <c r="AQ181" s="1585"/>
      <c r="AR181" s="1585"/>
      <c r="AS181" s="1585"/>
      <c r="AT181" s="1585"/>
      <c r="AU181" s="1610"/>
      <c r="AV181" s="1603">
        <v>8129.5</v>
      </c>
      <c r="AW181" s="1585"/>
      <c r="AX181" s="1585"/>
      <c r="AY181" s="1585"/>
      <c r="AZ181" s="1585"/>
      <c r="BA181" s="1585"/>
      <c r="BB181" s="1585"/>
      <c r="BC181" s="1585"/>
      <c r="BD181" s="1610"/>
      <c r="BE181" s="1603">
        <v>56.24</v>
      </c>
      <c r="BF181" s="1585"/>
      <c r="BG181" s="1585"/>
      <c r="BH181" s="1585"/>
      <c r="BI181" s="1585"/>
      <c r="BJ181" s="1585"/>
      <c r="BK181" s="1585"/>
      <c r="BL181" s="1585"/>
      <c r="BM181" s="1610"/>
      <c r="BN181" s="1603">
        <v>7986.08</v>
      </c>
      <c r="BO181" s="1585"/>
      <c r="BP181" s="1585"/>
      <c r="BQ181" s="1585"/>
      <c r="BR181" s="1585"/>
      <c r="BS181" s="1585"/>
      <c r="BT181" s="1585"/>
      <c r="BU181" s="1585"/>
      <c r="BV181" s="1610"/>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14"/>
      <c r="CT181" s="1615"/>
      <c r="CU181" s="1615"/>
      <c r="CV181" s="1615"/>
      <c r="CW181" s="1615"/>
      <c r="CX181" s="1615"/>
      <c r="CY181" s="1615"/>
      <c r="CZ181" s="1615"/>
      <c r="DA181" s="1771"/>
      <c r="DB181" s="1614"/>
      <c r="DC181" s="1615"/>
      <c r="DD181" s="1615"/>
      <c r="DE181" s="1615"/>
      <c r="DF181" s="1615"/>
      <c r="DG181" s="1615"/>
      <c r="DH181" s="1615"/>
      <c r="DI181" s="1615"/>
      <c r="DJ181" s="1616"/>
    </row>
    <row r="182" spans="2:114" ht="24" customHeight="1">
      <c r="B182" s="1786"/>
      <c r="C182" s="1592"/>
      <c r="D182" s="1747"/>
      <c r="E182" s="1764"/>
      <c r="F182" s="1764"/>
      <c r="G182" s="1764"/>
      <c r="H182" s="1764"/>
      <c r="I182" s="1764"/>
      <c r="J182" s="1764"/>
      <c r="K182" s="1764"/>
      <c r="L182" s="1764"/>
      <c r="M182" s="1764"/>
      <c r="N182" s="1764"/>
      <c r="O182" s="1764"/>
      <c r="P182" s="1748"/>
      <c r="Q182" s="1672"/>
      <c r="R182" s="1608"/>
      <c r="S182" s="1608"/>
      <c r="T182" s="1609"/>
      <c r="U182" s="1582"/>
      <c r="V182" s="1583"/>
      <c r="W182" s="1583"/>
      <c r="X182" s="1583"/>
      <c r="Y182" s="1583"/>
      <c r="Z182" s="1583"/>
      <c r="AA182" s="1583"/>
      <c r="AB182" s="1583"/>
      <c r="AC182" s="1593"/>
      <c r="AD182" s="1582" t="s">
        <v>4397</v>
      </c>
      <c r="AE182" s="1583"/>
      <c r="AF182" s="1583">
        <v>84859.199999999997</v>
      </c>
      <c r="AG182" s="1583"/>
      <c r="AH182" s="1583"/>
      <c r="AI182" s="1583"/>
      <c r="AJ182" s="1583"/>
      <c r="AK182" s="1583" t="s">
        <v>4465</v>
      </c>
      <c r="AL182" s="1593"/>
      <c r="AM182" s="1582"/>
      <c r="AN182" s="1583"/>
      <c r="AO182" s="1583"/>
      <c r="AP182" s="1583"/>
      <c r="AQ182" s="1583"/>
      <c r="AR182" s="1583"/>
      <c r="AS182" s="1583"/>
      <c r="AT182" s="1583"/>
      <c r="AU182" s="1593"/>
      <c r="AV182" s="1582" t="s">
        <v>4397</v>
      </c>
      <c r="AW182" s="1583"/>
      <c r="AX182" s="1583">
        <v>8129.5</v>
      </c>
      <c r="AY182" s="1583"/>
      <c r="AZ182" s="1583"/>
      <c r="BA182" s="1583"/>
      <c r="BB182" s="1583"/>
      <c r="BC182" s="1583" t="s">
        <v>4465</v>
      </c>
      <c r="BD182" s="1593"/>
      <c r="BE182" s="1582"/>
      <c r="BF182" s="1583"/>
      <c r="BG182" s="1583"/>
      <c r="BH182" s="1583"/>
      <c r="BI182" s="1583"/>
      <c r="BJ182" s="1583"/>
      <c r="BK182" s="1583"/>
      <c r="BL182" s="1583"/>
      <c r="BM182" s="1593"/>
      <c r="BN182" s="1582" t="s">
        <v>4397</v>
      </c>
      <c r="BO182" s="1583"/>
      <c r="BP182" s="1583">
        <v>7986.08</v>
      </c>
      <c r="BQ182" s="1583"/>
      <c r="BR182" s="1583"/>
      <c r="BS182" s="1583"/>
      <c r="BT182" s="1583"/>
      <c r="BU182" s="1583" t="s">
        <v>4465</v>
      </c>
      <c r="BV182" s="1593"/>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17"/>
      <c r="CT182" s="1618"/>
      <c r="CU182" s="1618"/>
      <c r="CV182" s="1618"/>
      <c r="CW182" s="1618"/>
      <c r="CX182" s="1618"/>
      <c r="CY182" s="1618"/>
      <c r="CZ182" s="1618"/>
      <c r="DA182" s="1772"/>
      <c r="DB182" s="1617"/>
      <c r="DC182" s="1618"/>
      <c r="DD182" s="1618"/>
      <c r="DE182" s="1618"/>
      <c r="DF182" s="1618"/>
      <c r="DG182" s="1618"/>
      <c r="DH182" s="1618"/>
      <c r="DI182" s="1618"/>
      <c r="DJ182" s="1619"/>
    </row>
    <row r="183" spans="2:114" ht="24" customHeight="1">
      <c r="B183" s="1786"/>
      <c r="C183" s="1592"/>
      <c r="D183" s="1587" t="s">
        <v>4238</v>
      </c>
      <c r="E183" s="1588"/>
      <c r="F183" s="1588"/>
      <c r="G183" s="1588"/>
      <c r="H183" s="1588"/>
      <c r="I183" s="1588"/>
      <c r="J183" s="1588"/>
      <c r="K183" s="1588"/>
      <c r="L183" s="1588"/>
      <c r="M183" s="1588"/>
      <c r="N183" s="1588"/>
      <c r="O183" s="1588"/>
      <c r="P183" s="1589"/>
      <c r="Q183" s="1670" t="s">
        <v>4225</v>
      </c>
      <c r="R183" s="1605"/>
      <c r="S183" s="1605"/>
      <c r="T183" s="1606"/>
      <c r="U183" s="1603">
        <v>609.6</v>
      </c>
      <c r="V183" s="1585"/>
      <c r="W183" s="1585"/>
      <c r="X183" s="1585"/>
      <c r="Y183" s="1585"/>
      <c r="Z183" s="1585"/>
      <c r="AA183" s="1585"/>
      <c r="AB183" s="1585"/>
      <c r="AC183" s="1610"/>
      <c r="AD183" s="1603">
        <v>13716</v>
      </c>
      <c r="AE183" s="1585"/>
      <c r="AF183" s="1585"/>
      <c r="AG183" s="1585"/>
      <c r="AH183" s="1585"/>
      <c r="AI183" s="1585"/>
      <c r="AJ183" s="1585"/>
      <c r="AK183" s="1585"/>
      <c r="AL183" s="1610"/>
      <c r="AM183" s="1603">
        <v>58.25</v>
      </c>
      <c r="AN183" s="1585"/>
      <c r="AO183" s="1585"/>
      <c r="AP183" s="1585"/>
      <c r="AQ183" s="1585"/>
      <c r="AR183" s="1585"/>
      <c r="AS183" s="1585"/>
      <c r="AT183" s="1585"/>
      <c r="AU183" s="1610"/>
      <c r="AV183" s="1603">
        <v>1310.625</v>
      </c>
      <c r="AW183" s="1585"/>
      <c r="AX183" s="1585"/>
      <c r="AY183" s="1585"/>
      <c r="AZ183" s="1585"/>
      <c r="BA183" s="1585"/>
      <c r="BB183" s="1585"/>
      <c r="BC183" s="1585"/>
      <c r="BD183" s="1610"/>
      <c r="BE183" s="1603">
        <v>57.24</v>
      </c>
      <c r="BF183" s="1585"/>
      <c r="BG183" s="1585"/>
      <c r="BH183" s="1585"/>
      <c r="BI183" s="1585"/>
      <c r="BJ183" s="1585"/>
      <c r="BK183" s="1585"/>
      <c r="BL183" s="1585"/>
      <c r="BM183" s="1610"/>
      <c r="BN183" s="1603">
        <v>1287.9000000000001</v>
      </c>
      <c r="BO183" s="1585"/>
      <c r="BP183" s="1585"/>
      <c r="BQ183" s="1585"/>
      <c r="BR183" s="1585"/>
      <c r="BS183" s="1585"/>
      <c r="BT183" s="1585"/>
      <c r="BU183" s="1585"/>
      <c r="BV183" s="1610"/>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14"/>
      <c r="CT183" s="1615"/>
      <c r="CU183" s="1615"/>
      <c r="CV183" s="1615"/>
      <c r="CW183" s="1615"/>
      <c r="CX183" s="1615"/>
      <c r="CY183" s="1615"/>
      <c r="CZ183" s="1615"/>
      <c r="DA183" s="1771"/>
      <c r="DB183" s="1614"/>
      <c r="DC183" s="1615"/>
      <c r="DD183" s="1615"/>
      <c r="DE183" s="1615"/>
      <c r="DF183" s="1615"/>
      <c r="DG183" s="1615"/>
      <c r="DH183" s="1615"/>
      <c r="DI183" s="1615"/>
      <c r="DJ183" s="1616"/>
    </row>
    <row r="184" spans="2:114" ht="24" customHeight="1">
      <c r="B184" s="1786"/>
      <c r="C184" s="1592"/>
      <c r="D184" s="1747"/>
      <c r="E184" s="1764"/>
      <c r="F184" s="1764"/>
      <c r="G184" s="1764"/>
      <c r="H184" s="1764"/>
      <c r="I184" s="1764"/>
      <c r="J184" s="1764"/>
      <c r="K184" s="1764"/>
      <c r="L184" s="1764"/>
      <c r="M184" s="1764"/>
      <c r="N184" s="1764"/>
      <c r="O184" s="1764"/>
      <c r="P184" s="1748"/>
      <c r="Q184" s="1672"/>
      <c r="R184" s="1608"/>
      <c r="S184" s="1608"/>
      <c r="T184" s="1609"/>
      <c r="U184" s="1582"/>
      <c r="V184" s="1583"/>
      <c r="W184" s="1583"/>
      <c r="X184" s="1583"/>
      <c r="Y184" s="1583"/>
      <c r="Z184" s="1583"/>
      <c r="AA184" s="1583"/>
      <c r="AB184" s="1583"/>
      <c r="AC184" s="1593"/>
      <c r="AD184" s="1582" t="s">
        <v>4397</v>
      </c>
      <c r="AE184" s="1583"/>
      <c r="AF184" s="1583">
        <v>13716</v>
      </c>
      <c r="AG184" s="1583"/>
      <c r="AH184" s="1583"/>
      <c r="AI184" s="1583"/>
      <c r="AJ184" s="1583"/>
      <c r="AK184" s="1583" t="s">
        <v>4465</v>
      </c>
      <c r="AL184" s="1593"/>
      <c r="AM184" s="1582"/>
      <c r="AN184" s="1583"/>
      <c r="AO184" s="1583"/>
      <c r="AP184" s="1583"/>
      <c r="AQ184" s="1583"/>
      <c r="AR184" s="1583"/>
      <c r="AS184" s="1583"/>
      <c r="AT184" s="1583"/>
      <c r="AU184" s="1593"/>
      <c r="AV184" s="1582" t="s">
        <v>4397</v>
      </c>
      <c r="AW184" s="1583"/>
      <c r="AX184" s="1583">
        <v>1310.625</v>
      </c>
      <c r="AY184" s="1583"/>
      <c r="AZ184" s="1583"/>
      <c r="BA184" s="1583"/>
      <c r="BB184" s="1583"/>
      <c r="BC184" s="1583" t="s">
        <v>4465</v>
      </c>
      <c r="BD184" s="1593"/>
      <c r="BE184" s="1582"/>
      <c r="BF184" s="1583"/>
      <c r="BG184" s="1583"/>
      <c r="BH184" s="1583"/>
      <c r="BI184" s="1583"/>
      <c r="BJ184" s="1583"/>
      <c r="BK184" s="1583"/>
      <c r="BL184" s="1583"/>
      <c r="BM184" s="1593"/>
      <c r="BN184" s="1582" t="s">
        <v>4397</v>
      </c>
      <c r="BO184" s="1583"/>
      <c r="BP184" s="1583">
        <v>1287.9000000000001</v>
      </c>
      <c r="BQ184" s="1583"/>
      <c r="BR184" s="1583"/>
      <c r="BS184" s="1583"/>
      <c r="BT184" s="1583"/>
      <c r="BU184" s="1583" t="s">
        <v>4465</v>
      </c>
      <c r="BV184" s="1593"/>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17"/>
      <c r="CT184" s="1618"/>
      <c r="CU184" s="1618"/>
      <c r="CV184" s="1618"/>
      <c r="CW184" s="1618"/>
      <c r="CX184" s="1618"/>
      <c r="CY184" s="1618"/>
      <c r="CZ184" s="1618"/>
      <c r="DA184" s="1772"/>
      <c r="DB184" s="1617"/>
      <c r="DC184" s="1618"/>
      <c r="DD184" s="1618"/>
      <c r="DE184" s="1618"/>
      <c r="DF184" s="1618"/>
      <c r="DG184" s="1618"/>
      <c r="DH184" s="1618"/>
      <c r="DI184" s="1618"/>
      <c r="DJ184" s="1619"/>
    </row>
    <row r="185" spans="2:114" ht="24" customHeight="1">
      <c r="B185" s="1786"/>
      <c r="C185" s="1592"/>
      <c r="D185" s="1587" t="s">
        <v>4394</v>
      </c>
      <c r="E185" s="1588"/>
      <c r="F185" s="1588"/>
      <c r="G185" s="1589"/>
      <c r="H185" s="1789" t="s">
        <v>3095</v>
      </c>
      <c r="I185" s="1588" t="s">
        <v>7245</v>
      </c>
      <c r="J185" s="1588"/>
      <c r="K185" s="1588"/>
      <c r="L185" s="1588"/>
      <c r="M185" s="1588"/>
      <c r="N185" s="1588"/>
      <c r="O185" s="1588"/>
      <c r="P185" s="1589" t="s">
        <v>4222</v>
      </c>
      <c r="Q185" s="1670" t="s">
        <v>7261</v>
      </c>
      <c r="R185" s="1605"/>
      <c r="S185" s="1605"/>
      <c r="T185" s="1606"/>
      <c r="U185" s="1603">
        <v>621.6</v>
      </c>
      <c r="V185" s="1585"/>
      <c r="W185" s="1585"/>
      <c r="X185" s="1585"/>
      <c r="Y185" s="1585"/>
      <c r="Z185" s="1585"/>
      <c r="AA185" s="1585"/>
      <c r="AB185" s="1585"/>
      <c r="AC185" s="1610"/>
      <c r="AD185" s="1603">
        <v>29215.200000000001</v>
      </c>
      <c r="AE185" s="1585"/>
      <c r="AF185" s="1585"/>
      <c r="AG185" s="1585"/>
      <c r="AH185" s="1585"/>
      <c r="AI185" s="1585"/>
      <c r="AJ185" s="1585"/>
      <c r="AK185" s="1585"/>
      <c r="AL185" s="1610"/>
      <c r="AM185" s="1603">
        <v>59.25</v>
      </c>
      <c r="AN185" s="1585"/>
      <c r="AO185" s="1585"/>
      <c r="AP185" s="1585"/>
      <c r="AQ185" s="1585"/>
      <c r="AR185" s="1585"/>
      <c r="AS185" s="1585"/>
      <c r="AT185" s="1585"/>
      <c r="AU185" s="1610"/>
      <c r="AV185" s="1603">
        <v>2784.75</v>
      </c>
      <c r="AW185" s="1585"/>
      <c r="AX185" s="1585"/>
      <c r="AY185" s="1585"/>
      <c r="AZ185" s="1585"/>
      <c r="BA185" s="1585"/>
      <c r="BB185" s="1585"/>
      <c r="BC185" s="1585"/>
      <c r="BD185" s="1610"/>
      <c r="BE185" s="1603">
        <v>58.24</v>
      </c>
      <c r="BF185" s="1585"/>
      <c r="BG185" s="1585"/>
      <c r="BH185" s="1585"/>
      <c r="BI185" s="1585"/>
      <c r="BJ185" s="1585"/>
      <c r="BK185" s="1585"/>
      <c r="BL185" s="1585"/>
      <c r="BM185" s="1610"/>
      <c r="BN185" s="1603">
        <v>2737.28</v>
      </c>
      <c r="BO185" s="1585"/>
      <c r="BP185" s="1585"/>
      <c r="BQ185" s="1585"/>
      <c r="BR185" s="1585"/>
      <c r="BS185" s="1585"/>
      <c r="BT185" s="1585"/>
      <c r="BU185" s="1585"/>
      <c r="BV185" s="1610"/>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14"/>
      <c r="CT185" s="1615"/>
      <c r="CU185" s="1615"/>
      <c r="CV185" s="1615"/>
      <c r="CW185" s="1615"/>
      <c r="CX185" s="1615"/>
      <c r="CY185" s="1615"/>
      <c r="CZ185" s="1615"/>
      <c r="DA185" s="1771"/>
      <c r="DB185" s="1614"/>
      <c r="DC185" s="1615"/>
      <c r="DD185" s="1615"/>
      <c r="DE185" s="1615"/>
      <c r="DF185" s="1615"/>
      <c r="DG185" s="1615"/>
      <c r="DH185" s="1615"/>
      <c r="DI185" s="1615"/>
      <c r="DJ185" s="1616"/>
    </row>
    <row r="186" spans="2:114" ht="24" customHeight="1">
      <c r="B186" s="1786"/>
      <c r="C186" s="1592"/>
      <c r="D186" s="1590"/>
      <c r="E186" s="1591"/>
      <c r="F186" s="1591"/>
      <c r="G186" s="1592"/>
      <c r="H186" s="1790"/>
      <c r="I186" s="1764"/>
      <c r="J186" s="1764"/>
      <c r="K186" s="1764"/>
      <c r="L186" s="1764"/>
      <c r="M186" s="1764"/>
      <c r="N186" s="1764"/>
      <c r="O186" s="1764"/>
      <c r="P186" s="1748"/>
      <c r="Q186" s="1672" t="s">
        <v>6</v>
      </c>
      <c r="R186" s="1608"/>
      <c r="S186" s="1608"/>
      <c r="T186" s="1609"/>
      <c r="U186" s="1582"/>
      <c r="V186" s="1583"/>
      <c r="W186" s="1583"/>
      <c r="X186" s="1583"/>
      <c r="Y186" s="1583"/>
      <c r="Z186" s="1583"/>
      <c r="AA186" s="1583"/>
      <c r="AB186" s="1583"/>
      <c r="AC186" s="1593"/>
      <c r="AD186" s="1582" t="s">
        <v>4397</v>
      </c>
      <c r="AE186" s="1583"/>
      <c r="AF186" s="1583">
        <v>29215.200000000001</v>
      </c>
      <c r="AG186" s="1583"/>
      <c r="AH186" s="1583"/>
      <c r="AI186" s="1583"/>
      <c r="AJ186" s="1583"/>
      <c r="AK186" s="1583" t="s">
        <v>4465</v>
      </c>
      <c r="AL186" s="1593"/>
      <c r="AM186" s="1582"/>
      <c r="AN186" s="1583"/>
      <c r="AO186" s="1583"/>
      <c r="AP186" s="1583"/>
      <c r="AQ186" s="1583"/>
      <c r="AR186" s="1583"/>
      <c r="AS186" s="1583"/>
      <c r="AT186" s="1583"/>
      <c r="AU186" s="1593"/>
      <c r="AV186" s="1582" t="s">
        <v>4397</v>
      </c>
      <c r="AW186" s="1583"/>
      <c r="AX186" s="1583">
        <v>2784.75</v>
      </c>
      <c r="AY186" s="1583"/>
      <c r="AZ186" s="1583"/>
      <c r="BA186" s="1583"/>
      <c r="BB186" s="1583"/>
      <c r="BC186" s="1583" t="s">
        <v>4465</v>
      </c>
      <c r="BD186" s="1593"/>
      <c r="BE186" s="1582"/>
      <c r="BF186" s="1583"/>
      <c r="BG186" s="1583"/>
      <c r="BH186" s="1583"/>
      <c r="BI186" s="1583"/>
      <c r="BJ186" s="1583"/>
      <c r="BK186" s="1583"/>
      <c r="BL186" s="1583"/>
      <c r="BM186" s="1593"/>
      <c r="BN186" s="1582" t="s">
        <v>4397</v>
      </c>
      <c r="BO186" s="1583"/>
      <c r="BP186" s="1583">
        <v>2737.28</v>
      </c>
      <c r="BQ186" s="1583"/>
      <c r="BR186" s="1583"/>
      <c r="BS186" s="1583"/>
      <c r="BT186" s="1583"/>
      <c r="BU186" s="1583" t="s">
        <v>4465</v>
      </c>
      <c r="BV186" s="1593"/>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17"/>
      <c r="CT186" s="1618"/>
      <c r="CU186" s="1618"/>
      <c r="CV186" s="1618"/>
      <c r="CW186" s="1618"/>
      <c r="CX186" s="1618"/>
      <c r="CY186" s="1618"/>
      <c r="CZ186" s="1618"/>
      <c r="DA186" s="1772"/>
      <c r="DB186" s="1617"/>
      <c r="DC186" s="1618"/>
      <c r="DD186" s="1618"/>
      <c r="DE186" s="1618"/>
      <c r="DF186" s="1618"/>
      <c r="DG186" s="1618"/>
      <c r="DH186" s="1618"/>
      <c r="DI186" s="1618"/>
      <c r="DJ186" s="1619"/>
    </row>
    <row r="187" spans="2:114" ht="24" customHeight="1">
      <c r="B187" s="1786"/>
      <c r="C187" s="1592"/>
      <c r="D187" s="1590"/>
      <c r="E187" s="1591"/>
      <c r="F187" s="1591"/>
      <c r="G187" s="1592"/>
      <c r="H187" s="1789" t="s">
        <v>3095</v>
      </c>
      <c r="I187" s="1588"/>
      <c r="J187" s="1588"/>
      <c r="K187" s="1588"/>
      <c r="L187" s="1588"/>
      <c r="M187" s="1588"/>
      <c r="N187" s="1588"/>
      <c r="O187" s="1588"/>
      <c r="P187" s="1589" t="s">
        <v>4222</v>
      </c>
      <c r="Q187" s="1670" t="s">
        <v>8</v>
      </c>
      <c r="R187" s="1605"/>
      <c r="S187" s="1605"/>
      <c r="T187" s="1606"/>
      <c r="U187" s="1603"/>
      <c r="V187" s="1585"/>
      <c r="W187" s="1585"/>
      <c r="X187" s="1585"/>
      <c r="Y187" s="1585"/>
      <c r="Z187" s="1585"/>
      <c r="AA187" s="1585"/>
      <c r="AB187" s="1585"/>
      <c r="AC187" s="1610"/>
      <c r="AD187" s="1603"/>
      <c r="AE187" s="1585"/>
      <c r="AF187" s="1585"/>
      <c r="AG187" s="1585"/>
      <c r="AH187" s="1585"/>
      <c r="AI187" s="1585"/>
      <c r="AJ187" s="1585"/>
      <c r="AK187" s="1585"/>
      <c r="AL187" s="1610"/>
      <c r="AM187" s="1603"/>
      <c r="AN187" s="1585"/>
      <c r="AO187" s="1585"/>
      <c r="AP187" s="1585"/>
      <c r="AQ187" s="1585"/>
      <c r="AR187" s="1585"/>
      <c r="AS187" s="1585"/>
      <c r="AT187" s="1585"/>
      <c r="AU187" s="1610"/>
      <c r="AV187" s="1603"/>
      <c r="AW187" s="1585"/>
      <c r="AX187" s="1585"/>
      <c r="AY187" s="1585"/>
      <c r="AZ187" s="1585"/>
      <c r="BA187" s="1585"/>
      <c r="BB187" s="1585"/>
      <c r="BC187" s="1585"/>
      <c r="BD187" s="1610"/>
      <c r="BE187" s="1603"/>
      <c r="BF187" s="1585"/>
      <c r="BG187" s="1585"/>
      <c r="BH187" s="1585"/>
      <c r="BI187" s="1585"/>
      <c r="BJ187" s="1585"/>
      <c r="BK187" s="1585"/>
      <c r="BL187" s="1585"/>
      <c r="BM187" s="1610"/>
      <c r="BN187" s="1603"/>
      <c r="BO187" s="1585"/>
      <c r="BP187" s="1585"/>
      <c r="BQ187" s="1585"/>
      <c r="BR187" s="1585"/>
      <c r="BS187" s="1585"/>
      <c r="BT187" s="1585"/>
      <c r="BU187" s="1585"/>
      <c r="BV187" s="1610"/>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14"/>
      <c r="CT187" s="1615"/>
      <c r="CU187" s="1615"/>
      <c r="CV187" s="1615"/>
      <c r="CW187" s="1615"/>
      <c r="CX187" s="1615"/>
      <c r="CY187" s="1615"/>
      <c r="CZ187" s="1615"/>
      <c r="DA187" s="1771"/>
      <c r="DB187" s="1614"/>
      <c r="DC187" s="1615"/>
      <c r="DD187" s="1615"/>
      <c r="DE187" s="1615"/>
      <c r="DF187" s="1615"/>
      <c r="DG187" s="1615"/>
      <c r="DH187" s="1615"/>
      <c r="DI187" s="1615"/>
      <c r="DJ187" s="1616"/>
    </row>
    <row r="188" spans="2:114" ht="24" customHeight="1">
      <c r="B188" s="1786"/>
      <c r="C188" s="1592"/>
      <c r="D188" s="1747"/>
      <c r="E188" s="1764"/>
      <c r="F188" s="1764"/>
      <c r="G188" s="1748"/>
      <c r="H188" s="1790" t="s">
        <v>4221</v>
      </c>
      <c r="I188" s="1764"/>
      <c r="J188" s="1764"/>
      <c r="K188" s="1764"/>
      <c r="L188" s="1764"/>
      <c r="M188" s="1764"/>
      <c r="N188" s="1764"/>
      <c r="O188" s="1764"/>
      <c r="P188" s="1748" t="s">
        <v>4222</v>
      </c>
      <c r="Q188" s="1672" t="s">
        <v>6</v>
      </c>
      <c r="R188" s="1608"/>
      <c r="S188" s="1608"/>
      <c r="T188" s="1609"/>
      <c r="U188" s="1582"/>
      <c r="V188" s="1583"/>
      <c r="W188" s="1583"/>
      <c r="X188" s="1583"/>
      <c r="Y188" s="1583"/>
      <c r="Z188" s="1583"/>
      <c r="AA188" s="1583"/>
      <c r="AB188" s="1583"/>
      <c r="AC188" s="1593"/>
      <c r="AD188" s="1582" t="s">
        <v>4397</v>
      </c>
      <c r="AE188" s="1583"/>
      <c r="AF188" s="1583"/>
      <c r="AG188" s="1583"/>
      <c r="AH188" s="1583"/>
      <c r="AI188" s="1583"/>
      <c r="AJ188" s="1583"/>
      <c r="AK188" s="1583" t="s">
        <v>4465</v>
      </c>
      <c r="AL188" s="1593"/>
      <c r="AM188" s="1582"/>
      <c r="AN188" s="1583"/>
      <c r="AO188" s="1583"/>
      <c r="AP188" s="1583"/>
      <c r="AQ188" s="1583"/>
      <c r="AR188" s="1583"/>
      <c r="AS188" s="1583"/>
      <c r="AT188" s="1583"/>
      <c r="AU188" s="1593"/>
      <c r="AV188" s="1582" t="s">
        <v>4397</v>
      </c>
      <c r="AW188" s="1583"/>
      <c r="AX188" s="1583"/>
      <c r="AY188" s="1583"/>
      <c r="AZ188" s="1583"/>
      <c r="BA188" s="1583"/>
      <c r="BB188" s="1583"/>
      <c r="BC188" s="1583" t="s">
        <v>4398</v>
      </c>
      <c r="BD188" s="1593"/>
      <c r="BE188" s="1582"/>
      <c r="BF188" s="1583"/>
      <c r="BG188" s="1583"/>
      <c r="BH188" s="1583"/>
      <c r="BI188" s="1583"/>
      <c r="BJ188" s="1583"/>
      <c r="BK188" s="1583"/>
      <c r="BL188" s="1583"/>
      <c r="BM188" s="1593"/>
      <c r="BN188" s="1582" t="s">
        <v>4397</v>
      </c>
      <c r="BO188" s="1583"/>
      <c r="BP188" s="1583"/>
      <c r="BQ188" s="1583"/>
      <c r="BR188" s="1583"/>
      <c r="BS188" s="1583"/>
      <c r="BT188" s="1583"/>
      <c r="BU188" s="1583" t="s">
        <v>4398</v>
      </c>
      <c r="BV188" s="1593"/>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17"/>
      <c r="CT188" s="1618"/>
      <c r="CU188" s="1618"/>
      <c r="CV188" s="1618"/>
      <c r="CW188" s="1618"/>
      <c r="CX188" s="1618"/>
      <c r="CY188" s="1618"/>
      <c r="CZ188" s="1618"/>
      <c r="DA188" s="1772"/>
      <c r="DB188" s="1617"/>
      <c r="DC188" s="1618"/>
      <c r="DD188" s="1618"/>
      <c r="DE188" s="1618"/>
      <c r="DF188" s="1618"/>
      <c r="DG188" s="1618"/>
      <c r="DH188" s="1618"/>
      <c r="DI188" s="1618"/>
      <c r="DJ188" s="1619"/>
    </row>
    <row r="189" spans="2:114" ht="24" customHeight="1">
      <c r="B189" s="1786"/>
      <c r="C189" s="1592"/>
      <c r="D189" s="1587" t="s">
        <v>4223</v>
      </c>
      <c r="E189" s="1588"/>
      <c r="F189" s="1588"/>
      <c r="G189" s="1588"/>
      <c r="H189" s="1588"/>
      <c r="I189" s="1588"/>
      <c r="J189" s="1588"/>
      <c r="K189" s="1588"/>
      <c r="L189" s="1588"/>
      <c r="M189" s="1588"/>
      <c r="N189" s="1588"/>
      <c r="O189" s="1588"/>
      <c r="P189" s="1589"/>
      <c r="Q189" s="1670" t="s">
        <v>8</v>
      </c>
      <c r="R189" s="1605"/>
      <c r="S189" s="1605"/>
      <c r="T189" s="1606"/>
      <c r="U189" s="1597"/>
      <c r="V189" s="1598"/>
      <c r="W189" s="1598"/>
      <c r="X189" s="1598"/>
      <c r="Y189" s="1598"/>
      <c r="Z189" s="1598"/>
      <c r="AA189" s="1598"/>
      <c r="AB189" s="1598"/>
      <c r="AC189" s="1599"/>
      <c r="AD189" s="1603">
        <v>271685.01984000002</v>
      </c>
      <c r="AE189" s="1585"/>
      <c r="AF189" s="1585"/>
      <c r="AG189" s="1585"/>
      <c r="AH189" s="1585"/>
      <c r="AI189" s="1585"/>
      <c r="AJ189" s="1585"/>
      <c r="AK189" s="1585"/>
      <c r="AL189" s="1610"/>
      <c r="AM189" s="1597"/>
      <c r="AN189" s="1598"/>
      <c r="AO189" s="1598"/>
      <c r="AP189" s="1598"/>
      <c r="AQ189" s="1598"/>
      <c r="AR189" s="1598"/>
      <c r="AS189" s="1598"/>
      <c r="AT189" s="1598"/>
      <c r="AU189" s="1599"/>
      <c r="AV189" s="1603">
        <v>28500.375</v>
      </c>
      <c r="AW189" s="1585"/>
      <c r="AX189" s="1585"/>
      <c r="AY189" s="1585"/>
      <c r="AZ189" s="1585"/>
      <c r="BA189" s="1585"/>
      <c r="BB189" s="1585"/>
      <c r="BC189" s="1585"/>
      <c r="BD189" s="1610"/>
      <c r="BE189" s="1597"/>
      <c r="BF189" s="1598"/>
      <c r="BG189" s="1598"/>
      <c r="BH189" s="1598"/>
      <c r="BI189" s="1598"/>
      <c r="BJ189" s="1598"/>
      <c r="BK189" s="1598"/>
      <c r="BL189" s="1598"/>
      <c r="BM189" s="1599"/>
      <c r="BN189" s="1603">
        <v>27960.328000000001</v>
      </c>
      <c r="BO189" s="1585"/>
      <c r="BP189" s="1585"/>
      <c r="BQ189" s="1585"/>
      <c r="BR189" s="1585"/>
      <c r="BS189" s="1585"/>
      <c r="BT189" s="1585"/>
      <c r="BU189" s="1585"/>
      <c r="BV189" s="1610"/>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97"/>
      <c r="CT189" s="1598"/>
      <c r="CU189" s="1598"/>
      <c r="CV189" s="1598"/>
      <c r="CW189" s="1598"/>
      <c r="CX189" s="1598"/>
      <c r="CY189" s="1598"/>
      <c r="CZ189" s="1598"/>
      <c r="DA189" s="1599"/>
      <c r="DB189" s="1597"/>
      <c r="DC189" s="1598"/>
      <c r="DD189" s="1598"/>
      <c r="DE189" s="1598"/>
      <c r="DF189" s="1598"/>
      <c r="DG189" s="1598"/>
      <c r="DH189" s="1598"/>
      <c r="DI189" s="1598"/>
      <c r="DJ189" s="1762"/>
    </row>
    <row r="190" spans="2:114" ht="24" customHeight="1">
      <c r="B190" s="1787"/>
      <c r="C190" s="1748"/>
      <c r="D190" s="1747"/>
      <c r="E190" s="1764"/>
      <c r="F190" s="1764"/>
      <c r="G190" s="1764"/>
      <c r="H190" s="1764"/>
      <c r="I190" s="1764"/>
      <c r="J190" s="1764"/>
      <c r="K190" s="1764"/>
      <c r="L190" s="1764"/>
      <c r="M190" s="1764"/>
      <c r="N190" s="1764"/>
      <c r="O190" s="1764"/>
      <c r="P190" s="1748"/>
      <c r="Q190" s="1672" t="s">
        <v>6</v>
      </c>
      <c r="R190" s="1608"/>
      <c r="S190" s="1608"/>
      <c r="T190" s="1609"/>
      <c r="U190" s="1600"/>
      <c r="V190" s="1601"/>
      <c r="W190" s="1601"/>
      <c r="X190" s="1601"/>
      <c r="Y190" s="1601"/>
      <c r="Z190" s="1601"/>
      <c r="AA190" s="1601"/>
      <c r="AB190" s="1601"/>
      <c r="AC190" s="1602"/>
      <c r="AD190" s="1582" t="s">
        <v>4397</v>
      </c>
      <c r="AE190" s="1583"/>
      <c r="AF190" s="1583">
        <v>271685.01984000002</v>
      </c>
      <c r="AG190" s="1583"/>
      <c r="AH190" s="1583"/>
      <c r="AI190" s="1583"/>
      <c r="AJ190" s="1583"/>
      <c r="AK190" s="1583" t="s">
        <v>4398</v>
      </c>
      <c r="AL190" s="1593"/>
      <c r="AM190" s="1600"/>
      <c r="AN190" s="1601"/>
      <c r="AO190" s="1601"/>
      <c r="AP190" s="1601"/>
      <c r="AQ190" s="1601"/>
      <c r="AR190" s="1601"/>
      <c r="AS190" s="1601"/>
      <c r="AT190" s="1601"/>
      <c r="AU190" s="1602"/>
      <c r="AV190" s="1582" t="s">
        <v>4397</v>
      </c>
      <c r="AW190" s="1583"/>
      <c r="AX190" s="1583">
        <v>28500.375</v>
      </c>
      <c r="AY190" s="1583"/>
      <c r="AZ190" s="1583"/>
      <c r="BA190" s="1583"/>
      <c r="BB190" s="1583"/>
      <c r="BC190" s="1583" t="s">
        <v>4398</v>
      </c>
      <c r="BD190" s="1593"/>
      <c r="BE190" s="1600"/>
      <c r="BF190" s="1601"/>
      <c r="BG190" s="1601"/>
      <c r="BH190" s="1601"/>
      <c r="BI190" s="1601"/>
      <c r="BJ190" s="1601"/>
      <c r="BK190" s="1601"/>
      <c r="BL190" s="1601"/>
      <c r="BM190" s="1602"/>
      <c r="BN190" s="1582" t="s">
        <v>4397</v>
      </c>
      <c r="BO190" s="1583"/>
      <c r="BP190" s="1583">
        <v>27960.328000000001</v>
      </c>
      <c r="BQ190" s="1583"/>
      <c r="BR190" s="1583"/>
      <c r="BS190" s="1583"/>
      <c r="BT190" s="1583"/>
      <c r="BU190" s="1583" t="s">
        <v>4398</v>
      </c>
      <c r="BV190" s="1593"/>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600"/>
      <c r="CT190" s="1601"/>
      <c r="CU190" s="1601"/>
      <c r="CV190" s="1601"/>
      <c r="CW190" s="1601"/>
      <c r="CX190" s="1601"/>
      <c r="CY190" s="1601"/>
      <c r="CZ190" s="1601"/>
      <c r="DA190" s="1602"/>
      <c r="DB190" s="1600"/>
      <c r="DC190" s="1601"/>
      <c r="DD190" s="1601"/>
      <c r="DE190" s="1601"/>
      <c r="DF190" s="1601"/>
      <c r="DG190" s="1601"/>
      <c r="DH190" s="1601"/>
      <c r="DI190" s="1601"/>
      <c r="DJ190" s="1763"/>
    </row>
    <row r="191" spans="2:114" ht="24" customHeight="1">
      <c r="B191" s="1711" t="s">
        <v>99</v>
      </c>
      <c r="C191" s="1589"/>
      <c r="D191" s="1587" t="s">
        <v>4239</v>
      </c>
      <c r="E191" s="1588"/>
      <c r="F191" s="1588"/>
      <c r="G191" s="1589"/>
      <c r="H191" s="1587" t="s">
        <v>4240</v>
      </c>
      <c r="I191" s="1588"/>
      <c r="J191" s="1588"/>
      <c r="K191" s="1588"/>
      <c r="L191" s="1588"/>
      <c r="M191" s="1588"/>
      <c r="N191" s="1588"/>
      <c r="O191" s="1588"/>
      <c r="P191" s="1589"/>
      <c r="Q191" s="1670" t="s">
        <v>8</v>
      </c>
      <c r="R191" s="1605"/>
      <c r="S191" s="1605"/>
      <c r="T191" s="1606"/>
      <c r="U191" s="1603">
        <v>0.63359999999999994</v>
      </c>
      <c r="V191" s="1585"/>
      <c r="W191" s="1585"/>
      <c r="X191" s="1585"/>
      <c r="Y191" s="1585"/>
      <c r="Z191" s="1585"/>
      <c r="AA191" s="1585"/>
      <c r="AB191" s="1585"/>
      <c r="AC191" s="1610"/>
      <c r="AD191" s="1603">
        <v>1.4966639999999998</v>
      </c>
      <c r="AE191" s="1585"/>
      <c r="AF191" s="1585"/>
      <c r="AG191" s="1585"/>
      <c r="AH191" s="1585"/>
      <c r="AI191" s="1585"/>
      <c r="AJ191" s="1585"/>
      <c r="AK191" s="1585"/>
      <c r="AL191" s="1610"/>
      <c r="AM191" s="1597"/>
      <c r="AN191" s="1598"/>
      <c r="AO191" s="1598"/>
      <c r="AP191" s="1598"/>
      <c r="AQ191" s="1598"/>
      <c r="AR191" s="1598"/>
      <c r="AS191" s="1598"/>
      <c r="AT191" s="1598"/>
      <c r="AU191" s="1599"/>
      <c r="AV191" s="1597"/>
      <c r="AW191" s="1598"/>
      <c r="AX191" s="1598"/>
      <c r="AY191" s="1598"/>
      <c r="AZ191" s="1598"/>
      <c r="BA191" s="1598"/>
      <c r="BB191" s="1598"/>
      <c r="BC191" s="1598"/>
      <c r="BD191" s="1599"/>
      <c r="BE191" s="1603">
        <v>59.24</v>
      </c>
      <c r="BF191" s="1585"/>
      <c r="BG191" s="1585"/>
      <c r="BH191" s="1585"/>
      <c r="BI191" s="1585"/>
      <c r="BJ191" s="1585"/>
      <c r="BK191" s="1585"/>
      <c r="BL191" s="1585"/>
      <c r="BM191" s="1610"/>
      <c r="BN191" s="1603">
        <v>69.3108</v>
      </c>
      <c r="BO191" s="1585"/>
      <c r="BP191" s="1585"/>
      <c r="BQ191" s="1585"/>
      <c r="BR191" s="1585"/>
      <c r="BS191" s="1585"/>
      <c r="BT191" s="1585"/>
      <c r="BU191" s="1585"/>
      <c r="BV191" s="1610"/>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603">
        <v>60.98</v>
      </c>
      <c r="CT191" s="1585"/>
      <c r="CU191" s="1585"/>
      <c r="CV191" s="1585"/>
      <c r="CW191" s="1585"/>
      <c r="CX191" s="1585"/>
      <c r="CY191" s="1585"/>
      <c r="CZ191" s="1585"/>
      <c r="DA191" s="1610"/>
      <c r="DB191" s="1603">
        <v>71.346599999999995</v>
      </c>
      <c r="DC191" s="1585"/>
      <c r="DD191" s="1585"/>
      <c r="DE191" s="1585"/>
      <c r="DF191" s="1585"/>
      <c r="DG191" s="1585"/>
      <c r="DH191" s="1585"/>
      <c r="DI191" s="1585"/>
      <c r="DJ191" s="1586"/>
    </row>
    <row r="192" spans="2:114" ht="24" customHeight="1">
      <c r="B192" s="1786"/>
      <c r="C192" s="1592"/>
      <c r="D192" s="1590"/>
      <c r="E192" s="1591"/>
      <c r="F192" s="1591"/>
      <c r="G192" s="1592"/>
      <c r="H192" s="1590"/>
      <c r="I192" s="1591"/>
      <c r="J192" s="1591"/>
      <c r="K192" s="1591"/>
      <c r="L192" s="1591"/>
      <c r="M192" s="1591"/>
      <c r="N192" s="1591"/>
      <c r="O192" s="1591"/>
      <c r="P192" s="1592"/>
      <c r="Q192" s="1672" t="s">
        <v>6</v>
      </c>
      <c r="R192" s="1608"/>
      <c r="S192" s="1608"/>
      <c r="T192" s="1609"/>
      <c r="U192" s="1582"/>
      <c r="V192" s="1583"/>
      <c r="W192" s="1583"/>
      <c r="X192" s="1583"/>
      <c r="Y192" s="1583"/>
      <c r="Z192" s="1583"/>
      <c r="AA192" s="1583"/>
      <c r="AB192" s="1583"/>
      <c r="AC192" s="1593"/>
      <c r="AD192" s="1582" t="s">
        <v>4397</v>
      </c>
      <c r="AE192" s="1583"/>
      <c r="AF192" s="1583">
        <v>1.3047839999999999</v>
      </c>
      <c r="AG192" s="1583"/>
      <c r="AH192" s="1583"/>
      <c r="AI192" s="1583"/>
      <c r="AJ192" s="1583"/>
      <c r="AK192" s="1583" t="s">
        <v>4465</v>
      </c>
      <c r="AL192" s="1593"/>
      <c r="AM192" s="1600"/>
      <c r="AN192" s="1601"/>
      <c r="AO192" s="1601"/>
      <c r="AP192" s="1601"/>
      <c r="AQ192" s="1601"/>
      <c r="AR192" s="1601"/>
      <c r="AS192" s="1601"/>
      <c r="AT192" s="1601"/>
      <c r="AU192" s="1602"/>
      <c r="AV192" s="1600"/>
      <c r="AW192" s="1601"/>
      <c r="AX192" s="1601"/>
      <c r="AY192" s="1601"/>
      <c r="AZ192" s="1601"/>
      <c r="BA192" s="1601"/>
      <c r="BB192" s="1601"/>
      <c r="BC192" s="1601"/>
      <c r="BD192" s="1602"/>
      <c r="BE192" s="1788"/>
      <c r="BF192" s="1583"/>
      <c r="BG192" s="1583"/>
      <c r="BH192" s="1583"/>
      <c r="BI192" s="1583"/>
      <c r="BJ192" s="1583"/>
      <c r="BK192" s="1583"/>
      <c r="BL192" s="1583"/>
      <c r="BM192" s="1758"/>
      <c r="BN192" s="1582" t="s">
        <v>4397</v>
      </c>
      <c r="BO192" s="1583"/>
      <c r="BP192" s="1583">
        <v>60.424800000000005</v>
      </c>
      <c r="BQ192" s="1583"/>
      <c r="BR192" s="1583"/>
      <c r="BS192" s="1583"/>
      <c r="BT192" s="1583"/>
      <c r="BU192" s="1583" t="s">
        <v>4465</v>
      </c>
      <c r="BV192" s="1593"/>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82"/>
      <c r="CT192" s="1583"/>
      <c r="CU192" s="1583"/>
      <c r="CV192" s="1583"/>
      <c r="CW192" s="1583"/>
      <c r="CX192" s="1583"/>
      <c r="CY192" s="1583"/>
      <c r="CZ192" s="1583"/>
      <c r="DA192" s="1593"/>
      <c r="DB192" s="1582" t="s">
        <v>4397</v>
      </c>
      <c r="DC192" s="1583"/>
      <c r="DD192" s="1583">
        <v>62.199599999999997</v>
      </c>
      <c r="DE192" s="1583"/>
      <c r="DF192" s="1583"/>
      <c r="DG192" s="1583"/>
      <c r="DH192" s="1583"/>
      <c r="DI192" s="1583" t="s">
        <v>4465</v>
      </c>
      <c r="DJ192" s="1584"/>
    </row>
    <row r="193" spans="2:114" ht="24" customHeight="1">
      <c r="B193" s="1786"/>
      <c r="C193" s="1592"/>
      <c r="D193" s="1590"/>
      <c r="E193" s="1591"/>
      <c r="F193" s="1591"/>
      <c r="G193" s="1592"/>
      <c r="H193" s="1590"/>
      <c r="I193" s="1592"/>
      <c r="J193" s="1587" t="s">
        <v>4251</v>
      </c>
      <c r="K193" s="1588"/>
      <c r="L193" s="1588"/>
      <c r="M193" s="1588"/>
      <c r="N193" s="1588"/>
      <c r="O193" s="1588"/>
      <c r="P193" s="1589"/>
      <c r="Q193" s="1670" t="s">
        <v>8</v>
      </c>
      <c r="R193" s="1605"/>
      <c r="S193" s="1605"/>
      <c r="T193" s="1606"/>
      <c r="U193" s="1603">
        <v>0.64559999999999995</v>
      </c>
      <c r="V193" s="1585"/>
      <c r="W193" s="1585"/>
      <c r="X193" s="1585"/>
      <c r="Y193" s="1585"/>
      <c r="Z193" s="1585"/>
      <c r="AA193" s="1585"/>
      <c r="AB193" s="1585"/>
      <c r="AC193" s="1610"/>
      <c r="AD193" s="1603">
        <v>0.75535199999999991</v>
      </c>
      <c r="AE193" s="1585"/>
      <c r="AF193" s="1585"/>
      <c r="AG193" s="1585"/>
      <c r="AH193" s="1585"/>
      <c r="AI193" s="1585"/>
      <c r="AJ193" s="1585"/>
      <c r="AK193" s="1585"/>
      <c r="AL193" s="1610"/>
      <c r="AM193" s="1597"/>
      <c r="AN193" s="1598"/>
      <c r="AO193" s="1598"/>
      <c r="AP193" s="1598"/>
      <c r="AQ193" s="1598"/>
      <c r="AR193" s="1598"/>
      <c r="AS193" s="1598"/>
      <c r="AT193" s="1598"/>
      <c r="AU193" s="1599"/>
      <c r="AV193" s="1597"/>
      <c r="AW193" s="1598"/>
      <c r="AX193" s="1598"/>
      <c r="AY193" s="1598"/>
      <c r="AZ193" s="1598"/>
      <c r="BA193" s="1598"/>
      <c r="BB193" s="1598"/>
      <c r="BC193" s="1598"/>
      <c r="BD193" s="1599"/>
      <c r="BE193" s="1603">
        <v>60.24</v>
      </c>
      <c r="BF193" s="1585"/>
      <c r="BG193" s="1585"/>
      <c r="BH193" s="1585"/>
      <c r="BI193" s="1585"/>
      <c r="BJ193" s="1585"/>
      <c r="BK193" s="1585"/>
      <c r="BL193" s="1585"/>
      <c r="BM193" s="1610"/>
      <c r="BN193" s="1603">
        <v>70.480800000000002</v>
      </c>
      <c r="BO193" s="1585"/>
      <c r="BP193" s="1585"/>
      <c r="BQ193" s="1585"/>
      <c r="BR193" s="1585"/>
      <c r="BS193" s="1585"/>
      <c r="BT193" s="1585"/>
      <c r="BU193" s="1585"/>
      <c r="BV193" s="1610"/>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603">
        <v>61.98</v>
      </c>
      <c r="CT193" s="1585"/>
      <c r="CU193" s="1585"/>
      <c r="CV193" s="1585"/>
      <c r="CW193" s="1585"/>
      <c r="CX193" s="1585"/>
      <c r="CY193" s="1585"/>
      <c r="CZ193" s="1585"/>
      <c r="DA193" s="1610"/>
      <c r="DB193" s="1603">
        <v>72.516599999999997</v>
      </c>
      <c r="DC193" s="1585"/>
      <c r="DD193" s="1585"/>
      <c r="DE193" s="1585"/>
      <c r="DF193" s="1585"/>
      <c r="DG193" s="1585"/>
      <c r="DH193" s="1585"/>
      <c r="DI193" s="1585"/>
      <c r="DJ193" s="1586"/>
    </row>
    <row r="194" spans="2:114" ht="24" customHeight="1">
      <c r="B194" s="1786"/>
      <c r="C194" s="1592"/>
      <c r="D194" s="1590"/>
      <c r="E194" s="1591"/>
      <c r="F194" s="1591"/>
      <c r="G194" s="1592"/>
      <c r="H194" s="1747"/>
      <c r="I194" s="1748"/>
      <c r="J194" s="1747"/>
      <c r="K194" s="1764"/>
      <c r="L194" s="1764"/>
      <c r="M194" s="1764"/>
      <c r="N194" s="1764"/>
      <c r="O194" s="1764"/>
      <c r="P194" s="1748"/>
      <c r="Q194" s="1672" t="s">
        <v>6</v>
      </c>
      <c r="R194" s="1608"/>
      <c r="S194" s="1608"/>
      <c r="T194" s="1609"/>
      <c r="U194" s="1582"/>
      <c r="V194" s="1583"/>
      <c r="W194" s="1583"/>
      <c r="X194" s="1583"/>
      <c r="Y194" s="1583"/>
      <c r="Z194" s="1583"/>
      <c r="AA194" s="1583"/>
      <c r="AB194" s="1583"/>
      <c r="AC194" s="1593"/>
      <c r="AD194" s="1582" t="s">
        <v>4397</v>
      </c>
      <c r="AE194" s="1583"/>
      <c r="AF194" s="1583">
        <v>0.65851199999999999</v>
      </c>
      <c r="AG194" s="1583"/>
      <c r="AH194" s="1583"/>
      <c r="AI194" s="1583"/>
      <c r="AJ194" s="1583"/>
      <c r="AK194" s="1583" t="s">
        <v>4465</v>
      </c>
      <c r="AL194" s="1593"/>
      <c r="AM194" s="1600"/>
      <c r="AN194" s="1601"/>
      <c r="AO194" s="1601"/>
      <c r="AP194" s="1601"/>
      <c r="AQ194" s="1601"/>
      <c r="AR194" s="1601"/>
      <c r="AS194" s="1601"/>
      <c r="AT194" s="1601"/>
      <c r="AU194" s="1602"/>
      <c r="AV194" s="1600"/>
      <c r="AW194" s="1601"/>
      <c r="AX194" s="1601"/>
      <c r="AY194" s="1601"/>
      <c r="AZ194" s="1601"/>
      <c r="BA194" s="1601"/>
      <c r="BB194" s="1601"/>
      <c r="BC194" s="1601"/>
      <c r="BD194" s="1602"/>
      <c r="BE194" s="1788"/>
      <c r="BF194" s="1583"/>
      <c r="BG194" s="1583"/>
      <c r="BH194" s="1583"/>
      <c r="BI194" s="1583"/>
      <c r="BJ194" s="1583"/>
      <c r="BK194" s="1583"/>
      <c r="BL194" s="1583"/>
      <c r="BM194" s="1758"/>
      <c r="BN194" s="1582" t="s">
        <v>4397</v>
      </c>
      <c r="BO194" s="1583"/>
      <c r="BP194" s="1583">
        <v>61.444800000000001</v>
      </c>
      <c r="BQ194" s="1583"/>
      <c r="BR194" s="1583"/>
      <c r="BS194" s="1583"/>
      <c r="BT194" s="1583"/>
      <c r="BU194" s="1583" t="s">
        <v>4465</v>
      </c>
      <c r="BV194" s="1593"/>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82"/>
      <c r="CT194" s="1583"/>
      <c r="CU194" s="1583"/>
      <c r="CV194" s="1583"/>
      <c r="CW194" s="1583"/>
      <c r="CX194" s="1583"/>
      <c r="CY194" s="1583"/>
      <c r="CZ194" s="1583"/>
      <c r="DA194" s="1593"/>
      <c r="DB194" s="1582" t="s">
        <v>4397</v>
      </c>
      <c r="DC194" s="1583"/>
      <c r="DD194" s="1583">
        <v>63.2196</v>
      </c>
      <c r="DE194" s="1583"/>
      <c r="DF194" s="1583"/>
      <c r="DG194" s="1583"/>
      <c r="DH194" s="1583"/>
      <c r="DI194" s="1583" t="s">
        <v>4465</v>
      </c>
      <c r="DJ194" s="1584"/>
    </row>
    <row r="195" spans="2:114" ht="24" customHeight="1">
      <c r="B195" s="1786"/>
      <c r="C195" s="1592"/>
      <c r="D195" s="1590"/>
      <c r="E195" s="1591"/>
      <c r="F195" s="1591"/>
      <c r="G195" s="1592"/>
      <c r="H195" s="1587" t="s">
        <v>4242</v>
      </c>
      <c r="I195" s="1588"/>
      <c r="J195" s="1588"/>
      <c r="K195" s="1588"/>
      <c r="L195" s="1588"/>
      <c r="M195" s="1588"/>
      <c r="N195" s="1588"/>
      <c r="O195" s="1588"/>
      <c r="P195" s="1589"/>
      <c r="Q195" s="1670" t="s">
        <v>8</v>
      </c>
      <c r="R195" s="1605"/>
      <c r="S195" s="1605"/>
      <c r="T195" s="1606"/>
      <c r="U195" s="1603"/>
      <c r="V195" s="1585"/>
      <c r="W195" s="1585"/>
      <c r="X195" s="1585"/>
      <c r="Y195" s="1585"/>
      <c r="Z195" s="1585"/>
      <c r="AA195" s="1585"/>
      <c r="AB195" s="1585"/>
      <c r="AC195" s="1610"/>
      <c r="AD195" s="1603">
        <v>0</v>
      </c>
      <c r="AE195" s="1585"/>
      <c r="AF195" s="1585"/>
      <c r="AG195" s="1585"/>
      <c r="AH195" s="1585"/>
      <c r="AI195" s="1585"/>
      <c r="AJ195" s="1585"/>
      <c r="AK195" s="1585"/>
      <c r="AL195" s="1610"/>
      <c r="AM195" s="1597"/>
      <c r="AN195" s="1598"/>
      <c r="AO195" s="1598"/>
      <c r="AP195" s="1598"/>
      <c r="AQ195" s="1598"/>
      <c r="AR195" s="1598"/>
      <c r="AS195" s="1598"/>
      <c r="AT195" s="1598"/>
      <c r="AU195" s="1599"/>
      <c r="AV195" s="1597"/>
      <c r="AW195" s="1598"/>
      <c r="AX195" s="1598"/>
      <c r="AY195" s="1598"/>
      <c r="AZ195" s="1598"/>
      <c r="BA195" s="1598"/>
      <c r="BB195" s="1598"/>
      <c r="BC195" s="1598"/>
      <c r="BD195" s="1599"/>
      <c r="BE195" s="1603">
        <v>61.24</v>
      </c>
      <c r="BF195" s="1585"/>
      <c r="BG195" s="1585"/>
      <c r="BH195" s="1585"/>
      <c r="BI195" s="1585"/>
      <c r="BJ195" s="1585"/>
      <c r="BK195" s="1585"/>
      <c r="BL195" s="1585"/>
      <c r="BM195" s="1610"/>
      <c r="BN195" s="1603">
        <v>72.875600000000006</v>
      </c>
      <c r="BO195" s="1585"/>
      <c r="BP195" s="1585"/>
      <c r="BQ195" s="1585"/>
      <c r="BR195" s="1585"/>
      <c r="BS195" s="1585"/>
      <c r="BT195" s="1585"/>
      <c r="BU195" s="1585"/>
      <c r="BV195" s="1610"/>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603">
        <v>62.98</v>
      </c>
      <c r="CT195" s="1585"/>
      <c r="CU195" s="1585"/>
      <c r="CV195" s="1585"/>
      <c r="CW195" s="1585"/>
      <c r="CX195" s="1585"/>
      <c r="CY195" s="1585"/>
      <c r="CZ195" s="1585"/>
      <c r="DA195" s="1610"/>
      <c r="DB195" s="1603">
        <v>74.94619999999999</v>
      </c>
      <c r="DC195" s="1585"/>
      <c r="DD195" s="1585"/>
      <c r="DE195" s="1585"/>
      <c r="DF195" s="1585"/>
      <c r="DG195" s="1585"/>
      <c r="DH195" s="1585"/>
      <c r="DI195" s="1585"/>
      <c r="DJ195" s="1586"/>
    </row>
    <row r="196" spans="2:114" ht="24" customHeight="1">
      <c r="B196" s="1786"/>
      <c r="C196" s="1592"/>
      <c r="D196" s="1590"/>
      <c r="E196" s="1591"/>
      <c r="F196" s="1591"/>
      <c r="G196" s="1592"/>
      <c r="H196" s="1590"/>
      <c r="I196" s="1591"/>
      <c r="J196" s="1591"/>
      <c r="K196" s="1591"/>
      <c r="L196" s="1591"/>
      <c r="M196" s="1591"/>
      <c r="N196" s="1591"/>
      <c r="O196" s="1591"/>
      <c r="P196" s="1592"/>
      <c r="Q196" s="1672" t="s">
        <v>6</v>
      </c>
      <c r="R196" s="1608"/>
      <c r="S196" s="1608"/>
      <c r="T196" s="1609"/>
      <c r="U196" s="1582"/>
      <c r="V196" s="1583"/>
      <c r="W196" s="1583"/>
      <c r="X196" s="1583"/>
      <c r="Y196" s="1583"/>
      <c r="Z196" s="1583"/>
      <c r="AA196" s="1583"/>
      <c r="AB196" s="1583"/>
      <c r="AC196" s="1593"/>
      <c r="AD196" s="1582" t="s">
        <v>4397</v>
      </c>
      <c r="AE196" s="1583"/>
      <c r="AF196" s="1583">
        <v>0</v>
      </c>
      <c r="AG196" s="1583"/>
      <c r="AH196" s="1583"/>
      <c r="AI196" s="1583"/>
      <c r="AJ196" s="1583"/>
      <c r="AK196" s="1583" t="s">
        <v>4465</v>
      </c>
      <c r="AL196" s="1593"/>
      <c r="AM196" s="1600"/>
      <c r="AN196" s="1601"/>
      <c r="AO196" s="1601"/>
      <c r="AP196" s="1601"/>
      <c r="AQ196" s="1601"/>
      <c r="AR196" s="1601"/>
      <c r="AS196" s="1601"/>
      <c r="AT196" s="1601"/>
      <c r="AU196" s="1602"/>
      <c r="AV196" s="1600"/>
      <c r="AW196" s="1601"/>
      <c r="AX196" s="1601"/>
      <c r="AY196" s="1601"/>
      <c r="AZ196" s="1601"/>
      <c r="BA196" s="1601"/>
      <c r="BB196" s="1601"/>
      <c r="BC196" s="1601"/>
      <c r="BD196" s="1602"/>
      <c r="BE196" s="1788"/>
      <c r="BF196" s="1583"/>
      <c r="BG196" s="1583"/>
      <c r="BH196" s="1583"/>
      <c r="BI196" s="1583"/>
      <c r="BJ196" s="1583"/>
      <c r="BK196" s="1583"/>
      <c r="BL196" s="1583"/>
      <c r="BM196" s="1758"/>
      <c r="BN196" s="1582" t="s">
        <v>4397</v>
      </c>
      <c r="BO196" s="1583"/>
      <c r="BP196" s="1583">
        <v>83.286400000000015</v>
      </c>
      <c r="BQ196" s="1583"/>
      <c r="BR196" s="1583"/>
      <c r="BS196" s="1583"/>
      <c r="BT196" s="1583"/>
      <c r="BU196" s="1583" t="s">
        <v>4465</v>
      </c>
      <c r="BV196" s="1593"/>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82"/>
      <c r="CT196" s="1583"/>
      <c r="CU196" s="1583"/>
      <c r="CV196" s="1583"/>
      <c r="CW196" s="1583"/>
      <c r="CX196" s="1583"/>
      <c r="CY196" s="1583"/>
      <c r="CZ196" s="1583"/>
      <c r="DA196" s="1593"/>
      <c r="DB196" s="1582" t="s">
        <v>4397</v>
      </c>
      <c r="DC196" s="1583"/>
      <c r="DD196" s="1583">
        <v>85.652799999999999</v>
      </c>
      <c r="DE196" s="1583"/>
      <c r="DF196" s="1583"/>
      <c r="DG196" s="1583"/>
      <c r="DH196" s="1583"/>
      <c r="DI196" s="1583" t="s">
        <v>4465</v>
      </c>
      <c r="DJ196" s="1584"/>
    </row>
    <row r="197" spans="2:114" ht="24" customHeight="1">
      <c r="B197" s="1786"/>
      <c r="C197" s="1592"/>
      <c r="D197" s="1590"/>
      <c r="E197" s="1591"/>
      <c r="F197" s="1591"/>
      <c r="G197" s="1592"/>
      <c r="H197" s="1590"/>
      <c r="I197" s="1592"/>
      <c r="J197" s="1587" t="s">
        <v>4251</v>
      </c>
      <c r="K197" s="1588"/>
      <c r="L197" s="1588"/>
      <c r="M197" s="1588"/>
      <c r="N197" s="1588"/>
      <c r="O197" s="1588"/>
      <c r="P197" s="1589"/>
      <c r="Q197" s="1670" t="s">
        <v>8</v>
      </c>
      <c r="R197" s="1605"/>
      <c r="S197" s="1605"/>
      <c r="T197" s="1606"/>
      <c r="U197" s="1603">
        <v>0</v>
      </c>
      <c r="V197" s="1585"/>
      <c r="W197" s="1585"/>
      <c r="X197" s="1585"/>
      <c r="Y197" s="1585"/>
      <c r="Z197" s="1585"/>
      <c r="AA197" s="1585"/>
      <c r="AB197" s="1585"/>
      <c r="AC197" s="1610"/>
      <c r="AD197" s="1603">
        <v>0</v>
      </c>
      <c r="AE197" s="1585"/>
      <c r="AF197" s="1585"/>
      <c r="AG197" s="1585"/>
      <c r="AH197" s="1585"/>
      <c r="AI197" s="1585"/>
      <c r="AJ197" s="1585"/>
      <c r="AK197" s="1585"/>
      <c r="AL197" s="1610"/>
      <c r="AM197" s="1597"/>
      <c r="AN197" s="1598"/>
      <c r="AO197" s="1598"/>
      <c r="AP197" s="1598"/>
      <c r="AQ197" s="1598"/>
      <c r="AR197" s="1598"/>
      <c r="AS197" s="1598"/>
      <c r="AT197" s="1598"/>
      <c r="AU197" s="1599"/>
      <c r="AV197" s="1597"/>
      <c r="AW197" s="1598"/>
      <c r="AX197" s="1598"/>
      <c r="AY197" s="1598"/>
      <c r="AZ197" s="1598"/>
      <c r="BA197" s="1598"/>
      <c r="BB197" s="1598"/>
      <c r="BC197" s="1598"/>
      <c r="BD197" s="1599"/>
      <c r="BE197" s="1603">
        <v>62.24</v>
      </c>
      <c r="BF197" s="1585"/>
      <c r="BG197" s="1585"/>
      <c r="BH197" s="1585"/>
      <c r="BI197" s="1585"/>
      <c r="BJ197" s="1585"/>
      <c r="BK197" s="1585"/>
      <c r="BL197" s="1585"/>
      <c r="BM197" s="1610"/>
      <c r="BN197" s="1603">
        <v>74.065600000000003</v>
      </c>
      <c r="BO197" s="1585"/>
      <c r="BP197" s="1585"/>
      <c r="BQ197" s="1585"/>
      <c r="BR197" s="1585"/>
      <c r="BS197" s="1585"/>
      <c r="BT197" s="1585"/>
      <c r="BU197" s="1585"/>
      <c r="BV197" s="1610"/>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603">
        <v>63.98</v>
      </c>
      <c r="CT197" s="1585"/>
      <c r="CU197" s="1585"/>
      <c r="CV197" s="1585"/>
      <c r="CW197" s="1585"/>
      <c r="CX197" s="1585"/>
      <c r="CY197" s="1585"/>
      <c r="CZ197" s="1585"/>
      <c r="DA197" s="1610"/>
      <c r="DB197" s="1603">
        <v>76.136199999999988</v>
      </c>
      <c r="DC197" s="1585"/>
      <c r="DD197" s="1585"/>
      <c r="DE197" s="1585"/>
      <c r="DF197" s="1585"/>
      <c r="DG197" s="1585"/>
      <c r="DH197" s="1585"/>
      <c r="DI197" s="1585"/>
      <c r="DJ197" s="1586"/>
    </row>
    <row r="198" spans="2:114" ht="24" customHeight="1">
      <c r="B198" s="1786"/>
      <c r="C198" s="1592"/>
      <c r="D198" s="1590"/>
      <c r="E198" s="1591"/>
      <c r="F198" s="1591"/>
      <c r="G198" s="1592"/>
      <c r="H198" s="1747"/>
      <c r="I198" s="1748"/>
      <c r="J198" s="1747" t="s">
        <v>4241</v>
      </c>
      <c r="K198" s="1764"/>
      <c r="L198" s="1764"/>
      <c r="M198" s="1764"/>
      <c r="N198" s="1764"/>
      <c r="O198" s="1764"/>
      <c r="P198" s="1748"/>
      <c r="Q198" s="1672" t="s">
        <v>6</v>
      </c>
      <c r="R198" s="1608"/>
      <c r="S198" s="1608"/>
      <c r="T198" s="1609"/>
      <c r="U198" s="1582"/>
      <c r="V198" s="1583"/>
      <c r="W198" s="1583"/>
      <c r="X198" s="1583"/>
      <c r="Y198" s="1583"/>
      <c r="Z198" s="1583"/>
      <c r="AA198" s="1583"/>
      <c r="AB198" s="1583"/>
      <c r="AC198" s="1593"/>
      <c r="AD198" s="1582" t="s">
        <v>4397</v>
      </c>
      <c r="AE198" s="1583"/>
      <c r="AF198" s="1583">
        <v>0</v>
      </c>
      <c r="AG198" s="1583"/>
      <c r="AH198" s="1583"/>
      <c r="AI198" s="1583"/>
      <c r="AJ198" s="1583"/>
      <c r="AK198" s="1583" t="s">
        <v>4465</v>
      </c>
      <c r="AL198" s="1593"/>
      <c r="AM198" s="1600"/>
      <c r="AN198" s="1601"/>
      <c r="AO198" s="1601"/>
      <c r="AP198" s="1601"/>
      <c r="AQ198" s="1601"/>
      <c r="AR198" s="1601"/>
      <c r="AS198" s="1601"/>
      <c r="AT198" s="1601"/>
      <c r="AU198" s="1602"/>
      <c r="AV198" s="1600"/>
      <c r="AW198" s="1601"/>
      <c r="AX198" s="1601"/>
      <c r="AY198" s="1601"/>
      <c r="AZ198" s="1601"/>
      <c r="BA198" s="1601"/>
      <c r="BB198" s="1601"/>
      <c r="BC198" s="1601"/>
      <c r="BD198" s="1602"/>
      <c r="BE198" s="1788"/>
      <c r="BF198" s="1583"/>
      <c r="BG198" s="1583"/>
      <c r="BH198" s="1583"/>
      <c r="BI198" s="1583"/>
      <c r="BJ198" s="1583"/>
      <c r="BK198" s="1583"/>
      <c r="BL198" s="1583"/>
      <c r="BM198" s="1758"/>
      <c r="BN198" s="1582" t="s">
        <v>4397</v>
      </c>
      <c r="BO198" s="1583"/>
      <c r="BP198" s="1583">
        <v>84.646400000000014</v>
      </c>
      <c r="BQ198" s="1583"/>
      <c r="BR198" s="1583"/>
      <c r="BS198" s="1583"/>
      <c r="BT198" s="1583"/>
      <c r="BU198" s="1583" t="s">
        <v>4465</v>
      </c>
      <c r="BV198" s="1593"/>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82"/>
      <c r="CT198" s="1583"/>
      <c r="CU198" s="1583"/>
      <c r="CV198" s="1583"/>
      <c r="CW198" s="1583"/>
      <c r="CX198" s="1583"/>
      <c r="CY198" s="1583"/>
      <c r="CZ198" s="1583"/>
      <c r="DA198" s="1593"/>
      <c r="DB198" s="1582" t="s">
        <v>4397</v>
      </c>
      <c r="DC198" s="1583"/>
      <c r="DD198" s="1583">
        <v>87.012799999999999</v>
      </c>
      <c r="DE198" s="1583"/>
      <c r="DF198" s="1583"/>
      <c r="DG198" s="1583"/>
      <c r="DH198" s="1583"/>
      <c r="DI198" s="1583" t="s">
        <v>4465</v>
      </c>
      <c r="DJ198" s="1584"/>
    </row>
    <row r="199" spans="2:114" ht="24" customHeight="1">
      <c r="B199" s="1786"/>
      <c r="C199" s="1592"/>
      <c r="D199" s="1590"/>
      <c r="E199" s="1591"/>
      <c r="F199" s="1591"/>
      <c r="G199" s="1592"/>
      <c r="H199" s="1587" t="s">
        <v>4243</v>
      </c>
      <c r="I199" s="1588"/>
      <c r="J199" s="1588"/>
      <c r="K199" s="1588"/>
      <c r="L199" s="1588"/>
      <c r="M199" s="1588"/>
      <c r="N199" s="1588"/>
      <c r="O199" s="1588"/>
      <c r="P199" s="1589"/>
      <c r="Q199" s="1670" t="s">
        <v>8</v>
      </c>
      <c r="R199" s="1605"/>
      <c r="S199" s="1605"/>
      <c r="T199" s="1606"/>
      <c r="U199" s="1603">
        <v>0.83360000000000001</v>
      </c>
      <c r="V199" s="1585"/>
      <c r="W199" s="1585"/>
      <c r="X199" s="1585"/>
      <c r="Y199" s="1585"/>
      <c r="Z199" s="1585"/>
      <c r="AA199" s="1585"/>
      <c r="AB199" s="1585"/>
      <c r="AC199" s="1610"/>
      <c r="AD199" s="1603">
        <v>0</v>
      </c>
      <c r="AE199" s="1585"/>
      <c r="AF199" s="1585"/>
      <c r="AG199" s="1585"/>
      <c r="AH199" s="1585"/>
      <c r="AI199" s="1585"/>
      <c r="AJ199" s="1585"/>
      <c r="AK199" s="1585"/>
      <c r="AL199" s="1610"/>
      <c r="AM199" s="1597"/>
      <c r="AN199" s="1598"/>
      <c r="AO199" s="1598"/>
      <c r="AP199" s="1598"/>
      <c r="AQ199" s="1598"/>
      <c r="AR199" s="1598"/>
      <c r="AS199" s="1598"/>
      <c r="AT199" s="1598"/>
      <c r="AU199" s="1599"/>
      <c r="AV199" s="1597"/>
      <c r="AW199" s="1598"/>
      <c r="AX199" s="1598"/>
      <c r="AY199" s="1598"/>
      <c r="AZ199" s="1598"/>
      <c r="BA199" s="1598"/>
      <c r="BB199" s="1598"/>
      <c r="BC199" s="1598"/>
      <c r="BD199" s="1599"/>
      <c r="BE199" s="1603">
        <v>63.24</v>
      </c>
      <c r="BF199" s="1585"/>
      <c r="BG199" s="1585"/>
      <c r="BH199" s="1585"/>
      <c r="BI199" s="1585"/>
      <c r="BJ199" s="1585"/>
      <c r="BK199" s="1585"/>
      <c r="BL199" s="1585"/>
      <c r="BM199" s="1610"/>
      <c r="BN199" s="1603">
        <v>75.255600000000001</v>
      </c>
      <c r="BO199" s="1585"/>
      <c r="BP199" s="1585"/>
      <c r="BQ199" s="1585"/>
      <c r="BR199" s="1585"/>
      <c r="BS199" s="1585"/>
      <c r="BT199" s="1585"/>
      <c r="BU199" s="1585"/>
      <c r="BV199" s="1610"/>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603">
        <v>64.98</v>
      </c>
      <c r="CT199" s="1585"/>
      <c r="CU199" s="1585"/>
      <c r="CV199" s="1585"/>
      <c r="CW199" s="1585"/>
      <c r="CX199" s="1585"/>
      <c r="CY199" s="1585"/>
      <c r="CZ199" s="1585"/>
      <c r="DA199" s="1610"/>
      <c r="DB199" s="1603">
        <v>77.3262</v>
      </c>
      <c r="DC199" s="1585"/>
      <c r="DD199" s="1585"/>
      <c r="DE199" s="1585"/>
      <c r="DF199" s="1585"/>
      <c r="DG199" s="1585"/>
      <c r="DH199" s="1585"/>
      <c r="DI199" s="1585"/>
      <c r="DJ199" s="1586"/>
    </row>
    <row r="200" spans="2:114" ht="24" customHeight="1">
      <c r="B200" s="1786"/>
      <c r="C200" s="1592"/>
      <c r="D200" s="1590"/>
      <c r="E200" s="1591"/>
      <c r="F200" s="1591"/>
      <c r="G200" s="1592"/>
      <c r="H200" s="1590"/>
      <c r="I200" s="1591"/>
      <c r="J200" s="1591"/>
      <c r="K200" s="1591"/>
      <c r="L200" s="1591"/>
      <c r="M200" s="1591"/>
      <c r="N200" s="1591"/>
      <c r="O200" s="1591"/>
      <c r="P200" s="1592"/>
      <c r="Q200" s="1672" t="s">
        <v>6</v>
      </c>
      <c r="R200" s="1608"/>
      <c r="S200" s="1608"/>
      <c r="T200" s="1609"/>
      <c r="U200" s="1582"/>
      <c r="V200" s="1583"/>
      <c r="W200" s="1583"/>
      <c r="X200" s="1583"/>
      <c r="Y200" s="1583"/>
      <c r="Z200" s="1583"/>
      <c r="AA200" s="1583"/>
      <c r="AB200" s="1583"/>
      <c r="AC200" s="1593"/>
      <c r="AD200" s="1582" t="s">
        <v>4397</v>
      </c>
      <c r="AE200" s="1583"/>
      <c r="AF200" s="1583">
        <v>0</v>
      </c>
      <c r="AG200" s="1583"/>
      <c r="AH200" s="1583"/>
      <c r="AI200" s="1583"/>
      <c r="AJ200" s="1583"/>
      <c r="AK200" s="1583" t="s">
        <v>4465</v>
      </c>
      <c r="AL200" s="1593"/>
      <c r="AM200" s="1600"/>
      <c r="AN200" s="1601"/>
      <c r="AO200" s="1601"/>
      <c r="AP200" s="1601"/>
      <c r="AQ200" s="1601"/>
      <c r="AR200" s="1601"/>
      <c r="AS200" s="1601"/>
      <c r="AT200" s="1601"/>
      <c r="AU200" s="1602"/>
      <c r="AV200" s="1600"/>
      <c r="AW200" s="1601"/>
      <c r="AX200" s="1601"/>
      <c r="AY200" s="1601"/>
      <c r="AZ200" s="1601"/>
      <c r="BA200" s="1601"/>
      <c r="BB200" s="1601"/>
      <c r="BC200" s="1601"/>
      <c r="BD200" s="1602"/>
      <c r="BE200" s="1788"/>
      <c r="BF200" s="1583"/>
      <c r="BG200" s="1583"/>
      <c r="BH200" s="1583"/>
      <c r="BI200" s="1583"/>
      <c r="BJ200" s="1583"/>
      <c r="BK200" s="1583"/>
      <c r="BL200" s="1583"/>
      <c r="BM200" s="1758"/>
      <c r="BN200" s="1582" t="s">
        <v>4397</v>
      </c>
      <c r="BO200" s="1583"/>
      <c r="BP200" s="1583">
        <v>86.006400000000014</v>
      </c>
      <c r="BQ200" s="1583"/>
      <c r="BR200" s="1583"/>
      <c r="BS200" s="1583"/>
      <c r="BT200" s="1583"/>
      <c r="BU200" s="1583" t="s">
        <v>4465</v>
      </c>
      <c r="BV200" s="1593"/>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82"/>
      <c r="CT200" s="1583"/>
      <c r="CU200" s="1583"/>
      <c r="CV200" s="1583"/>
      <c r="CW200" s="1583"/>
      <c r="CX200" s="1583"/>
      <c r="CY200" s="1583"/>
      <c r="CZ200" s="1583"/>
      <c r="DA200" s="1593"/>
      <c r="DB200" s="1582" t="s">
        <v>4397</v>
      </c>
      <c r="DC200" s="1583"/>
      <c r="DD200" s="1583">
        <v>88.372800000000012</v>
      </c>
      <c r="DE200" s="1583"/>
      <c r="DF200" s="1583"/>
      <c r="DG200" s="1583"/>
      <c r="DH200" s="1583"/>
      <c r="DI200" s="1583" t="s">
        <v>4465</v>
      </c>
      <c r="DJ200" s="1584"/>
    </row>
    <row r="201" spans="2:114" ht="24" customHeight="1">
      <c r="B201" s="1786"/>
      <c r="C201" s="1592"/>
      <c r="D201" s="1590"/>
      <c r="E201" s="1591"/>
      <c r="F201" s="1591"/>
      <c r="G201" s="1592"/>
      <c r="H201" s="1590"/>
      <c r="I201" s="1592"/>
      <c r="J201" s="1587" t="s">
        <v>4251</v>
      </c>
      <c r="K201" s="1588"/>
      <c r="L201" s="1588"/>
      <c r="M201" s="1588"/>
      <c r="N201" s="1588"/>
      <c r="O201" s="1588"/>
      <c r="P201" s="1589"/>
      <c r="Q201" s="1670" t="s">
        <v>8</v>
      </c>
      <c r="R201" s="1605"/>
      <c r="S201" s="1605"/>
      <c r="T201" s="1606"/>
      <c r="U201" s="1603">
        <v>0</v>
      </c>
      <c r="V201" s="1585"/>
      <c r="W201" s="1585"/>
      <c r="X201" s="1585"/>
      <c r="Y201" s="1585"/>
      <c r="Z201" s="1585"/>
      <c r="AA201" s="1585"/>
      <c r="AB201" s="1585"/>
      <c r="AC201" s="1610"/>
      <c r="AD201" s="1603">
        <v>0</v>
      </c>
      <c r="AE201" s="1585"/>
      <c r="AF201" s="1585"/>
      <c r="AG201" s="1585"/>
      <c r="AH201" s="1585"/>
      <c r="AI201" s="1585"/>
      <c r="AJ201" s="1585"/>
      <c r="AK201" s="1585"/>
      <c r="AL201" s="1610"/>
      <c r="AM201" s="1597"/>
      <c r="AN201" s="1598"/>
      <c r="AO201" s="1598"/>
      <c r="AP201" s="1598"/>
      <c r="AQ201" s="1598"/>
      <c r="AR201" s="1598"/>
      <c r="AS201" s="1598"/>
      <c r="AT201" s="1598"/>
      <c r="AU201" s="1599"/>
      <c r="AV201" s="1597"/>
      <c r="AW201" s="1598"/>
      <c r="AX201" s="1598"/>
      <c r="AY201" s="1598"/>
      <c r="AZ201" s="1598"/>
      <c r="BA201" s="1598"/>
      <c r="BB201" s="1598"/>
      <c r="BC201" s="1598"/>
      <c r="BD201" s="1599"/>
      <c r="BE201" s="1603">
        <v>64.239999999999995</v>
      </c>
      <c r="BF201" s="1585"/>
      <c r="BG201" s="1585"/>
      <c r="BH201" s="1585"/>
      <c r="BI201" s="1585"/>
      <c r="BJ201" s="1585"/>
      <c r="BK201" s="1585"/>
      <c r="BL201" s="1585"/>
      <c r="BM201" s="1610"/>
      <c r="BN201" s="1603">
        <v>76.445599999999985</v>
      </c>
      <c r="BO201" s="1585"/>
      <c r="BP201" s="1585"/>
      <c r="BQ201" s="1585"/>
      <c r="BR201" s="1585"/>
      <c r="BS201" s="1585"/>
      <c r="BT201" s="1585"/>
      <c r="BU201" s="1585"/>
      <c r="BV201" s="1610"/>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603">
        <v>65.98</v>
      </c>
      <c r="CT201" s="1585"/>
      <c r="CU201" s="1585"/>
      <c r="CV201" s="1585"/>
      <c r="CW201" s="1585"/>
      <c r="CX201" s="1585"/>
      <c r="CY201" s="1585"/>
      <c r="CZ201" s="1585"/>
      <c r="DA201" s="1610"/>
      <c r="DB201" s="1603">
        <v>78.516199999999998</v>
      </c>
      <c r="DC201" s="1585"/>
      <c r="DD201" s="1585"/>
      <c r="DE201" s="1585"/>
      <c r="DF201" s="1585"/>
      <c r="DG201" s="1585"/>
      <c r="DH201" s="1585"/>
      <c r="DI201" s="1585"/>
      <c r="DJ201" s="1586"/>
    </row>
    <row r="202" spans="2:114" ht="24" customHeight="1">
      <c r="B202" s="1786"/>
      <c r="C202" s="1592"/>
      <c r="D202" s="1590"/>
      <c r="E202" s="1591"/>
      <c r="F202" s="1591"/>
      <c r="G202" s="1592"/>
      <c r="H202" s="1747"/>
      <c r="I202" s="1748"/>
      <c r="J202" s="1747" t="s">
        <v>4241</v>
      </c>
      <c r="K202" s="1764"/>
      <c r="L202" s="1764"/>
      <c r="M202" s="1764"/>
      <c r="N202" s="1764"/>
      <c r="O202" s="1764"/>
      <c r="P202" s="1748"/>
      <c r="Q202" s="1672" t="s">
        <v>6</v>
      </c>
      <c r="R202" s="1608"/>
      <c r="S202" s="1608"/>
      <c r="T202" s="1609"/>
      <c r="U202" s="1582"/>
      <c r="V202" s="1583"/>
      <c r="W202" s="1583"/>
      <c r="X202" s="1583"/>
      <c r="Y202" s="1583"/>
      <c r="Z202" s="1583"/>
      <c r="AA202" s="1583"/>
      <c r="AB202" s="1583"/>
      <c r="AC202" s="1593"/>
      <c r="AD202" s="1582" t="s">
        <v>4397</v>
      </c>
      <c r="AE202" s="1583"/>
      <c r="AF202" s="1583">
        <v>0</v>
      </c>
      <c r="AG202" s="1583"/>
      <c r="AH202" s="1583"/>
      <c r="AI202" s="1583"/>
      <c r="AJ202" s="1583"/>
      <c r="AK202" s="1583" t="s">
        <v>4465</v>
      </c>
      <c r="AL202" s="1593"/>
      <c r="AM202" s="1600"/>
      <c r="AN202" s="1601"/>
      <c r="AO202" s="1601"/>
      <c r="AP202" s="1601"/>
      <c r="AQ202" s="1601"/>
      <c r="AR202" s="1601"/>
      <c r="AS202" s="1601"/>
      <c r="AT202" s="1601"/>
      <c r="AU202" s="1602"/>
      <c r="AV202" s="1600"/>
      <c r="AW202" s="1601"/>
      <c r="AX202" s="1601"/>
      <c r="AY202" s="1601"/>
      <c r="AZ202" s="1601"/>
      <c r="BA202" s="1601"/>
      <c r="BB202" s="1601"/>
      <c r="BC202" s="1601"/>
      <c r="BD202" s="1602"/>
      <c r="BE202" s="1788"/>
      <c r="BF202" s="1583"/>
      <c r="BG202" s="1583"/>
      <c r="BH202" s="1583"/>
      <c r="BI202" s="1583"/>
      <c r="BJ202" s="1583"/>
      <c r="BK202" s="1583"/>
      <c r="BL202" s="1583"/>
      <c r="BM202" s="1758"/>
      <c r="BN202" s="1582" t="s">
        <v>4397</v>
      </c>
      <c r="BO202" s="1583"/>
      <c r="BP202" s="1583">
        <v>87.366399999999999</v>
      </c>
      <c r="BQ202" s="1583"/>
      <c r="BR202" s="1583"/>
      <c r="BS202" s="1583"/>
      <c r="BT202" s="1583"/>
      <c r="BU202" s="1583" t="s">
        <v>4465</v>
      </c>
      <c r="BV202" s="1593"/>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82"/>
      <c r="CT202" s="1583"/>
      <c r="CU202" s="1583"/>
      <c r="CV202" s="1583"/>
      <c r="CW202" s="1583"/>
      <c r="CX202" s="1583"/>
      <c r="CY202" s="1583"/>
      <c r="CZ202" s="1583"/>
      <c r="DA202" s="1593"/>
      <c r="DB202" s="1582" t="s">
        <v>4397</v>
      </c>
      <c r="DC202" s="1583"/>
      <c r="DD202" s="1583">
        <v>89.732800000000012</v>
      </c>
      <c r="DE202" s="1583"/>
      <c r="DF202" s="1583"/>
      <c r="DG202" s="1583"/>
      <c r="DH202" s="1583"/>
      <c r="DI202" s="1583" t="s">
        <v>4465</v>
      </c>
      <c r="DJ202" s="1584"/>
    </row>
    <row r="203" spans="2:114" ht="24" customHeight="1">
      <c r="B203" s="1786"/>
      <c r="C203" s="1592"/>
      <c r="D203" s="1590"/>
      <c r="E203" s="1591"/>
      <c r="F203" s="1591"/>
      <c r="G203" s="1592"/>
      <c r="H203" s="1587" t="s">
        <v>4244</v>
      </c>
      <c r="I203" s="1588"/>
      <c r="J203" s="1588"/>
      <c r="K203" s="1588"/>
      <c r="L203" s="1588"/>
      <c r="M203" s="1588"/>
      <c r="N203" s="1588"/>
      <c r="O203" s="1588"/>
      <c r="P203" s="1589"/>
      <c r="Q203" s="1670" t="s">
        <v>8</v>
      </c>
      <c r="R203" s="1605"/>
      <c r="S203" s="1605"/>
      <c r="T203" s="1606"/>
      <c r="U203" s="1603">
        <v>0.83360000000000001</v>
      </c>
      <c r="V203" s="1585"/>
      <c r="W203" s="1585"/>
      <c r="X203" s="1585"/>
      <c r="Y203" s="1585"/>
      <c r="Z203" s="1585"/>
      <c r="AA203" s="1585"/>
      <c r="AB203" s="1585"/>
      <c r="AC203" s="1610"/>
      <c r="AD203" s="1603">
        <v>0</v>
      </c>
      <c r="AE203" s="1585"/>
      <c r="AF203" s="1585"/>
      <c r="AG203" s="1585"/>
      <c r="AH203" s="1585"/>
      <c r="AI203" s="1585"/>
      <c r="AJ203" s="1585"/>
      <c r="AK203" s="1585"/>
      <c r="AL203" s="1610"/>
      <c r="AM203" s="1597"/>
      <c r="AN203" s="1598"/>
      <c r="AO203" s="1598"/>
      <c r="AP203" s="1598"/>
      <c r="AQ203" s="1598"/>
      <c r="AR203" s="1598"/>
      <c r="AS203" s="1598"/>
      <c r="AT203" s="1598"/>
      <c r="AU203" s="1599"/>
      <c r="AV203" s="1597"/>
      <c r="AW203" s="1598"/>
      <c r="AX203" s="1598"/>
      <c r="AY203" s="1598"/>
      <c r="AZ203" s="1598"/>
      <c r="BA203" s="1598"/>
      <c r="BB203" s="1598"/>
      <c r="BC203" s="1598"/>
      <c r="BD203" s="1599"/>
      <c r="BE203" s="1603">
        <v>65.239999999999995</v>
      </c>
      <c r="BF203" s="1585"/>
      <c r="BG203" s="1585"/>
      <c r="BH203" s="1585"/>
      <c r="BI203" s="1585"/>
      <c r="BJ203" s="1585"/>
      <c r="BK203" s="1585"/>
      <c r="BL203" s="1585"/>
      <c r="BM203" s="1610"/>
      <c r="BN203" s="1603">
        <v>77.635599999999997</v>
      </c>
      <c r="BO203" s="1585"/>
      <c r="BP203" s="1585"/>
      <c r="BQ203" s="1585"/>
      <c r="BR203" s="1585"/>
      <c r="BS203" s="1585"/>
      <c r="BT203" s="1585"/>
      <c r="BU203" s="1585"/>
      <c r="BV203" s="1610"/>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603">
        <v>66.98</v>
      </c>
      <c r="CT203" s="1585"/>
      <c r="CU203" s="1585"/>
      <c r="CV203" s="1585"/>
      <c r="CW203" s="1585"/>
      <c r="CX203" s="1585"/>
      <c r="CY203" s="1585"/>
      <c r="CZ203" s="1585"/>
      <c r="DA203" s="1610"/>
      <c r="DB203" s="1603">
        <v>79.706199999999995</v>
      </c>
      <c r="DC203" s="1585"/>
      <c r="DD203" s="1585"/>
      <c r="DE203" s="1585"/>
      <c r="DF203" s="1585"/>
      <c r="DG203" s="1585"/>
      <c r="DH203" s="1585"/>
      <c r="DI203" s="1585"/>
      <c r="DJ203" s="1586"/>
    </row>
    <row r="204" spans="2:114" ht="24" customHeight="1">
      <c r="B204" s="1786"/>
      <c r="C204" s="1592"/>
      <c r="D204" s="1590"/>
      <c r="E204" s="1591"/>
      <c r="F204" s="1591"/>
      <c r="G204" s="1592"/>
      <c r="H204" s="1590"/>
      <c r="I204" s="1591"/>
      <c r="J204" s="1591"/>
      <c r="K204" s="1591"/>
      <c r="L204" s="1591"/>
      <c r="M204" s="1591"/>
      <c r="N204" s="1591"/>
      <c r="O204" s="1591"/>
      <c r="P204" s="1592"/>
      <c r="Q204" s="1672" t="s">
        <v>6</v>
      </c>
      <c r="R204" s="1608"/>
      <c r="S204" s="1608"/>
      <c r="T204" s="1609"/>
      <c r="U204" s="1582"/>
      <c r="V204" s="1583"/>
      <c r="W204" s="1583"/>
      <c r="X204" s="1583"/>
      <c r="Y204" s="1583"/>
      <c r="Z204" s="1583"/>
      <c r="AA204" s="1583"/>
      <c r="AB204" s="1583"/>
      <c r="AC204" s="1593"/>
      <c r="AD204" s="1582" t="s">
        <v>4397</v>
      </c>
      <c r="AE204" s="1583"/>
      <c r="AF204" s="1583">
        <v>0</v>
      </c>
      <c r="AG204" s="1583"/>
      <c r="AH204" s="1583"/>
      <c r="AI204" s="1583"/>
      <c r="AJ204" s="1583"/>
      <c r="AK204" s="1583" t="s">
        <v>4465</v>
      </c>
      <c r="AL204" s="1593"/>
      <c r="AM204" s="1600"/>
      <c r="AN204" s="1601"/>
      <c r="AO204" s="1601"/>
      <c r="AP204" s="1601"/>
      <c r="AQ204" s="1601"/>
      <c r="AR204" s="1601"/>
      <c r="AS204" s="1601"/>
      <c r="AT204" s="1601"/>
      <c r="AU204" s="1602"/>
      <c r="AV204" s="1600"/>
      <c r="AW204" s="1601"/>
      <c r="AX204" s="1601"/>
      <c r="AY204" s="1601"/>
      <c r="AZ204" s="1601"/>
      <c r="BA204" s="1601"/>
      <c r="BB204" s="1601"/>
      <c r="BC204" s="1601"/>
      <c r="BD204" s="1602"/>
      <c r="BE204" s="1788"/>
      <c r="BF204" s="1583"/>
      <c r="BG204" s="1583"/>
      <c r="BH204" s="1583"/>
      <c r="BI204" s="1583"/>
      <c r="BJ204" s="1583"/>
      <c r="BK204" s="1583"/>
      <c r="BL204" s="1583"/>
      <c r="BM204" s="1758"/>
      <c r="BN204" s="1582" t="s">
        <v>4397</v>
      </c>
      <c r="BO204" s="1583"/>
      <c r="BP204" s="1583">
        <v>88.726399999999998</v>
      </c>
      <c r="BQ204" s="1583"/>
      <c r="BR204" s="1583"/>
      <c r="BS204" s="1583"/>
      <c r="BT204" s="1583"/>
      <c r="BU204" s="1583" t="s">
        <v>4465</v>
      </c>
      <c r="BV204" s="1593"/>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82"/>
      <c r="CT204" s="1583"/>
      <c r="CU204" s="1583"/>
      <c r="CV204" s="1583"/>
      <c r="CW204" s="1583"/>
      <c r="CX204" s="1583"/>
      <c r="CY204" s="1583"/>
      <c r="CZ204" s="1583"/>
      <c r="DA204" s="1593"/>
      <c r="DB204" s="1582" t="s">
        <v>4397</v>
      </c>
      <c r="DC204" s="1583"/>
      <c r="DD204" s="1583">
        <v>91.092800000000011</v>
      </c>
      <c r="DE204" s="1583"/>
      <c r="DF204" s="1583"/>
      <c r="DG204" s="1583"/>
      <c r="DH204" s="1583"/>
      <c r="DI204" s="1583" t="s">
        <v>4465</v>
      </c>
      <c r="DJ204" s="1584"/>
    </row>
    <row r="205" spans="2:114" ht="24" customHeight="1">
      <c r="B205" s="1786"/>
      <c r="C205" s="1592"/>
      <c r="D205" s="1590"/>
      <c r="E205" s="1591"/>
      <c r="F205" s="1591"/>
      <c r="G205" s="1592"/>
      <c r="H205" s="1590"/>
      <c r="I205" s="1592"/>
      <c r="J205" s="1587" t="s">
        <v>4251</v>
      </c>
      <c r="K205" s="1588"/>
      <c r="L205" s="1588"/>
      <c r="M205" s="1588"/>
      <c r="N205" s="1588"/>
      <c r="O205" s="1588"/>
      <c r="P205" s="1589"/>
      <c r="Q205" s="1670" t="s">
        <v>8</v>
      </c>
      <c r="R205" s="1605"/>
      <c r="S205" s="1605"/>
      <c r="T205" s="1606"/>
      <c r="U205" s="1603">
        <v>0</v>
      </c>
      <c r="V205" s="1585"/>
      <c r="W205" s="1585"/>
      <c r="X205" s="1585"/>
      <c r="Y205" s="1585"/>
      <c r="Z205" s="1585"/>
      <c r="AA205" s="1585"/>
      <c r="AB205" s="1585"/>
      <c r="AC205" s="1610"/>
      <c r="AD205" s="1603">
        <v>0</v>
      </c>
      <c r="AE205" s="1585"/>
      <c r="AF205" s="1585"/>
      <c r="AG205" s="1585"/>
      <c r="AH205" s="1585"/>
      <c r="AI205" s="1585"/>
      <c r="AJ205" s="1585"/>
      <c r="AK205" s="1585"/>
      <c r="AL205" s="1610"/>
      <c r="AM205" s="1597"/>
      <c r="AN205" s="1598"/>
      <c r="AO205" s="1598"/>
      <c r="AP205" s="1598"/>
      <c r="AQ205" s="1598"/>
      <c r="AR205" s="1598"/>
      <c r="AS205" s="1598"/>
      <c r="AT205" s="1598"/>
      <c r="AU205" s="1599"/>
      <c r="AV205" s="1597"/>
      <c r="AW205" s="1598"/>
      <c r="AX205" s="1598"/>
      <c r="AY205" s="1598"/>
      <c r="AZ205" s="1598"/>
      <c r="BA205" s="1598"/>
      <c r="BB205" s="1598"/>
      <c r="BC205" s="1598"/>
      <c r="BD205" s="1599"/>
      <c r="BE205" s="1603">
        <v>66.239999999999995</v>
      </c>
      <c r="BF205" s="1585"/>
      <c r="BG205" s="1585"/>
      <c r="BH205" s="1585"/>
      <c r="BI205" s="1585"/>
      <c r="BJ205" s="1585"/>
      <c r="BK205" s="1585"/>
      <c r="BL205" s="1585"/>
      <c r="BM205" s="1610"/>
      <c r="BN205" s="1603">
        <v>78.825599999999994</v>
      </c>
      <c r="BO205" s="1585"/>
      <c r="BP205" s="1585"/>
      <c r="BQ205" s="1585"/>
      <c r="BR205" s="1585"/>
      <c r="BS205" s="1585"/>
      <c r="BT205" s="1585"/>
      <c r="BU205" s="1585"/>
      <c r="BV205" s="1610"/>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603">
        <v>67.98</v>
      </c>
      <c r="CT205" s="1585"/>
      <c r="CU205" s="1585"/>
      <c r="CV205" s="1585"/>
      <c r="CW205" s="1585"/>
      <c r="CX205" s="1585"/>
      <c r="CY205" s="1585"/>
      <c r="CZ205" s="1585"/>
      <c r="DA205" s="1610"/>
      <c r="DB205" s="1603">
        <v>80.896200000000007</v>
      </c>
      <c r="DC205" s="1585"/>
      <c r="DD205" s="1585"/>
      <c r="DE205" s="1585"/>
      <c r="DF205" s="1585"/>
      <c r="DG205" s="1585"/>
      <c r="DH205" s="1585"/>
      <c r="DI205" s="1585"/>
      <c r="DJ205" s="1586"/>
    </row>
    <row r="206" spans="2:114" ht="24" customHeight="1">
      <c r="B206" s="1786"/>
      <c r="C206" s="1592"/>
      <c r="D206" s="1590"/>
      <c r="E206" s="1591"/>
      <c r="F206" s="1591"/>
      <c r="G206" s="1592"/>
      <c r="H206" s="1747"/>
      <c r="I206" s="1748"/>
      <c r="J206" s="1747" t="s">
        <v>4241</v>
      </c>
      <c r="K206" s="1764"/>
      <c r="L206" s="1764"/>
      <c r="M206" s="1764"/>
      <c r="N206" s="1764"/>
      <c r="O206" s="1764"/>
      <c r="P206" s="1748"/>
      <c r="Q206" s="1672" t="s">
        <v>6</v>
      </c>
      <c r="R206" s="1608"/>
      <c r="S206" s="1608"/>
      <c r="T206" s="1609"/>
      <c r="U206" s="1582"/>
      <c r="V206" s="1583"/>
      <c r="W206" s="1583"/>
      <c r="X206" s="1583"/>
      <c r="Y206" s="1583"/>
      <c r="Z206" s="1583"/>
      <c r="AA206" s="1583"/>
      <c r="AB206" s="1583"/>
      <c r="AC206" s="1593"/>
      <c r="AD206" s="1582" t="s">
        <v>4397</v>
      </c>
      <c r="AE206" s="1583"/>
      <c r="AF206" s="1583">
        <v>0</v>
      </c>
      <c r="AG206" s="1583"/>
      <c r="AH206" s="1583"/>
      <c r="AI206" s="1583"/>
      <c r="AJ206" s="1583"/>
      <c r="AK206" s="1583" t="s">
        <v>4465</v>
      </c>
      <c r="AL206" s="1593"/>
      <c r="AM206" s="1600"/>
      <c r="AN206" s="1601"/>
      <c r="AO206" s="1601"/>
      <c r="AP206" s="1601"/>
      <c r="AQ206" s="1601"/>
      <c r="AR206" s="1601"/>
      <c r="AS206" s="1601"/>
      <c r="AT206" s="1601"/>
      <c r="AU206" s="1602"/>
      <c r="AV206" s="1600"/>
      <c r="AW206" s="1601"/>
      <c r="AX206" s="1601"/>
      <c r="AY206" s="1601"/>
      <c r="AZ206" s="1601"/>
      <c r="BA206" s="1601"/>
      <c r="BB206" s="1601"/>
      <c r="BC206" s="1601"/>
      <c r="BD206" s="1602"/>
      <c r="BE206" s="1788"/>
      <c r="BF206" s="1583"/>
      <c r="BG206" s="1583"/>
      <c r="BH206" s="1583"/>
      <c r="BI206" s="1583"/>
      <c r="BJ206" s="1583"/>
      <c r="BK206" s="1583"/>
      <c r="BL206" s="1583"/>
      <c r="BM206" s="1758"/>
      <c r="BN206" s="1582" t="s">
        <v>4397</v>
      </c>
      <c r="BO206" s="1583"/>
      <c r="BP206" s="1583">
        <v>90.086399999999998</v>
      </c>
      <c r="BQ206" s="1583"/>
      <c r="BR206" s="1583"/>
      <c r="BS206" s="1583"/>
      <c r="BT206" s="1583"/>
      <c r="BU206" s="1583" t="s">
        <v>4465</v>
      </c>
      <c r="BV206" s="1593"/>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82"/>
      <c r="CT206" s="1583"/>
      <c r="CU206" s="1583"/>
      <c r="CV206" s="1583"/>
      <c r="CW206" s="1583"/>
      <c r="CX206" s="1583"/>
      <c r="CY206" s="1583"/>
      <c r="CZ206" s="1583"/>
      <c r="DA206" s="1593"/>
      <c r="DB206" s="1582" t="s">
        <v>4397</v>
      </c>
      <c r="DC206" s="1583"/>
      <c r="DD206" s="1583">
        <v>92.452800000000011</v>
      </c>
      <c r="DE206" s="1583"/>
      <c r="DF206" s="1583"/>
      <c r="DG206" s="1583"/>
      <c r="DH206" s="1583"/>
      <c r="DI206" s="1583" t="s">
        <v>4465</v>
      </c>
      <c r="DJ206" s="1584"/>
    </row>
    <row r="207" spans="2:114" ht="24" customHeight="1">
      <c r="B207" s="1786"/>
      <c r="C207" s="1592"/>
      <c r="D207" s="1590"/>
      <c r="E207" s="1591"/>
      <c r="F207" s="1591"/>
      <c r="G207" s="1592"/>
      <c r="H207" s="1587" t="s">
        <v>6211</v>
      </c>
      <c r="I207" s="1589"/>
      <c r="J207" s="1587" t="s">
        <v>3095</v>
      </c>
      <c r="K207" s="1588" t="s">
        <v>7246</v>
      </c>
      <c r="L207" s="1588"/>
      <c r="M207" s="1588"/>
      <c r="N207" s="1588"/>
      <c r="O207" s="1588"/>
      <c r="P207" s="1589" t="s">
        <v>4222</v>
      </c>
      <c r="Q207" s="1670" t="s">
        <v>8</v>
      </c>
      <c r="R207" s="1605"/>
      <c r="S207" s="1605"/>
      <c r="T207" s="1606"/>
      <c r="U207" s="1603">
        <v>0</v>
      </c>
      <c r="V207" s="1585"/>
      <c r="W207" s="1585"/>
      <c r="X207" s="1585"/>
      <c r="Y207" s="1585"/>
      <c r="Z207" s="1585"/>
      <c r="AA207" s="1585"/>
      <c r="AB207" s="1585"/>
      <c r="AC207" s="1610"/>
      <c r="AD207" s="1603">
        <v>0</v>
      </c>
      <c r="AE207" s="1585"/>
      <c r="AF207" s="1585"/>
      <c r="AG207" s="1585"/>
      <c r="AH207" s="1585"/>
      <c r="AI207" s="1585"/>
      <c r="AJ207" s="1585"/>
      <c r="AK207" s="1585"/>
      <c r="AL207" s="1610"/>
      <c r="AM207" s="1597"/>
      <c r="AN207" s="1598"/>
      <c r="AO207" s="1598"/>
      <c r="AP207" s="1598"/>
      <c r="AQ207" s="1598"/>
      <c r="AR207" s="1598"/>
      <c r="AS207" s="1598"/>
      <c r="AT207" s="1598"/>
      <c r="AU207" s="1599"/>
      <c r="AV207" s="1597"/>
      <c r="AW207" s="1598"/>
      <c r="AX207" s="1598"/>
      <c r="AY207" s="1598"/>
      <c r="AZ207" s="1598"/>
      <c r="BA207" s="1598"/>
      <c r="BB207" s="1598"/>
      <c r="BC207" s="1598"/>
      <c r="BD207" s="1599"/>
      <c r="BE207" s="1603">
        <v>67.239999999999995</v>
      </c>
      <c r="BF207" s="1585"/>
      <c r="BG207" s="1585"/>
      <c r="BH207" s="1585"/>
      <c r="BI207" s="1585"/>
      <c r="BJ207" s="1585"/>
      <c r="BK207" s="1585"/>
      <c r="BL207" s="1585"/>
      <c r="BM207" s="1610"/>
      <c r="BN207" s="1603">
        <v>3227.5199999999995</v>
      </c>
      <c r="BO207" s="1585"/>
      <c r="BP207" s="1585"/>
      <c r="BQ207" s="1585"/>
      <c r="BR207" s="1585"/>
      <c r="BS207" s="1585"/>
      <c r="BT207" s="1585"/>
      <c r="BU207" s="1585"/>
      <c r="BV207" s="1610"/>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603">
        <v>68.98</v>
      </c>
      <c r="CT207" s="1585"/>
      <c r="CU207" s="1585"/>
      <c r="CV207" s="1585"/>
      <c r="CW207" s="1585"/>
      <c r="CX207" s="1585"/>
      <c r="CY207" s="1585"/>
      <c r="CZ207" s="1585"/>
      <c r="DA207" s="1610"/>
      <c r="DB207" s="1603">
        <v>3311.04</v>
      </c>
      <c r="DC207" s="1585"/>
      <c r="DD207" s="1585"/>
      <c r="DE207" s="1585"/>
      <c r="DF207" s="1585"/>
      <c r="DG207" s="1585"/>
      <c r="DH207" s="1585"/>
      <c r="DI207" s="1585"/>
      <c r="DJ207" s="1586"/>
    </row>
    <row r="208" spans="2:114" ht="24" customHeight="1">
      <c r="B208" s="1786"/>
      <c r="C208" s="1592"/>
      <c r="D208" s="1590"/>
      <c r="E208" s="1591"/>
      <c r="F208" s="1591"/>
      <c r="G208" s="1592"/>
      <c r="H208" s="1590"/>
      <c r="I208" s="1592"/>
      <c r="J208" s="1590"/>
      <c r="K208" s="1591"/>
      <c r="L208" s="1591"/>
      <c r="M208" s="1591"/>
      <c r="N208" s="1591"/>
      <c r="O208" s="1591"/>
      <c r="P208" s="1748"/>
      <c r="Q208" s="1672" t="s">
        <v>6</v>
      </c>
      <c r="R208" s="1608"/>
      <c r="S208" s="1608"/>
      <c r="T208" s="1609"/>
      <c r="U208" s="1582"/>
      <c r="V208" s="1583"/>
      <c r="W208" s="1583"/>
      <c r="X208" s="1583"/>
      <c r="Y208" s="1583"/>
      <c r="Z208" s="1583"/>
      <c r="AA208" s="1583"/>
      <c r="AB208" s="1583"/>
      <c r="AC208" s="1593"/>
      <c r="AD208" s="1582" t="s">
        <v>4397</v>
      </c>
      <c r="AE208" s="1583"/>
      <c r="AF208" s="1583">
        <v>0</v>
      </c>
      <c r="AG208" s="1583"/>
      <c r="AH208" s="1583"/>
      <c r="AI208" s="1583"/>
      <c r="AJ208" s="1583"/>
      <c r="AK208" s="1583" t="s">
        <v>4465</v>
      </c>
      <c r="AL208" s="1593"/>
      <c r="AM208" s="1600"/>
      <c r="AN208" s="1601"/>
      <c r="AO208" s="1601"/>
      <c r="AP208" s="1601"/>
      <c r="AQ208" s="1601"/>
      <c r="AR208" s="1601"/>
      <c r="AS208" s="1601"/>
      <c r="AT208" s="1601"/>
      <c r="AU208" s="1602"/>
      <c r="AV208" s="1600"/>
      <c r="AW208" s="1601"/>
      <c r="AX208" s="1601"/>
      <c r="AY208" s="1601"/>
      <c r="AZ208" s="1601"/>
      <c r="BA208" s="1601"/>
      <c r="BB208" s="1601"/>
      <c r="BC208" s="1601"/>
      <c r="BD208" s="1602"/>
      <c r="BE208" s="1788"/>
      <c r="BF208" s="1583"/>
      <c r="BG208" s="1583"/>
      <c r="BH208" s="1583"/>
      <c r="BI208" s="1583"/>
      <c r="BJ208" s="1583"/>
      <c r="BK208" s="1583"/>
      <c r="BL208" s="1583"/>
      <c r="BM208" s="1758"/>
      <c r="BN208" s="1582" t="s">
        <v>4397</v>
      </c>
      <c r="BO208" s="1583"/>
      <c r="BP208" s="1583">
        <v>3227.5199999999995</v>
      </c>
      <c r="BQ208" s="1583"/>
      <c r="BR208" s="1583"/>
      <c r="BS208" s="1583"/>
      <c r="BT208" s="1583"/>
      <c r="BU208" s="1583" t="s">
        <v>4465</v>
      </c>
      <c r="BV208" s="1593"/>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82"/>
      <c r="CT208" s="1583"/>
      <c r="CU208" s="1583"/>
      <c r="CV208" s="1583"/>
      <c r="CW208" s="1583"/>
      <c r="CX208" s="1583"/>
      <c r="CY208" s="1583"/>
      <c r="CZ208" s="1583"/>
      <c r="DA208" s="1593"/>
      <c r="DB208" s="1582" t="s">
        <v>4397</v>
      </c>
      <c r="DC208" s="1583"/>
      <c r="DD208" s="1583">
        <v>3311.04</v>
      </c>
      <c r="DE208" s="1583"/>
      <c r="DF208" s="1583"/>
      <c r="DG208" s="1583"/>
      <c r="DH208" s="1583"/>
      <c r="DI208" s="1583" t="s">
        <v>4465</v>
      </c>
      <c r="DJ208" s="1584"/>
    </row>
    <row r="209" spans="2:114" ht="30" customHeight="1">
      <c r="B209" s="1786"/>
      <c r="C209" s="1592"/>
      <c r="D209" s="1590"/>
      <c r="E209" s="1591"/>
      <c r="F209" s="1591"/>
      <c r="G209" s="1592"/>
      <c r="H209" s="1590"/>
      <c r="I209" s="1592"/>
      <c r="J209" s="279"/>
      <c r="K209" s="769"/>
      <c r="L209" s="1587" t="s">
        <v>4251</v>
      </c>
      <c r="M209" s="1588"/>
      <c r="N209" s="1588"/>
      <c r="O209" s="1588"/>
      <c r="P209" s="1589"/>
      <c r="Q209" s="1670" t="s">
        <v>8</v>
      </c>
      <c r="R209" s="1605"/>
      <c r="S209" s="1605"/>
      <c r="T209" s="1606"/>
      <c r="U209" s="1603">
        <v>0</v>
      </c>
      <c r="V209" s="1585"/>
      <c r="W209" s="1585"/>
      <c r="X209" s="1585"/>
      <c r="Y209" s="1585"/>
      <c r="Z209" s="1585"/>
      <c r="AA209" s="1585"/>
      <c r="AB209" s="1585"/>
      <c r="AC209" s="1610"/>
      <c r="AD209" s="1603">
        <v>0</v>
      </c>
      <c r="AE209" s="1585"/>
      <c r="AF209" s="1585"/>
      <c r="AG209" s="1585"/>
      <c r="AH209" s="1585"/>
      <c r="AI209" s="1585"/>
      <c r="AJ209" s="1585"/>
      <c r="AK209" s="1585"/>
      <c r="AL209" s="1610"/>
      <c r="AM209" s="1597"/>
      <c r="AN209" s="1598"/>
      <c r="AO209" s="1598"/>
      <c r="AP209" s="1598"/>
      <c r="AQ209" s="1598"/>
      <c r="AR209" s="1598"/>
      <c r="AS209" s="1598"/>
      <c r="AT209" s="1598"/>
      <c r="AU209" s="1599"/>
      <c r="AV209" s="1597"/>
      <c r="AW209" s="1598"/>
      <c r="AX209" s="1598"/>
      <c r="AY209" s="1598"/>
      <c r="AZ209" s="1598"/>
      <c r="BA209" s="1598"/>
      <c r="BB209" s="1598"/>
      <c r="BC209" s="1598"/>
      <c r="BD209" s="1599"/>
      <c r="BE209" s="1603">
        <v>68.239999999999995</v>
      </c>
      <c r="BF209" s="1585"/>
      <c r="BG209" s="1585"/>
      <c r="BH209" s="1585"/>
      <c r="BI209" s="1585"/>
      <c r="BJ209" s="1585"/>
      <c r="BK209" s="1585"/>
      <c r="BL209" s="1585"/>
      <c r="BM209" s="1610"/>
      <c r="BN209" s="1603">
        <v>3343.7599999999998</v>
      </c>
      <c r="BO209" s="1585"/>
      <c r="BP209" s="1585"/>
      <c r="BQ209" s="1585"/>
      <c r="BR209" s="1585"/>
      <c r="BS209" s="1585"/>
      <c r="BT209" s="1585"/>
      <c r="BU209" s="1585"/>
      <c r="BV209" s="1610"/>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603">
        <v>69.98</v>
      </c>
      <c r="CT209" s="1585"/>
      <c r="CU209" s="1585"/>
      <c r="CV209" s="1585"/>
      <c r="CW209" s="1585"/>
      <c r="CX209" s="1585"/>
      <c r="CY209" s="1585"/>
      <c r="CZ209" s="1585"/>
      <c r="DA209" s="1610"/>
      <c r="DB209" s="1603">
        <v>3429.02</v>
      </c>
      <c r="DC209" s="1585"/>
      <c r="DD209" s="1585"/>
      <c r="DE209" s="1585"/>
      <c r="DF209" s="1585"/>
      <c r="DG209" s="1585"/>
      <c r="DH209" s="1585"/>
      <c r="DI209" s="1585"/>
      <c r="DJ209" s="1586"/>
    </row>
    <row r="210" spans="2:114" ht="30" customHeight="1">
      <c r="B210" s="1786"/>
      <c r="C210" s="1592"/>
      <c r="D210" s="1747"/>
      <c r="E210" s="1764"/>
      <c r="F210" s="1764"/>
      <c r="G210" s="1748"/>
      <c r="H210" s="1747"/>
      <c r="I210" s="1748"/>
      <c r="J210" s="770"/>
      <c r="K210" s="771"/>
      <c r="L210" s="1747"/>
      <c r="M210" s="1764"/>
      <c r="N210" s="1764"/>
      <c r="O210" s="1764"/>
      <c r="P210" s="1748"/>
      <c r="Q210" s="1672" t="s">
        <v>6</v>
      </c>
      <c r="R210" s="1608"/>
      <c r="S210" s="1608"/>
      <c r="T210" s="1609"/>
      <c r="U210" s="1582"/>
      <c r="V210" s="1583"/>
      <c r="W210" s="1583"/>
      <c r="X210" s="1583"/>
      <c r="Y210" s="1583"/>
      <c r="Z210" s="1583"/>
      <c r="AA210" s="1583"/>
      <c r="AB210" s="1583"/>
      <c r="AC210" s="1593"/>
      <c r="AD210" s="1582" t="s">
        <v>4397</v>
      </c>
      <c r="AE210" s="1583"/>
      <c r="AF210" s="1583">
        <v>0</v>
      </c>
      <c r="AG210" s="1583"/>
      <c r="AH210" s="1583"/>
      <c r="AI210" s="1583"/>
      <c r="AJ210" s="1583"/>
      <c r="AK210" s="1583" t="s">
        <v>4465</v>
      </c>
      <c r="AL210" s="1593"/>
      <c r="AM210" s="1600"/>
      <c r="AN210" s="1601"/>
      <c r="AO210" s="1601"/>
      <c r="AP210" s="1601"/>
      <c r="AQ210" s="1601"/>
      <c r="AR210" s="1601"/>
      <c r="AS210" s="1601"/>
      <c r="AT210" s="1601"/>
      <c r="AU210" s="1602"/>
      <c r="AV210" s="1600"/>
      <c r="AW210" s="1601"/>
      <c r="AX210" s="1601"/>
      <c r="AY210" s="1601"/>
      <c r="AZ210" s="1601"/>
      <c r="BA210" s="1601"/>
      <c r="BB210" s="1601"/>
      <c r="BC210" s="1601"/>
      <c r="BD210" s="1602"/>
      <c r="BE210" s="1788"/>
      <c r="BF210" s="1583"/>
      <c r="BG210" s="1583"/>
      <c r="BH210" s="1583"/>
      <c r="BI210" s="1583"/>
      <c r="BJ210" s="1583"/>
      <c r="BK210" s="1583"/>
      <c r="BL210" s="1583"/>
      <c r="BM210" s="1758"/>
      <c r="BN210" s="1582" t="s">
        <v>4397</v>
      </c>
      <c r="BO210" s="1583"/>
      <c r="BP210" s="1583">
        <v>3343.7599999999998</v>
      </c>
      <c r="BQ210" s="1583"/>
      <c r="BR210" s="1583"/>
      <c r="BS210" s="1583"/>
      <c r="BT210" s="1583"/>
      <c r="BU210" s="1583" t="s">
        <v>4465</v>
      </c>
      <c r="BV210" s="1593"/>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82"/>
      <c r="CT210" s="1583"/>
      <c r="CU210" s="1583"/>
      <c r="CV210" s="1583"/>
      <c r="CW210" s="1583"/>
      <c r="CX210" s="1583"/>
      <c r="CY210" s="1583"/>
      <c r="CZ210" s="1583"/>
      <c r="DA210" s="1593"/>
      <c r="DB210" s="1582" t="s">
        <v>4397</v>
      </c>
      <c r="DC210" s="1583"/>
      <c r="DD210" s="1583">
        <v>3429.02</v>
      </c>
      <c r="DE210" s="1583"/>
      <c r="DF210" s="1583"/>
      <c r="DG210" s="1583"/>
      <c r="DH210" s="1583"/>
      <c r="DI210" s="1583" t="s">
        <v>4465</v>
      </c>
      <c r="DJ210" s="1584"/>
    </row>
    <row r="211" spans="2:114" ht="24" customHeight="1">
      <c r="B211" s="1786"/>
      <c r="C211" s="1592"/>
      <c r="D211" s="1587" t="s">
        <v>4245</v>
      </c>
      <c r="E211" s="1588"/>
      <c r="F211" s="1588"/>
      <c r="G211" s="1589"/>
      <c r="H211" s="1587" t="s">
        <v>4246</v>
      </c>
      <c r="I211" s="1588"/>
      <c r="J211" s="1588"/>
      <c r="K211" s="1588"/>
      <c r="L211" s="1588"/>
      <c r="M211" s="1588"/>
      <c r="N211" s="1588"/>
      <c r="O211" s="1588"/>
      <c r="P211" s="1589"/>
      <c r="Q211" s="1670" t="s">
        <v>8</v>
      </c>
      <c r="R211" s="1605"/>
      <c r="S211" s="1605"/>
      <c r="T211" s="1606"/>
      <c r="U211" s="1603">
        <v>0</v>
      </c>
      <c r="V211" s="1585"/>
      <c r="W211" s="1585"/>
      <c r="X211" s="1585"/>
      <c r="Y211" s="1585"/>
      <c r="Z211" s="1585"/>
      <c r="AA211" s="1585"/>
      <c r="AB211" s="1585"/>
      <c r="AC211" s="1610"/>
      <c r="AD211" s="1603">
        <v>0</v>
      </c>
      <c r="AE211" s="1585"/>
      <c r="AF211" s="1585"/>
      <c r="AG211" s="1585"/>
      <c r="AH211" s="1585"/>
      <c r="AI211" s="1585"/>
      <c r="AJ211" s="1585"/>
      <c r="AK211" s="1585"/>
      <c r="AL211" s="1610"/>
      <c r="AM211" s="1597"/>
      <c r="AN211" s="1598"/>
      <c r="AO211" s="1598"/>
      <c r="AP211" s="1598"/>
      <c r="AQ211" s="1598"/>
      <c r="AR211" s="1598"/>
      <c r="AS211" s="1598"/>
      <c r="AT211" s="1598"/>
      <c r="AU211" s="1599"/>
      <c r="AV211" s="1597"/>
      <c r="AW211" s="1598"/>
      <c r="AX211" s="1598"/>
      <c r="AY211" s="1598"/>
      <c r="AZ211" s="1598"/>
      <c r="BA211" s="1598"/>
      <c r="BB211" s="1598"/>
      <c r="BC211" s="1598"/>
      <c r="BD211" s="1599"/>
      <c r="BE211" s="1603">
        <v>69.239999999999995</v>
      </c>
      <c r="BF211" s="1585"/>
      <c r="BG211" s="1585"/>
      <c r="BH211" s="1585"/>
      <c r="BI211" s="1585"/>
      <c r="BJ211" s="1585"/>
      <c r="BK211" s="1585"/>
      <c r="BL211" s="1585"/>
      <c r="BM211" s="1610"/>
      <c r="BN211" s="1603">
        <v>78.933599999999984</v>
      </c>
      <c r="BO211" s="1585"/>
      <c r="BP211" s="1585"/>
      <c r="BQ211" s="1585"/>
      <c r="BR211" s="1585"/>
      <c r="BS211" s="1585"/>
      <c r="BT211" s="1585"/>
      <c r="BU211" s="1585"/>
      <c r="BV211" s="1610"/>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603">
        <v>70.98</v>
      </c>
      <c r="CT211" s="1585"/>
      <c r="CU211" s="1585"/>
      <c r="CV211" s="1585"/>
      <c r="CW211" s="1585"/>
      <c r="CX211" s="1585"/>
      <c r="CY211" s="1585"/>
      <c r="CZ211" s="1585"/>
      <c r="DA211" s="1610"/>
      <c r="DB211" s="1603">
        <v>80.917199999999994</v>
      </c>
      <c r="DC211" s="1585"/>
      <c r="DD211" s="1585"/>
      <c r="DE211" s="1585"/>
      <c r="DF211" s="1585"/>
      <c r="DG211" s="1585"/>
      <c r="DH211" s="1585"/>
      <c r="DI211" s="1585"/>
      <c r="DJ211" s="1586"/>
    </row>
    <row r="212" spans="2:114" ht="24" customHeight="1">
      <c r="B212" s="1786"/>
      <c r="C212" s="1592"/>
      <c r="D212" s="1590"/>
      <c r="E212" s="1591"/>
      <c r="F212" s="1591"/>
      <c r="G212" s="1592"/>
      <c r="H212" s="1747"/>
      <c r="I212" s="1764"/>
      <c r="J212" s="1764"/>
      <c r="K212" s="1764"/>
      <c r="L212" s="1764"/>
      <c r="M212" s="1764"/>
      <c r="N212" s="1764"/>
      <c r="O212" s="1764"/>
      <c r="P212" s="1748"/>
      <c r="Q212" s="1672" t="s">
        <v>6</v>
      </c>
      <c r="R212" s="1608"/>
      <c r="S212" s="1608"/>
      <c r="T212" s="1609"/>
      <c r="U212" s="1582"/>
      <c r="V212" s="1583"/>
      <c r="W212" s="1583"/>
      <c r="X212" s="1583"/>
      <c r="Y212" s="1583"/>
      <c r="Z212" s="1583"/>
      <c r="AA212" s="1583"/>
      <c r="AB212" s="1583"/>
      <c r="AC212" s="1593"/>
      <c r="AD212" s="1582" t="s">
        <v>4397</v>
      </c>
      <c r="AE212" s="1583"/>
      <c r="AF212" s="1583">
        <v>0</v>
      </c>
      <c r="AG212" s="1583"/>
      <c r="AH212" s="1583"/>
      <c r="AI212" s="1583"/>
      <c r="AJ212" s="1583"/>
      <c r="AK212" s="1583" t="s">
        <v>4465</v>
      </c>
      <c r="AL212" s="1593"/>
      <c r="AM212" s="1600"/>
      <c r="AN212" s="1601"/>
      <c r="AO212" s="1601"/>
      <c r="AP212" s="1601"/>
      <c r="AQ212" s="1601"/>
      <c r="AR212" s="1601"/>
      <c r="AS212" s="1601"/>
      <c r="AT212" s="1601"/>
      <c r="AU212" s="1602"/>
      <c r="AV212" s="1600"/>
      <c r="AW212" s="1601"/>
      <c r="AX212" s="1601"/>
      <c r="AY212" s="1601"/>
      <c r="AZ212" s="1601"/>
      <c r="BA212" s="1601"/>
      <c r="BB212" s="1601"/>
      <c r="BC212" s="1601"/>
      <c r="BD212" s="1602"/>
      <c r="BE212" s="1582"/>
      <c r="BF212" s="1583"/>
      <c r="BG212" s="1583"/>
      <c r="BH212" s="1583"/>
      <c r="BI212" s="1583"/>
      <c r="BJ212" s="1583"/>
      <c r="BK212" s="1583"/>
      <c r="BL212" s="1583"/>
      <c r="BM212" s="1593"/>
      <c r="BN212" s="1582" t="s">
        <v>4397</v>
      </c>
      <c r="BO212" s="1583"/>
      <c r="BP212" s="1583">
        <v>78.933599999999984</v>
      </c>
      <c r="BQ212" s="1583"/>
      <c r="BR212" s="1583"/>
      <c r="BS212" s="1583"/>
      <c r="BT212" s="1583"/>
      <c r="BU212" s="1583" t="s">
        <v>4465</v>
      </c>
      <c r="BV212" s="1593"/>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82"/>
      <c r="CT212" s="1583"/>
      <c r="CU212" s="1583"/>
      <c r="CV212" s="1583"/>
      <c r="CW212" s="1583"/>
      <c r="CX212" s="1583"/>
      <c r="CY212" s="1583"/>
      <c r="CZ212" s="1583"/>
      <c r="DA212" s="1593"/>
      <c r="DB212" s="1582" t="s">
        <v>4397</v>
      </c>
      <c r="DC212" s="1583"/>
      <c r="DD212" s="1583">
        <v>80.917199999999994</v>
      </c>
      <c r="DE212" s="1583"/>
      <c r="DF212" s="1583"/>
      <c r="DG212" s="1583"/>
      <c r="DH212" s="1583"/>
      <c r="DI212" s="1583" t="s">
        <v>4465</v>
      </c>
      <c r="DJ212" s="1584"/>
    </row>
    <row r="213" spans="2:114" ht="24" customHeight="1">
      <c r="B213" s="1786"/>
      <c r="C213" s="1592"/>
      <c r="D213" s="1590"/>
      <c r="E213" s="1591"/>
      <c r="F213" s="1591"/>
      <c r="G213" s="1592"/>
      <c r="H213" s="1587" t="s">
        <v>4247</v>
      </c>
      <c r="I213" s="1588"/>
      <c r="J213" s="1588"/>
      <c r="K213" s="1588"/>
      <c r="L213" s="1588"/>
      <c r="M213" s="1588"/>
      <c r="N213" s="1588"/>
      <c r="O213" s="1588"/>
      <c r="P213" s="1589"/>
      <c r="Q213" s="1670" t="s">
        <v>8</v>
      </c>
      <c r="R213" s="1605"/>
      <c r="S213" s="1605"/>
      <c r="T213" s="1606"/>
      <c r="U213" s="1603">
        <v>0</v>
      </c>
      <c r="V213" s="1585"/>
      <c r="W213" s="1585"/>
      <c r="X213" s="1585"/>
      <c r="Y213" s="1585"/>
      <c r="Z213" s="1585"/>
      <c r="AA213" s="1585"/>
      <c r="AB213" s="1585"/>
      <c r="AC213" s="1610"/>
      <c r="AD213" s="1603">
        <v>0</v>
      </c>
      <c r="AE213" s="1585"/>
      <c r="AF213" s="1585"/>
      <c r="AG213" s="1585"/>
      <c r="AH213" s="1585"/>
      <c r="AI213" s="1585"/>
      <c r="AJ213" s="1585"/>
      <c r="AK213" s="1585"/>
      <c r="AL213" s="1610"/>
      <c r="AM213" s="1597"/>
      <c r="AN213" s="1598"/>
      <c r="AO213" s="1598"/>
      <c r="AP213" s="1598"/>
      <c r="AQ213" s="1598"/>
      <c r="AR213" s="1598"/>
      <c r="AS213" s="1598"/>
      <c r="AT213" s="1598"/>
      <c r="AU213" s="1599"/>
      <c r="AV213" s="1597"/>
      <c r="AW213" s="1598"/>
      <c r="AX213" s="1598"/>
      <c r="AY213" s="1598"/>
      <c r="AZ213" s="1598"/>
      <c r="BA213" s="1598"/>
      <c r="BB213" s="1598"/>
      <c r="BC213" s="1598"/>
      <c r="BD213" s="1599"/>
      <c r="BE213" s="1603">
        <v>70.239999999999995</v>
      </c>
      <c r="BF213" s="1585"/>
      <c r="BG213" s="1585"/>
      <c r="BH213" s="1585"/>
      <c r="BI213" s="1585"/>
      <c r="BJ213" s="1585"/>
      <c r="BK213" s="1585"/>
      <c r="BL213" s="1585"/>
      <c r="BM213" s="1610"/>
      <c r="BN213" s="1603">
        <v>117.30079999999998</v>
      </c>
      <c r="BO213" s="1585"/>
      <c r="BP213" s="1585"/>
      <c r="BQ213" s="1585"/>
      <c r="BR213" s="1585"/>
      <c r="BS213" s="1585"/>
      <c r="BT213" s="1585"/>
      <c r="BU213" s="1585"/>
      <c r="BV213" s="1610"/>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603">
        <v>71.98</v>
      </c>
      <c r="CT213" s="1585"/>
      <c r="CU213" s="1585"/>
      <c r="CV213" s="1585"/>
      <c r="CW213" s="1585"/>
      <c r="CX213" s="1585"/>
      <c r="CY213" s="1585"/>
      <c r="CZ213" s="1585"/>
      <c r="DA213" s="1610"/>
      <c r="DB213" s="1603">
        <v>120.20659999999999</v>
      </c>
      <c r="DC213" s="1585"/>
      <c r="DD213" s="1585"/>
      <c r="DE213" s="1585"/>
      <c r="DF213" s="1585"/>
      <c r="DG213" s="1585"/>
      <c r="DH213" s="1585"/>
      <c r="DI213" s="1585"/>
      <c r="DJ213" s="1586"/>
    </row>
    <row r="214" spans="2:114" ht="24" customHeight="1">
      <c r="B214" s="1786"/>
      <c r="C214" s="1592"/>
      <c r="D214" s="1590"/>
      <c r="E214" s="1591"/>
      <c r="F214" s="1591"/>
      <c r="G214" s="1592"/>
      <c r="H214" s="1747"/>
      <c r="I214" s="1764"/>
      <c r="J214" s="1764"/>
      <c r="K214" s="1764"/>
      <c r="L214" s="1764"/>
      <c r="M214" s="1764"/>
      <c r="N214" s="1764"/>
      <c r="O214" s="1764"/>
      <c r="P214" s="1748"/>
      <c r="Q214" s="1672" t="s">
        <v>6</v>
      </c>
      <c r="R214" s="1608"/>
      <c r="S214" s="1608"/>
      <c r="T214" s="1609"/>
      <c r="U214" s="1582"/>
      <c r="V214" s="1583"/>
      <c r="W214" s="1583"/>
      <c r="X214" s="1583"/>
      <c r="Y214" s="1583"/>
      <c r="Z214" s="1583"/>
      <c r="AA214" s="1583"/>
      <c r="AB214" s="1583"/>
      <c r="AC214" s="1593"/>
      <c r="AD214" s="1582" t="s">
        <v>4397</v>
      </c>
      <c r="AE214" s="1583"/>
      <c r="AF214" s="1583">
        <v>0</v>
      </c>
      <c r="AG214" s="1583"/>
      <c r="AH214" s="1583"/>
      <c r="AI214" s="1583"/>
      <c r="AJ214" s="1583"/>
      <c r="AK214" s="1583" t="s">
        <v>4465</v>
      </c>
      <c r="AL214" s="1593"/>
      <c r="AM214" s="1600"/>
      <c r="AN214" s="1601"/>
      <c r="AO214" s="1601"/>
      <c r="AP214" s="1601"/>
      <c r="AQ214" s="1601"/>
      <c r="AR214" s="1601"/>
      <c r="AS214" s="1601"/>
      <c r="AT214" s="1601"/>
      <c r="AU214" s="1602"/>
      <c r="AV214" s="1600"/>
      <c r="AW214" s="1601"/>
      <c r="AX214" s="1601"/>
      <c r="AY214" s="1601"/>
      <c r="AZ214" s="1601"/>
      <c r="BA214" s="1601"/>
      <c r="BB214" s="1601"/>
      <c r="BC214" s="1601"/>
      <c r="BD214" s="1602"/>
      <c r="BE214" s="1582"/>
      <c r="BF214" s="1583"/>
      <c r="BG214" s="1583"/>
      <c r="BH214" s="1583"/>
      <c r="BI214" s="1583"/>
      <c r="BJ214" s="1583"/>
      <c r="BK214" s="1583"/>
      <c r="BL214" s="1583"/>
      <c r="BM214" s="1593"/>
      <c r="BN214" s="1582" t="s">
        <v>4397</v>
      </c>
      <c r="BO214" s="1583"/>
      <c r="BP214" s="1583">
        <v>117.30079999999998</v>
      </c>
      <c r="BQ214" s="1583"/>
      <c r="BR214" s="1583"/>
      <c r="BS214" s="1583"/>
      <c r="BT214" s="1583"/>
      <c r="BU214" s="1583" t="s">
        <v>4465</v>
      </c>
      <c r="BV214" s="1593"/>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82"/>
      <c r="CT214" s="1583"/>
      <c r="CU214" s="1583"/>
      <c r="CV214" s="1583"/>
      <c r="CW214" s="1583"/>
      <c r="CX214" s="1583"/>
      <c r="CY214" s="1583"/>
      <c r="CZ214" s="1583"/>
      <c r="DA214" s="1593"/>
      <c r="DB214" s="1582" t="s">
        <v>4397</v>
      </c>
      <c r="DC214" s="1583"/>
      <c r="DD214" s="1583">
        <v>120.20659999999999</v>
      </c>
      <c r="DE214" s="1583"/>
      <c r="DF214" s="1583"/>
      <c r="DG214" s="1583"/>
      <c r="DH214" s="1583"/>
      <c r="DI214" s="1583" t="s">
        <v>4465</v>
      </c>
      <c r="DJ214" s="1584"/>
    </row>
    <row r="215" spans="2:114" ht="24" customHeight="1">
      <c r="B215" s="1786"/>
      <c r="C215" s="1592"/>
      <c r="D215" s="1590"/>
      <c r="E215" s="1591"/>
      <c r="F215" s="1591"/>
      <c r="G215" s="1592"/>
      <c r="H215" s="1587" t="s">
        <v>4248</v>
      </c>
      <c r="I215" s="1588"/>
      <c r="J215" s="1588"/>
      <c r="K215" s="1588"/>
      <c r="L215" s="1588"/>
      <c r="M215" s="1588"/>
      <c r="N215" s="1588"/>
      <c r="O215" s="1588"/>
      <c r="P215" s="1589"/>
      <c r="Q215" s="1670" t="s">
        <v>8</v>
      </c>
      <c r="R215" s="1605"/>
      <c r="S215" s="1605"/>
      <c r="T215" s="1606"/>
      <c r="U215" s="1603">
        <v>0</v>
      </c>
      <c r="V215" s="1585"/>
      <c r="W215" s="1585"/>
      <c r="X215" s="1585"/>
      <c r="Y215" s="1585"/>
      <c r="Z215" s="1585"/>
      <c r="AA215" s="1585"/>
      <c r="AB215" s="1585"/>
      <c r="AC215" s="1610"/>
      <c r="AD215" s="1603">
        <v>0</v>
      </c>
      <c r="AE215" s="1585"/>
      <c r="AF215" s="1585"/>
      <c r="AG215" s="1585"/>
      <c r="AH215" s="1585"/>
      <c r="AI215" s="1585"/>
      <c r="AJ215" s="1585"/>
      <c r="AK215" s="1585"/>
      <c r="AL215" s="1610"/>
      <c r="AM215" s="1597"/>
      <c r="AN215" s="1598"/>
      <c r="AO215" s="1598"/>
      <c r="AP215" s="1598"/>
      <c r="AQ215" s="1598"/>
      <c r="AR215" s="1598"/>
      <c r="AS215" s="1598"/>
      <c r="AT215" s="1598"/>
      <c r="AU215" s="1599"/>
      <c r="AV215" s="1597"/>
      <c r="AW215" s="1598"/>
      <c r="AX215" s="1598"/>
      <c r="AY215" s="1598"/>
      <c r="AZ215" s="1598"/>
      <c r="BA215" s="1598"/>
      <c r="BB215" s="1598"/>
      <c r="BC215" s="1598"/>
      <c r="BD215" s="1599"/>
      <c r="BE215" s="1603">
        <v>71.239999999999995</v>
      </c>
      <c r="BF215" s="1585"/>
      <c r="BG215" s="1585"/>
      <c r="BH215" s="1585"/>
      <c r="BI215" s="1585"/>
      <c r="BJ215" s="1585"/>
      <c r="BK215" s="1585"/>
      <c r="BL215" s="1585"/>
      <c r="BM215" s="1610"/>
      <c r="BN215" s="1603">
        <v>55.5672</v>
      </c>
      <c r="BO215" s="1585"/>
      <c r="BP215" s="1585"/>
      <c r="BQ215" s="1585"/>
      <c r="BR215" s="1585"/>
      <c r="BS215" s="1585"/>
      <c r="BT215" s="1585"/>
      <c r="BU215" s="1585"/>
      <c r="BV215" s="1610"/>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603">
        <v>72.98</v>
      </c>
      <c r="CT215" s="1585"/>
      <c r="CU215" s="1585"/>
      <c r="CV215" s="1585"/>
      <c r="CW215" s="1585"/>
      <c r="CX215" s="1585"/>
      <c r="CY215" s="1585"/>
      <c r="CZ215" s="1585"/>
      <c r="DA215" s="1610"/>
      <c r="DB215" s="1603">
        <v>56.924400000000006</v>
      </c>
      <c r="DC215" s="1585"/>
      <c r="DD215" s="1585"/>
      <c r="DE215" s="1585"/>
      <c r="DF215" s="1585"/>
      <c r="DG215" s="1585"/>
      <c r="DH215" s="1585"/>
      <c r="DI215" s="1585"/>
      <c r="DJ215" s="1586"/>
    </row>
    <row r="216" spans="2:114" ht="24" customHeight="1">
      <c r="B216" s="1786"/>
      <c r="C216" s="1592"/>
      <c r="D216" s="1590"/>
      <c r="E216" s="1591"/>
      <c r="F216" s="1591"/>
      <c r="G216" s="1592"/>
      <c r="H216" s="1747"/>
      <c r="I216" s="1764"/>
      <c r="J216" s="1764"/>
      <c r="K216" s="1764"/>
      <c r="L216" s="1764"/>
      <c r="M216" s="1764"/>
      <c r="N216" s="1764"/>
      <c r="O216" s="1764"/>
      <c r="P216" s="1748"/>
      <c r="Q216" s="1672" t="s">
        <v>6</v>
      </c>
      <c r="R216" s="1608"/>
      <c r="S216" s="1608"/>
      <c r="T216" s="1609"/>
      <c r="U216" s="1582"/>
      <c r="V216" s="1583"/>
      <c r="W216" s="1583"/>
      <c r="X216" s="1583"/>
      <c r="Y216" s="1583"/>
      <c r="Z216" s="1583"/>
      <c r="AA216" s="1583"/>
      <c r="AB216" s="1583"/>
      <c r="AC216" s="1593"/>
      <c r="AD216" s="1582" t="s">
        <v>4397</v>
      </c>
      <c r="AE216" s="1583"/>
      <c r="AF216" s="1583">
        <v>0</v>
      </c>
      <c r="AG216" s="1583"/>
      <c r="AH216" s="1583"/>
      <c r="AI216" s="1583"/>
      <c r="AJ216" s="1583"/>
      <c r="AK216" s="1583" t="s">
        <v>4465</v>
      </c>
      <c r="AL216" s="1593"/>
      <c r="AM216" s="1600"/>
      <c r="AN216" s="1601"/>
      <c r="AO216" s="1601"/>
      <c r="AP216" s="1601"/>
      <c r="AQ216" s="1601"/>
      <c r="AR216" s="1601"/>
      <c r="AS216" s="1601"/>
      <c r="AT216" s="1601"/>
      <c r="AU216" s="1602"/>
      <c r="AV216" s="1600"/>
      <c r="AW216" s="1601"/>
      <c r="AX216" s="1601"/>
      <c r="AY216" s="1601"/>
      <c r="AZ216" s="1601"/>
      <c r="BA216" s="1601"/>
      <c r="BB216" s="1601"/>
      <c r="BC216" s="1601"/>
      <c r="BD216" s="1602"/>
      <c r="BE216" s="1582"/>
      <c r="BF216" s="1583"/>
      <c r="BG216" s="1583"/>
      <c r="BH216" s="1583"/>
      <c r="BI216" s="1583"/>
      <c r="BJ216" s="1583"/>
      <c r="BK216" s="1583"/>
      <c r="BL216" s="1583"/>
      <c r="BM216" s="1593"/>
      <c r="BN216" s="1582" t="s">
        <v>4397</v>
      </c>
      <c r="BO216" s="1583"/>
      <c r="BP216" s="1583">
        <v>55.5672</v>
      </c>
      <c r="BQ216" s="1583"/>
      <c r="BR216" s="1583"/>
      <c r="BS216" s="1583"/>
      <c r="BT216" s="1583"/>
      <c r="BU216" s="1583" t="s">
        <v>4465</v>
      </c>
      <c r="BV216" s="1593"/>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82"/>
      <c r="CT216" s="1583"/>
      <c r="CU216" s="1583"/>
      <c r="CV216" s="1583"/>
      <c r="CW216" s="1583"/>
      <c r="CX216" s="1583"/>
      <c r="CY216" s="1583"/>
      <c r="CZ216" s="1583"/>
      <c r="DA216" s="1593"/>
      <c r="DB216" s="1582" t="s">
        <v>4397</v>
      </c>
      <c r="DC216" s="1583"/>
      <c r="DD216" s="1583">
        <v>56.924400000000006</v>
      </c>
      <c r="DE216" s="1583"/>
      <c r="DF216" s="1583"/>
      <c r="DG216" s="1583"/>
      <c r="DH216" s="1583"/>
      <c r="DI216" s="1583" t="s">
        <v>4465</v>
      </c>
      <c r="DJ216" s="1584"/>
    </row>
    <row r="217" spans="2:114" ht="24" customHeight="1">
      <c r="B217" s="1786"/>
      <c r="C217" s="1592"/>
      <c r="D217" s="1590"/>
      <c r="E217" s="1591"/>
      <c r="F217" s="1591"/>
      <c r="G217" s="1592"/>
      <c r="H217" s="1587" t="s">
        <v>4249</v>
      </c>
      <c r="I217" s="1588"/>
      <c r="J217" s="1588"/>
      <c r="K217" s="1588"/>
      <c r="L217" s="1588"/>
      <c r="M217" s="1588"/>
      <c r="N217" s="1588"/>
      <c r="O217" s="1588"/>
      <c r="P217" s="1589"/>
      <c r="Q217" s="1670" t="s">
        <v>8</v>
      </c>
      <c r="R217" s="1605"/>
      <c r="S217" s="1605"/>
      <c r="T217" s="1606"/>
      <c r="U217" s="1603">
        <v>0</v>
      </c>
      <c r="V217" s="1585"/>
      <c r="W217" s="1585"/>
      <c r="X217" s="1585"/>
      <c r="Y217" s="1585"/>
      <c r="Z217" s="1585"/>
      <c r="AA217" s="1585"/>
      <c r="AB217" s="1585"/>
      <c r="AC217" s="1610"/>
      <c r="AD217" s="1603">
        <v>0</v>
      </c>
      <c r="AE217" s="1585"/>
      <c r="AF217" s="1585"/>
      <c r="AG217" s="1585"/>
      <c r="AH217" s="1585"/>
      <c r="AI217" s="1585"/>
      <c r="AJ217" s="1585"/>
      <c r="AK217" s="1585"/>
      <c r="AL217" s="1610"/>
      <c r="AM217" s="1597"/>
      <c r="AN217" s="1598"/>
      <c r="AO217" s="1598"/>
      <c r="AP217" s="1598"/>
      <c r="AQ217" s="1598"/>
      <c r="AR217" s="1598"/>
      <c r="AS217" s="1598"/>
      <c r="AT217" s="1598"/>
      <c r="AU217" s="1599"/>
      <c r="AV217" s="1597"/>
      <c r="AW217" s="1598"/>
      <c r="AX217" s="1598"/>
      <c r="AY217" s="1598"/>
      <c r="AZ217" s="1598"/>
      <c r="BA217" s="1598"/>
      <c r="BB217" s="1598"/>
      <c r="BC217" s="1598"/>
      <c r="BD217" s="1599"/>
      <c r="BE217" s="1603">
        <v>72.239999999999995</v>
      </c>
      <c r="BF217" s="1585"/>
      <c r="BG217" s="1585"/>
      <c r="BH217" s="1585"/>
      <c r="BI217" s="1585"/>
      <c r="BJ217" s="1585"/>
      <c r="BK217" s="1585"/>
      <c r="BL217" s="1585"/>
      <c r="BM217" s="1610"/>
      <c r="BN217" s="1603">
        <v>70.795199999999994</v>
      </c>
      <c r="BO217" s="1585"/>
      <c r="BP217" s="1585"/>
      <c r="BQ217" s="1585"/>
      <c r="BR217" s="1585"/>
      <c r="BS217" s="1585"/>
      <c r="BT217" s="1585"/>
      <c r="BU217" s="1585"/>
      <c r="BV217" s="1610"/>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603">
        <v>73.98</v>
      </c>
      <c r="CT217" s="1585"/>
      <c r="CU217" s="1585"/>
      <c r="CV217" s="1585"/>
      <c r="CW217" s="1585"/>
      <c r="CX217" s="1585"/>
      <c r="CY217" s="1585"/>
      <c r="CZ217" s="1585"/>
      <c r="DA217" s="1610"/>
      <c r="DB217" s="1603">
        <v>72.500399999999999</v>
      </c>
      <c r="DC217" s="1585"/>
      <c r="DD217" s="1585"/>
      <c r="DE217" s="1585"/>
      <c r="DF217" s="1585"/>
      <c r="DG217" s="1585"/>
      <c r="DH217" s="1585"/>
      <c r="DI217" s="1585"/>
      <c r="DJ217" s="1586"/>
    </row>
    <row r="218" spans="2:114" ht="24" customHeight="1">
      <c r="B218" s="1786"/>
      <c r="C218" s="1592"/>
      <c r="D218" s="1590"/>
      <c r="E218" s="1591"/>
      <c r="F218" s="1591"/>
      <c r="G218" s="1592"/>
      <c r="H218" s="1747"/>
      <c r="I218" s="1764"/>
      <c r="J218" s="1764"/>
      <c r="K218" s="1764"/>
      <c r="L218" s="1764"/>
      <c r="M218" s="1764"/>
      <c r="N218" s="1764"/>
      <c r="O218" s="1764"/>
      <c r="P218" s="1748"/>
      <c r="Q218" s="1672" t="s">
        <v>6</v>
      </c>
      <c r="R218" s="1608"/>
      <c r="S218" s="1608"/>
      <c r="T218" s="1609"/>
      <c r="U218" s="1582"/>
      <c r="V218" s="1583"/>
      <c r="W218" s="1583"/>
      <c r="X218" s="1583"/>
      <c r="Y218" s="1583"/>
      <c r="Z218" s="1583"/>
      <c r="AA218" s="1583"/>
      <c r="AB218" s="1583"/>
      <c r="AC218" s="1593"/>
      <c r="AD218" s="1582" t="s">
        <v>4397</v>
      </c>
      <c r="AE218" s="1583"/>
      <c r="AF218" s="1583">
        <v>0</v>
      </c>
      <c r="AG218" s="1583"/>
      <c r="AH218" s="1583"/>
      <c r="AI218" s="1583"/>
      <c r="AJ218" s="1583"/>
      <c r="AK218" s="1583" t="s">
        <v>4465</v>
      </c>
      <c r="AL218" s="1593"/>
      <c r="AM218" s="1600"/>
      <c r="AN218" s="1601"/>
      <c r="AO218" s="1601"/>
      <c r="AP218" s="1601"/>
      <c r="AQ218" s="1601"/>
      <c r="AR218" s="1601"/>
      <c r="AS218" s="1601"/>
      <c r="AT218" s="1601"/>
      <c r="AU218" s="1602"/>
      <c r="AV218" s="1600"/>
      <c r="AW218" s="1601"/>
      <c r="AX218" s="1601"/>
      <c r="AY218" s="1601"/>
      <c r="AZ218" s="1601"/>
      <c r="BA218" s="1601"/>
      <c r="BB218" s="1601"/>
      <c r="BC218" s="1601"/>
      <c r="BD218" s="1602"/>
      <c r="BE218" s="1582"/>
      <c r="BF218" s="1583"/>
      <c r="BG218" s="1583"/>
      <c r="BH218" s="1583"/>
      <c r="BI218" s="1583"/>
      <c r="BJ218" s="1583"/>
      <c r="BK218" s="1583"/>
      <c r="BL218" s="1583"/>
      <c r="BM218" s="1593"/>
      <c r="BN218" s="1582" t="s">
        <v>4397</v>
      </c>
      <c r="BO218" s="1583"/>
      <c r="BP218" s="1583">
        <v>70.795199999999994</v>
      </c>
      <c r="BQ218" s="1583"/>
      <c r="BR218" s="1583"/>
      <c r="BS218" s="1583"/>
      <c r="BT218" s="1583"/>
      <c r="BU218" s="1583" t="s">
        <v>4465</v>
      </c>
      <c r="BV218" s="1593"/>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82"/>
      <c r="CT218" s="1583"/>
      <c r="CU218" s="1583"/>
      <c r="CV218" s="1583"/>
      <c r="CW218" s="1583"/>
      <c r="CX218" s="1583"/>
      <c r="CY218" s="1583"/>
      <c r="CZ218" s="1583"/>
      <c r="DA218" s="1593"/>
      <c r="DB218" s="1582" t="s">
        <v>4397</v>
      </c>
      <c r="DC218" s="1583"/>
      <c r="DD218" s="1583">
        <v>72.500399999999999</v>
      </c>
      <c r="DE218" s="1583"/>
      <c r="DF218" s="1583"/>
      <c r="DG218" s="1583"/>
      <c r="DH218" s="1583"/>
      <c r="DI218" s="1583" t="s">
        <v>4465</v>
      </c>
      <c r="DJ218" s="1584"/>
    </row>
    <row r="219" spans="2:114" ht="24" customHeight="1">
      <c r="B219" s="1786"/>
      <c r="C219" s="1592"/>
      <c r="D219" s="1590"/>
      <c r="E219" s="1591"/>
      <c r="F219" s="1591"/>
      <c r="G219" s="1592"/>
      <c r="H219" s="1587" t="s">
        <v>6211</v>
      </c>
      <c r="I219" s="1589"/>
      <c r="J219" s="1587" t="s">
        <v>3095</v>
      </c>
      <c r="K219" s="1588" t="s">
        <v>7247</v>
      </c>
      <c r="L219" s="1588"/>
      <c r="M219" s="1588"/>
      <c r="N219" s="1588"/>
      <c r="O219" s="1588"/>
      <c r="P219" s="1589" t="s">
        <v>3096</v>
      </c>
      <c r="Q219" s="1670" t="s">
        <v>8</v>
      </c>
      <c r="R219" s="1605"/>
      <c r="S219" s="1605"/>
      <c r="T219" s="1606"/>
      <c r="U219" s="1603">
        <v>0</v>
      </c>
      <c r="V219" s="1585"/>
      <c r="W219" s="1585"/>
      <c r="X219" s="1585"/>
      <c r="Y219" s="1585"/>
      <c r="Z219" s="1585"/>
      <c r="AA219" s="1585"/>
      <c r="AB219" s="1585"/>
      <c r="AC219" s="1610"/>
      <c r="AD219" s="1603">
        <v>0</v>
      </c>
      <c r="AE219" s="1585"/>
      <c r="AF219" s="1585"/>
      <c r="AG219" s="1585"/>
      <c r="AH219" s="1585"/>
      <c r="AI219" s="1585"/>
      <c r="AJ219" s="1585"/>
      <c r="AK219" s="1585"/>
      <c r="AL219" s="1610"/>
      <c r="AM219" s="1597"/>
      <c r="AN219" s="1598"/>
      <c r="AO219" s="1598"/>
      <c r="AP219" s="1598"/>
      <c r="AQ219" s="1598"/>
      <c r="AR219" s="1598"/>
      <c r="AS219" s="1598"/>
      <c r="AT219" s="1598"/>
      <c r="AU219" s="1599"/>
      <c r="AV219" s="1597"/>
      <c r="AW219" s="1598"/>
      <c r="AX219" s="1598"/>
      <c r="AY219" s="1598"/>
      <c r="AZ219" s="1598"/>
      <c r="BA219" s="1598"/>
      <c r="BB219" s="1598"/>
      <c r="BC219" s="1598"/>
      <c r="BD219" s="1599"/>
      <c r="BE219" s="1603">
        <v>73.239999999999995</v>
      </c>
      <c r="BF219" s="1585"/>
      <c r="BG219" s="1585"/>
      <c r="BH219" s="1585"/>
      <c r="BI219" s="1585"/>
      <c r="BJ219" s="1585"/>
      <c r="BK219" s="1585"/>
      <c r="BL219" s="1585"/>
      <c r="BM219" s="1610"/>
      <c r="BN219" s="1603">
        <v>3661.9999999999995</v>
      </c>
      <c r="BO219" s="1585"/>
      <c r="BP219" s="1585"/>
      <c r="BQ219" s="1585"/>
      <c r="BR219" s="1585"/>
      <c r="BS219" s="1585"/>
      <c r="BT219" s="1585"/>
      <c r="BU219" s="1585"/>
      <c r="BV219" s="1610"/>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603">
        <v>74.98</v>
      </c>
      <c r="CT219" s="1585"/>
      <c r="CU219" s="1585"/>
      <c r="CV219" s="1585"/>
      <c r="CW219" s="1585"/>
      <c r="CX219" s="1585"/>
      <c r="CY219" s="1585"/>
      <c r="CZ219" s="1585"/>
      <c r="DA219" s="1610"/>
      <c r="DB219" s="1603">
        <v>3749</v>
      </c>
      <c r="DC219" s="1585"/>
      <c r="DD219" s="1585"/>
      <c r="DE219" s="1585"/>
      <c r="DF219" s="1585"/>
      <c r="DG219" s="1585"/>
      <c r="DH219" s="1585"/>
      <c r="DI219" s="1585"/>
      <c r="DJ219" s="1586"/>
    </row>
    <row r="220" spans="2:114" ht="24" customHeight="1">
      <c r="B220" s="1786"/>
      <c r="C220" s="1592"/>
      <c r="D220" s="1590"/>
      <c r="E220" s="1591"/>
      <c r="F220" s="1591"/>
      <c r="G220" s="1592"/>
      <c r="H220" s="1590"/>
      <c r="I220" s="1592"/>
      <c r="J220" s="1747"/>
      <c r="K220" s="1764"/>
      <c r="L220" s="1764"/>
      <c r="M220" s="1764"/>
      <c r="N220" s="1764"/>
      <c r="O220" s="1764"/>
      <c r="P220" s="1748"/>
      <c r="Q220" s="1672" t="s">
        <v>6</v>
      </c>
      <c r="R220" s="1608"/>
      <c r="S220" s="1608"/>
      <c r="T220" s="1609"/>
      <c r="U220" s="1582"/>
      <c r="V220" s="1583"/>
      <c r="W220" s="1583"/>
      <c r="X220" s="1583"/>
      <c r="Y220" s="1583"/>
      <c r="Z220" s="1583"/>
      <c r="AA220" s="1583"/>
      <c r="AB220" s="1583"/>
      <c r="AC220" s="1593"/>
      <c r="AD220" s="1582" t="s">
        <v>4397</v>
      </c>
      <c r="AE220" s="1583"/>
      <c r="AF220" s="1583">
        <v>0</v>
      </c>
      <c r="AG220" s="1583"/>
      <c r="AH220" s="1583"/>
      <c r="AI220" s="1583"/>
      <c r="AJ220" s="1583"/>
      <c r="AK220" s="1583" t="s">
        <v>4465</v>
      </c>
      <c r="AL220" s="1593"/>
      <c r="AM220" s="1600"/>
      <c r="AN220" s="1601"/>
      <c r="AO220" s="1601"/>
      <c r="AP220" s="1601"/>
      <c r="AQ220" s="1601"/>
      <c r="AR220" s="1601"/>
      <c r="AS220" s="1601"/>
      <c r="AT220" s="1601"/>
      <c r="AU220" s="1602"/>
      <c r="AV220" s="1600"/>
      <c r="AW220" s="1601"/>
      <c r="AX220" s="1601"/>
      <c r="AY220" s="1601"/>
      <c r="AZ220" s="1601"/>
      <c r="BA220" s="1601"/>
      <c r="BB220" s="1601"/>
      <c r="BC220" s="1601"/>
      <c r="BD220" s="1602"/>
      <c r="BE220" s="1582"/>
      <c r="BF220" s="1583"/>
      <c r="BG220" s="1583"/>
      <c r="BH220" s="1583"/>
      <c r="BI220" s="1583"/>
      <c r="BJ220" s="1583"/>
      <c r="BK220" s="1583"/>
      <c r="BL220" s="1583"/>
      <c r="BM220" s="1593"/>
      <c r="BN220" s="1582" t="s">
        <v>4397</v>
      </c>
      <c r="BO220" s="1583"/>
      <c r="BP220" s="1583">
        <v>3661.9999999999995</v>
      </c>
      <c r="BQ220" s="1583"/>
      <c r="BR220" s="1583"/>
      <c r="BS220" s="1583"/>
      <c r="BT220" s="1583"/>
      <c r="BU220" s="1583" t="s">
        <v>4465</v>
      </c>
      <c r="BV220" s="1593"/>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82"/>
      <c r="CT220" s="1583"/>
      <c r="CU220" s="1583"/>
      <c r="CV220" s="1583"/>
      <c r="CW220" s="1583"/>
      <c r="CX220" s="1583"/>
      <c r="CY220" s="1583"/>
      <c r="CZ220" s="1583"/>
      <c r="DA220" s="1593"/>
      <c r="DB220" s="1582" t="s">
        <v>4397</v>
      </c>
      <c r="DC220" s="1583"/>
      <c r="DD220" s="1583">
        <v>3749</v>
      </c>
      <c r="DE220" s="1583"/>
      <c r="DF220" s="1583"/>
      <c r="DG220" s="1583"/>
      <c r="DH220" s="1583"/>
      <c r="DI220" s="1583" t="s">
        <v>4465</v>
      </c>
      <c r="DJ220" s="1584"/>
    </row>
    <row r="221" spans="2:114" ht="24" customHeight="1">
      <c r="B221" s="1786"/>
      <c r="C221" s="1592"/>
      <c r="D221" s="1590"/>
      <c r="E221" s="1591"/>
      <c r="F221" s="1591"/>
      <c r="G221" s="1592"/>
      <c r="H221" s="1590"/>
      <c r="I221" s="1592"/>
      <c r="J221" s="1587" t="s">
        <v>3095</v>
      </c>
      <c r="K221" s="1588"/>
      <c r="L221" s="1588"/>
      <c r="M221" s="1588"/>
      <c r="N221" s="1588"/>
      <c r="O221" s="1588"/>
      <c r="P221" s="1589" t="s">
        <v>3096</v>
      </c>
      <c r="Q221" s="1670" t="s">
        <v>8</v>
      </c>
      <c r="R221" s="1605"/>
      <c r="S221" s="1605"/>
      <c r="T221" s="1606"/>
      <c r="U221" s="1603"/>
      <c r="V221" s="1585"/>
      <c r="W221" s="1585"/>
      <c r="X221" s="1585"/>
      <c r="Y221" s="1585"/>
      <c r="Z221" s="1585"/>
      <c r="AA221" s="1585"/>
      <c r="AB221" s="1585"/>
      <c r="AC221" s="1610"/>
      <c r="AD221" s="1603"/>
      <c r="AE221" s="1585"/>
      <c r="AF221" s="1585"/>
      <c r="AG221" s="1585"/>
      <c r="AH221" s="1585"/>
      <c r="AI221" s="1585"/>
      <c r="AJ221" s="1585"/>
      <c r="AK221" s="1585"/>
      <c r="AL221" s="1610"/>
      <c r="AM221" s="1597"/>
      <c r="AN221" s="1598"/>
      <c r="AO221" s="1598"/>
      <c r="AP221" s="1598"/>
      <c r="AQ221" s="1598"/>
      <c r="AR221" s="1598"/>
      <c r="AS221" s="1598"/>
      <c r="AT221" s="1598"/>
      <c r="AU221" s="1599"/>
      <c r="AV221" s="1597"/>
      <c r="AW221" s="1598"/>
      <c r="AX221" s="1598"/>
      <c r="AY221" s="1598"/>
      <c r="AZ221" s="1598"/>
      <c r="BA221" s="1598"/>
      <c r="BB221" s="1598"/>
      <c r="BC221" s="1598"/>
      <c r="BD221" s="1599"/>
      <c r="BE221" s="1603"/>
      <c r="BF221" s="1585"/>
      <c r="BG221" s="1585"/>
      <c r="BH221" s="1585"/>
      <c r="BI221" s="1585"/>
      <c r="BJ221" s="1585"/>
      <c r="BK221" s="1585"/>
      <c r="BL221" s="1585"/>
      <c r="BM221" s="1610"/>
      <c r="BN221" s="1603"/>
      <c r="BO221" s="1585"/>
      <c r="BP221" s="1585"/>
      <c r="BQ221" s="1585"/>
      <c r="BR221" s="1585"/>
      <c r="BS221" s="1585"/>
      <c r="BT221" s="1585"/>
      <c r="BU221" s="1585"/>
      <c r="BV221" s="1610"/>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603"/>
      <c r="CT221" s="1585"/>
      <c r="CU221" s="1585"/>
      <c r="CV221" s="1585"/>
      <c r="CW221" s="1585"/>
      <c r="CX221" s="1585"/>
      <c r="CY221" s="1585"/>
      <c r="CZ221" s="1585"/>
      <c r="DA221" s="1610"/>
      <c r="DB221" s="1603"/>
      <c r="DC221" s="1585"/>
      <c r="DD221" s="1585"/>
      <c r="DE221" s="1585"/>
      <c r="DF221" s="1585"/>
      <c r="DG221" s="1585"/>
      <c r="DH221" s="1585"/>
      <c r="DI221" s="1585"/>
      <c r="DJ221" s="1586"/>
    </row>
    <row r="222" spans="2:114" ht="24" customHeight="1">
      <c r="B222" s="1786"/>
      <c r="C222" s="1592"/>
      <c r="D222" s="1590"/>
      <c r="E222" s="1591"/>
      <c r="F222" s="1591"/>
      <c r="G222" s="1592"/>
      <c r="H222" s="1590"/>
      <c r="I222" s="1592"/>
      <c r="J222" s="1747"/>
      <c r="K222" s="1764"/>
      <c r="L222" s="1764"/>
      <c r="M222" s="1764"/>
      <c r="N222" s="1764"/>
      <c r="O222" s="1764"/>
      <c r="P222" s="1748"/>
      <c r="Q222" s="1672" t="s">
        <v>6</v>
      </c>
      <c r="R222" s="1608"/>
      <c r="S222" s="1608"/>
      <c r="T222" s="1609"/>
      <c r="U222" s="1582"/>
      <c r="V222" s="1583"/>
      <c r="W222" s="1583"/>
      <c r="X222" s="1583"/>
      <c r="Y222" s="1583"/>
      <c r="Z222" s="1583"/>
      <c r="AA222" s="1583"/>
      <c r="AB222" s="1583"/>
      <c r="AC222" s="1593"/>
      <c r="AD222" s="1582" t="s">
        <v>4397</v>
      </c>
      <c r="AE222" s="1583"/>
      <c r="AF222" s="1583"/>
      <c r="AG222" s="1583"/>
      <c r="AH222" s="1583"/>
      <c r="AI222" s="1583"/>
      <c r="AJ222" s="1583"/>
      <c r="AK222" s="1583" t="s">
        <v>4465</v>
      </c>
      <c r="AL222" s="1593"/>
      <c r="AM222" s="1600"/>
      <c r="AN222" s="1601"/>
      <c r="AO222" s="1601"/>
      <c r="AP222" s="1601"/>
      <c r="AQ222" s="1601"/>
      <c r="AR222" s="1601"/>
      <c r="AS222" s="1601"/>
      <c r="AT222" s="1601"/>
      <c r="AU222" s="1602"/>
      <c r="AV222" s="1600"/>
      <c r="AW222" s="1601"/>
      <c r="AX222" s="1601"/>
      <c r="AY222" s="1601"/>
      <c r="AZ222" s="1601"/>
      <c r="BA222" s="1601"/>
      <c r="BB222" s="1601"/>
      <c r="BC222" s="1601"/>
      <c r="BD222" s="1602"/>
      <c r="BE222" s="1582"/>
      <c r="BF222" s="1583"/>
      <c r="BG222" s="1583"/>
      <c r="BH222" s="1583"/>
      <c r="BI222" s="1583"/>
      <c r="BJ222" s="1583"/>
      <c r="BK222" s="1583"/>
      <c r="BL222" s="1583"/>
      <c r="BM222" s="1593"/>
      <c r="BN222" s="1582" t="s">
        <v>4397</v>
      </c>
      <c r="BO222" s="1583"/>
      <c r="BP222" s="1583"/>
      <c r="BQ222" s="1583"/>
      <c r="BR222" s="1583"/>
      <c r="BS222" s="1583"/>
      <c r="BT222" s="1583"/>
      <c r="BU222" s="1583" t="s">
        <v>4465</v>
      </c>
      <c r="BV222" s="1593"/>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82"/>
      <c r="CT222" s="1583"/>
      <c r="CU222" s="1583"/>
      <c r="CV222" s="1583"/>
      <c r="CW222" s="1583"/>
      <c r="CX222" s="1583"/>
      <c r="CY222" s="1583"/>
      <c r="CZ222" s="1583"/>
      <c r="DA222" s="1593"/>
      <c r="DB222" s="1582" t="s">
        <v>4397</v>
      </c>
      <c r="DC222" s="1583"/>
      <c r="DD222" s="1583"/>
      <c r="DE222" s="1583"/>
      <c r="DF222" s="1583"/>
      <c r="DG222" s="1583"/>
      <c r="DH222" s="1583"/>
      <c r="DI222" s="1583" t="s">
        <v>4465</v>
      </c>
      <c r="DJ222" s="1584"/>
    </row>
    <row r="223" spans="2:114" ht="24" customHeight="1">
      <c r="B223" s="1786"/>
      <c r="C223" s="1592"/>
      <c r="D223" s="1587" t="s">
        <v>4250</v>
      </c>
      <c r="E223" s="1588"/>
      <c r="F223" s="1588"/>
      <c r="G223" s="1588"/>
      <c r="H223" s="1588"/>
      <c r="I223" s="1588"/>
      <c r="J223" s="1588"/>
      <c r="K223" s="1588"/>
      <c r="L223" s="1588"/>
      <c r="M223" s="1588"/>
      <c r="N223" s="1588"/>
      <c r="O223" s="1588"/>
      <c r="P223" s="1589"/>
      <c r="Q223" s="1670" t="s">
        <v>8</v>
      </c>
      <c r="R223" s="1605"/>
      <c r="S223" s="1605"/>
      <c r="T223" s="1606"/>
      <c r="U223" s="1597"/>
      <c r="V223" s="1598"/>
      <c r="W223" s="1598"/>
      <c r="X223" s="1598"/>
      <c r="Y223" s="1598"/>
      <c r="Z223" s="1598"/>
      <c r="AA223" s="1598"/>
      <c r="AB223" s="1598"/>
      <c r="AC223" s="1599"/>
      <c r="AD223" s="1603">
        <v>1.4966639999999998</v>
      </c>
      <c r="AE223" s="1585"/>
      <c r="AF223" s="1585"/>
      <c r="AG223" s="1585"/>
      <c r="AH223" s="1585"/>
      <c r="AI223" s="1585"/>
      <c r="AJ223" s="1585"/>
      <c r="AK223" s="1585"/>
      <c r="AL223" s="1610"/>
      <c r="AM223" s="1597"/>
      <c r="AN223" s="1598"/>
      <c r="AO223" s="1598"/>
      <c r="AP223" s="1598"/>
      <c r="AQ223" s="1598"/>
      <c r="AR223" s="1598"/>
      <c r="AS223" s="1598"/>
      <c r="AT223" s="1598"/>
      <c r="AU223" s="1599"/>
      <c r="AV223" s="1597"/>
      <c r="AW223" s="1598"/>
      <c r="AX223" s="1598"/>
      <c r="AY223" s="1598"/>
      <c r="AZ223" s="1598"/>
      <c r="BA223" s="1598"/>
      <c r="BB223" s="1598"/>
      <c r="BC223" s="1598"/>
      <c r="BD223" s="1599"/>
      <c r="BE223" s="1597"/>
      <c r="BF223" s="1598"/>
      <c r="BG223" s="1598"/>
      <c r="BH223" s="1598"/>
      <c r="BI223" s="1598"/>
      <c r="BJ223" s="1598"/>
      <c r="BK223" s="1598"/>
      <c r="BL223" s="1598"/>
      <c r="BM223" s="1599"/>
      <c r="BN223" s="1603">
        <v>7507.1943999999985</v>
      </c>
      <c r="BO223" s="1585"/>
      <c r="BP223" s="1585"/>
      <c r="BQ223" s="1585"/>
      <c r="BR223" s="1585"/>
      <c r="BS223" s="1585"/>
      <c r="BT223" s="1585"/>
      <c r="BU223" s="1585"/>
      <c r="BV223" s="1610"/>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97"/>
      <c r="CT223" s="1598"/>
      <c r="CU223" s="1598"/>
      <c r="CV223" s="1598"/>
      <c r="CW223" s="1598"/>
      <c r="CX223" s="1598"/>
      <c r="CY223" s="1598"/>
      <c r="CZ223" s="1598"/>
      <c r="DA223" s="1599"/>
      <c r="DB223" s="1603">
        <v>7693.9138000000003</v>
      </c>
      <c r="DC223" s="1585"/>
      <c r="DD223" s="1585"/>
      <c r="DE223" s="1585"/>
      <c r="DF223" s="1585"/>
      <c r="DG223" s="1585"/>
      <c r="DH223" s="1585"/>
      <c r="DI223" s="1585"/>
      <c r="DJ223" s="1610"/>
    </row>
    <row r="224" spans="2:114" ht="24" customHeight="1">
      <c r="B224" s="1786"/>
      <c r="C224" s="1592"/>
      <c r="D224" s="1590"/>
      <c r="E224" s="1591"/>
      <c r="F224" s="1591"/>
      <c r="G224" s="1591"/>
      <c r="H224" s="1591"/>
      <c r="I224" s="1591"/>
      <c r="J224" s="1591"/>
      <c r="K224" s="1591"/>
      <c r="L224" s="1591"/>
      <c r="M224" s="1591"/>
      <c r="N224" s="1591"/>
      <c r="O224" s="1591"/>
      <c r="P224" s="1592"/>
      <c r="Q224" s="1672" t="s">
        <v>6</v>
      </c>
      <c r="R224" s="1608"/>
      <c r="S224" s="1608"/>
      <c r="T224" s="1609"/>
      <c r="U224" s="1600"/>
      <c r="V224" s="1601"/>
      <c r="W224" s="1601"/>
      <c r="X224" s="1601"/>
      <c r="Y224" s="1601"/>
      <c r="Z224" s="1601"/>
      <c r="AA224" s="1601"/>
      <c r="AB224" s="1601"/>
      <c r="AC224" s="1602"/>
      <c r="AD224" s="1582" t="s">
        <v>4397</v>
      </c>
      <c r="AE224" s="1583"/>
      <c r="AF224" s="1583">
        <v>1.3047839999999999</v>
      </c>
      <c r="AG224" s="1583"/>
      <c r="AH224" s="1583"/>
      <c r="AI224" s="1583"/>
      <c r="AJ224" s="1583"/>
      <c r="AK224" s="1583" t="s">
        <v>4465</v>
      </c>
      <c r="AL224" s="1593"/>
      <c r="AM224" s="1600"/>
      <c r="AN224" s="1601"/>
      <c r="AO224" s="1601"/>
      <c r="AP224" s="1601"/>
      <c r="AQ224" s="1601"/>
      <c r="AR224" s="1601"/>
      <c r="AS224" s="1601"/>
      <c r="AT224" s="1601"/>
      <c r="AU224" s="1602"/>
      <c r="AV224" s="1600"/>
      <c r="AW224" s="1601"/>
      <c r="AX224" s="1601"/>
      <c r="AY224" s="1601"/>
      <c r="AZ224" s="1601"/>
      <c r="BA224" s="1601"/>
      <c r="BB224" s="1601"/>
      <c r="BC224" s="1601"/>
      <c r="BD224" s="1602"/>
      <c r="BE224" s="1600"/>
      <c r="BF224" s="1601"/>
      <c r="BG224" s="1601"/>
      <c r="BH224" s="1601"/>
      <c r="BI224" s="1601"/>
      <c r="BJ224" s="1601"/>
      <c r="BK224" s="1601"/>
      <c r="BL224" s="1601"/>
      <c r="BM224" s="1602"/>
      <c r="BN224" s="1582" t="s">
        <v>4397</v>
      </c>
      <c r="BO224" s="1583"/>
      <c r="BP224" s="1583">
        <v>7530.5607999999993</v>
      </c>
      <c r="BQ224" s="1583"/>
      <c r="BR224" s="1583"/>
      <c r="BS224" s="1583"/>
      <c r="BT224" s="1583"/>
      <c r="BU224" s="1583" t="s">
        <v>4465</v>
      </c>
      <c r="BV224" s="1593"/>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600"/>
      <c r="CT224" s="1601"/>
      <c r="CU224" s="1601"/>
      <c r="CV224" s="1601"/>
      <c r="CW224" s="1601"/>
      <c r="CX224" s="1601"/>
      <c r="CY224" s="1601"/>
      <c r="CZ224" s="1601"/>
      <c r="DA224" s="1602"/>
      <c r="DB224" s="1582" t="s">
        <v>4397</v>
      </c>
      <c r="DC224" s="1583"/>
      <c r="DD224" s="1583">
        <v>7717.9066000000003</v>
      </c>
      <c r="DE224" s="1583"/>
      <c r="DF224" s="1583"/>
      <c r="DG224" s="1583"/>
      <c r="DH224" s="1583"/>
      <c r="DI224" s="1583" t="s">
        <v>4465</v>
      </c>
      <c r="DJ224" s="1593"/>
    </row>
    <row r="225" spans="2:117" ht="24" customHeight="1">
      <c r="B225" s="1786"/>
      <c r="C225" s="1592"/>
      <c r="D225" s="1590"/>
      <c r="E225" s="1592"/>
      <c r="F225" s="1587" t="s">
        <v>4251</v>
      </c>
      <c r="G225" s="1588"/>
      <c r="H225" s="1588"/>
      <c r="I225" s="1588"/>
      <c r="J225" s="1588"/>
      <c r="K225" s="1588"/>
      <c r="L225" s="1588"/>
      <c r="M225" s="1588"/>
      <c r="N225" s="1588"/>
      <c r="O225" s="1588"/>
      <c r="P225" s="1589"/>
      <c r="Q225" s="1670" t="s">
        <v>8</v>
      </c>
      <c r="R225" s="1605"/>
      <c r="S225" s="1605"/>
      <c r="T225" s="1606"/>
      <c r="U225" s="1597"/>
      <c r="V225" s="1598"/>
      <c r="W225" s="1598"/>
      <c r="X225" s="1598"/>
      <c r="Y225" s="1598"/>
      <c r="Z225" s="1598"/>
      <c r="AA225" s="1598"/>
      <c r="AB225" s="1598"/>
      <c r="AC225" s="1599"/>
      <c r="AD225" s="1603">
        <v>0.75535199999999991</v>
      </c>
      <c r="AE225" s="1585"/>
      <c r="AF225" s="1585"/>
      <c r="AG225" s="1585"/>
      <c r="AH225" s="1585"/>
      <c r="AI225" s="1585"/>
      <c r="AJ225" s="1585"/>
      <c r="AK225" s="1585"/>
      <c r="AL225" s="1610"/>
      <c r="AM225" s="1597"/>
      <c r="AN225" s="1598"/>
      <c r="AO225" s="1598"/>
      <c r="AP225" s="1598"/>
      <c r="AQ225" s="1598"/>
      <c r="AR225" s="1598"/>
      <c r="AS225" s="1598"/>
      <c r="AT225" s="1598"/>
      <c r="AU225" s="1599"/>
      <c r="AV225" s="1597"/>
      <c r="AW225" s="1598"/>
      <c r="AX225" s="1598"/>
      <c r="AY225" s="1598"/>
      <c r="AZ225" s="1598"/>
      <c r="BA225" s="1598"/>
      <c r="BB225" s="1598"/>
      <c r="BC225" s="1598"/>
      <c r="BD225" s="1599"/>
      <c r="BE225" s="1597"/>
      <c r="BF225" s="1598"/>
      <c r="BG225" s="1598"/>
      <c r="BH225" s="1598"/>
      <c r="BI225" s="1598"/>
      <c r="BJ225" s="1598"/>
      <c r="BK225" s="1598"/>
      <c r="BL225" s="1598"/>
      <c r="BM225" s="1599"/>
      <c r="BN225" s="1603">
        <v>3643.5775999999996</v>
      </c>
      <c r="BO225" s="1585"/>
      <c r="BP225" s="1585"/>
      <c r="BQ225" s="1585"/>
      <c r="BR225" s="1585"/>
      <c r="BS225" s="1585"/>
      <c r="BT225" s="1585"/>
      <c r="BU225" s="1585"/>
      <c r="BV225" s="1610"/>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97"/>
      <c r="CT225" s="1598"/>
      <c r="CU225" s="1598"/>
      <c r="CV225" s="1598"/>
      <c r="CW225" s="1598"/>
      <c r="CX225" s="1598"/>
      <c r="CY225" s="1598"/>
      <c r="CZ225" s="1598"/>
      <c r="DA225" s="1599"/>
      <c r="DB225" s="1603">
        <v>3737.0852</v>
      </c>
      <c r="DC225" s="1585"/>
      <c r="DD225" s="1585"/>
      <c r="DE225" s="1585"/>
      <c r="DF225" s="1585"/>
      <c r="DG225" s="1585"/>
      <c r="DH225" s="1585"/>
      <c r="DI225" s="1585"/>
      <c r="DJ225" s="1610"/>
    </row>
    <row r="226" spans="2:117" ht="24" customHeight="1">
      <c r="B226" s="1787"/>
      <c r="C226" s="1748"/>
      <c r="D226" s="1747"/>
      <c r="E226" s="1748"/>
      <c r="F226" s="1747"/>
      <c r="G226" s="1764"/>
      <c r="H226" s="1764"/>
      <c r="I226" s="1764"/>
      <c r="J226" s="1764"/>
      <c r="K226" s="1764"/>
      <c r="L226" s="1764"/>
      <c r="M226" s="1764"/>
      <c r="N226" s="1764"/>
      <c r="O226" s="1764"/>
      <c r="P226" s="1748"/>
      <c r="Q226" s="1672" t="s">
        <v>6</v>
      </c>
      <c r="R226" s="1608"/>
      <c r="S226" s="1608"/>
      <c r="T226" s="1609"/>
      <c r="U226" s="1600"/>
      <c r="V226" s="1601"/>
      <c r="W226" s="1601"/>
      <c r="X226" s="1601"/>
      <c r="Y226" s="1601"/>
      <c r="Z226" s="1601"/>
      <c r="AA226" s="1601"/>
      <c r="AB226" s="1601"/>
      <c r="AC226" s="1602"/>
      <c r="AD226" s="1582" t="s">
        <v>4397</v>
      </c>
      <c r="AE226" s="1583"/>
      <c r="AF226" s="1583">
        <v>0.65851199999999999</v>
      </c>
      <c r="AG226" s="1583"/>
      <c r="AH226" s="1583"/>
      <c r="AI226" s="1583"/>
      <c r="AJ226" s="1583"/>
      <c r="AK226" s="1583" t="s">
        <v>4465</v>
      </c>
      <c r="AL226" s="1593"/>
      <c r="AM226" s="1600"/>
      <c r="AN226" s="1601"/>
      <c r="AO226" s="1601"/>
      <c r="AP226" s="1601"/>
      <c r="AQ226" s="1601"/>
      <c r="AR226" s="1601"/>
      <c r="AS226" s="1601"/>
      <c r="AT226" s="1601"/>
      <c r="AU226" s="1602"/>
      <c r="AV226" s="1600"/>
      <c r="AW226" s="1601"/>
      <c r="AX226" s="1601"/>
      <c r="AY226" s="1601"/>
      <c r="AZ226" s="1601"/>
      <c r="BA226" s="1601"/>
      <c r="BB226" s="1601"/>
      <c r="BC226" s="1601"/>
      <c r="BD226" s="1602"/>
      <c r="BE226" s="1600"/>
      <c r="BF226" s="1601"/>
      <c r="BG226" s="1601"/>
      <c r="BH226" s="1601"/>
      <c r="BI226" s="1601"/>
      <c r="BJ226" s="1601"/>
      <c r="BK226" s="1601"/>
      <c r="BL226" s="1601"/>
      <c r="BM226" s="1602"/>
      <c r="BN226" s="1582" t="s">
        <v>4397</v>
      </c>
      <c r="BO226" s="1583"/>
      <c r="BP226" s="1583">
        <v>3667.3039999999996</v>
      </c>
      <c r="BQ226" s="1583"/>
      <c r="BR226" s="1583"/>
      <c r="BS226" s="1583"/>
      <c r="BT226" s="1583"/>
      <c r="BU226" s="1583" t="s">
        <v>4465</v>
      </c>
      <c r="BV226" s="1593"/>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600"/>
      <c r="CT226" s="1601"/>
      <c r="CU226" s="1601"/>
      <c r="CV226" s="1601"/>
      <c r="CW226" s="1601"/>
      <c r="CX226" s="1601"/>
      <c r="CY226" s="1601"/>
      <c r="CZ226" s="1601"/>
      <c r="DA226" s="1602"/>
      <c r="DB226" s="1582" t="s">
        <v>4397</v>
      </c>
      <c r="DC226" s="1583"/>
      <c r="DD226" s="1583">
        <v>3761.4380000000001</v>
      </c>
      <c r="DE226" s="1583"/>
      <c r="DF226" s="1583"/>
      <c r="DG226" s="1583"/>
      <c r="DH226" s="1583"/>
      <c r="DI226" s="1583" t="s">
        <v>4465</v>
      </c>
      <c r="DJ226" s="1593"/>
    </row>
    <row r="227" spans="2:117" ht="24" customHeight="1">
      <c r="B227" s="1711" t="s">
        <v>105</v>
      </c>
      <c r="C227" s="1589"/>
      <c r="D227" s="1587" t="s">
        <v>4252</v>
      </c>
      <c r="E227" s="1588"/>
      <c r="F227" s="1588"/>
      <c r="G227" s="1589"/>
      <c r="H227" s="1670" t="s">
        <v>4253</v>
      </c>
      <c r="I227" s="1605"/>
      <c r="J227" s="1605"/>
      <c r="K227" s="1605"/>
      <c r="L227" s="1605"/>
      <c r="M227" s="1605"/>
      <c r="N227" s="1605"/>
      <c r="O227" s="1605"/>
      <c r="P227" s="1606"/>
      <c r="Q227" s="1670" t="s">
        <v>4254</v>
      </c>
      <c r="R227" s="1605"/>
      <c r="S227" s="1605"/>
      <c r="T227" s="1606"/>
      <c r="U227" s="1603">
        <v>2.7039600000000004</v>
      </c>
      <c r="V227" s="1585"/>
      <c r="W227" s="1585"/>
      <c r="X227" s="1585"/>
      <c r="Y227" s="1585"/>
      <c r="Z227" s="1585"/>
      <c r="AA227" s="1585"/>
      <c r="AB227" s="1585"/>
      <c r="AC227" s="1610"/>
      <c r="AD227" s="1603">
        <v>23.362214399999999</v>
      </c>
      <c r="AE227" s="1585"/>
      <c r="AF227" s="1585"/>
      <c r="AG227" s="1585"/>
      <c r="AH227" s="1585"/>
      <c r="AI227" s="1585"/>
      <c r="AJ227" s="1585"/>
      <c r="AK227" s="1585"/>
      <c r="AL227" s="1610"/>
      <c r="AM227" s="1597"/>
      <c r="AN227" s="1598"/>
      <c r="AO227" s="1598"/>
      <c r="AP227" s="1598"/>
      <c r="AQ227" s="1598"/>
      <c r="AR227" s="1598"/>
      <c r="AS227" s="1598"/>
      <c r="AT227" s="1598"/>
      <c r="AU227" s="1599"/>
      <c r="AV227" s="1597"/>
      <c r="AW227" s="1598"/>
      <c r="AX227" s="1598"/>
      <c r="AY227" s="1598"/>
      <c r="AZ227" s="1598"/>
      <c r="BA227" s="1598"/>
      <c r="BB227" s="1598"/>
      <c r="BC227" s="1598"/>
      <c r="BD227" s="1599"/>
      <c r="BE227" s="1597"/>
      <c r="BF227" s="1598"/>
      <c r="BG227" s="1598"/>
      <c r="BH227" s="1598"/>
      <c r="BI227" s="1598"/>
      <c r="BJ227" s="1598"/>
      <c r="BK227" s="1598"/>
      <c r="BL227" s="1598"/>
      <c r="BM227" s="1599"/>
      <c r="BN227" s="1597"/>
      <c r="BO227" s="1598"/>
      <c r="BP227" s="1598"/>
      <c r="BQ227" s="1598"/>
      <c r="BR227" s="1598"/>
      <c r="BS227" s="1598"/>
      <c r="BT227" s="1598"/>
      <c r="BU227" s="1598"/>
      <c r="BV227" s="1599"/>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14"/>
      <c r="CT227" s="1615"/>
      <c r="CU227" s="1615"/>
      <c r="CV227" s="1615"/>
      <c r="CW227" s="1615"/>
      <c r="CX227" s="1615"/>
      <c r="CY227" s="1615"/>
      <c r="CZ227" s="1615"/>
      <c r="DA227" s="1771"/>
      <c r="DB227" s="1614"/>
      <c r="DC227" s="1615"/>
      <c r="DD227" s="1615"/>
      <c r="DE227" s="1615"/>
      <c r="DF227" s="1615"/>
      <c r="DG227" s="1615"/>
      <c r="DH227" s="1615"/>
      <c r="DI227" s="1615"/>
      <c r="DJ227" s="1616"/>
      <c r="DM227" s="772"/>
    </row>
    <row r="228" spans="2:117" ht="24" customHeight="1">
      <c r="B228" s="1786"/>
      <c r="C228" s="1592"/>
      <c r="D228" s="1590"/>
      <c r="E228" s="1591"/>
      <c r="F228" s="1591"/>
      <c r="G228" s="1592"/>
      <c r="H228" s="1769"/>
      <c r="I228" s="1581"/>
      <c r="J228" s="1581"/>
      <c r="K228" s="1581"/>
      <c r="L228" s="1581"/>
      <c r="M228" s="1581"/>
      <c r="N228" s="1581"/>
      <c r="O228" s="1581"/>
      <c r="P228" s="1770"/>
      <c r="Q228" s="1672"/>
      <c r="R228" s="1608"/>
      <c r="S228" s="1608"/>
      <c r="T228" s="1609"/>
      <c r="U228" s="1582"/>
      <c r="V228" s="1583"/>
      <c r="W228" s="1583"/>
      <c r="X228" s="1583"/>
      <c r="Y228" s="1583"/>
      <c r="Z228" s="1583"/>
      <c r="AA228" s="1583"/>
      <c r="AB228" s="1583"/>
      <c r="AC228" s="1593"/>
      <c r="AD228" s="1582" t="s">
        <v>4397</v>
      </c>
      <c r="AE228" s="1583"/>
      <c r="AF228" s="1583">
        <v>26.016796800000002</v>
      </c>
      <c r="AG228" s="1583"/>
      <c r="AH228" s="1583"/>
      <c r="AI228" s="1583"/>
      <c r="AJ228" s="1583"/>
      <c r="AK228" s="1583" t="s">
        <v>4465</v>
      </c>
      <c r="AL228" s="1593"/>
      <c r="AM228" s="1600"/>
      <c r="AN228" s="1601"/>
      <c r="AO228" s="1601"/>
      <c r="AP228" s="1601"/>
      <c r="AQ228" s="1601"/>
      <c r="AR228" s="1601"/>
      <c r="AS228" s="1601"/>
      <c r="AT228" s="1601"/>
      <c r="AU228" s="1602"/>
      <c r="AV228" s="1600"/>
      <c r="AW228" s="1601"/>
      <c r="AX228" s="1601"/>
      <c r="AY228" s="1601"/>
      <c r="AZ228" s="1601"/>
      <c r="BA228" s="1601"/>
      <c r="BB228" s="1601"/>
      <c r="BC228" s="1601"/>
      <c r="BD228" s="1602"/>
      <c r="BE228" s="1600"/>
      <c r="BF228" s="1601"/>
      <c r="BG228" s="1601"/>
      <c r="BH228" s="1601"/>
      <c r="BI228" s="1601"/>
      <c r="BJ228" s="1601"/>
      <c r="BK228" s="1601"/>
      <c r="BL228" s="1601"/>
      <c r="BM228" s="1602"/>
      <c r="BN228" s="1600"/>
      <c r="BO228" s="1601"/>
      <c r="BP228" s="1601"/>
      <c r="BQ228" s="1601"/>
      <c r="BR228" s="1601"/>
      <c r="BS228" s="1601"/>
      <c r="BT228" s="1601"/>
      <c r="BU228" s="1601"/>
      <c r="BV228" s="1602"/>
      <c r="BW228" s="764"/>
      <c r="BX228" s="764"/>
      <c r="BY228" s="764"/>
      <c r="BZ228" s="764"/>
      <c r="CA228" s="764"/>
      <c r="CB228" s="764"/>
      <c r="CC228" s="764"/>
      <c r="CD228" s="764"/>
      <c r="CE228" s="979" t="s">
        <v>7236</v>
      </c>
      <c r="CF228" s="767" t="s">
        <v>6317</v>
      </c>
      <c r="CG228" s="1678">
        <f>IF(SUM(CF229+CF231)=0,0,SUM(CF229+CF231))</f>
        <v>110.62998143999999</v>
      </c>
      <c r="CH228" s="764"/>
      <c r="CI228" s="764"/>
      <c r="CJ228" s="764"/>
      <c r="CK228" s="764"/>
      <c r="CL228" s="764"/>
      <c r="CM228" s="764"/>
      <c r="CN228" s="764"/>
      <c r="CO228" s="764"/>
      <c r="CP228" s="764"/>
      <c r="CQ228" s="764"/>
      <c r="CR228" s="764"/>
      <c r="CS228" s="1617"/>
      <c r="CT228" s="1618"/>
      <c r="CU228" s="1618"/>
      <c r="CV228" s="1618"/>
      <c r="CW228" s="1618"/>
      <c r="CX228" s="1618"/>
      <c r="CY228" s="1618"/>
      <c r="CZ228" s="1618"/>
      <c r="DA228" s="1772"/>
      <c r="DB228" s="1617"/>
      <c r="DC228" s="1618"/>
      <c r="DD228" s="1618"/>
      <c r="DE228" s="1618"/>
      <c r="DF228" s="1618"/>
      <c r="DG228" s="1618"/>
      <c r="DH228" s="1618"/>
      <c r="DI228" s="1618"/>
      <c r="DJ228" s="1619"/>
    </row>
    <row r="229" spans="2:117" ht="24" customHeight="1">
      <c r="B229" s="1786"/>
      <c r="C229" s="1592"/>
      <c r="D229" s="1590"/>
      <c r="E229" s="1591"/>
      <c r="F229" s="1591"/>
      <c r="G229" s="1592"/>
      <c r="H229" s="1590"/>
      <c r="I229" s="1592"/>
      <c r="J229" s="1588" t="s">
        <v>4251</v>
      </c>
      <c r="K229" s="1588"/>
      <c r="L229" s="1588"/>
      <c r="M229" s="1588"/>
      <c r="N229" s="1588"/>
      <c r="O229" s="1588"/>
      <c r="P229" s="1589"/>
      <c r="Q229" s="1670" t="s">
        <v>4254</v>
      </c>
      <c r="R229" s="1605"/>
      <c r="S229" s="1605"/>
      <c r="T229" s="1606"/>
      <c r="U229" s="1603">
        <f>IF(AND(A345=2,A349=2),SUM(CE229*BG345/100+CE231*BG349/100),IF(A345=1,IF(A349=1,"",CE231*BG349/100),CE229*BG345/100))</f>
        <v>3.5226316800000008</v>
      </c>
      <c r="V229" s="1585"/>
      <c r="W229" s="1585"/>
      <c r="X229" s="1585"/>
      <c r="Y229" s="1585"/>
      <c r="Z229" s="1585"/>
      <c r="AA229" s="1585"/>
      <c r="AB229" s="1585"/>
      <c r="AC229" s="1610"/>
      <c r="AD229" s="1603">
        <f>IF(U229="","",U229*8.64)</f>
        <v>30.43553771520001</v>
      </c>
      <c r="AE229" s="1585"/>
      <c r="AF229" s="1585"/>
      <c r="AG229" s="1585"/>
      <c r="AH229" s="1585"/>
      <c r="AI229" s="1585"/>
      <c r="AJ229" s="1585"/>
      <c r="AK229" s="1585"/>
      <c r="AL229" s="1610"/>
      <c r="AM229" s="1597"/>
      <c r="AN229" s="1598"/>
      <c r="AO229" s="1598"/>
      <c r="AP229" s="1598"/>
      <c r="AQ229" s="1598"/>
      <c r="AR229" s="1598"/>
      <c r="AS229" s="1598"/>
      <c r="AT229" s="1598"/>
      <c r="AU229" s="1599"/>
      <c r="AV229" s="1597"/>
      <c r="AW229" s="1598"/>
      <c r="AX229" s="1598"/>
      <c r="AY229" s="1598"/>
      <c r="AZ229" s="1598"/>
      <c r="BA229" s="1598"/>
      <c r="BB229" s="1598"/>
      <c r="BC229" s="1598"/>
      <c r="BD229" s="1599"/>
      <c r="BE229" s="1597"/>
      <c r="BF229" s="1598"/>
      <c r="BG229" s="1598"/>
      <c r="BH229" s="1598"/>
      <c r="BI229" s="1598"/>
      <c r="BJ229" s="1598"/>
      <c r="BK229" s="1598"/>
      <c r="BL229" s="1598"/>
      <c r="BM229" s="1599"/>
      <c r="BN229" s="1597"/>
      <c r="BO229" s="1598"/>
      <c r="BP229" s="1598"/>
      <c r="BQ229" s="1598"/>
      <c r="BR229" s="1598"/>
      <c r="BS229" s="1598"/>
      <c r="BT229" s="1598"/>
      <c r="BU229" s="1598"/>
      <c r="BV229" s="1599"/>
      <c r="BW229" s="765"/>
      <c r="BX229" s="765"/>
      <c r="BY229" s="765"/>
      <c r="BZ229" s="765"/>
      <c r="CA229" s="765"/>
      <c r="CB229" s="765"/>
      <c r="CC229" s="765"/>
      <c r="CD229" s="765"/>
      <c r="CE229" s="968">
        <v>11.498111999999999</v>
      </c>
      <c r="CF229" s="767">
        <v>56.749559039999994</v>
      </c>
      <c r="CG229" s="1678"/>
      <c r="CH229" s="765"/>
      <c r="CI229" s="765"/>
      <c r="CJ229" s="765"/>
      <c r="CK229" s="765"/>
      <c r="CL229" s="765"/>
      <c r="CM229" s="765"/>
      <c r="CN229" s="765"/>
      <c r="CO229" s="765"/>
      <c r="CP229" s="765"/>
      <c r="CQ229" s="765"/>
      <c r="CR229" s="765"/>
      <c r="CS229" s="1614"/>
      <c r="CT229" s="1615"/>
      <c r="CU229" s="1615"/>
      <c r="CV229" s="1615"/>
      <c r="CW229" s="1615"/>
      <c r="CX229" s="1615"/>
      <c r="CY229" s="1615"/>
      <c r="CZ229" s="1615"/>
      <c r="DA229" s="1771"/>
      <c r="DB229" s="1614"/>
      <c r="DC229" s="1615"/>
      <c r="DD229" s="1615"/>
      <c r="DE229" s="1615"/>
      <c r="DF229" s="1615"/>
      <c r="DG229" s="1615"/>
      <c r="DH229" s="1615"/>
      <c r="DI229" s="1615"/>
      <c r="DJ229" s="1616"/>
      <c r="DM229" s="772"/>
    </row>
    <row r="230" spans="2:117" ht="24" customHeight="1">
      <c r="B230" s="1786"/>
      <c r="C230" s="1592"/>
      <c r="D230" s="1590"/>
      <c r="E230" s="1591"/>
      <c r="F230" s="1591"/>
      <c r="G230" s="1592"/>
      <c r="H230" s="1747"/>
      <c r="I230" s="1748"/>
      <c r="J230" s="1764"/>
      <c r="K230" s="1764"/>
      <c r="L230" s="1764"/>
      <c r="M230" s="1764"/>
      <c r="N230" s="1764"/>
      <c r="O230" s="1764"/>
      <c r="P230" s="1748"/>
      <c r="Q230" s="1672"/>
      <c r="R230" s="1608"/>
      <c r="S230" s="1608"/>
      <c r="T230" s="1609"/>
      <c r="U230" s="1582"/>
      <c r="V230" s="1583"/>
      <c r="W230" s="1583"/>
      <c r="X230" s="1583"/>
      <c r="Y230" s="1583"/>
      <c r="Z230" s="1583"/>
      <c r="AA230" s="1583"/>
      <c r="AB230" s="1583"/>
      <c r="AC230" s="1593"/>
      <c r="AD230" s="1582" t="s">
        <v>4397</v>
      </c>
      <c r="AE230" s="1583"/>
      <c r="AF230" s="1583">
        <f>IF(AND(A345=2,A349=2),SUM(CG228*BG345/100+CG232*BG349/100),IF(A345=1,IF(A349=1,"",CG232*BG349/100),CG228*BG345/100))</f>
        <v>33.188994431999994</v>
      </c>
      <c r="AG230" s="1583"/>
      <c r="AH230" s="1583"/>
      <c r="AI230" s="1583"/>
      <c r="AJ230" s="1583"/>
      <c r="AK230" s="1583" t="s">
        <v>4465</v>
      </c>
      <c r="AL230" s="1593"/>
      <c r="AM230" s="1600"/>
      <c r="AN230" s="1601"/>
      <c r="AO230" s="1601"/>
      <c r="AP230" s="1601"/>
      <c r="AQ230" s="1601"/>
      <c r="AR230" s="1601"/>
      <c r="AS230" s="1601"/>
      <c r="AT230" s="1601"/>
      <c r="AU230" s="1602"/>
      <c r="AV230" s="1600"/>
      <c r="AW230" s="1601"/>
      <c r="AX230" s="1601"/>
      <c r="AY230" s="1601"/>
      <c r="AZ230" s="1601"/>
      <c r="BA230" s="1601"/>
      <c r="BB230" s="1601"/>
      <c r="BC230" s="1601"/>
      <c r="BD230" s="1602"/>
      <c r="BE230" s="1600"/>
      <c r="BF230" s="1601"/>
      <c r="BG230" s="1601"/>
      <c r="BH230" s="1601"/>
      <c r="BI230" s="1601"/>
      <c r="BJ230" s="1601"/>
      <c r="BK230" s="1601"/>
      <c r="BL230" s="1601"/>
      <c r="BM230" s="1602"/>
      <c r="BN230" s="1600"/>
      <c r="BO230" s="1601"/>
      <c r="BP230" s="1601"/>
      <c r="BQ230" s="1601"/>
      <c r="BR230" s="1601"/>
      <c r="BS230" s="1601"/>
      <c r="BT230" s="1601"/>
      <c r="BU230" s="1601"/>
      <c r="BV230" s="1602"/>
      <c r="BW230" s="764"/>
      <c r="BX230" s="764"/>
      <c r="BY230" s="764"/>
      <c r="BZ230" s="764"/>
      <c r="CA230" s="764"/>
      <c r="CB230" s="764"/>
      <c r="CC230" s="764"/>
      <c r="CD230" s="764"/>
      <c r="CE230" s="979" t="s">
        <v>6319</v>
      </c>
      <c r="CF230" s="767" t="s">
        <v>6318</v>
      </c>
      <c r="CG230" s="1678"/>
      <c r="CH230" s="764"/>
      <c r="CI230" s="764"/>
      <c r="CJ230" s="764"/>
      <c r="CK230" s="764"/>
      <c r="CL230" s="764"/>
      <c r="CM230" s="764"/>
      <c r="CN230" s="764"/>
      <c r="CO230" s="764"/>
      <c r="CP230" s="764"/>
      <c r="CQ230" s="764"/>
      <c r="CR230" s="764"/>
      <c r="CS230" s="1617"/>
      <c r="CT230" s="1618"/>
      <c r="CU230" s="1618"/>
      <c r="CV230" s="1618"/>
      <c r="CW230" s="1618"/>
      <c r="CX230" s="1618"/>
      <c r="CY230" s="1618"/>
      <c r="CZ230" s="1618"/>
      <c r="DA230" s="1772"/>
      <c r="DB230" s="1617"/>
      <c r="DC230" s="1618"/>
      <c r="DD230" s="1618"/>
      <c r="DE230" s="1618"/>
      <c r="DF230" s="1618"/>
      <c r="DG230" s="1618"/>
      <c r="DH230" s="1618"/>
      <c r="DI230" s="1618"/>
      <c r="DJ230" s="1619"/>
    </row>
    <row r="231" spans="2:117" ht="24" customHeight="1">
      <c r="B231" s="1786"/>
      <c r="C231" s="1592"/>
      <c r="D231" s="1587" t="s">
        <v>4255</v>
      </c>
      <c r="E231" s="1588"/>
      <c r="F231" s="1588"/>
      <c r="G231" s="1589"/>
      <c r="H231" s="1776" t="s">
        <v>4586</v>
      </c>
      <c r="I231" s="1777"/>
      <c r="J231" s="1777"/>
      <c r="K231" s="1777"/>
      <c r="L231" s="1777"/>
      <c r="M231" s="1777"/>
      <c r="N231" s="1777"/>
      <c r="O231" s="1777"/>
      <c r="P231" s="1778"/>
      <c r="Q231" s="1670" t="s">
        <v>4254</v>
      </c>
      <c r="R231" s="1605"/>
      <c r="S231" s="1605"/>
      <c r="T231" s="1606"/>
      <c r="U231" s="1603">
        <v>0.70476000000000005</v>
      </c>
      <c r="V231" s="1585"/>
      <c r="W231" s="1585"/>
      <c r="X231" s="1585"/>
      <c r="Y231" s="1585"/>
      <c r="Z231" s="1585"/>
      <c r="AA231" s="1585"/>
      <c r="AB231" s="1585"/>
      <c r="AC231" s="1610"/>
      <c r="AD231" s="1603">
        <v>2.5371360000000003</v>
      </c>
      <c r="AE231" s="1585"/>
      <c r="AF231" s="1585"/>
      <c r="AG231" s="1585"/>
      <c r="AH231" s="1585"/>
      <c r="AI231" s="1585"/>
      <c r="AJ231" s="1585"/>
      <c r="AK231" s="1585"/>
      <c r="AL231" s="1610"/>
      <c r="AM231" s="1597"/>
      <c r="AN231" s="1598"/>
      <c r="AO231" s="1598"/>
      <c r="AP231" s="1598"/>
      <c r="AQ231" s="1598"/>
      <c r="AR231" s="1598"/>
      <c r="AS231" s="1598"/>
      <c r="AT231" s="1598"/>
      <c r="AU231" s="1599"/>
      <c r="AV231" s="1597"/>
      <c r="AW231" s="1598"/>
      <c r="AX231" s="1598"/>
      <c r="AY231" s="1598"/>
      <c r="AZ231" s="1598"/>
      <c r="BA231" s="1598"/>
      <c r="BB231" s="1598"/>
      <c r="BC231" s="1598"/>
      <c r="BD231" s="1599"/>
      <c r="BE231" s="1597"/>
      <c r="BF231" s="1598"/>
      <c r="BG231" s="1598"/>
      <c r="BH231" s="1598"/>
      <c r="BI231" s="1598"/>
      <c r="BJ231" s="1598"/>
      <c r="BK231" s="1598"/>
      <c r="BL231" s="1598"/>
      <c r="BM231" s="1599"/>
      <c r="BN231" s="1597"/>
      <c r="BO231" s="1598"/>
      <c r="BP231" s="1598"/>
      <c r="BQ231" s="1598"/>
      <c r="BR231" s="1598"/>
      <c r="BS231" s="1598"/>
      <c r="BT231" s="1598"/>
      <c r="BU231" s="1598"/>
      <c r="BV231" s="1599"/>
      <c r="BW231" s="765"/>
      <c r="BX231" s="765"/>
      <c r="BY231" s="765"/>
      <c r="BZ231" s="765"/>
      <c r="CA231" s="765"/>
      <c r="CB231" s="765"/>
      <c r="CC231" s="765"/>
      <c r="CD231" s="765"/>
      <c r="CE231" s="968">
        <v>11.864102400000004</v>
      </c>
      <c r="CF231" s="767">
        <v>53.8804224</v>
      </c>
      <c r="CG231" s="1678"/>
      <c r="CH231" s="765"/>
      <c r="CI231" s="765"/>
      <c r="CJ231" s="765"/>
      <c r="CK231" s="765"/>
      <c r="CL231" s="765"/>
      <c r="CM231" s="765"/>
      <c r="CN231" s="765"/>
      <c r="CO231" s="765"/>
      <c r="CP231" s="765"/>
      <c r="CQ231" s="765"/>
      <c r="CR231" s="765"/>
      <c r="CS231" s="1614"/>
      <c r="CT231" s="1615"/>
      <c r="CU231" s="1615"/>
      <c r="CV231" s="1615"/>
      <c r="CW231" s="1615"/>
      <c r="CX231" s="1615"/>
      <c r="CY231" s="1615"/>
      <c r="CZ231" s="1615"/>
      <c r="DA231" s="1771"/>
      <c r="DB231" s="1614"/>
      <c r="DC231" s="1615"/>
      <c r="DD231" s="1615"/>
      <c r="DE231" s="1615"/>
      <c r="DF231" s="1615"/>
      <c r="DG231" s="1615"/>
      <c r="DH231" s="1615"/>
      <c r="DI231" s="1615"/>
      <c r="DJ231" s="1616"/>
      <c r="DM231" s="772"/>
    </row>
    <row r="232" spans="2:117" ht="24" customHeight="1">
      <c r="B232" s="1786"/>
      <c r="C232" s="1592"/>
      <c r="D232" s="1590"/>
      <c r="E232" s="1591"/>
      <c r="F232" s="1591"/>
      <c r="G232" s="1592"/>
      <c r="H232" s="1779"/>
      <c r="I232" s="1780"/>
      <c r="J232" s="1780"/>
      <c r="K232" s="1780"/>
      <c r="L232" s="1780"/>
      <c r="M232" s="1780"/>
      <c r="N232" s="1780"/>
      <c r="O232" s="1780"/>
      <c r="P232" s="1781"/>
      <c r="Q232" s="1672" t="s">
        <v>4254</v>
      </c>
      <c r="R232" s="1608"/>
      <c r="S232" s="1608"/>
      <c r="T232" s="1609"/>
      <c r="U232" s="1582"/>
      <c r="V232" s="1583"/>
      <c r="W232" s="1583"/>
      <c r="X232" s="1583"/>
      <c r="Y232" s="1583"/>
      <c r="Z232" s="1583"/>
      <c r="AA232" s="1583"/>
      <c r="AB232" s="1583"/>
      <c r="AC232" s="1593"/>
      <c r="AD232" s="1582" t="s">
        <v>4397</v>
      </c>
      <c r="AE232" s="1583"/>
      <c r="AF232" s="1583">
        <v>6.8784575999999999</v>
      </c>
      <c r="AG232" s="1583"/>
      <c r="AH232" s="1583"/>
      <c r="AI232" s="1583"/>
      <c r="AJ232" s="1583"/>
      <c r="AK232" s="1583" t="s">
        <v>4465</v>
      </c>
      <c r="AL232" s="1593"/>
      <c r="AM232" s="1600"/>
      <c r="AN232" s="1601"/>
      <c r="AO232" s="1601"/>
      <c r="AP232" s="1601"/>
      <c r="AQ232" s="1601"/>
      <c r="AR232" s="1601"/>
      <c r="AS232" s="1601"/>
      <c r="AT232" s="1601"/>
      <c r="AU232" s="1602"/>
      <c r="AV232" s="1600"/>
      <c r="AW232" s="1601"/>
      <c r="AX232" s="1601"/>
      <c r="AY232" s="1601"/>
      <c r="AZ232" s="1601"/>
      <c r="BA232" s="1601"/>
      <c r="BB232" s="1601"/>
      <c r="BC232" s="1601"/>
      <c r="BD232" s="1602"/>
      <c r="BE232" s="1600"/>
      <c r="BF232" s="1601"/>
      <c r="BG232" s="1601"/>
      <c r="BH232" s="1601"/>
      <c r="BI232" s="1601"/>
      <c r="BJ232" s="1601"/>
      <c r="BK232" s="1601"/>
      <c r="BL232" s="1601"/>
      <c r="BM232" s="1602"/>
      <c r="BN232" s="1600"/>
      <c r="BO232" s="1601"/>
      <c r="BP232" s="1601"/>
      <c r="BQ232" s="1601"/>
      <c r="BR232" s="1601"/>
      <c r="BS232" s="1601"/>
      <c r="BT232" s="1601"/>
      <c r="BU232" s="1601"/>
      <c r="BV232" s="1602"/>
      <c r="BW232" s="764"/>
      <c r="BX232" s="764"/>
      <c r="BY232" s="764"/>
      <c r="BZ232" s="764"/>
      <c r="CA232" s="764"/>
      <c r="CB232" s="764"/>
      <c r="CC232" s="764"/>
      <c r="CD232" s="764"/>
      <c r="CE232" s="764"/>
      <c r="CF232" s="767" t="s">
        <v>6320</v>
      </c>
      <c r="CG232" s="1678">
        <f>IF(SUM(CF233+CF235)=0,0,SUM(CF233+CF235))</f>
        <v>110.62998143999999</v>
      </c>
      <c r="CH232" s="764"/>
      <c r="CI232" s="764"/>
      <c r="CJ232" s="764"/>
      <c r="CK232" s="764"/>
      <c r="CL232" s="764"/>
      <c r="CM232" s="764"/>
      <c r="CN232" s="764"/>
      <c r="CO232" s="764"/>
      <c r="CP232" s="764"/>
      <c r="CQ232" s="764"/>
      <c r="CR232" s="764"/>
      <c r="CS232" s="1617"/>
      <c r="CT232" s="1618"/>
      <c r="CU232" s="1618"/>
      <c r="CV232" s="1618"/>
      <c r="CW232" s="1618"/>
      <c r="CX232" s="1618"/>
      <c r="CY232" s="1618"/>
      <c r="CZ232" s="1618"/>
      <c r="DA232" s="1772"/>
      <c r="DB232" s="1617"/>
      <c r="DC232" s="1618"/>
      <c r="DD232" s="1618"/>
      <c r="DE232" s="1618"/>
      <c r="DF232" s="1618"/>
      <c r="DG232" s="1618"/>
      <c r="DH232" s="1618"/>
      <c r="DI232" s="1618"/>
      <c r="DJ232" s="1619"/>
    </row>
    <row r="233" spans="2:117" ht="24" customHeight="1">
      <c r="B233" s="1786"/>
      <c r="C233" s="1592"/>
      <c r="D233" s="1590"/>
      <c r="E233" s="1591"/>
      <c r="F233" s="1591"/>
      <c r="G233" s="1592"/>
      <c r="H233" s="1776" t="s">
        <v>4587</v>
      </c>
      <c r="I233" s="1777"/>
      <c r="J233" s="1777" t="s">
        <v>4256</v>
      </c>
      <c r="K233" s="1777"/>
      <c r="L233" s="1777"/>
      <c r="M233" s="1777"/>
      <c r="N233" s="1777"/>
      <c r="O233" s="1777"/>
      <c r="P233" s="1778"/>
      <c r="Q233" s="1670" t="s">
        <v>4254</v>
      </c>
      <c r="R233" s="1605"/>
      <c r="S233" s="1605"/>
      <c r="T233" s="1606"/>
      <c r="U233" s="1603">
        <v>0.71676000000000006</v>
      </c>
      <c r="V233" s="1585"/>
      <c r="W233" s="1585"/>
      <c r="X233" s="1585"/>
      <c r="Y233" s="1585"/>
      <c r="Z233" s="1585"/>
      <c r="AA233" s="1585"/>
      <c r="AB233" s="1585"/>
      <c r="AC233" s="1610"/>
      <c r="AD233" s="1603">
        <v>2.5803360000000004</v>
      </c>
      <c r="AE233" s="1585"/>
      <c r="AF233" s="1585"/>
      <c r="AG233" s="1585"/>
      <c r="AH233" s="1585"/>
      <c r="AI233" s="1585"/>
      <c r="AJ233" s="1585"/>
      <c r="AK233" s="1585"/>
      <c r="AL233" s="1610"/>
      <c r="AM233" s="1597"/>
      <c r="AN233" s="1598"/>
      <c r="AO233" s="1598"/>
      <c r="AP233" s="1598"/>
      <c r="AQ233" s="1598"/>
      <c r="AR233" s="1598"/>
      <c r="AS233" s="1598"/>
      <c r="AT233" s="1598"/>
      <c r="AU233" s="1599"/>
      <c r="AV233" s="1597"/>
      <c r="AW233" s="1598"/>
      <c r="AX233" s="1598"/>
      <c r="AY233" s="1598"/>
      <c r="AZ233" s="1598"/>
      <c r="BA233" s="1598"/>
      <c r="BB233" s="1598"/>
      <c r="BC233" s="1598"/>
      <c r="BD233" s="1599"/>
      <c r="BE233" s="1597"/>
      <c r="BF233" s="1598"/>
      <c r="BG233" s="1598"/>
      <c r="BH233" s="1598"/>
      <c r="BI233" s="1598"/>
      <c r="BJ233" s="1598"/>
      <c r="BK233" s="1598"/>
      <c r="BL233" s="1598"/>
      <c r="BM233" s="1599"/>
      <c r="BN233" s="1597"/>
      <c r="BO233" s="1598"/>
      <c r="BP233" s="1598"/>
      <c r="BQ233" s="1598"/>
      <c r="BR233" s="1598"/>
      <c r="BS233" s="1598"/>
      <c r="BT233" s="1598"/>
      <c r="BU233" s="1598"/>
      <c r="BV233" s="1599"/>
      <c r="BW233" s="765"/>
      <c r="BX233" s="765"/>
      <c r="BY233" s="765"/>
      <c r="BZ233" s="765"/>
      <c r="CA233" s="765"/>
      <c r="CB233" s="765"/>
      <c r="CC233" s="765"/>
      <c r="CD233" s="765"/>
      <c r="CE233" s="765"/>
      <c r="CF233" s="767">
        <v>56.749559039999994</v>
      </c>
      <c r="CG233" s="1678"/>
      <c r="CH233" s="765"/>
      <c r="CI233" s="765"/>
      <c r="CJ233" s="765"/>
      <c r="CK233" s="765"/>
      <c r="CL233" s="765"/>
      <c r="CM233" s="765"/>
      <c r="CN233" s="765"/>
      <c r="CO233" s="765"/>
      <c r="CP233" s="765"/>
      <c r="CQ233" s="765"/>
      <c r="CR233" s="765"/>
      <c r="CS233" s="1614"/>
      <c r="CT233" s="1615"/>
      <c r="CU233" s="1615"/>
      <c r="CV233" s="1615"/>
      <c r="CW233" s="1615"/>
      <c r="CX233" s="1615"/>
      <c r="CY233" s="1615"/>
      <c r="CZ233" s="1615"/>
      <c r="DA233" s="1771"/>
      <c r="DB233" s="1614"/>
      <c r="DC233" s="1615"/>
      <c r="DD233" s="1615"/>
      <c r="DE233" s="1615"/>
      <c r="DF233" s="1615"/>
      <c r="DG233" s="1615"/>
      <c r="DH233" s="1615"/>
      <c r="DI233" s="1615"/>
      <c r="DJ233" s="1616"/>
      <c r="DM233" s="772"/>
    </row>
    <row r="234" spans="2:117" ht="24" customHeight="1">
      <c r="B234" s="1786"/>
      <c r="C234" s="1592"/>
      <c r="D234" s="1590"/>
      <c r="E234" s="1591"/>
      <c r="F234" s="1591"/>
      <c r="G234" s="1592"/>
      <c r="H234" s="1779"/>
      <c r="I234" s="1780"/>
      <c r="J234" s="1780" t="s">
        <v>4257</v>
      </c>
      <c r="K234" s="1780"/>
      <c r="L234" s="1780"/>
      <c r="M234" s="1780"/>
      <c r="N234" s="1780"/>
      <c r="O234" s="1780"/>
      <c r="P234" s="1781"/>
      <c r="Q234" s="1672" t="s">
        <v>4254</v>
      </c>
      <c r="R234" s="1608"/>
      <c r="S234" s="1608"/>
      <c r="T234" s="1609"/>
      <c r="U234" s="1582"/>
      <c r="V234" s="1583"/>
      <c r="W234" s="1583"/>
      <c r="X234" s="1583"/>
      <c r="Y234" s="1583"/>
      <c r="Z234" s="1583"/>
      <c r="AA234" s="1583"/>
      <c r="AB234" s="1583"/>
      <c r="AC234" s="1593"/>
      <c r="AD234" s="1582" t="s">
        <v>4397</v>
      </c>
      <c r="AE234" s="1583"/>
      <c r="AF234" s="1583">
        <v>6.9955776000000007</v>
      </c>
      <c r="AG234" s="1583"/>
      <c r="AH234" s="1583"/>
      <c r="AI234" s="1583"/>
      <c r="AJ234" s="1583"/>
      <c r="AK234" s="1583" t="s">
        <v>4465</v>
      </c>
      <c r="AL234" s="1593"/>
      <c r="AM234" s="1600"/>
      <c r="AN234" s="1601"/>
      <c r="AO234" s="1601"/>
      <c r="AP234" s="1601"/>
      <c r="AQ234" s="1601"/>
      <c r="AR234" s="1601"/>
      <c r="AS234" s="1601"/>
      <c r="AT234" s="1601"/>
      <c r="AU234" s="1602"/>
      <c r="AV234" s="1600"/>
      <c r="AW234" s="1601"/>
      <c r="AX234" s="1601"/>
      <c r="AY234" s="1601"/>
      <c r="AZ234" s="1601"/>
      <c r="BA234" s="1601"/>
      <c r="BB234" s="1601"/>
      <c r="BC234" s="1601"/>
      <c r="BD234" s="1602"/>
      <c r="BE234" s="1600"/>
      <c r="BF234" s="1601"/>
      <c r="BG234" s="1601"/>
      <c r="BH234" s="1601"/>
      <c r="BI234" s="1601"/>
      <c r="BJ234" s="1601"/>
      <c r="BK234" s="1601"/>
      <c r="BL234" s="1601"/>
      <c r="BM234" s="1602"/>
      <c r="BN234" s="1600"/>
      <c r="BO234" s="1601"/>
      <c r="BP234" s="1601"/>
      <c r="BQ234" s="1601"/>
      <c r="BR234" s="1601"/>
      <c r="BS234" s="1601"/>
      <c r="BT234" s="1601"/>
      <c r="BU234" s="1601"/>
      <c r="BV234" s="1602"/>
      <c r="BW234" s="764"/>
      <c r="BX234" s="764"/>
      <c r="BY234" s="764"/>
      <c r="BZ234" s="764"/>
      <c r="CA234" s="764"/>
      <c r="CB234" s="764"/>
      <c r="CC234" s="764"/>
      <c r="CD234" s="764"/>
      <c r="CE234" s="764"/>
      <c r="CF234" s="767" t="s">
        <v>6321</v>
      </c>
      <c r="CG234" s="1678"/>
      <c r="CH234" s="764"/>
      <c r="CI234" s="764"/>
      <c r="CJ234" s="764"/>
      <c r="CK234" s="764"/>
      <c r="CL234" s="764"/>
      <c r="CM234" s="764"/>
      <c r="CN234" s="764"/>
      <c r="CO234" s="764"/>
      <c r="CP234" s="764"/>
      <c r="CQ234" s="764"/>
      <c r="CR234" s="764"/>
      <c r="CS234" s="1617"/>
      <c r="CT234" s="1618"/>
      <c r="CU234" s="1618"/>
      <c r="CV234" s="1618"/>
      <c r="CW234" s="1618"/>
      <c r="CX234" s="1618"/>
      <c r="CY234" s="1618"/>
      <c r="CZ234" s="1618"/>
      <c r="DA234" s="1772"/>
      <c r="DB234" s="1617"/>
      <c r="DC234" s="1618"/>
      <c r="DD234" s="1618"/>
      <c r="DE234" s="1618"/>
      <c r="DF234" s="1618"/>
      <c r="DG234" s="1618"/>
      <c r="DH234" s="1618"/>
      <c r="DI234" s="1618"/>
      <c r="DJ234" s="1619"/>
    </row>
    <row r="235" spans="2:117" ht="24" customHeight="1">
      <c r="B235" s="1786"/>
      <c r="C235" s="1592"/>
      <c r="D235" s="1590"/>
      <c r="E235" s="1591"/>
      <c r="F235" s="1591"/>
      <c r="G235" s="1592"/>
      <c r="H235" s="1776" t="s">
        <v>6295</v>
      </c>
      <c r="I235" s="1777"/>
      <c r="J235" s="1777" t="s">
        <v>4258</v>
      </c>
      <c r="K235" s="1777"/>
      <c r="L235" s="1777"/>
      <c r="M235" s="1777"/>
      <c r="N235" s="1777"/>
      <c r="O235" s="1777"/>
      <c r="P235" s="1778"/>
      <c r="Q235" s="1670" t="s">
        <v>4254</v>
      </c>
      <c r="R235" s="1605"/>
      <c r="S235" s="1605"/>
      <c r="T235" s="1606"/>
      <c r="U235" s="1603">
        <v>0.72876000000000007</v>
      </c>
      <c r="V235" s="1585"/>
      <c r="W235" s="1585"/>
      <c r="X235" s="1585"/>
      <c r="Y235" s="1585"/>
      <c r="Z235" s="1585"/>
      <c r="AA235" s="1585"/>
      <c r="AB235" s="1585"/>
      <c r="AC235" s="1610"/>
      <c r="AD235" s="1603">
        <v>6.2964864000000009</v>
      </c>
      <c r="AE235" s="1585"/>
      <c r="AF235" s="1585"/>
      <c r="AG235" s="1585"/>
      <c r="AH235" s="1585"/>
      <c r="AI235" s="1585"/>
      <c r="AJ235" s="1585"/>
      <c r="AK235" s="1585"/>
      <c r="AL235" s="1610"/>
      <c r="AM235" s="1597"/>
      <c r="AN235" s="1598"/>
      <c r="AO235" s="1598"/>
      <c r="AP235" s="1598"/>
      <c r="AQ235" s="1598"/>
      <c r="AR235" s="1598"/>
      <c r="AS235" s="1598"/>
      <c r="AT235" s="1598"/>
      <c r="AU235" s="1599"/>
      <c r="AV235" s="1597"/>
      <c r="AW235" s="1598"/>
      <c r="AX235" s="1598"/>
      <c r="AY235" s="1598"/>
      <c r="AZ235" s="1598"/>
      <c r="BA235" s="1598"/>
      <c r="BB235" s="1598"/>
      <c r="BC235" s="1598"/>
      <c r="BD235" s="1599"/>
      <c r="BE235" s="1597"/>
      <c r="BF235" s="1598"/>
      <c r="BG235" s="1598"/>
      <c r="BH235" s="1598"/>
      <c r="BI235" s="1598"/>
      <c r="BJ235" s="1598"/>
      <c r="BK235" s="1598"/>
      <c r="BL235" s="1598"/>
      <c r="BM235" s="1599"/>
      <c r="BN235" s="1597"/>
      <c r="BO235" s="1598"/>
      <c r="BP235" s="1598"/>
      <c r="BQ235" s="1598"/>
      <c r="BR235" s="1598"/>
      <c r="BS235" s="1598"/>
      <c r="BT235" s="1598"/>
      <c r="BU235" s="1598"/>
      <c r="BV235" s="1599"/>
      <c r="BW235" s="765"/>
      <c r="BX235" s="765"/>
      <c r="BY235" s="765"/>
      <c r="BZ235" s="765"/>
      <c r="CA235" s="765"/>
      <c r="CB235" s="765"/>
      <c r="CC235" s="765"/>
      <c r="CD235" s="765"/>
      <c r="CE235" s="765"/>
      <c r="CF235" s="767">
        <v>53.8804224</v>
      </c>
      <c r="CG235" s="1678"/>
      <c r="CH235" s="765"/>
      <c r="CI235" s="765"/>
      <c r="CJ235" s="765"/>
      <c r="CK235" s="765"/>
      <c r="CL235" s="765"/>
      <c r="CM235" s="765"/>
      <c r="CN235" s="765"/>
      <c r="CO235" s="765"/>
      <c r="CP235" s="765"/>
      <c r="CQ235" s="765"/>
      <c r="CR235" s="765"/>
      <c r="CS235" s="1614"/>
      <c r="CT235" s="1615"/>
      <c r="CU235" s="1615"/>
      <c r="CV235" s="1615"/>
      <c r="CW235" s="1615"/>
      <c r="CX235" s="1615"/>
      <c r="CY235" s="1615"/>
      <c r="CZ235" s="1615"/>
      <c r="DA235" s="1771"/>
      <c r="DB235" s="1614"/>
      <c r="DC235" s="1615"/>
      <c r="DD235" s="1615"/>
      <c r="DE235" s="1615"/>
      <c r="DF235" s="1615"/>
      <c r="DG235" s="1615"/>
      <c r="DH235" s="1615"/>
      <c r="DI235" s="1615"/>
      <c r="DJ235" s="1616"/>
      <c r="DM235" s="772"/>
    </row>
    <row r="236" spans="2:117" ht="24" customHeight="1">
      <c r="B236" s="1786"/>
      <c r="C236" s="1592"/>
      <c r="D236" s="1590"/>
      <c r="E236" s="1591"/>
      <c r="F236" s="1591"/>
      <c r="G236" s="1592"/>
      <c r="H236" s="1779"/>
      <c r="I236" s="1780" t="s">
        <v>108</v>
      </c>
      <c r="J236" s="1780"/>
      <c r="K236" s="1780"/>
      <c r="L236" s="1780"/>
      <c r="M236" s="1780"/>
      <c r="N236" s="1780"/>
      <c r="O236" s="1780"/>
      <c r="P236" s="1781"/>
      <c r="Q236" s="1672" t="s">
        <v>4254</v>
      </c>
      <c r="R236" s="1608"/>
      <c r="S236" s="1608"/>
      <c r="T236" s="1609"/>
      <c r="U236" s="1582"/>
      <c r="V236" s="1583"/>
      <c r="W236" s="1583"/>
      <c r="X236" s="1583"/>
      <c r="Y236" s="1583"/>
      <c r="Z236" s="1583"/>
      <c r="AA236" s="1583"/>
      <c r="AB236" s="1583"/>
      <c r="AC236" s="1593"/>
      <c r="AD236" s="1582" t="s">
        <v>4397</v>
      </c>
      <c r="AE236" s="1583"/>
      <c r="AF236" s="1583">
        <v>7.1126976000000006</v>
      </c>
      <c r="AG236" s="1583"/>
      <c r="AH236" s="1583"/>
      <c r="AI236" s="1583"/>
      <c r="AJ236" s="1583"/>
      <c r="AK236" s="1583" t="s">
        <v>4465</v>
      </c>
      <c r="AL236" s="1593"/>
      <c r="AM236" s="1600"/>
      <c r="AN236" s="1601"/>
      <c r="AO236" s="1601"/>
      <c r="AP236" s="1601"/>
      <c r="AQ236" s="1601"/>
      <c r="AR236" s="1601"/>
      <c r="AS236" s="1601"/>
      <c r="AT236" s="1601"/>
      <c r="AU236" s="1602"/>
      <c r="AV236" s="1600"/>
      <c r="AW236" s="1601"/>
      <c r="AX236" s="1601"/>
      <c r="AY236" s="1601"/>
      <c r="AZ236" s="1601"/>
      <c r="BA236" s="1601"/>
      <c r="BB236" s="1601"/>
      <c r="BC236" s="1601"/>
      <c r="BD236" s="1602"/>
      <c r="BE236" s="1600"/>
      <c r="BF236" s="1601"/>
      <c r="BG236" s="1601"/>
      <c r="BH236" s="1601"/>
      <c r="BI236" s="1601"/>
      <c r="BJ236" s="1601"/>
      <c r="BK236" s="1601"/>
      <c r="BL236" s="1601"/>
      <c r="BM236" s="1602"/>
      <c r="BN236" s="1600"/>
      <c r="BO236" s="1601"/>
      <c r="BP236" s="1601"/>
      <c r="BQ236" s="1601"/>
      <c r="BR236" s="1601"/>
      <c r="BS236" s="1601"/>
      <c r="BT236" s="1601"/>
      <c r="BU236" s="1601"/>
      <c r="BV236" s="1602"/>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17"/>
      <c r="CT236" s="1618"/>
      <c r="CU236" s="1618"/>
      <c r="CV236" s="1618"/>
      <c r="CW236" s="1618"/>
      <c r="CX236" s="1618"/>
      <c r="CY236" s="1618"/>
      <c r="CZ236" s="1618"/>
      <c r="DA236" s="1772"/>
      <c r="DB236" s="1617"/>
      <c r="DC236" s="1618"/>
      <c r="DD236" s="1618"/>
      <c r="DE236" s="1618"/>
      <c r="DF236" s="1618"/>
      <c r="DG236" s="1618"/>
      <c r="DH236" s="1618"/>
      <c r="DI236" s="1618"/>
      <c r="DJ236" s="1619"/>
    </row>
    <row r="237" spans="2:117" ht="24" customHeight="1">
      <c r="B237" s="1786"/>
      <c r="C237" s="1592"/>
      <c r="D237" s="1590"/>
      <c r="E237" s="1591"/>
      <c r="F237" s="1591"/>
      <c r="G237" s="1592"/>
      <c r="H237" s="1776" t="s">
        <v>4488</v>
      </c>
      <c r="I237" s="1777" t="s">
        <v>108</v>
      </c>
      <c r="J237" s="1777"/>
      <c r="K237" s="1777"/>
      <c r="L237" s="1777"/>
      <c r="M237" s="1777"/>
      <c r="N237" s="1777"/>
      <c r="O237" s="1777"/>
      <c r="P237" s="1778"/>
      <c r="Q237" s="1670" t="s">
        <v>4254</v>
      </c>
      <c r="R237" s="1605"/>
      <c r="S237" s="1605"/>
      <c r="T237" s="1606"/>
      <c r="U237" s="1603">
        <v>0.74076000000000009</v>
      </c>
      <c r="V237" s="1585"/>
      <c r="W237" s="1585"/>
      <c r="X237" s="1585"/>
      <c r="Y237" s="1585"/>
      <c r="Z237" s="1585"/>
      <c r="AA237" s="1585"/>
      <c r="AB237" s="1585"/>
      <c r="AC237" s="1610"/>
      <c r="AD237" s="1603">
        <v>19.511539200000005</v>
      </c>
      <c r="AE237" s="1585"/>
      <c r="AF237" s="1585"/>
      <c r="AG237" s="1585"/>
      <c r="AH237" s="1585"/>
      <c r="AI237" s="1585"/>
      <c r="AJ237" s="1585"/>
      <c r="AK237" s="1585"/>
      <c r="AL237" s="1610"/>
      <c r="AM237" s="1597"/>
      <c r="AN237" s="1598"/>
      <c r="AO237" s="1598"/>
      <c r="AP237" s="1598"/>
      <c r="AQ237" s="1598"/>
      <c r="AR237" s="1598"/>
      <c r="AS237" s="1598"/>
      <c r="AT237" s="1598"/>
      <c r="AU237" s="1599"/>
      <c r="AV237" s="1597"/>
      <c r="AW237" s="1598"/>
      <c r="AX237" s="1598"/>
      <c r="AY237" s="1598"/>
      <c r="AZ237" s="1598"/>
      <c r="BA237" s="1598"/>
      <c r="BB237" s="1598"/>
      <c r="BC237" s="1598"/>
      <c r="BD237" s="1599"/>
      <c r="BE237" s="1597"/>
      <c r="BF237" s="1598"/>
      <c r="BG237" s="1598"/>
      <c r="BH237" s="1598"/>
      <c r="BI237" s="1598"/>
      <c r="BJ237" s="1598"/>
      <c r="BK237" s="1598"/>
      <c r="BL237" s="1598"/>
      <c r="BM237" s="1599"/>
      <c r="BN237" s="1597"/>
      <c r="BO237" s="1598"/>
      <c r="BP237" s="1598"/>
      <c r="BQ237" s="1598"/>
      <c r="BR237" s="1598"/>
      <c r="BS237" s="1598"/>
      <c r="BT237" s="1598"/>
      <c r="BU237" s="1598"/>
      <c r="BV237" s="1599"/>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14"/>
      <c r="CT237" s="1615"/>
      <c r="CU237" s="1615"/>
      <c r="CV237" s="1615"/>
      <c r="CW237" s="1615"/>
      <c r="CX237" s="1615"/>
      <c r="CY237" s="1615"/>
      <c r="CZ237" s="1615"/>
      <c r="DA237" s="1771"/>
      <c r="DB237" s="1614"/>
      <c r="DC237" s="1615"/>
      <c r="DD237" s="1615"/>
      <c r="DE237" s="1615"/>
      <c r="DF237" s="1615"/>
      <c r="DG237" s="1615"/>
      <c r="DH237" s="1615"/>
      <c r="DI237" s="1615"/>
      <c r="DJ237" s="1616"/>
      <c r="DM237" s="772"/>
    </row>
    <row r="238" spans="2:117" ht="24" customHeight="1">
      <c r="B238" s="1786"/>
      <c r="C238" s="1592"/>
      <c r="D238" s="1590"/>
      <c r="E238" s="1591"/>
      <c r="F238" s="1591"/>
      <c r="G238" s="1592"/>
      <c r="H238" s="1779"/>
      <c r="I238" s="1780" t="s">
        <v>4256</v>
      </c>
      <c r="J238" s="1780"/>
      <c r="K238" s="1780"/>
      <c r="L238" s="1780"/>
      <c r="M238" s="1780"/>
      <c r="N238" s="1780"/>
      <c r="O238" s="1780"/>
      <c r="P238" s="1781"/>
      <c r="Q238" s="1672" t="s">
        <v>4254</v>
      </c>
      <c r="R238" s="1608"/>
      <c r="S238" s="1608"/>
      <c r="T238" s="1609"/>
      <c r="U238" s="1582"/>
      <c r="V238" s="1583"/>
      <c r="W238" s="1583"/>
      <c r="X238" s="1583"/>
      <c r="Y238" s="1583"/>
      <c r="Z238" s="1583"/>
      <c r="AA238" s="1583"/>
      <c r="AB238" s="1583"/>
      <c r="AC238" s="1593"/>
      <c r="AD238" s="1582" t="s">
        <v>4397</v>
      </c>
      <c r="AE238" s="1583"/>
      <c r="AF238" s="1583">
        <v>7.2298176000000005</v>
      </c>
      <c r="AG238" s="1583"/>
      <c r="AH238" s="1583"/>
      <c r="AI238" s="1583"/>
      <c r="AJ238" s="1583"/>
      <c r="AK238" s="1583" t="s">
        <v>4465</v>
      </c>
      <c r="AL238" s="1593"/>
      <c r="AM238" s="1600"/>
      <c r="AN238" s="1601"/>
      <c r="AO238" s="1601"/>
      <c r="AP238" s="1601"/>
      <c r="AQ238" s="1601"/>
      <c r="AR238" s="1601"/>
      <c r="AS238" s="1601"/>
      <c r="AT238" s="1601"/>
      <c r="AU238" s="1602"/>
      <c r="AV238" s="1600"/>
      <c r="AW238" s="1601"/>
      <c r="AX238" s="1601"/>
      <c r="AY238" s="1601"/>
      <c r="AZ238" s="1601"/>
      <c r="BA238" s="1601"/>
      <c r="BB238" s="1601"/>
      <c r="BC238" s="1601"/>
      <c r="BD238" s="1602"/>
      <c r="BE238" s="1600"/>
      <c r="BF238" s="1601"/>
      <c r="BG238" s="1601"/>
      <c r="BH238" s="1601"/>
      <c r="BI238" s="1601"/>
      <c r="BJ238" s="1601"/>
      <c r="BK238" s="1601"/>
      <c r="BL238" s="1601"/>
      <c r="BM238" s="1602"/>
      <c r="BN238" s="1600"/>
      <c r="BO238" s="1601"/>
      <c r="BP238" s="1601"/>
      <c r="BQ238" s="1601"/>
      <c r="BR238" s="1601"/>
      <c r="BS238" s="1601"/>
      <c r="BT238" s="1601"/>
      <c r="BU238" s="1601"/>
      <c r="BV238" s="1602"/>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17"/>
      <c r="CT238" s="1618"/>
      <c r="CU238" s="1618"/>
      <c r="CV238" s="1618"/>
      <c r="CW238" s="1618"/>
      <c r="CX238" s="1618"/>
      <c r="CY238" s="1618"/>
      <c r="CZ238" s="1618"/>
      <c r="DA238" s="1772"/>
      <c r="DB238" s="1617"/>
      <c r="DC238" s="1618"/>
      <c r="DD238" s="1618"/>
      <c r="DE238" s="1618"/>
      <c r="DF238" s="1618"/>
      <c r="DG238" s="1618"/>
      <c r="DH238" s="1618"/>
      <c r="DI238" s="1618"/>
      <c r="DJ238" s="1619"/>
    </row>
    <row r="239" spans="2:117" ht="24" customHeight="1">
      <c r="B239" s="1786"/>
      <c r="C239" s="1592"/>
      <c r="D239" s="1590"/>
      <c r="E239" s="1591"/>
      <c r="F239" s="1591"/>
      <c r="G239" s="1592"/>
      <c r="H239" s="1590"/>
      <c r="I239" s="1592"/>
      <c r="J239" s="1755" t="s">
        <v>4251</v>
      </c>
      <c r="K239" s="1756"/>
      <c r="L239" s="1756"/>
      <c r="M239" s="1756"/>
      <c r="N239" s="1756"/>
      <c r="O239" s="1756"/>
      <c r="P239" s="1757"/>
      <c r="Q239" s="1670" t="s">
        <v>4254</v>
      </c>
      <c r="R239" s="1605"/>
      <c r="S239" s="1605"/>
      <c r="T239" s="1606"/>
      <c r="U239" s="1603">
        <v>0.7527600000000001</v>
      </c>
      <c r="V239" s="1585"/>
      <c r="W239" s="1585"/>
      <c r="X239" s="1585"/>
      <c r="Y239" s="1585"/>
      <c r="Z239" s="1585"/>
      <c r="AA239" s="1585"/>
      <c r="AB239" s="1585"/>
      <c r="AC239" s="1610"/>
      <c r="AD239" s="1603">
        <v>6.5038464000000014</v>
      </c>
      <c r="AE239" s="1585"/>
      <c r="AF239" s="1585"/>
      <c r="AG239" s="1585"/>
      <c r="AH239" s="1585"/>
      <c r="AI239" s="1585"/>
      <c r="AJ239" s="1585"/>
      <c r="AK239" s="1585"/>
      <c r="AL239" s="1610"/>
      <c r="AM239" s="1597"/>
      <c r="AN239" s="1598"/>
      <c r="AO239" s="1598"/>
      <c r="AP239" s="1598"/>
      <c r="AQ239" s="1598"/>
      <c r="AR239" s="1598"/>
      <c r="AS239" s="1598"/>
      <c r="AT239" s="1598"/>
      <c r="AU239" s="1599"/>
      <c r="AV239" s="1597"/>
      <c r="AW239" s="1598"/>
      <c r="AX239" s="1598"/>
      <c r="AY239" s="1598"/>
      <c r="AZ239" s="1598"/>
      <c r="BA239" s="1598"/>
      <c r="BB239" s="1598"/>
      <c r="BC239" s="1598"/>
      <c r="BD239" s="1599"/>
      <c r="BE239" s="1597"/>
      <c r="BF239" s="1598"/>
      <c r="BG239" s="1598"/>
      <c r="BH239" s="1598"/>
      <c r="BI239" s="1598"/>
      <c r="BJ239" s="1598"/>
      <c r="BK239" s="1598"/>
      <c r="BL239" s="1598"/>
      <c r="BM239" s="1599"/>
      <c r="BN239" s="1597"/>
      <c r="BO239" s="1598"/>
      <c r="BP239" s="1598"/>
      <c r="BQ239" s="1598"/>
      <c r="BR239" s="1598"/>
      <c r="BS239" s="1598"/>
      <c r="BT239" s="1598"/>
      <c r="BU239" s="1598"/>
      <c r="BV239" s="1599"/>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14"/>
      <c r="CT239" s="1615"/>
      <c r="CU239" s="1615"/>
      <c r="CV239" s="1615"/>
      <c r="CW239" s="1615"/>
      <c r="CX239" s="1615"/>
      <c r="CY239" s="1615"/>
      <c r="CZ239" s="1615"/>
      <c r="DA239" s="1771"/>
      <c r="DB239" s="1614"/>
      <c r="DC239" s="1615"/>
      <c r="DD239" s="1615"/>
      <c r="DE239" s="1615"/>
      <c r="DF239" s="1615"/>
      <c r="DG239" s="1615"/>
      <c r="DH239" s="1615"/>
      <c r="DI239" s="1615"/>
      <c r="DJ239" s="1616"/>
      <c r="DM239" s="772"/>
    </row>
    <row r="240" spans="2:117" ht="24" customHeight="1">
      <c r="B240" s="1786"/>
      <c r="C240" s="1592"/>
      <c r="D240" s="1590"/>
      <c r="E240" s="1591"/>
      <c r="F240" s="1591"/>
      <c r="G240" s="1592"/>
      <c r="H240" s="1590"/>
      <c r="I240" s="1592"/>
      <c r="J240" s="1755"/>
      <c r="K240" s="1756"/>
      <c r="L240" s="1756"/>
      <c r="M240" s="1756"/>
      <c r="N240" s="1756"/>
      <c r="O240" s="1756"/>
      <c r="P240" s="1757"/>
      <c r="Q240" s="1672"/>
      <c r="R240" s="1608"/>
      <c r="S240" s="1608"/>
      <c r="T240" s="1609"/>
      <c r="U240" s="1582"/>
      <c r="V240" s="1583"/>
      <c r="W240" s="1583"/>
      <c r="X240" s="1583"/>
      <c r="Y240" s="1583"/>
      <c r="Z240" s="1583"/>
      <c r="AA240" s="1583"/>
      <c r="AB240" s="1583"/>
      <c r="AC240" s="1593"/>
      <c r="AD240" s="1582" t="s">
        <v>4397</v>
      </c>
      <c r="AE240" s="1583"/>
      <c r="AF240" s="1583">
        <v>7.3469376000000004</v>
      </c>
      <c r="AG240" s="1583"/>
      <c r="AH240" s="1583"/>
      <c r="AI240" s="1583"/>
      <c r="AJ240" s="1583"/>
      <c r="AK240" s="1583" t="s">
        <v>4465</v>
      </c>
      <c r="AL240" s="1593"/>
      <c r="AM240" s="1600"/>
      <c r="AN240" s="1601"/>
      <c r="AO240" s="1601"/>
      <c r="AP240" s="1601"/>
      <c r="AQ240" s="1601"/>
      <c r="AR240" s="1601"/>
      <c r="AS240" s="1601"/>
      <c r="AT240" s="1601"/>
      <c r="AU240" s="1602"/>
      <c r="AV240" s="1600"/>
      <c r="AW240" s="1601"/>
      <c r="AX240" s="1601"/>
      <c r="AY240" s="1601"/>
      <c r="AZ240" s="1601"/>
      <c r="BA240" s="1601"/>
      <c r="BB240" s="1601"/>
      <c r="BC240" s="1601"/>
      <c r="BD240" s="1602"/>
      <c r="BE240" s="1600"/>
      <c r="BF240" s="1601"/>
      <c r="BG240" s="1601"/>
      <c r="BH240" s="1601"/>
      <c r="BI240" s="1601"/>
      <c r="BJ240" s="1601"/>
      <c r="BK240" s="1601"/>
      <c r="BL240" s="1601"/>
      <c r="BM240" s="1602"/>
      <c r="BN240" s="1600"/>
      <c r="BO240" s="1601"/>
      <c r="BP240" s="1601"/>
      <c r="BQ240" s="1601"/>
      <c r="BR240" s="1601"/>
      <c r="BS240" s="1601"/>
      <c r="BT240" s="1601"/>
      <c r="BU240" s="1601"/>
      <c r="BV240" s="1602"/>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17"/>
      <c r="CT240" s="1618"/>
      <c r="CU240" s="1618"/>
      <c r="CV240" s="1618"/>
      <c r="CW240" s="1618"/>
      <c r="CX240" s="1618"/>
      <c r="CY240" s="1618"/>
      <c r="CZ240" s="1618"/>
      <c r="DA240" s="1772"/>
      <c r="DB240" s="1617"/>
      <c r="DC240" s="1618"/>
      <c r="DD240" s="1618"/>
      <c r="DE240" s="1618"/>
      <c r="DF240" s="1618"/>
      <c r="DG240" s="1618"/>
      <c r="DH240" s="1618"/>
      <c r="DI240" s="1618"/>
      <c r="DJ240" s="1619"/>
    </row>
    <row r="241" spans="2:117" ht="24" customHeight="1">
      <c r="B241" s="1786"/>
      <c r="C241" s="1592"/>
      <c r="D241" s="1590"/>
      <c r="E241" s="1591"/>
      <c r="F241" s="1591"/>
      <c r="G241" s="1592"/>
      <c r="H241" s="1590"/>
      <c r="I241" s="1592"/>
      <c r="J241" s="1755" t="s">
        <v>4487</v>
      </c>
      <c r="K241" s="1756"/>
      <c r="L241" s="1756"/>
      <c r="M241" s="1756"/>
      <c r="N241" s="1756"/>
      <c r="O241" s="1756"/>
      <c r="P241" s="1757"/>
      <c r="Q241" s="1670" t="s">
        <v>4254</v>
      </c>
      <c r="R241" s="1605"/>
      <c r="S241" s="1605"/>
      <c r="T241" s="1606"/>
      <c r="U241" s="1603">
        <v>0.76476000000000011</v>
      </c>
      <c r="V241" s="1585"/>
      <c r="W241" s="1585"/>
      <c r="X241" s="1585"/>
      <c r="Y241" s="1585"/>
      <c r="Z241" s="1585"/>
      <c r="AA241" s="1585"/>
      <c r="AB241" s="1585"/>
      <c r="AC241" s="1610"/>
      <c r="AD241" s="1603">
        <v>6.6075264000000011</v>
      </c>
      <c r="AE241" s="1585"/>
      <c r="AF241" s="1585"/>
      <c r="AG241" s="1585"/>
      <c r="AH241" s="1585"/>
      <c r="AI241" s="1585"/>
      <c r="AJ241" s="1585"/>
      <c r="AK241" s="1585"/>
      <c r="AL241" s="1610"/>
      <c r="AM241" s="1597"/>
      <c r="AN241" s="1598"/>
      <c r="AO241" s="1598"/>
      <c r="AP241" s="1598"/>
      <c r="AQ241" s="1598"/>
      <c r="AR241" s="1598"/>
      <c r="AS241" s="1598"/>
      <c r="AT241" s="1598"/>
      <c r="AU241" s="1599"/>
      <c r="AV241" s="1597"/>
      <c r="AW241" s="1598"/>
      <c r="AX241" s="1598"/>
      <c r="AY241" s="1598"/>
      <c r="AZ241" s="1598"/>
      <c r="BA241" s="1598"/>
      <c r="BB241" s="1598"/>
      <c r="BC241" s="1598"/>
      <c r="BD241" s="1599"/>
      <c r="BE241" s="1597"/>
      <c r="BF241" s="1598"/>
      <c r="BG241" s="1598"/>
      <c r="BH241" s="1598"/>
      <c r="BI241" s="1598"/>
      <c r="BJ241" s="1598"/>
      <c r="BK241" s="1598"/>
      <c r="BL241" s="1598"/>
      <c r="BM241" s="1599"/>
      <c r="BN241" s="1597"/>
      <c r="BO241" s="1598"/>
      <c r="BP241" s="1598"/>
      <c r="BQ241" s="1598"/>
      <c r="BR241" s="1598"/>
      <c r="BS241" s="1598"/>
      <c r="BT241" s="1598"/>
      <c r="BU241" s="1598"/>
      <c r="BV241" s="1599"/>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14"/>
      <c r="CT241" s="1615"/>
      <c r="CU241" s="1615"/>
      <c r="CV241" s="1615"/>
      <c r="CW241" s="1615"/>
      <c r="CX241" s="1615"/>
      <c r="CY241" s="1615"/>
      <c r="CZ241" s="1615"/>
      <c r="DA241" s="1771"/>
      <c r="DB241" s="1614"/>
      <c r="DC241" s="1615"/>
      <c r="DD241" s="1615"/>
      <c r="DE241" s="1615"/>
      <c r="DF241" s="1615"/>
      <c r="DG241" s="1615"/>
      <c r="DH241" s="1615"/>
      <c r="DI241" s="1615"/>
      <c r="DJ241" s="1616"/>
      <c r="DM241" s="772"/>
    </row>
    <row r="242" spans="2:117" ht="24" customHeight="1">
      <c r="B242" s="1786"/>
      <c r="C242" s="1592"/>
      <c r="D242" s="1590"/>
      <c r="E242" s="1591"/>
      <c r="F242" s="1591"/>
      <c r="G242" s="1592"/>
      <c r="H242" s="1747"/>
      <c r="I242" s="1748"/>
      <c r="J242" s="1755"/>
      <c r="K242" s="1756"/>
      <c r="L242" s="1756"/>
      <c r="M242" s="1756"/>
      <c r="N242" s="1756"/>
      <c r="O242" s="1756"/>
      <c r="P242" s="1757"/>
      <c r="Q242" s="1672"/>
      <c r="R242" s="1608"/>
      <c r="S242" s="1608"/>
      <c r="T242" s="1609"/>
      <c r="U242" s="1582"/>
      <c r="V242" s="1583"/>
      <c r="W242" s="1583"/>
      <c r="X242" s="1583"/>
      <c r="Y242" s="1583"/>
      <c r="Z242" s="1583"/>
      <c r="AA242" s="1583"/>
      <c r="AB242" s="1583"/>
      <c r="AC242" s="1593"/>
      <c r="AD242" s="1582" t="s">
        <v>4397</v>
      </c>
      <c r="AE242" s="1583"/>
      <c r="AF242" s="1583">
        <v>7.4640576000000012</v>
      </c>
      <c r="AG242" s="1583"/>
      <c r="AH242" s="1583"/>
      <c r="AI242" s="1583"/>
      <c r="AJ242" s="1583"/>
      <c r="AK242" s="1583" t="s">
        <v>4465</v>
      </c>
      <c r="AL242" s="1593"/>
      <c r="AM242" s="1600"/>
      <c r="AN242" s="1601"/>
      <c r="AO242" s="1601"/>
      <c r="AP242" s="1601"/>
      <c r="AQ242" s="1601"/>
      <c r="AR242" s="1601"/>
      <c r="AS242" s="1601"/>
      <c r="AT242" s="1601"/>
      <c r="AU242" s="1602"/>
      <c r="AV242" s="1600"/>
      <c r="AW242" s="1601"/>
      <c r="AX242" s="1601"/>
      <c r="AY242" s="1601"/>
      <c r="AZ242" s="1601"/>
      <c r="BA242" s="1601"/>
      <c r="BB242" s="1601"/>
      <c r="BC242" s="1601"/>
      <c r="BD242" s="1602"/>
      <c r="BE242" s="1600"/>
      <c r="BF242" s="1601"/>
      <c r="BG242" s="1601"/>
      <c r="BH242" s="1601"/>
      <c r="BI242" s="1601"/>
      <c r="BJ242" s="1601"/>
      <c r="BK242" s="1601"/>
      <c r="BL242" s="1601"/>
      <c r="BM242" s="1602"/>
      <c r="BN242" s="1600"/>
      <c r="BO242" s="1601"/>
      <c r="BP242" s="1601"/>
      <c r="BQ242" s="1601"/>
      <c r="BR242" s="1601"/>
      <c r="BS242" s="1601"/>
      <c r="BT242" s="1601"/>
      <c r="BU242" s="1601"/>
      <c r="BV242" s="1602"/>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17"/>
      <c r="CT242" s="1618"/>
      <c r="CU242" s="1618"/>
      <c r="CV242" s="1618"/>
      <c r="CW242" s="1618"/>
      <c r="CX242" s="1618"/>
      <c r="CY242" s="1618"/>
      <c r="CZ242" s="1618"/>
      <c r="DA242" s="1772"/>
      <c r="DB242" s="1617"/>
      <c r="DC242" s="1618"/>
      <c r="DD242" s="1618"/>
      <c r="DE242" s="1618"/>
      <c r="DF242" s="1618"/>
      <c r="DG242" s="1618"/>
      <c r="DH242" s="1618"/>
      <c r="DI242" s="1618"/>
      <c r="DJ242" s="1619"/>
    </row>
    <row r="243" spans="2:117" ht="24" customHeight="1">
      <c r="B243" s="1786"/>
      <c r="C243" s="1592"/>
      <c r="D243" s="1590"/>
      <c r="E243" s="1591"/>
      <c r="F243" s="1591"/>
      <c r="G243" s="1592"/>
      <c r="H243" s="1776" t="s">
        <v>3095</v>
      </c>
      <c r="I243" s="1777" t="s">
        <v>7248</v>
      </c>
      <c r="J243" s="1777"/>
      <c r="K243" s="1777"/>
      <c r="L243" s="1777"/>
      <c r="M243" s="1777"/>
      <c r="N243" s="1777"/>
      <c r="O243" s="1777"/>
      <c r="P243" s="1778" t="s">
        <v>3096</v>
      </c>
      <c r="Q243" s="1670" t="s">
        <v>4254</v>
      </c>
      <c r="R243" s="1605"/>
      <c r="S243" s="1605"/>
      <c r="T243" s="1606"/>
      <c r="U243" s="1603">
        <v>0.77676000000000012</v>
      </c>
      <c r="V243" s="1585"/>
      <c r="W243" s="1585"/>
      <c r="X243" s="1585"/>
      <c r="Y243" s="1585"/>
      <c r="Z243" s="1585"/>
      <c r="AA243" s="1585"/>
      <c r="AB243" s="1585"/>
      <c r="AC243" s="1610"/>
      <c r="AD243" s="1603">
        <v>20.444659200000004</v>
      </c>
      <c r="AE243" s="1585"/>
      <c r="AF243" s="1585"/>
      <c r="AG243" s="1585"/>
      <c r="AH243" s="1585"/>
      <c r="AI243" s="1585"/>
      <c r="AJ243" s="1585"/>
      <c r="AK243" s="1585"/>
      <c r="AL243" s="1610"/>
      <c r="AM243" s="1597"/>
      <c r="AN243" s="1598"/>
      <c r="AO243" s="1598"/>
      <c r="AP243" s="1598"/>
      <c r="AQ243" s="1598"/>
      <c r="AR243" s="1598"/>
      <c r="AS243" s="1598"/>
      <c r="AT243" s="1598"/>
      <c r="AU243" s="1599"/>
      <c r="AV243" s="1597"/>
      <c r="AW243" s="1598"/>
      <c r="AX243" s="1598"/>
      <c r="AY243" s="1598"/>
      <c r="AZ243" s="1598"/>
      <c r="BA243" s="1598"/>
      <c r="BB243" s="1598"/>
      <c r="BC243" s="1598"/>
      <c r="BD243" s="1599"/>
      <c r="BE243" s="1597"/>
      <c r="BF243" s="1598"/>
      <c r="BG243" s="1598"/>
      <c r="BH243" s="1598"/>
      <c r="BI243" s="1598"/>
      <c r="BJ243" s="1598"/>
      <c r="BK243" s="1598"/>
      <c r="BL243" s="1598"/>
      <c r="BM243" s="1599"/>
      <c r="BN243" s="1597"/>
      <c r="BO243" s="1598"/>
      <c r="BP243" s="1598"/>
      <c r="BQ243" s="1598"/>
      <c r="BR243" s="1598"/>
      <c r="BS243" s="1598"/>
      <c r="BT243" s="1598"/>
      <c r="BU243" s="1598"/>
      <c r="BV243" s="1599"/>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14"/>
      <c r="CT243" s="1615"/>
      <c r="CU243" s="1615"/>
      <c r="CV243" s="1615"/>
      <c r="CW243" s="1615"/>
      <c r="CX243" s="1615"/>
      <c r="CY243" s="1615"/>
      <c r="CZ243" s="1615"/>
      <c r="DA243" s="1771"/>
      <c r="DB243" s="1614"/>
      <c r="DC243" s="1615"/>
      <c r="DD243" s="1615"/>
      <c r="DE243" s="1615"/>
      <c r="DF243" s="1615"/>
      <c r="DG243" s="1615"/>
      <c r="DH243" s="1615"/>
      <c r="DI243" s="1615"/>
      <c r="DJ243" s="1616"/>
      <c r="DM243" s="772"/>
    </row>
    <row r="244" spans="2:117" ht="24" customHeight="1">
      <c r="B244" s="1786"/>
      <c r="C244" s="1592"/>
      <c r="D244" s="1590"/>
      <c r="E244" s="1591"/>
      <c r="F244" s="1591"/>
      <c r="G244" s="1592"/>
      <c r="H244" s="1779"/>
      <c r="I244" s="1780"/>
      <c r="J244" s="1780"/>
      <c r="K244" s="1780"/>
      <c r="L244" s="1780"/>
      <c r="M244" s="1780"/>
      <c r="N244" s="1780"/>
      <c r="O244" s="1780"/>
      <c r="P244" s="1782"/>
      <c r="Q244" s="1672"/>
      <c r="R244" s="1608"/>
      <c r="S244" s="1608"/>
      <c r="T244" s="1609"/>
      <c r="U244" s="1582"/>
      <c r="V244" s="1583"/>
      <c r="W244" s="1583"/>
      <c r="X244" s="1583"/>
      <c r="Y244" s="1583"/>
      <c r="Z244" s="1583"/>
      <c r="AA244" s="1583"/>
      <c r="AB244" s="1583"/>
      <c r="AC244" s="1593"/>
      <c r="AD244" s="1582" t="s">
        <v>4397</v>
      </c>
      <c r="AE244" s="1583"/>
      <c r="AF244" s="1583">
        <v>7.5811776000000011</v>
      </c>
      <c r="AG244" s="1583"/>
      <c r="AH244" s="1583"/>
      <c r="AI244" s="1583"/>
      <c r="AJ244" s="1583"/>
      <c r="AK244" s="1583" t="s">
        <v>4465</v>
      </c>
      <c r="AL244" s="1593"/>
      <c r="AM244" s="1600"/>
      <c r="AN244" s="1601"/>
      <c r="AO244" s="1601"/>
      <c r="AP244" s="1601"/>
      <c r="AQ244" s="1601"/>
      <c r="AR244" s="1601"/>
      <c r="AS244" s="1601"/>
      <c r="AT244" s="1601"/>
      <c r="AU244" s="1602"/>
      <c r="AV244" s="1600"/>
      <c r="AW244" s="1601"/>
      <c r="AX244" s="1601"/>
      <c r="AY244" s="1601"/>
      <c r="AZ244" s="1601"/>
      <c r="BA244" s="1601"/>
      <c r="BB244" s="1601"/>
      <c r="BC244" s="1601"/>
      <c r="BD244" s="1602"/>
      <c r="BE244" s="1600"/>
      <c r="BF244" s="1601"/>
      <c r="BG244" s="1601"/>
      <c r="BH244" s="1601"/>
      <c r="BI244" s="1601"/>
      <c r="BJ244" s="1601"/>
      <c r="BK244" s="1601"/>
      <c r="BL244" s="1601"/>
      <c r="BM244" s="1602"/>
      <c r="BN244" s="1600"/>
      <c r="BO244" s="1601"/>
      <c r="BP244" s="1601"/>
      <c r="BQ244" s="1601"/>
      <c r="BR244" s="1601"/>
      <c r="BS244" s="1601"/>
      <c r="BT244" s="1601"/>
      <c r="BU244" s="1601"/>
      <c r="BV244" s="1602"/>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17"/>
      <c r="CT244" s="1618"/>
      <c r="CU244" s="1618"/>
      <c r="CV244" s="1618"/>
      <c r="CW244" s="1618"/>
      <c r="CX244" s="1618"/>
      <c r="CY244" s="1618"/>
      <c r="CZ244" s="1618"/>
      <c r="DA244" s="1772"/>
      <c r="DB244" s="1617"/>
      <c r="DC244" s="1618"/>
      <c r="DD244" s="1618"/>
      <c r="DE244" s="1618"/>
      <c r="DF244" s="1618"/>
      <c r="DG244" s="1618"/>
      <c r="DH244" s="1618"/>
      <c r="DI244" s="1618"/>
      <c r="DJ244" s="1619"/>
    </row>
    <row r="245" spans="2:117" ht="24" customHeight="1">
      <c r="B245" s="1786"/>
      <c r="C245" s="1592"/>
      <c r="D245" s="1590"/>
      <c r="E245" s="1591"/>
      <c r="F245" s="1591"/>
      <c r="G245" s="1592"/>
      <c r="H245" s="1590"/>
      <c r="I245" s="1592"/>
      <c r="J245" s="1755" t="s">
        <v>4251</v>
      </c>
      <c r="K245" s="1756"/>
      <c r="L245" s="1756"/>
      <c r="M245" s="1756"/>
      <c r="N245" s="1756"/>
      <c r="O245" s="1756"/>
      <c r="P245" s="1757"/>
      <c r="Q245" s="1670" t="s">
        <v>4254</v>
      </c>
      <c r="R245" s="1605"/>
      <c r="S245" s="1605"/>
      <c r="T245" s="1606"/>
      <c r="U245" s="1603">
        <v>0.78876000000000013</v>
      </c>
      <c r="V245" s="1585"/>
      <c r="W245" s="1585"/>
      <c r="X245" s="1585"/>
      <c r="Y245" s="1585"/>
      <c r="Z245" s="1585"/>
      <c r="AA245" s="1585"/>
      <c r="AB245" s="1585"/>
      <c r="AC245" s="1610"/>
      <c r="AD245" s="1603">
        <v>6.8148864000000016</v>
      </c>
      <c r="AE245" s="1585"/>
      <c r="AF245" s="1585"/>
      <c r="AG245" s="1585"/>
      <c r="AH245" s="1585"/>
      <c r="AI245" s="1585"/>
      <c r="AJ245" s="1585"/>
      <c r="AK245" s="1585"/>
      <c r="AL245" s="1610"/>
      <c r="AM245" s="1597"/>
      <c r="AN245" s="1598"/>
      <c r="AO245" s="1598"/>
      <c r="AP245" s="1598"/>
      <c r="AQ245" s="1598"/>
      <c r="AR245" s="1598"/>
      <c r="AS245" s="1598"/>
      <c r="AT245" s="1598"/>
      <c r="AU245" s="1599"/>
      <c r="AV245" s="1597"/>
      <c r="AW245" s="1598"/>
      <c r="AX245" s="1598"/>
      <c r="AY245" s="1598"/>
      <c r="AZ245" s="1598"/>
      <c r="BA245" s="1598"/>
      <c r="BB245" s="1598"/>
      <c r="BC245" s="1598"/>
      <c r="BD245" s="1599"/>
      <c r="BE245" s="1597"/>
      <c r="BF245" s="1598"/>
      <c r="BG245" s="1598"/>
      <c r="BH245" s="1598"/>
      <c r="BI245" s="1598"/>
      <c r="BJ245" s="1598"/>
      <c r="BK245" s="1598"/>
      <c r="BL245" s="1598"/>
      <c r="BM245" s="1599"/>
      <c r="BN245" s="1597"/>
      <c r="BO245" s="1598"/>
      <c r="BP245" s="1598"/>
      <c r="BQ245" s="1598"/>
      <c r="BR245" s="1598"/>
      <c r="BS245" s="1598"/>
      <c r="BT245" s="1598"/>
      <c r="BU245" s="1598"/>
      <c r="BV245" s="1599"/>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14"/>
      <c r="CT245" s="1615"/>
      <c r="CU245" s="1615"/>
      <c r="CV245" s="1615"/>
      <c r="CW245" s="1615"/>
      <c r="CX245" s="1615"/>
      <c r="CY245" s="1615"/>
      <c r="CZ245" s="1615"/>
      <c r="DA245" s="1771"/>
      <c r="DB245" s="1614"/>
      <c r="DC245" s="1615"/>
      <c r="DD245" s="1615"/>
      <c r="DE245" s="1615"/>
      <c r="DF245" s="1615"/>
      <c r="DG245" s="1615"/>
      <c r="DH245" s="1615"/>
      <c r="DI245" s="1615"/>
      <c r="DJ245" s="1616"/>
    </row>
    <row r="246" spans="2:117" ht="24" customHeight="1">
      <c r="B246" s="1786"/>
      <c r="C246" s="1592"/>
      <c r="D246" s="1590"/>
      <c r="E246" s="1591"/>
      <c r="F246" s="1591"/>
      <c r="G246" s="1592"/>
      <c r="H246" s="1590"/>
      <c r="I246" s="1592"/>
      <c r="J246" s="1755"/>
      <c r="K246" s="1756"/>
      <c r="L246" s="1756"/>
      <c r="M246" s="1756"/>
      <c r="N246" s="1756"/>
      <c r="O246" s="1756"/>
      <c r="P246" s="1757"/>
      <c r="Q246" s="1672"/>
      <c r="R246" s="1608"/>
      <c r="S246" s="1608"/>
      <c r="T246" s="1609"/>
      <c r="U246" s="1582"/>
      <c r="V246" s="1583"/>
      <c r="W246" s="1583"/>
      <c r="X246" s="1583"/>
      <c r="Y246" s="1583"/>
      <c r="Z246" s="1583"/>
      <c r="AA246" s="1583"/>
      <c r="AB246" s="1583"/>
      <c r="AC246" s="1593"/>
      <c r="AD246" s="1582" t="s">
        <v>4397</v>
      </c>
      <c r="AE246" s="1583"/>
      <c r="AF246" s="1583">
        <v>7.698297600000001</v>
      </c>
      <c r="AG246" s="1583"/>
      <c r="AH246" s="1583"/>
      <c r="AI246" s="1583"/>
      <c r="AJ246" s="1583"/>
      <c r="AK246" s="1583" t="s">
        <v>4465</v>
      </c>
      <c r="AL246" s="1593"/>
      <c r="AM246" s="1600"/>
      <c r="AN246" s="1601"/>
      <c r="AO246" s="1601"/>
      <c r="AP246" s="1601"/>
      <c r="AQ246" s="1601"/>
      <c r="AR246" s="1601"/>
      <c r="AS246" s="1601"/>
      <c r="AT246" s="1601"/>
      <c r="AU246" s="1602"/>
      <c r="AV246" s="1600"/>
      <c r="AW246" s="1601"/>
      <c r="AX246" s="1601"/>
      <c r="AY246" s="1601"/>
      <c r="AZ246" s="1601"/>
      <c r="BA246" s="1601"/>
      <c r="BB246" s="1601"/>
      <c r="BC246" s="1601"/>
      <c r="BD246" s="1602"/>
      <c r="BE246" s="1600"/>
      <c r="BF246" s="1601"/>
      <c r="BG246" s="1601"/>
      <c r="BH246" s="1601"/>
      <c r="BI246" s="1601"/>
      <c r="BJ246" s="1601"/>
      <c r="BK246" s="1601"/>
      <c r="BL246" s="1601"/>
      <c r="BM246" s="1602"/>
      <c r="BN246" s="1600"/>
      <c r="BO246" s="1601"/>
      <c r="BP246" s="1601"/>
      <c r="BQ246" s="1601"/>
      <c r="BR246" s="1601"/>
      <c r="BS246" s="1601"/>
      <c r="BT246" s="1601"/>
      <c r="BU246" s="1601"/>
      <c r="BV246" s="1602"/>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17"/>
      <c r="CT246" s="1618"/>
      <c r="CU246" s="1618"/>
      <c r="CV246" s="1618"/>
      <c r="CW246" s="1618"/>
      <c r="CX246" s="1618"/>
      <c r="CY246" s="1618"/>
      <c r="CZ246" s="1618"/>
      <c r="DA246" s="1772"/>
      <c r="DB246" s="1617"/>
      <c r="DC246" s="1618"/>
      <c r="DD246" s="1618"/>
      <c r="DE246" s="1618"/>
      <c r="DF246" s="1618"/>
      <c r="DG246" s="1618"/>
      <c r="DH246" s="1618"/>
      <c r="DI246" s="1618"/>
      <c r="DJ246" s="1619"/>
    </row>
    <row r="247" spans="2:117" ht="24" customHeight="1">
      <c r="B247" s="1786"/>
      <c r="C247" s="1592"/>
      <c r="D247" s="1590"/>
      <c r="E247" s="1591"/>
      <c r="F247" s="1591"/>
      <c r="G247" s="1592"/>
      <c r="H247" s="1590"/>
      <c r="I247" s="1592"/>
      <c r="J247" s="1755" t="s">
        <v>4487</v>
      </c>
      <c r="K247" s="1756"/>
      <c r="L247" s="1756"/>
      <c r="M247" s="1756"/>
      <c r="N247" s="1756"/>
      <c r="O247" s="1756"/>
      <c r="P247" s="1757"/>
      <c r="Q247" s="1670" t="s">
        <v>4254</v>
      </c>
      <c r="R247" s="1605"/>
      <c r="S247" s="1605"/>
      <c r="T247" s="1606"/>
      <c r="U247" s="1603">
        <v>0.80076000000000014</v>
      </c>
      <c r="V247" s="1585"/>
      <c r="W247" s="1585"/>
      <c r="X247" s="1585"/>
      <c r="Y247" s="1585"/>
      <c r="Z247" s="1585"/>
      <c r="AA247" s="1585"/>
      <c r="AB247" s="1585"/>
      <c r="AC247" s="1610"/>
      <c r="AD247" s="1603">
        <v>6.9185664000000013</v>
      </c>
      <c r="AE247" s="1585"/>
      <c r="AF247" s="1585"/>
      <c r="AG247" s="1585"/>
      <c r="AH247" s="1585"/>
      <c r="AI247" s="1585"/>
      <c r="AJ247" s="1585"/>
      <c r="AK247" s="1585"/>
      <c r="AL247" s="1610"/>
      <c r="AM247" s="1597"/>
      <c r="AN247" s="1598"/>
      <c r="AO247" s="1598"/>
      <c r="AP247" s="1598"/>
      <c r="AQ247" s="1598"/>
      <c r="AR247" s="1598"/>
      <c r="AS247" s="1598"/>
      <c r="AT247" s="1598"/>
      <c r="AU247" s="1599"/>
      <c r="AV247" s="1597"/>
      <c r="AW247" s="1598"/>
      <c r="AX247" s="1598"/>
      <c r="AY247" s="1598"/>
      <c r="AZ247" s="1598"/>
      <c r="BA247" s="1598"/>
      <c r="BB247" s="1598"/>
      <c r="BC247" s="1598"/>
      <c r="BD247" s="1599"/>
      <c r="BE247" s="1597"/>
      <c r="BF247" s="1598"/>
      <c r="BG247" s="1598"/>
      <c r="BH247" s="1598"/>
      <c r="BI247" s="1598"/>
      <c r="BJ247" s="1598"/>
      <c r="BK247" s="1598"/>
      <c r="BL247" s="1598"/>
      <c r="BM247" s="1599"/>
      <c r="BN247" s="1597"/>
      <c r="BO247" s="1598"/>
      <c r="BP247" s="1598"/>
      <c r="BQ247" s="1598"/>
      <c r="BR247" s="1598"/>
      <c r="BS247" s="1598"/>
      <c r="BT247" s="1598"/>
      <c r="BU247" s="1598"/>
      <c r="BV247" s="1599"/>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14"/>
      <c r="CT247" s="1615"/>
      <c r="CU247" s="1615"/>
      <c r="CV247" s="1615"/>
      <c r="CW247" s="1615"/>
      <c r="CX247" s="1615"/>
      <c r="CY247" s="1615"/>
      <c r="CZ247" s="1615"/>
      <c r="DA247" s="1771"/>
      <c r="DB247" s="1614"/>
      <c r="DC247" s="1615"/>
      <c r="DD247" s="1615"/>
      <c r="DE247" s="1615"/>
      <c r="DF247" s="1615"/>
      <c r="DG247" s="1615"/>
      <c r="DH247" s="1615"/>
      <c r="DI247" s="1615"/>
      <c r="DJ247" s="1616"/>
    </row>
    <row r="248" spans="2:117" ht="24" customHeight="1">
      <c r="B248" s="1786"/>
      <c r="C248" s="1592"/>
      <c r="D248" s="1590"/>
      <c r="E248" s="1591"/>
      <c r="F248" s="1591"/>
      <c r="G248" s="1592"/>
      <c r="H248" s="1747"/>
      <c r="I248" s="1748"/>
      <c r="J248" s="1755"/>
      <c r="K248" s="1756"/>
      <c r="L248" s="1756"/>
      <c r="M248" s="1756"/>
      <c r="N248" s="1756"/>
      <c r="O248" s="1756"/>
      <c r="P248" s="1757"/>
      <c r="Q248" s="1672"/>
      <c r="R248" s="1608"/>
      <c r="S248" s="1608"/>
      <c r="T248" s="1609"/>
      <c r="U248" s="1582"/>
      <c r="V248" s="1583"/>
      <c r="W248" s="1583"/>
      <c r="X248" s="1583"/>
      <c r="Y248" s="1583"/>
      <c r="Z248" s="1583"/>
      <c r="AA248" s="1583"/>
      <c r="AB248" s="1583"/>
      <c r="AC248" s="1593"/>
      <c r="AD248" s="1582" t="s">
        <v>4397</v>
      </c>
      <c r="AE248" s="1583"/>
      <c r="AF248" s="1583">
        <v>7.8154176000000009</v>
      </c>
      <c r="AG248" s="1583"/>
      <c r="AH248" s="1583"/>
      <c r="AI248" s="1583"/>
      <c r="AJ248" s="1583"/>
      <c r="AK248" s="1583" t="s">
        <v>4465</v>
      </c>
      <c r="AL248" s="1593"/>
      <c r="AM248" s="1600"/>
      <c r="AN248" s="1601"/>
      <c r="AO248" s="1601"/>
      <c r="AP248" s="1601"/>
      <c r="AQ248" s="1601"/>
      <c r="AR248" s="1601"/>
      <c r="AS248" s="1601"/>
      <c r="AT248" s="1601"/>
      <c r="AU248" s="1602"/>
      <c r="AV248" s="1600"/>
      <c r="AW248" s="1601"/>
      <c r="AX248" s="1601"/>
      <c r="AY248" s="1601"/>
      <c r="AZ248" s="1601"/>
      <c r="BA248" s="1601"/>
      <c r="BB248" s="1601"/>
      <c r="BC248" s="1601"/>
      <c r="BD248" s="1602"/>
      <c r="BE248" s="1600"/>
      <c r="BF248" s="1601"/>
      <c r="BG248" s="1601"/>
      <c r="BH248" s="1601"/>
      <c r="BI248" s="1601"/>
      <c r="BJ248" s="1601"/>
      <c r="BK248" s="1601"/>
      <c r="BL248" s="1601"/>
      <c r="BM248" s="1602"/>
      <c r="BN248" s="1600"/>
      <c r="BO248" s="1601"/>
      <c r="BP248" s="1601"/>
      <c r="BQ248" s="1601"/>
      <c r="BR248" s="1601"/>
      <c r="BS248" s="1601"/>
      <c r="BT248" s="1601"/>
      <c r="BU248" s="1601"/>
      <c r="BV248" s="1602"/>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17"/>
      <c r="CT248" s="1618"/>
      <c r="CU248" s="1618"/>
      <c r="CV248" s="1618"/>
      <c r="CW248" s="1618"/>
      <c r="CX248" s="1618"/>
      <c r="CY248" s="1618"/>
      <c r="CZ248" s="1618"/>
      <c r="DA248" s="1772"/>
      <c r="DB248" s="1617"/>
      <c r="DC248" s="1618"/>
      <c r="DD248" s="1618"/>
      <c r="DE248" s="1618"/>
      <c r="DF248" s="1618"/>
      <c r="DG248" s="1618"/>
      <c r="DH248" s="1618"/>
      <c r="DI248" s="1618"/>
      <c r="DJ248" s="1619"/>
    </row>
    <row r="249" spans="2:117" ht="24" customHeight="1">
      <c r="B249" s="1786"/>
      <c r="C249" s="1592"/>
      <c r="D249" s="1590"/>
      <c r="E249" s="1591"/>
      <c r="F249" s="1591"/>
      <c r="G249" s="1592"/>
      <c r="H249" s="1776" t="s">
        <v>4396</v>
      </c>
      <c r="I249" s="1777" t="s">
        <v>108</v>
      </c>
      <c r="J249" s="1777"/>
      <c r="K249" s="1777"/>
      <c r="L249" s="1777"/>
      <c r="M249" s="1777"/>
      <c r="N249" s="1777"/>
      <c r="O249" s="1777"/>
      <c r="P249" s="1778"/>
      <c r="Q249" s="1670" t="s">
        <v>4254</v>
      </c>
      <c r="R249" s="1605"/>
      <c r="S249" s="1605"/>
      <c r="T249" s="1606"/>
      <c r="U249" s="1773"/>
      <c r="V249" s="1774"/>
      <c r="W249" s="1774"/>
      <c r="X249" s="1774"/>
      <c r="Y249" s="1774"/>
      <c r="Z249" s="1774"/>
      <c r="AA249" s="1774"/>
      <c r="AB249" s="1774"/>
      <c r="AC249" s="1775"/>
      <c r="AD249" s="1773"/>
      <c r="AE249" s="1774"/>
      <c r="AF249" s="1774"/>
      <c r="AG249" s="1774"/>
      <c r="AH249" s="1774"/>
      <c r="AI249" s="1774"/>
      <c r="AJ249" s="1774"/>
      <c r="AK249" s="1774"/>
      <c r="AL249" s="1775"/>
      <c r="AM249" s="1597"/>
      <c r="AN249" s="1598"/>
      <c r="AO249" s="1598"/>
      <c r="AP249" s="1598"/>
      <c r="AQ249" s="1598"/>
      <c r="AR249" s="1598"/>
      <c r="AS249" s="1598"/>
      <c r="AT249" s="1598"/>
      <c r="AU249" s="1599"/>
      <c r="AV249" s="1597"/>
      <c r="AW249" s="1598"/>
      <c r="AX249" s="1598"/>
      <c r="AY249" s="1598"/>
      <c r="AZ249" s="1598"/>
      <c r="BA249" s="1598"/>
      <c r="BB249" s="1598"/>
      <c r="BC249" s="1598"/>
      <c r="BD249" s="1599"/>
      <c r="BE249" s="1597"/>
      <c r="BF249" s="1598"/>
      <c r="BG249" s="1598"/>
      <c r="BH249" s="1598"/>
      <c r="BI249" s="1598"/>
      <c r="BJ249" s="1598"/>
      <c r="BK249" s="1598"/>
      <c r="BL249" s="1598"/>
      <c r="BM249" s="1599"/>
      <c r="BN249" s="1597"/>
      <c r="BO249" s="1598"/>
      <c r="BP249" s="1598"/>
      <c r="BQ249" s="1598"/>
      <c r="BR249" s="1598"/>
      <c r="BS249" s="1598"/>
      <c r="BT249" s="1598"/>
      <c r="BU249" s="1598"/>
      <c r="BV249" s="1599"/>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14"/>
      <c r="CT249" s="1615"/>
      <c r="CU249" s="1615"/>
      <c r="CV249" s="1615"/>
      <c r="CW249" s="1615"/>
      <c r="CX249" s="1615"/>
      <c r="CY249" s="1615"/>
      <c r="CZ249" s="1615"/>
      <c r="DA249" s="1771"/>
      <c r="DB249" s="1614"/>
      <c r="DC249" s="1615"/>
      <c r="DD249" s="1615"/>
      <c r="DE249" s="1615"/>
      <c r="DF249" s="1615"/>
      <c r="DG249" s="1615"/>
      <c r="DH249" s="1615"/>
      <c r="DI249" s="1615"/>
      <c r="DJ249" s="1616"/>
      <c r="DM249" s="772"/>
    </row>
    <row r="250" spans="2:117" ht="24" customHeight="1">
      <c r="B250" s="1786"/>
      <c r="C250" s="1592"/>
      <c r="D250" s="1590"/>
      <c r="E250" s="1591"/>
      <c r="F250" s="1591"/>
      <c r="G250" s="1592"/>
      <c r="H250" s="1779"/>
      <c r="I250" s="1780" t="s">
        <v>4256</v>
      </c>
      <c r="J250" s="1780"/>
      <c r="K250" s="1780"/>
      <c r="L250" s="1780"/>
      <c r="M250" s="1780"/>
      <c r="N250" s="1780"/>
      <c r="O250" s="1780"/>
      <c r="P250" s="1781"/>
      <c r="Q250" s="1672" t="s">
        <v>4254</v>
      </c>
      <c r="R250" s="1608"/>
      <c r="S250" s="1608"/>
      <c r="T250" s="1609"/>
      <c r="U250" s="1783"/>
      <c r="V250" s="1784"/>
      <c r="W250" s="1784"/>
      <c r="X250" s="1784"/>
      <c r="Y250" s="1784"/>
      <c r="Z250" s="1784"/>
      <c r="AA250" s="1784"/>
      <c r="AB250" s="1784"/>
      <c r="AC250" s="1785"/>
      <c r="AD250" s="1783" t="s">
        <v>4464</v>
      </c>
      <c r="AE250" s="1784"/>
      <c r="AF250" s="1784"/>
      <c r="AG250" s="1784"/>
      <c r="AH250" s="1784"/>
      <c r="AI250" s="1784"/>
      <c r="AJ250" s="1784"/>
      <c r="AK250" s="1784" t="s">
        <v>4465</v>
      </c>
      <c r="AL250" s="1785"/>
      <c r="AM250" s="1600"/>
      <c r="AN250" s="1601"/>
      <c r="AO250" s="1601"/>
      <c r="AP250" s="1601"/>
      <c r="AQ250" s="1601"/>
      <c r="AR250" s="1601"/>
      <c r="AS250" s="1601"/>
      <c r="AT250" s="1601"/>
      <c r="AU250" s="1602"/>
      <c r="AV250" s="1600"/>
      <c r="AW250" s="1601"/>
      <c r="AX250" s="1601"/>
      <c r="AY250" s="1601"/>
      <c r="AZ250" s="1601"/>
      <c r="BA250" s="1601"/>
      <c r="BB250" s="1601"/>
      <c r="BC250" s="1601"/>
      <c r="BD250" s="1602"/>
      <c r="BE250" s="1600"/>
      <c r="BF250" s="1601"/>
      <c r="BG250" s="1601"/>
      <c r="BH250" s="1601"/>
      <c r="BI250" s="1601"/>
      <c r="BJ250" s="1601"/>
      <c r="BK250" s="1601"/>
      <c r="BL250" s="1601"/>
      <c r="BM250" s="1602"/>
      <c r="BN250" s="1600"/>
      <c r="BO250" s="1601"/>
      <c r="BP250" s="1601"/>
      <c r="BQ250" s="1601"/>
      <c r="BR250" s="1601"/>
      <c r="BS250" s="1601"/>
      <c r="BT250" s="1601"/>
      <c r="BU250" s="1601"/>
      <c r="BV250" s="1602"/>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17"/>
      <c r="CT250" s="1618"/>
      <c r="CU250" s="1618"/>
      <c r="CV250" s="1618"/>
      <c r="CW250" s="1618"/>
      <c r="CX250" s="1618"/>
      <c r="CY250" s="1618"/>
      <c r="CZ250" s="1618"/>
      <c r="DA250" s="1772"/>
      <c r="DB250" s="1617"/>
      <c r="DC250" s="1618"/>
      <c r="DD250" s="1618"/>
      <c r="DE250" s="1618"/>
      <c r="DF250" s="1618"/>
      <c r="DG250" s="1618"/>
      <c r="DH250" s="1618"/>
      <c r="DI250" s="1618"/>
      <c r="DJ250" s="1619"/>
    </row>
    <row r="251" spans="2:117" ht="24" customHeight="1">
      <c r="B251" s="1786"/>
      <c r="C251" s="1592"/>
      <c r="D251" s="1590"/>
      <c r="E251" s="1591"/>
      <c r="F251" s="1591"/>
      <c r="G251" s="1592"/>
      <c r="H251" s="1590"/>
      <c r="I251" s="1592"/>
      <c r="J251" s="1755" t="s">
        <v>4251</v>
      </c>
      <c r="K251" s="1756"/>
      <c r="L251" s="1756"/>
      <c r="M251" s="1756"/>
      <c r="N251" s="1756"/>
      <c r="O251" s="1756"/>
      <c r="P251" s="1757"/>
      <c r="Q251" s="1670" t="s">
        <v>4254</v>
      </c>
      <c r="R251" s="1605"/>
      <c r="S251" s="1605"/>
      <c r="T251" s="1606"/>
      <c r="U251" s="1773"/>
      <c r="V251" s="1774"/>
      <c r="W251" s="1774"/>
      <c r="X251" s="1774"/>
      <c r="Y251" s="1774"/>
      <c r="Z251" s="1774"/>
      <c r="AA251" s="1774"/>
      <c r="AB251" s="1774"/>
      <c r="AC251" s="1775"/>
      <c r="AD251" s="1773"/>
      <c r="AE251" s="1774"/>
      <c r="AF251" s="1774"/>
      <c r="AG251" s="1774"/>
      <c r="AH251" s="1774"/>
      <c r="AI251" s="1774"/>
      <c r="AJ251" s="1774"/>
      <c r="AK251" s="1774"/>
      <c r="AL251" s="1775"/>
      <c r="AM251" s="1597"/>
      <c r="AN251" s="1598"/>
      <c r="AO251" s="1598"/>
      <c r="AP251" s="1598"/>
      <c r="AQ251" s="1598"/>
      <c r="AR251" s="1598"/>
      <c r="AS251" s="1598"/>
      <c r="AT251" s="1598"/>
      <c r="AU251" s="1599"/>
      <c r="AV251" s="1597"/>
      <c r="AW251" s="1598"/>
      <c r="AX251" s="1598"/>
      <c r="AY251" s="1598"/>
      <c r="AZ251" s="1598"/>
      <c r="BA251" s="1598"/>
      <c r="BB251" s="1598"/>
      <c r="BC251" s="1598"/>
      <c r="BD251" s="1599"/>
      <c r="BE251" s="1597"/>
      <c r="BF251" s="1598"/>
      <c r="BG251" s="1598"/>
      <c r="BH251" s="1598"/>
      <c r="BI251" s="1598"/>
      <c r="BJ251" s="1598"/>
      <c r="BK251" s="1598"/>
      <c r="BL251" s="1598"/>
      <c r="BM251" s="1599"/>
      <c r="BN251" s="1597"/>
      <c r="BO251" s="1598"/>
      <c r="BP251" s="1598"/>
      <c r="BQ251" s="1598"/>
      <c r="BR251" s="1598"/>
      <c r="BS251" s="1598"/>
      <c r="BT251" s="1598"/>
      <c r="BU251" s="1598"/>
      <c r="BV251" s="1599"/>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14"/>
      <c r="CT251" s="1615"/>
      <c r="CU251" s="1615"/>
      <c r="CV251" s="1615"/>
      <c r="CW251" s="1615"/>
      <c r="CX251" s="1615"/>
      <c r="CY251" s="1615"/>
      <c r="CZ251" s="1615"/>
      <c r="DA251" s="1771"/>
      <c r="DB251" s="1614"/>
      <c r="DC251" s="1615"/>
      <c r="DD251" s="1615"/>
      <c r="DE251" s="1615"/>
      <c r="DF251" s="1615"/>
      <c r="DG251" s="1615"/>
      <c r="DH251" s="1615"/>
      <c r="DI251" s="1615"/>
      <c r="DJ251" s="1616"/>
    </row>
    <row r="252" spans="2:117" ht="24" customHeight="1">
      <c r="B252" s="1786"/>
      <c r="C252" s="1592"/>
      <c r="D252" s="1590"/>
      <c r="E252" s="1591"/>
      <c r="F252" s="1591"/>
      <c r="G252" s="1592"/>
      <c r="H252" s="1590"/>
      <c r="I252" s="1592"/>
      <c r="J252" s="1755"/>
      <c r="K252" s="1756"/>
      <c r="L252" s="1756"/>
      <c r="M252" s="1756"/>
      <c r="N252" s="1756"/>
      <c r="O252" s="1756"/>
      <c r="P252" s="1757"/>
      <c r="Q252" s="1672"/>
      <c r="R252" s="1608"/>
      <c r="S252" s="1608"/>
      <c r="T252" s="1609"/>
      <c r="U252" s="1783"/>
      <c r="V252" s="1784"/>
      <c r="W252" s="1784"/>
      <c r="X252" s="1784"/>
      <c r="Y252" s="1784"/>
      <c r="Z252" s="1784"/>
      <c r="AA252" s="1784"/>
      <c r="AB252" s="1784"/>
      <c r="AC252" s="1785"/>
      <c r="AD252" s="1783" t="s">
        <v>4464</v>
      </c>
      <c r="AE252" s="1784"/>
      <c r="AF252" s="1784"/>
      <c r="AG252" s="1784"/>
      <c r="AH252" s="1784"/>
      <c r="AI252" s="1784"/>
      <c r="AJ252" s="1784"/>
      <c r="AK252" s="1784" t="s">
        <v>4465</v>
      </c>
      <c r="AL252" s="1785"/>
      <c r="AM252" s="1600"/>
      <c r="AN252" s="1601"/>
      <c r="AO252" s="1601"/>
      <c r="AP252" s="1601"/>
      <c r="AQ252" s="1601"/>
      <c r="AR252" s="1601"/>
      <c r="AS252" s="1601"/>
      <c r="AT252" s="1601"/>
      <c r="AU252" s="1602"/>
      <c r="AV252" s="1600"/>
      <c r="AW252" s="1601"/>
      <c r="AX252" s="1601"/>
      <c r="AY252" s="1601"/>
      <c r="AZ252" s="1601"/>
      <c r="BA252" s="1601"/>
      <c r="BB252" s="1601"/>
      <c r="BC252" s="1601"/>
      <c r="BD252" s="1602"/>
      <c r="BE252" s="1600"/>
      <c r="BF252" s="1601"/>
      <c r="BG252" s="1601"/>
      <c r="BH252" s="1601"/>
      <c r="BI252" s="1601"/>
      <c r="BJ252" s="1601"/>
      <c r="BK252" s="1601"/>
      <c r="BL252" s="1601"/>
      <c r="BM252" s="1602"/>
      <c r="BN252" s="1600"/>
      <c r="BO252" s="1601"/>
      <c r="BP252" s="1601"/>
      <c r="BQ252" s="1601"/>
      <c r="BR252" s="1601"/>
      <c r="BS252" s="1601"/>
      <c r="BT252" s="1601"/>
      <c r="BU252" s="1601"/>
      <c r="BV252" s="1602"/>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17"/>
      <c r="CT252" s="1618"/>
      <c r="CU252" s="1618"/>
      <c r="CV252" s="1618"/>
      <c r="CW252" s="1618"/>
      <c r="CX252" s="1618"/>
      <c r="CY252" s="1618"/>
      <c r="CZ252" s="1618"/>
      <c r="DA252" s="1772"/>
      <c r="DB252" s="1617"/>
      <c r="DC252" s="1618"/>
      <c r="DD252" s="1618"/>
      <c r="DE252" s="1618"/>
      <c r="DF252" s="1618"/>
      <c r="DG252" s="1618"/>
      <c r="DH252" s="1618"/>
      <c r="DI252" s="1618"/>
      <c r="DJ252" s="1619"/>
    </row>
    <row r="253" spans="2:117" ht="24" customHeight="1">
      <c r="B253" s="1786"/>
      <c r="C253" s="1592"/>
      <c r="D253" s="1590"/>
      <c r="E253" s="1591"/>
      <c r="F253" s="1591"/>
      <c r="G253" s="1592"/>
      <c r="H253" s="1590"/>
      <c r="I253" s="1592"/>
      <c r="J253" s="1755" t="s">
        <v>4487</v>
      </c>
      <c r="K253" s="1756"/>
      <c r="L253" s="1756"/>
      <c r="M253" s="1756"/>
      <c r="N253" s="1756"/>
      <c r="O253" s="1756"/>
      <c r="P253" s="1757"/>
      <c r="Q253" s="1670" t="s">
        <v>4254</v>
      </c>
      <c r="R253" s="1605"/>
      <c r="S253" s="1605"/>
      <c r="T253" s="1606"/>
      <c r="U253" s="1773"/>
      <c r="V253" s="1774"/>
      <c r="W253" s="1774"/>
      <c r="X253" s="1774"/>
      <c r="Y253" s="1774"/>
      <c r="Z253" s="1774"/>
      <c r="AA253" s="1774"/>
      <c r="AB253" s="1774"/>
      <c r="AC253" s="1775"/>
      <c r="AD253" s="1773"/>
      <c r="AE253" s="1774"/>
      <c r="AF253" s="1774"/>
      <c r="AG253" s="1774"/>
      <c r="AH253" s="1774"/>
      <c r="AI253" s="1774"/>
      <c r="AJ253" s="1774"/>
      <c r="AK253" s="1774"/>
      <c r="AL253" s="1775"/>
      <c r="AM253" s="1597"/>
      <c r="AN253" s="1598"/>
      <c r="AO253" s="1598"/>
      <c r="AP253" s="1598"/>
      <c r="AQ253" s="1598"/>
      <c r="AR253" s="1598"/>
      <c r="AS253" s="1598"/>
      <c r="AT253" s="1598"/>
      <c r="AU253" s="1599"/>
      <c r="AV253" s="1597"/>
      <c r="AW253" s="1598"/>
      <c r="AX253" s="1598"/>
      <c r="AY253" s="1598"/>
      <c r="AZ253" s="1598"/>
      <c r="BA253" s="1598"/>
      <c r="BB253" s="1598"/>
      <c r="BC253" s="1598"/>
      <c r="BD253" s="1599"/>
      <c r="BE253" s="1597"/>
      <c r="BF253" s="1598"/>
      <c r="BG253" s="1598"/>
      <c r="BH253" s="1598"/>
      <c r="BI253" s="1598"/>
      <c r="BJ253" s="1598"/>
      <c r="BK253" s="1598"/>
      <c r="BL253" s="1598"/>
      <c r="BM253" s="1599"/>
      <c r="BN253" s="1597"/>
      <c r="BO253" s="1598"/>
      <c r="BP253" s="1598"/>
      <c r="BQ253" s="1598"/>
      <c r="BR253" s="1598"/>
      <c r="BS253" s="1598"/>
      <c r="BT253" s="1598"/>
      <c r="BU253" s="1598"/>
      <c r="BV253" s="1599"/>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14"/>
      <c r="CT253" s="1615"/>
      <c r="CU253" s="1615"/>
      <c r="CV253" s="1615"/>
      <c r="CW253" s="1615"/>
      <c r="CX253" s="1615"/>
      <c r="CY253" s="1615"/>
      <c r="CZ253" s="1615"/>
      <c r="DA253" s="1771"/>
      <c r="DB253" s="1614"/>
      <c r="DC253" s="1615"/>
      <c r="DD253" s="1615"/>
      <c r="DE253" s="1615"/>
      <c r="DF253" s="1615"/>
      <c r="DG253" s="1615"/>
      <c r="DH253" s="1615"/>
      <c r="DI253" s="1615"/>
      <c r="DJ253" s="1616"/>
    </row>
    <row r="254" spans="2:117" ht="24" customHeight="1">
      <c r="B254" s="1786"/>
      <c r="C254" s="1592"/>
      <c r="D254" s="1747"/>
      <c r="E254" s="1764"/>
      <c r="F254" s="1764"/>
      <c r="G254" s="1748"/>
      <c r="H254" s="1747"/>
      <c r="I254" s="1748"/>
      <c r="J254" s="1755"/>
      <c r="K254" s="1756"/>
      <c r="L254" s="1756"/>
      <c r="M254" s="1756"/>
      <c r="N254" s="1756"/>
      <c r="O254" s="1756"/>
      <c r="P254" s="1757"/>
      <c r="Q254" s="1672"/>
      <c r="R254" s="1608"/>
      <c r="S254" s="1608"/>
      <c r="T254" s="1609"/>
      <c r="U254" s="1783"/>
      <c r="V254" s="1784"/>
      <c r="W254" s="1784"/>
      <c r="X254" s="1784"/>
      <c r="Y254" s="1784"/>
      <c r="Z254" s="1784"/>
      <c r="AA254" s="1784"/>
      <c r="AB254" s="1784"/>
      <c r="AC254" s="1785"/>
      <c r="AD254" s="1783" t="s">
        <v>4464</v>
      </c>
      <c r="AE254" s="1784"/>
      <c r="AF254" s="1784"/>
      <c r="AG254" s="1784"/>
      <c r="AH254" s="1784"/>
      <c r="AI254" s="1784"/>
      <c r="AJ254" s="1784"/>
      <c r="AK254" s="1784" t="s">
        <v>4465</v>
      </c>
      <c r="AL254" s="1785"/>
      <c r="AM254" s="1600"/>
      <c r="AN254" s="1601"/>
      <c r="AO254" s="1601"/>
      <c r="AP254" s="1601"/>
      <c r="AQ254" s="1601"/>
      <c r="AR254" s="1601"/>
      <c r="AS254" s="1601"/>
      <c r="AT254" s="1601"/>
      <c r="AU254" s="1602"/>
      <c r="AV254" s="1600"/>
      <c r="AW254" s="1601"/>
      <c r="AX254" s="1601"/>
      <c r="AY254" s="1601"/>
      <c r="AZ254" s="1601"/>
      <c r="BA254" s="1601"/>
      <c r="BB254" s="1601"/>
      <c r="BC254" s="1601"/>
      <c r="BD254" s="1602"/>
      <c r="BE254" s="1600"/>
      <c r="BF254" s="1601"/>
      <c r="BG254" s="1601"/>
      <c r="BH254" s="1601"/>
      <c r="BI254" s="1601"/>
      <c r="BJ254" s="1601"/>
      <c r="BK254" s="1601"/>
      <c r="BL254" s="1601"/>
      <c r="BM254" s="1602"/>
      <c r="BN254" s="1600"/>
      <c r="BO254" s="1601"/>
      <c r="BP254" s="1601"/>
      <c r="BQ254" s="1601"/>
      <c r="BR254" s="1601"/>
      <c r="BS254" s="1601"/>
      <c r="BT254" s="1601"/>
      <c r="BU254" s="1601"/>
      <c r="BV254" s="1602"/>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17"/>
      <c r="CT254" s="1618"/>
      <c r="CU254" s="1618"/>
      <c r="CV254" s="1618"/>
      <c r="CW254" s="1618"/>
      <c r="CX254" s="1618"/>
      <c r="CY254" s="1618"/>
      <c r="CZ254" s="1618"/>
      <c r="DA254" s="1772"/>
      <c r="DB254" s="1617"/>
      <c r="DC254" s="1618"/>
      <c r="DD254" s="1618"/>
      <c r="DE254" s="1618"/>
      <c r="DF254" s="1618"/>
      <c r="DG254" s="1618"/>
      <c r="DH254" s="1618"/>
      <c r="DI254" s="1618"/>
      <c r="DJ254" s="1619"/>
    </row>
    <row r="255" spans="2:117" ht="24" customHeight="1">
      <c r="B255" s="1786"/>
      <c r="C255" s="1592"/>
      <c r="D255" s="1587" t="s">
        <v>4259</v>
      </c>
      <c r="E255" s="1605"/>
      <c r="F255" s="1605"/>
      <c r="G255" s="1606"/>
      <c r="H255" s="1670" t="s">
        <v>4260</v>
      </c>
      <c r="I255" s="1605"/>
      <c r="J255" s="1605"/>
      <c r="K255" s="1605"/>
      <c r="L255" s="1605"/>
      <c r="M255" s="1605"/>
      <c r="N255" s="1605"/>
      <c r="O255" s="1605"/>
      <c r="P255" s="1606"/>
      <c r="Q255" s="1670" t="s">
        <v>4254</v>
      </c>
      <c r="R255" s="1605"/>
      <c r="S255" s="1605"/>
      <c r="T255" s="1606"/>
      <c r="U255" s="1603">
        <v>0.81276000000000015</v>
      </c>
      <c r="V255" s="1585"/>
      <c r="W255" s="1585"/>
      <c r="X255" s="1585"/>
      <c r="Y255" s="1585"/>
      <c r="Z255" s="1585"/>
      <c r="AA255" s="1585"/>
      <c r="AB255" s="1585"/>
      <c r="AC255" s="1610"/>
      <c r="AD255" s="1603">
        <v>2.9259360000000005</v>
      </c>
      <c r="AE255" s="1585"/>
      <c r="AF255" s="1585"/>
      <c r="AG255" s="1585"/>
      <c r="AH255" s="1585"/>
      <c r="AI255" s="1585"/>
      <c r="AJ255" s="1585"/>
      <c r="AK255" s="1585"/>
      <c r="AL255" s="1610"/>
      <c r="AM255" s="1597"/>
      <c r="AN255" s="1598"/>
      <c r="AO255" s="1598"/>
      <c r="AP255" s="1598"/>
      <c r="AQ255" s="1598"/>
      <c r="AR255" s="1598"/>
      <c r="AS255" s="1598"/>
      <c r="AT255" s="1598"/>
      <c r="AU255" s="1599"/>
      <c r="AV255" s="1597"/>
      <c r="AW255" s="1598"/>
      <c r="AX255" s="1598"/>
      <c r="AY255" s="1598"/>
      <c r="AZ255" s="1598"/>
      <c r="BA255" s="1598"/>
      <c r="BB255" s="1598"/>
      <c r="BC255" s="1598"/>
      <c r="BD255" s="1599"/>
      <c r="BE255" s="1603">
        <v>80.13</v>
      </c>
      <c r="BF255" s="1585"/>
      <c r="BG255" s="1585"/>
      <c r="BH255" s="1585"/>
      <c r="BI255" s="1585"/>
      <c r="BJ255" s="1585"/>
      <c r="BK255" s="1585"/>
      <c r="BL255" s="1585"/>
      <c r="BM255" s="1610"/>
      <c r="BN255" s="1603">
        <v>288.46800000000002</v>
      </c>
      <c r="BO255" s="1585"/>
      <c r="BP255" s="1585"/>
      <c r="BQ255" s="1585"/>
      <c r="BR255" s="1585"/>
      <c r="BS255" s="1585"/>
      <c r="BT255" s="1585"/>
      <c r="BU255" s="1585"/>
      <c r="BV255" s="1610"/>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97"/>
      <c r="CT255" s="1598"/>
      <c r="CU255" s="1598"/>
      <c r="CV255" s="1598"/>
      <c r="CW255" s="1598"/>
      <c r="CX255" s="1598"/>
      <c r="CY255" s="1598"/>
      <c r="CZ255" s="1598"/>
      <c r="DA255" s="1599"/>
      <c r="DB255" s="1597"/>
      <c r="DC255" s="1598"/>
      <c r="DD255" s="1598"/>
      <c r="DE255" s="1598"/>
      <c r="DF255" s="1598"/>
      <c r="DG255" s="1598"/>
      <c r="DH255" s="1598"/>
      <c r="DI255" s="1598"/>
      <c r="DJ255" s="1762"/>
      <c r="DM255" s="772"/>
    </row>
    <row r="256" spans="2:117" ht="24" customHeight="1">
      <c r="B256" s="1786"/>
      <c r="C256" s="1592"/>
      <c r="D256" s="1769"/>
      <c r="E256" s="1581"/>
      <c r="F256" s="1581"/>
      <c r="G256" s="1770"/>
      <c r="H256" s="1769"/>
      <c r="I256" s="1581"/>
      <c r="J256" s="1581"/>
      <c r="K256" s="1581"/>
      <c r="L256" s="1581"/>
      <c r="M256" s="1581"/>
      <c r="N256" s="1581"/>
      <c r="O256" s="1581"/>
      <c r="P256" s="1770"/>
      <c r="Q256" s="1672"/>
      <c r="R256" s="1608"/>
      <c r="S256" s="1608"/>
      <c r="T256" s="1609"/>
      <c r="U256" s="1582"/>
      <c r="V256" s="1583"/>
      <c r="W256" s="1583"/>
      <c r="X256" s="1583"/>
      <c r="Y256" s="1583"/>
      <c r="Z256" s="1583"/>
      <c r="AA256" s="1583"/>
      <c r="AB256" s="1583"/>
      <c r="AC256" s="1593"/>
      <c r="AD256" s="1582" t="s">
        <v>4397</v>
      </c>
      <c r="AE256" s="1583"/>
      <c r="AF256" s="1583">
        <v>7.9325376000000016</v>
      </c>
      <c r="AG256" s="1583"/>
      <c r="AH256" s="1583"/>
      <c r="AI256" s="1583"/>
      <c r="AJ256" s="1583"/>
      <c r="AK256" s="1583" t="s">
        <v>4465</v>
      </c>
      <c r="AL256" s="1593"/>
      <c r="AM256" s="1600"/>
      <c r="AN256" s="1601"/>
      <c r="AO256" s="1601"/>
      <c r="AP256" s="1601"/>
      <c r="AQ256" s="1601"/>
      <c r="AR256" s="1601"/>
      <c r="AS256" s="1601"/>
      <c r="AT256" s="1601"/>
      <c r="AU256" s="1602"/>
      <c r="AV256" s="1600"/>
      <c r="AW256" s="1601"/>
      <c r="AX256" s="1601"/>
      <c r="AY256" s="1601"/>
      <c r="AZ256" s="1601"/>
      <c r="BA256" s="1601"/>
      <c r="BB256" s="1601"/>
      <c r="BC256" s="1601"/>
      <c r="BD256" s="1602"/>
      <c r="BE256" s="1582"/>
      <c r="BF256" s="1583"/>
      <c r="BG256" s="1583"/>
      <c r="BH256" s="1583"/>
      <c r="BI256" s="1583"/>
      <c r="BJ256" s="1583"/>
      <c r="BK256" s="1583"/>
      <c r="BL256" s="1583"/>
      <c r="BM256" s="1593"/>
      <c r="BN256" s="1582" t="s">
        <v>4397</v>
      </c>
      <c r="BO256" s="1583"/>
      <c r="BP256" s="1583">
        <v>782.0687999999999</v>
      </c>
      <c r="BQ256" s="1583"/>
      <c r="BR256" s="1583"/>
      <c r="BS256" s="1583"/>
      <c r="BT256" s="1583"/>
      <c r="BU256" s="1583" t="s">
        <v>4465</v>
      </c>
      <c r="BV256" s="1593"/>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600"/>
      <c r="CT256" s="1601"/>
      <c r="CU256" s="1601"/>
      <c r="CV256" s="1601"/>
      <c r="CW256" s="1601"/>
      <c r="CX256" s="1601"/>
      <c r="CY256" s="1601"/>
      <c r="CZ256" s="1601"/>
      <c r="DA256" s="1602"/>
      <c r="DB256" s="1600"/>
      <c r="DC256" s="1601"/>
      <c r="DD256" s="1601"/>
      <c r="DE256" s="1601"/>
      <c r="DF256" s="1601"/>
      <c r="DG256" s="1601"/>
      <c r="DH256" s="1601"/>
      <c r="DI256" s="1601"/>
      <c r="DJ256" s="1763"/>
    </row>
    <row r="257" spans="2:117" ht="24" customHeight="1">
      <c r="B257" s="1786"/>
      <c r="C257" s="1592"/>
      <c r="D257" s="1769"/>
      <c r="E257" s="1581"/>
      <c r="F257" s="1581"/>
      <c r="G257" s="1770"/>
      <c r="H257" s="1769"/>
      <c r="I257" s="1581"/>
      <c r="J257" s="1581"/>
      <c r="K257" s="1581"/>
      <c r="L257" s="1581"/>
      <c r="M257" s="1581"/>
      <c r="N257" s="1581"/>
      <c r="O257" s="1581"/>
      <c r="P257" s="1770"/>
      <c r="Q257" s="1670" t="s">
        <v>4598</v>
      </c>
      <c r="R257" s="1605"/>
      <c r="S257" s="1605"/>
      <c r="T257" s="1606"/>
      <c r="U257" s="1603">
        <v>63.23</v>
      </c>
      <c r="V257" s="1585"/>
      <c r="W257" s="1585"/>
      <c r="X257" s="1585"/>
      <c r="Y257" s="1585"/>
      <c r="Z257" s="1585"/>
      <c r="AA257" s="1585"/>
      <c r="AB257" s="1585"/>
      <c r="AC257" s="1610"/>
      <c r="AD257" s="1597"/>
      <c r="AE257" s="1598"/>
      <c r="AF257" s="1598"/>
      <c r="AG257" s="1598"/>
      <c r="AH257" s="1598"/>
      <c r="AI257" s="1598"/>
      <c r="AJ257" s="1598"/>
      <c r="AK257" s="1598"/>
      <c r="AL257" s="1599"/>
      <c r="AM257" s="1597"/>
      <c r="AN257" s="1598"/>
      <c r="AO257" s="1598"/>
      <c r="AP257" s="1598"/>
      <c r="AQ257" s="1598"/>
      <c r="AR257" s="1598"/>
      <c r="AS257" s="1598"/>
      <c r="AT257" s="1598"/>
      <c r="AU257" s="1599"/>
      <c r="AV257" s="1597"/>
      <c r="AW257" s="1598"/>
      <c r="AX257" s="1598"/>
      <c r="AY257" s="1598"/>
      <c r="AZ257" s="1598"/>
      <c r="BA257" s="1598"/>
      <c r="BB257" s="1598"/>
      <c r="BC257" s="1598"/>
      <c r="BD257" s="1599"/>
      <c r="BE257" s="1597"/>
      <c r="BF257" s="1598"/>
      <c r="BG257" s="1598"/>
      <c r="BH257" s="1598"/>
      <c r="BI257" s="1598"/>
      <c r="BJ257" s="1598"/>
      <c r="BK257" s="1598"/>
      <c r="BL257" s="1598"/>
      <c r="BM257" s="1599"/>
      <c r="BN257" s="1597"/>
      <c r="BO257" s="1598"/>
      <c r="BP257" s="1598"/>
      <c r="BQ257" s="1598"/>
      <c r="BR257" s="1598"/>
      <c r="BS257" s="1598"/>
      <c r="BT257" s="1598"/>
      <c r="BU257" s="1598"/>
      <c r="BV257" s="1599"/>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97"/>
      <c r="CT257" s="1598"/>
      <c r="CU257" s="1598"/>
      <c r="CV257" s="1598"/>
      <c r="CW257" s="1598"/>
      <c r="CX257" s="1598"/>
      <c r="CY257" s="1598"/>
      <c r="CZ257" s="1598"/>
      <c r="DA257" s="1599"/>
      <c r="DB257" s="1597"/>
      <c r="DC257" s="1598"/>
      <c r="DD257" s="1598"/>
      <c r="DE257" s="1598"/>
      <c r="DF257" s="1598"/>
      <c r="DG257" s="1598"/>
      <c r="DH257" s="1598"/>
      <c r="DI257" s="1598"/>
      <c r="DJ257" s="1762"/>
    </row>
    <row r="258" spans="2:117" ht="24" customHeight="1">
      <c r="B258" s="1786"/>
      <c r="C258" s="1592"/>
      <c r="D258" s="1769"/>
      <c r="E258" s="1581"/>
      <c r="F258" s="1581"/>
      <c r="G258" s="1770"/>
      <c r="H258" s="1769"/>
      <c r="I258" s="1581"/>
      <c r="J258" s="1581"/>
      <c r="K258" s="1581"/>
      <c r="L258" s="1581"/>
      <c r="M258" s="1581"/>
      <c r="N258" s="1581"/>
      <c r="O258" s="1581"/>
      <c r="P258" s="1770"/>
      <c r="Q258" s="1672"/>
      <c r="R258" s="1608"/>
      <c r="S258" s="1608"/>
      <c r="T258" s="1609"/>
      <c r="U258" s="1582"/>
      <c r="V258" s="1583"/>
      <c r="W258" s="1583"/>
      <c r="X258" s="1583"/>
      <c r="Y258" s="1583"/>
      <c r="Z258" s="1583"/>
      <c r="AA258" s="1583"/>
      <c r="AB258" s="1583"/>
      <c r="AC258" s="1593"/>
      <c r="AD258" s="1600"/>
      <c r="AE258" s="1601"/>
      <c r="AF258" s="1601"/>
      <c r="AG258" s="1601"/>
      <c r="AH258" s="1601"/>
      <c r="AI258" s="1601"/>
      <c r="AJ258" s="1601"/>
      <c r="AK258" s="1601"/>
      <c r="AL258" s="1602"/>
      <c r="AM258" s="1600"/>
      <c r="AN258" s="1601"/>
      <c r="AO258" s="1601"/>
      <c r="AP258" s="1601"/>
      <c r="AQ258" s="1601"/>
      <c r="AR258" s="1601"/>
      <c r="AS258" s="1601"/>
      <c r="AT258" s="1601"/>
      <c r="AU258" s="1602"/>
      <c r="AV258" s="1600"/>
      <c r="AW258" s="1601"/>
      <c r="AX258" s="1601"/>
      <c r="AY258" s="1601"/>
      <c r="AZ258" s="1601"/>
      <c r="BA258" s="1601"/>
      <c r="BB258" s="1601"/>
      <c r="BC258" s="1601"/>
      <c r="BD258" s="1602"/>
      <c r="BE258" s="1600"/>
      <c r="BF258" s="1601"/>
      <c r="BG258" s="1601"/>
      <c r="BH258" s="1601"/>
      <c r="BI258" s="1601"/>
      <c r="BJ258" s="1601"/>
      <c r="BK258" s="1601"/>
      <c r="BL258" s="1601"/>
      <c r="BM258" s="1602"/>
      <c r="BN258" s="1600"/>
      <c r="BO258" s="1601"/>
      <c r="BP258" s="1601"/>
      <c r="BQ258" s="1601"/>
      <c r="BR258" s="1601"/>
      <c r="BS258" s="1601"/>
      <c r="BT258" s="1601"/>
      <c r="BU258" s="1601"/>
      <c r="BV258" s="1602"/>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600"/>
      <c r="CT258" s="1601"/>
      <c r="CU258" s="1601"/>
      <c r="CV258" s="1601"/>
      <c r="CW258" s="1601"/>
      <c r="CX258" s="1601"/>
      <c r="CY258" s="1601"/>
      <c r="CZ258" s="1601"/>
      <c r="DA258" s="1602"/>
      <c r="DB258" s="1600"/>
      <c r="DC258" s="1601"/>
      <c r="DD258" s="1601"/>
      <c r="DE258" s="1601"/>
      <c r="DF258" s="1601"/>
      <c r="DG258" s="1601"/>
      <c r="DH258" s="1601"/>
      <c r="DI258" s="1601"/>
      <c r="DJ258" s="1763"/>
    </row>
    <row r="259" spans="2:117" ht="24" customHeight="1">
      <c r="B259" s="1786"/>
      <c r="C259" s="1592"/>
      <c r="D259" s="1769"/>
      <c r="E259" s="1581"/>
      <c r="F259" s="1581"/>
      <c r="G259" s="1770"/>
      <c r="H259" s="1670" t="s">
        <v>4261</v>
      </c>
      <c r="I259" s="1605"/>
      <c r="J259" s="1605"/>
      <c r="K259" s="1605"/>
      <c r="L259" s="1605"/>
      <c r="M259" s="1605"/>
      <c r="N259" s="1605"/>
      <c r="O259" s="1605"/>
      <c r="P259" s="1606"/>
      <c r="Q259" s="1670" t="s">
        <v>4254</v>
      </c>
      <c r="R259" s="1605"/>
      <c r="S259" s="1605"/>
      <c r="T259" s="1606"/>
      <c r="U259" s="1603">
        <v>0.83676000000000006</v>
      </c>
      <c r="V259" s="1585"/>
      <c r="W259" s="1585"/>
      <c r="X259" s="1585"/>
      <c r="Y259" s="1585"/>
      <c r="Z259" s="1585"/>
      <c r="AA259" s="1585"/>
      <c r="AB259" s="1585"/>
      <c r="AC259" s="1610"/>
      <c r="AD259" s="1603">
        <v>3.0123360000000003</v>
      </c>
      <c r="AE259" s="1585"/>
      <c r="AF259" s="1585"/>
      <c r="AG259" s="1585"/>
      <c r="AH259" s="1585"/>
      <c r="AI259" s="1585"/>
      <c r="AJ259" s="1585"/>
      <c r="AK259" s="1585"/>
      <c r="AL259" s="1610"/>
      <c r="AM259" s="1597"/>
      <c r="AN259" s="1598"/>
      <c r="AO259" s="1598"/>
      <c r="AP259" s="1598"/>
      <c r="AQ259" s="1598"/>
      <c r="AR259" s="1598"/>
      <c r="AS259" s="1598"/>
      <c r="AT259" s="1598"/>
      <c r="AU259" s="1599"/>
      <c r="AV259" s="1597"/>
      <c r="AW259" s="1598"/>
      <c r="AX259" s="1598"/>
      <c r="AY259" s="1598"/>
      <c r="AZ259" s="1598"/>
      <c r="BA259" s="1598"/>
      <c r="BB259" s="1598"/>
      <c r="BC259" s="1598"/>
      <c r="BD259" s="1599"/>
      <c r="BE259" s="1603">
        <v>81.14</v>
      </c>
      <c r="BF259" s="1585"/>
      <c r="BG259" s="1585"/>
      <c r="BH259" s="1585"/>
      <c r="BI259" s="1585"/>
      <c r="BJ259" s="1585"/>
      <c r="BK259" s="1585"/>
      <c r="BL259" s="1585"/>
      <c r="BM259" s="1610"/>
      <c r="BN259" s="1603">
        <v>292.10399999999998</v>
      </c>
      <c r="BO259" s="1585"/>
      <c r="BP259" s="1585"/>
      <c r="BQ259" s="1585"/>
      <c r="BR259" s="1585"/>
      <c r="BS259" s="1585"/>
      <c r="BT259" s="1585"/>
      <c r="BU259" s="1585"/>
      <c r="BV259" s="1610"/>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97"/>
      <c r="CT259" s="1598"/>
      <c r="CU259" s="1598"/>
      <c r="CV259" s="1598"/>
      <c r="CW259" s="1598"/>
      <c r="CX259" s="1598"/>
      <c r="CY259" s="1598"/>
      <c r="CZ259" s="1598"/>
      <c r="DA259" s="1599"/>
      <c r="DB259" s="1597"/>
      <c r="DC259" s="1598"/>
      <c r="DD259" s="1598"/>
      <c r="DE259" s="1598"/>
      <c r="DF259" s="1598"/>
      <c r="DG259" s="1598"/>
      <c r="DH259" s="1598"/>
      <c r="DI259" s="1598"/>
      <c r="DJ259" s="1762"/>
      <c r="DM259" s="772"/>
    </row>
    <row r="260" spans="2:117" ht="24" customHeight="1">
      <c r="B260" s="1786"/>
      <c r="C260" s="1592"/>
      <c r="D260" s="1769"/>
      <c r="E260" s="1581"/>
      <c r="F260" s="1581"/>
      <c r="G260" s="1770"/>
      <c r="H260" s="1769"/>
      <c r="I260" s="1581"/>
      <c r="J260" s="1581"/>
      <c r="K260" s="1581"/>
      <c r="L260" s="1581"/>
      <c r="M260" s="1581"/>
      <c r="N260" s="1581"/>
      <c r="O260" s="1581"/>
      <c r="P260" s="1770"/>
      <c r="Q260" s="1672"/>
      <c r="R260" s="1608"/>
      <c r="S260" s="1608"/>
      <c r="T260" s="1609"/>
      <c r="U260" s="1582"/>
      <c r="V260" s="1583"/>
      <c r="W260" s="1583"/>
      <c r="X260" s="1583"/>
      <c r="Y260" s="1583"/>
      <c r="Z260" s="1583"/>
      <c r="AA260" s="1583"/>
      <c r="AB260" s="1583"/>
      <c r="AC260" s="1593"/>
      <c r="AD260" s="1582" t="s">
        <v>4397</v>
      </c>
      <c r="AE260" s="1583"/>
      <c r="AF260" s="1583">
        <v>8.1667775999999996</v>
      </c>
      <c r="AG260" s="1583"/>
      <c r="AH260" s="1583"/>
      <c r="AI260" s="1583"/>
      <c r="AJ260" s="1583"/>
      <c r="AK260" s="1583" t="s">
        <v>4465</v>
      </c>
      <c r="AL260" s="1593"/>
      <c r="AM260" s="1600"/>
      <c r="AN260" s="1601"/>
      <c r="AO260" s="1601"/>
      <c r="AP260" s="1601"/>
      <c r="AQ260" s="1601"/>
      <c r="AR260" s="1601"/>
      <c r="AS260" s="1601"/>
      <c r="AT260" s="1601"/>
      <c r="AU260" s="1602"/>
      <c r="AV260" s="1600"/>
      <c r="AW260" s="1601"/>
      <c r="AX260" s="1601"/>
      <c r="AY260" s="1601"/>
      <c r="AZ260" s="1601"/>
      <c r="BA260" s="1601"/>
      <c r="BB260" s="1601"/>
      <c r="BC260" s="1601"/>
      <c r="BD260" s="1602"/>
      <c r="BE260" s="1582"/>
      <c r="BF260" s="1583"/>
      <c r="BG260" s="1583"/>
      <c r="BH260" s="1583"/>
      <c r="BI260" s="1583"/>
      <c r="BJ260" s="1583"/>
      <c r="BK260" s="1583"/>
      <c r="BL260" s="1583"/>
      <c r="BM260" s="1593"/>
      <c r="BN260" s="1582" t="s">
        <v>4397</v>
      </c>
      <c r="BO260" s="1583"/>
      <c r="BP260" s="1583">
        <v>791.92639999999994</v>
      </c>
      <c r="BQ260" s="1583"/>
      <c r="BR260" s="1583"/>
      <c r="BS260" s="1583"/>
      <c r="BT260" s="1583"/>
      <c r="BU260" s="1583" t="s">
        <v>4465</v>
      </c>
      <c r="BV260" s="1593"/>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600"/>
      <c r="CT260" s="1601"/>
      <c r="CU260" s="1601"/>
      <c r="CV260" s="1601"/>
      <c r="CW260" s="1601"/>
      <c r="CX260" s="1601"/>
      <c r="CY260" s="1601"/>
      <c r="CZ260" s="1601"/>
      <c r="DA260" s="1602"/>
      <c r="DB260" s="1600"/>
      <c r="DC260" s="1601"/>
      <c r="DD260" s="1601"/>
      <c r="DE260" s="1601"/>
      <c r="DF260" s="1601"/>
      <c r="DG260" s="1601"/>
      <c r="DH260" s="1601"/>
      <c r="DI260" s="1601"/>
      <c r="DJ260" s="1763"/>
    </row>
    <row r="261" spans="2:117" ht="24" customHeight="1">
      <c r="B261" s="1786"/>
      <c r="C261" s="1592"/>
      <c r="D261" s="1769"/>
      <c r="E261" s="1581"/>
      <c r="F261" s="1581"/>
      <c r="G261" s="1770"/>
      <c r="H261" s="1769"/>
      <c r="I261" s="1581"/>
      <c r="J261" s="1581"/>
      <c r="K261" s="1581"/>
      <c r="L261" s="1581"/>
      <c r="M261" s="1581"/>
      <c r="N261" s="1581"/>
      <c r="O261" s="1581"/>
      <c r="P261" s="1770"/>
      <c r="Q261" s="1670" t="s">
        <v>4598</v>
      </c>
      <c r="R261" s="1605"/>
      <c r="S261" s="1605"/>
      <c r="T261" s="1606"/>
      <c r="U261" s="1603">
        <v>65.23</v>
      </c>
      <c r="V261" s="1585"/>
      <c r="W261" s="1585"/>
      <c r="X261" s="1585"/>
      <c r="Y261" s="1585"/>
      <c r="Z261" s="1585"/>
      <c r="AA261" s="1585"/>
      <c r="AB261" s="1585"/>
      <c r="AC261" s="1610"/>
      <c r="AD261" s="1597"/>
      <c r="AE261" s="1598"/>
      <c r="AF261" s="1598"/>
      <c r="AG261" s="1598"/>
      <c r="AH261" s="1598"/>
      <c r="AI261" s="1598"/>
      <c r="AJ261" s="1598"/>
      <c r="AK261" s="1598"/>
      <c r="AL261" s="1599"/>
      <c r="AM261" s="1597"/>
      <c r="AN261" s="1598"/>
      <c r="AO261" s="1598"/>
      <c r="AP261" s="1598"/>
      <c r="AQ261" s="1598"/>
      <c r="AR261" s="1598"/>
      <c r="AS261" s="1598"/>
      <c r="AT261" s="1598"/>
      <c r="AU261" s="1599"/>
      <c r="AV261" s="1597"/>
      <c r="AW261" s="1598"/>
      <c r="AX261" s="1598"/>
      <c r="AY261" s="1598"/>
      <c r="AZ261" s="1598"/>
      <c r="BA261" s="1598"/>
      <c r="BB261" s="1598"/>
      <c r="BC261" s="1598"/>
      <c r="BD261" s="1599"/>
      <c r="BE261" s="1597"/>
      <c r="BF261" s="1598"/>
      <c r="BG261" s="1598"/>
      <c r="BH261" s="1598"/>
      <c r="BI261" s="1598"/>
      <c r="BJ261" s="1598"/>
      <c r="BK261" s="1598"/>
      <c r="BL261" s="1598"/>
      <c r="BM261" s="1599"/>
      <c r="BN261" s="1597"/>
      <c r="BO261" s="1598"/>
      <c r="BP261" s="1598"/>
      <c r="BQ261" s="1598"/>
      <c r="BR261" s="1598"/>
      <c r="BS261" s="1598"/>
      <c r="BT261" s="1598"/>
      <c r="BU261" s="1598"/>
      <c r="BV261" s="1599"/>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97"/>
      <c r="CT261" s="1598"/>
      <c r="CU261" s="1598"/>
      <c r="CV261" s="1598"/>
      <c r="CW261" s="1598"/>
      <c r="CX261" s="1598"/>
      <c r="CY261" s="1598"/>
      <c r="CZ261" s="1598"/>
      <c r="DA261" s="1599"/>
      <c r="DB261" s="1597"/>
      <c r="DC261" s="1598"/>
      <c r="DD261" s="1598"/>
      <c r="DE261" s="1598"/>
      <c r="DF261" s="1598"/>
      <c r="DG261" s="1598"/>
      <c r="DH261" s="1598"/>
      <c r="DI261" s="1598"/>
      <c r="DJ261" s="1762"/>
    </row>
    <row r="262" spans="2:117" ht="24" customHeight="1">
      <c r="B262" s="1786"/>
      <c r="C262" s="1592"/>
      <c r="D262" s="1769"/>
      <c r="E262" s="1581"/>
      <c r="F262" s="1581"/>
      <c r="G262" s="1770"/>
      <c r="H262" s="1769"/>
      <c r="I262" s="1581"/>
      <c r="J262" s="1581"/>
      <c r="K262" s="1581"/>
      <c r="L262" s="1581"/>
      <c r="M262" s="1581"/>
      <c r="N262" s="1581"/>
      <c r="O262" s="1581"/>
      <c r="P262" s="1770"/>
      <c r="Q262" s="1672"/>
      <c r="R262" s="1608"/>
      <c r="S262" s="1608"/>
      <c r="T262" s="1609"/>
      <c r="U262" s="1582"/>
      <c r="V262" s="1583"/>
      <c r="W262" s="1583"/>
      <c r="X262" s="1583"/>
      <c r="Y262" s="1583"/>
      <c r="Z262" s="1583"/>
      <c r="AA262" s="1583"/>
      <c r="AB262" s="1583"/>
      <c r="AC262" s="1593"/>
      <c r="AD262" s="1600"/>
      <c r="AE262" s="1601"/>
      <c r="AF262" s="1601"/>
      <c r="AG262" s="1601"/>
      <c r="AH262" s="1601"/>
      <c r="AI262" s="1601"/>
      <c r="AJ262" s="1601"/>
      <c r="AK262" s="1601"/>
      <c r="AL262" s="1602"/>
      <c r="AM262" s="1600"/>
      <c r="AN262" s="1601"/>
      <c r="AO262" s="1601"/>
      <c r="AP262" s="1601"/>
      <c r="AQ262" s="1601"/>
      <c r="AR262" s="1601"/>
      <c r="AS262" s="1601"/>
      <c r="AT262" s="1601"/>
      <c r="AU262" s="1602"/>
      <c r="AV262" s="1600"/>
      <c r="AW262" s="1601"/>
      <c r="AX262" s="1601"/>
      <c r="AY262" s="1601"/>
      <c r="AZ262" s="1601"/>
      <c r="BA262" s="1601"/>
      <c r="BB262" s="1601"/>
      <c r="BC262" s="1601"/>
      <c r="BD262" s="1602"/>
      <c r="BE262" s="1600"/>
      <c r="BF262" s="1601"/>
      <c r="BG262" s="1601"/>
      <c r="BH262" s="1601"/>
      <c r="BI262" s="1601"/>
      <c r="BJ262" s="1601"/>
      <c r="BK262" s="1601"/>
      <c r="BL262" s="1601"/>
      <c r="BM262" s="1602"/>
      <c r="BN262" s="1600"/>
      <c r="BO262" s="1601"/>
      <c r="BP262" s="1601"/>
      <c r="BQ262" s="1601"/>
      <c r="BR262" s="1601"/>
      <c r="BS262" s="1601"/>
      <c r="BT262" s="1601"/>
      <c r="BU262" s="1601"/>
      <c r="BV262" s="1602"/>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600"/>
      <c r="CT262" s="1601"/>
      <c r="CU262" s="1601"/>
      <c r="CV262" s="1601"/>
      <c r="CW262" s="1601"/>
      <c r="CX262" s="1601"/>
      <c r="CY262" s="1601"/>
      <c r="CZ262" s="1601"/>
      <c r="DA262" s="1602"/>
      <c r="DB262" s="1600"/>
      <c r="DC262" s="1601"/>
      <c r="DD262" s="1601"/>
      <c r="DE262" s="1601"/>
      <c r="DF262" s="1601"/>
      <c r="DG262" s="1601"/>
      <c r="DH262" s="1601"/>
      <c r="DI262" s="1601"/>
      <c r="DJ262" s="1763"/>
    </row>
    <row r="263" spans="2:117" ht="24" customHeight="1">
      <c r="B263" s="1786"/>
      <c r="C263" s="1592"/>
      <c r="D263" s="1769"/>
      <c r="E263" s="1581"/>
      <c r="F263" s="1581"/>
      <c r="G263" s="1770"/>
      <c r="H263" s="1670" t="s">
        <v>4246</v>
      </c>
      <c r="I263" s="1605"/>
      <c r="J263" s="1605"/>
      <c r="K263" s="1605"/>
      <c r="L263" s="1605"/>
      <c r="M263" s="1605"/>
      <c r="N263" s="1605"/>
      <c r="O263" s="1605"/>
      <c r="P263" s="1606"/>
      <c r="Q263" s="1670" t="s">
        <v>4254</v>
      </c>
      <c r="R263" s="1605"/>
      <c r="S263" s="1605"/>
      <c r="T263" s="1606"/>
      <c r="U263" s="1603">
        <v>0.86076000000000008</v>
      </c>
      <c r="V263" s="1585"/>
      <c r="W263" s="1585"/>
      <c r="X263" s="1585"/>
      <c r="Y263" s="1585"/>
      <c r="Z263" s="1585"/>
      <c r="AA263" s="1585"/>
      <c r="AB263" s="1585"/>
      <c r="AC263" s="1610"/>
      <c r="AD263" s="1603">
        <v>3.0987360000000002</v>
      </c>
      <c r="AE263" s="1585"/>
      <c r="AF263" s="1585"/>
      <c r="AG263" s="1585"/>
      <c r="AH263" s="1585"/>
      <c r="AI263" s="1585"/>
      <c r="AJ263" s="1585"/>
      <c r="AK263" s="1585"/>
      <c r="AL263" s="1610"/>
      <c r="AM263" s="1597"/>
      <c r="AN263" s="1598"/>
      <c r="AO263" s="1598"/>
      <c r="AP263" s="1598"/>
      <c r="AQ263" s="1598"/>
      <c r="AR263" s="1598"/>
      <c r="AS263" s="1598"/>
      <c r="AT263" s="1598"/>
      <c r="AU263" s="1599"/>
      <c r="AV263" s="1597"/>
      <c r="AW263" s="1598"/>
      <c r="AX263" s="1598"/>
      <c r="AY263" s="1598"/>
      <c r="AZ263" s="1598"/>
      <c r="BA263" s="1598"/>
      <c r="BB263" s="1598"/>
      <c r="BC263" s="1598"/>
      <c r="BD263" s="1599"/>
      <c r="BE263" s="1603">
        <v>82.15</v>
      </c>
      <c r="BF263" s="1585"/>
      <c r="BG263" s="1585"/>
      <c r="BH263" s="1585"/>
      <c r="BI263" s="1585"/>
      <c r="BJ263" s="1585"/>
      <c r="BK263" s="1585"/>
      <c r="BL263" s="1585"/>
      <c r="BM263" s="1610"/>
      <c r="BN263" s="1603">
        <v>295.74</v>
      </c>
      <c r="BO263" s="1585"/>
      <c r="BP263" s="1585"/>
      <c r="BQ263" s="1585"/>
      <c r="BR263" s="1585"/>
      <c r="BS263" s="1585"/>
      <c r="BT263" s="1585"/>
      <c r="BU263" s="1585"/>
      <c r="BV263" s="1610"/>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97"/>
      <c r="CT263" s="1598"/>
      <c r="CU263" s="1598"/>
      <c r="CV263" s="1598"/>
      <c r="CW263" s="1598"/>
      <c r="CX263" s="1598"/>
      <c r="CY263" s="1598"/>
      <c r="CZ263" s="1598"/>
      <c r="DA263" s="1599"/>
      <c r="DB263" s="1597"/>
      <c r="DC263" s="1598"/>
      <c r="DD263" s="1598"/>
      <c r="DE263" s="1598"/>
      <c r="DF263" s="1598"/>
      <c r="DG263" s="1598"/>
      <c r="DH263" s="1598"/>
      <c r="DI263" s="1598"/>
      <c r="DJ263" s="1762"/>
      <c r="DM263" s="772"/>
    </row>
    <row r="264" spans="2:117" ht="24" customHeight="1">
      <c r="B264" s="1786"/>
      <c r="C264" s="1592"/>
      <c r="D264" s="1769"/>
      <c r="E264" s="1581"/>
      <c r="F264" s="1581"/>
      <c r="G264" s="1770"/>
      <c r="H264" s="1769"/>
      <c r="I264" s="1581"/>
      <c r="J264" s="1581"/>
      <c r="K264" s="1581"/>
      <c r="L264" s="1581"/>
      <c r="M264" s="1581"/>
      <c r="N264" s="1581"/>
      <c r="O264" s="1581"/>
      <c r="P264" s="1770"/>
      <c r="Q264" s="1672"/>
      <c r="R264" s="1608"/>
      <c r="S264" s="1608"/>
      <c r="T264" s="1609"/>
      <c r="U264" s="1582"/>
      <c r="V264" s="1583"/>
      <c r="W264" s="1583"/>
      <c r="X264" s="1583"/>
      <c r="Y264" s="1583"/>
      <c r="Z264" s="1583"/>
      <c r="AA264" s="1583"/>
      <c r="AB264" s="1583"/>
      <c r="AC264" s="1593"/>
      <c r="AD264" s="1582" t="s">
        <v>4397</v>
      </c>
      <c r="AE264" s="1583"/>
      <c r="AF264" s="1583">
        <v>8.4010176000000012</v>
      </c>
      <c r="AG264" s="1583"/>
      <c r="AH264" s="1583"/>
      <c r="AI264" s="1583"/>
      <c r="AJ264" s="1583"/>
      <c r="AK264" s="1583" t="s">
        <v>4465</v>
      </c>
      <c r="AL264" s="1593"/>
      <c r="AM264" s="1600"/>
      <c r="AN264" s="1601"/>
      <c r="AO264" s="1601"/>
      <c r="AP264" s="1601"/>
      <c r="AQ264" s="1601"/>
      <c r="AR264" s="1601"/>
      <c r="AS264" s="1601"/>
      <c r="AT264" s="1601"/>
      <c r="AU264" s="1602"/>
      <c r="AV264" s="1600"/>
      <c r="AW264" s="1601"/>
      <c r="AX264" s="1601"/>
      <c r="AY264" s="1601"/>
      <c r="AZ264" s="1601"/>
      <c r="BA264" s="1601"/>
      <c r="BB264" s="1601"/>
      <c r="BC264" s="1601"/>
      <c r="BD264" s="1602"/>
      <c r="BE264" s="1582"/>
      <c r="BF264" s="1583"/>
      <c r="BG264" s="1583"/>
      <c r="BH264" s="1583"/>
      <c r="BI264" s="1583"/>
      <c r="BJ264" s="1583"/>
      <c r="BK264" s="1583"/>
      <c r="BL264" s="1583"/>
      <c r="BM264" s="1593"/>
      <c r="BN264" s="1582" t="s">
        <v>4397</v>
      </c>
      <c r="BO264" s="1583"/>
      <c r="BP264" s="1583">
        <v>801.78399999999999</v>
      </c>
      <c r="BQ264" s="1583"/>
      <c r="BR264" s="1583"/>
      <c r="BS264" s="1583"/>
      <c r="BT264" s="1583"/>
      <c r="BU264" s="1583" t="s">
        <v>4465</v>
      </c>
      <c r="BV264" s="1593"/>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600"/>
      <c r="CT264" s="1601"/>
      <c r="CU264" s="1601"/>
      <c r="CV264" s="1601"/>
      <c r="CW264" s="1601"/>
      <c r="CX264" s="1601"/>
      <c r="CY264" s="1601"/>
      <c r="CZ264" s="1601"/>
      <c r="DA264" s="1602"/>
      <c r="DB264" s="1600"/>
      <c r="DC264" s="1601"/>
      <c r="DD264" s="1601"/>
      <c r="DE264" s="1601"/>
      <c r="DF264" s="1601"/>
      <c r="DG264" s="1601"/>
      <c r="DH264" s="1601"/>
      <c r="DI264" s="1601"/>
      <c r="DJ264" s="1763"/>
    </row>
    <row r="265" spans="2:117" ht="24" customHeight="1">
      <c r="B265" s="1786"/>
      <c r="C265" s="1592"/>
      <c r="D265" s="1769"/>
      <c r="E265" s="1581"/>
      <c r="F265" s="1581"/>
      <c r="G265" s="1770"/>
      <c r="H265" s="1769"/>
      <c r="I265" s="1581"/>
      <c r="J265" s="1581"/>
      <c r="K265" s="1581"/>
      <c r="L265" s="1581"/>
      <c r="M265" s="1581"/>
      <c r="N265" s="1581"/>
      <c r="O265" s="1581"/>
      <c r="P265" s="1770"/>
      <c r="Q265" s="1670" t="s">
        <v>4598</v>
      </c>
      <c r="R265" s="1605"/>
      <c r="S265" s="1605"/>
      <c r="T265" s="1606"/>
      <c r="U265" s="1603">
        <v>67.23</v>
      </c>
      <c r="V265" s="1585"/>
      <c r="W265" s="1585"/>
      <c r="X265" s="1585"/>
      <c r="Y265" s="1585"/>
      <c r="Z265" s="1585"/>
      <c r="AA265" s="1585"/>
      <c r="AB265" s="1585"/>
      <c r="AC265" s="1610"/>
      <c r="AD265" s="1597"/>
      <c r="AE265" s="1598"/>
      <c r="AF265" s="1598"/>
      <c r="AG265" s="1598"/>
      <c r="AH265" s="1598"/>
      <c r="AI265" s="1598"/>
      <c r="AJ265" s="1598"/>
      <c r="AK265" s="1598"/>
      <c r="AL265" s="1599"/>
      <c r="AM265" s="1597"/>
      <c r="AN265" s="1598"/>
      <c r="AO265" s="1598"/>
      <c r="AP265" s="1598"/>
      <c r="AQ265" s="1598"/>
      <c r="AR265" s="1598"/>
      <c r="AS265" s="1598"/>
      <c r="AT265" s="1598"/>
      <c r="AU265" s="1599"/>
      <c r="AV265" s="1597"/>
      <c r="AW265" s="1598"/>
      <c r="AX265" s="1598"/>
      <c r="AY265" s="1598"/>
      <c r="AZ265" s="1598"/>
      <c r="BA265" s="1598"/>
      <c r="BB265" s="1598"/>
      <c r="BC265" s="1598"/>
      <c r="BD265" s="1599"/>
      <c r="BE265" s="1597"/>
      <c r="BF265" s="1598"/>
      <c r="BG265" s="1598"/>
      <c r="BH265" s="1598"/>
      <c r="BI265" s="1598"/>
      <c r="BJ265" s="1598"/>
      <c r="BK265" s="1598"/>
      <c r="BL265" s="1598"/>
      <c r="BM265" s="1599"/>
      <c r="BN265" s="1597"/>
      <c r="BO265" s="1598"/>
      <c r="BP265" s="1598"/>
      <c r="BQ265" s="1598"/>
      <c r="BR265" s="1598"/>
      <c r="BS265" s="1598"/>
      <c r="BT265" s="1598"/>
      <c r="BU265" s="1598"/>
      <c r="BV265" s="1599"/>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97"/>
      <c r="CT265" s="1598"/>
      <c r="CU265" s="1598"/>
      <c r="CV265" s="1598"/>
      <c r="CW265" s="1598"/>
      <c r="CX265" s="1598"/>
      <c r="CY265" s="1598"/>
      <c r="CZ265" s="1598"/>
      <c r="DA265" s="1599"/>
      <c r="DB265" s="1597"/>
      <c r="DC265" s="1598"/>
      <c r="DD265" s="1598"/>
      <c r="DE265" s="1598"/>
      <c r="DF265" s="1598"/>
      <c r="DG265" s="1598"/>
      <c r="DH265" s="1598"/>
      <c r="DI265" s="1598"/>
      <c r="DJ265" s="1762"/>
    </row>
    <row r="266" spans="2:117" ht="24" customHeight="1">
      <c r="B266" s="1786"/>
      <c r="C266" s="1592"/>
      <c r="D266" s="1769"/>
      <c r="E266" s="1581"/>
      <c r="F266" s="1581"/>
      <c r="G266" s="1770"/>
      <c r="H266" s="1769"/>
      <c r="I266" s="1581"/>
      <c r="J266" s="1581"/>
      <c r="K266" s="1581"/>
      <c r="L266" s="1581"/>
      <c r="M266" s="1581"/>
      <c r="N266" s="1581"/>
      <c r="O266" s="1581"/>
      <c r="P266" s="1770"/>
      <c r="Q266" s="1672"/>
      <c r="R266" s="1608"/>
      <c r="S266" s="1608"/>
      <c r="T266" s="1609"/>
      <c r="U266" s="1582"/>
      <c r="V266" s="1583"/>
      <c r="W266" s="1583"/>
      <c r="X266" s="1583"/>
      <c r="Y266" s="1583"/>
      <c r="Z266" s="1583"/>
      <c r="AA266" s="1583"/>
      <c r="AB266" s="1583"/>
      <c r="AC266" s="1593"/>
      <c r="AD266" s="1600"/>
      <c r="AE266" s="1601"/>
      <c r="AF266" s="1601"/>
      <c r="AG266" s="1601"/>
      <c r="AH266" s="1601"/>
      <c r="AI266" s="1601"/>
      <c r="AJ266" s="1601"/>
      <c r="AK266" s="1601"/>
      <c r="AL266" s="1602"/>
      <c r="AM266" s="1600"/>
      <c r="AN266" s="1601"/>
      <c r="AO266" s="1601"/>
      <c r="AP266" s="1601"/>
      <c r="AQ266" s="1601"/>
      <c r="AR266" s="1601"/>
      <c r="AS266" s="1601"/>
      <c r="AT266" s="1601"/>
      <c r="AU266" s="1602"/>
      <c r="AV266" s="1600"/>
      <c r="AW266" s="1601"/>
      <c r="AX266" s="1601"/>
      <c r="AY266" s="1601"/>
      <c r="AZ266" s="1601"/>
      <c r="BA266" s="1601"/>
      <c r="BB266" s="1601"/>
      <c r="BC266" s="1601"/>
      <c r="BD266" s="1602"/>
      <c r="BE266" s="1600"/>
      <c r="BF266" s="1601"/>
      <c r="BG266" s="1601"/>
      <c r="BH266" s="1601"/>
      <c r="BI266" s="1601"/>
      <c r="BJ266" s="1601"/>
      <c r="BK266" s="1601"/>
      <c r="BL266" s="1601"/>
      <c r="BM266" s="1602"/>
      <c r="BN266" s="1600"/>
      <c r="BO266" s="1601"/>
      <c r="BP266" s="1601"/>
      <c r="BQ266" s="1601"/>
      <c r="BR266" s="1601"/>
      <c r="BS266" s="1601"/>
      <c r="BT266" s="1601"/>
      <c r="BU266" s="1601"/>
      <c r="BV266" s="1602"/>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600"/>
      <c r="CT266" s="1601"/>
      <c r="CU266" s="1601"/>
      <c r="CV266" s="1601"/>
      <c r="CW266" s="1601"/>
      <c r="CX266" s="1601"/>
      <c r="CY266" s="1601"/>
      <c r="CZ266" s="1601"/>
      <c r="DA266" s="1602"/>
      <c r="DB266" s="1600"/>
      <c r="DC266" s="1601"/>
      <c r="DD266" s="1601"/>
      <c r="DE266" s="1601"/>
      <c r="DF266" s="1601"/>
      <c r="DG266" s="1601"/>
      <c r="DH266" s="1601"/>
      <c r="DI266" s="1601"/>
      <c r="DJ266" s="1763"/>
    </row>
    <row r="267" spans="2:117" ht="24" customHeight="1">
      <c r="B267" s="1786"/>
      <c r="C267" s="1592"/>
      <c r="D267" s="1769"/>
      <c r="E267" s="1581"/>
      <c r="F267" s="1581"/>
      <c r="G267" s="1770"/>
      <c r="H267" s="1670" t="s">
        <v>4262</v>
      </c>
      <c r="I267" s="1605"/>
      <c r="J267" s="1605"/>
      <c r="K267" s="1605"/>
      <c r="L267" s="1605"/>
      <c r="M267" s="1605"/>
      <c r="N267" s="1605"/>
      <c r="O267" s="1605"/>
      <c r="P267" s="1606"/>
      <c r="Q267" s="1670" t="s">
        <v>4254</v>
      </c>
      <c r="R267" s="1605"/>
      <c r="S267" s="1605"/>
      <c r="T267" s="1606"/>
      <c r="U267" s="1603">
        <v>0.8847600000000001</v>
      </c>
      <c r="V267" s="1585"/>
      <c r="W267" s="1585"/>
      <c r="X267" s="1585"/>
      <c r="Y267" s="1585"/>
      <c r="Z267" s="1585"/>
      <c r="AA267" s="1585"/>
      <c r="AB267" s="1585"/>
      <c r="AC267" s="1610"/>
      <c r="AD267" s="1603">
        <v>3.1851360000000004</v>
      </c>
      <c r="AE267" s="1585"/>
      <c r="AF267" s="1585"/>
      <c r="AG267" s="1585"/>
      <c r="AH267" s="1585"/>
      <c r="AI267" s="1585"/>
      <c r="AJ267" s="1585"/>
      <c r="AK267" s="1585"/>
      <c r="AL267" s="1610"/>
      <c r="AM267" s="1597"/>
      <c r="AN267" s="1598"/>
      <c r="AO267" s="1598"/>
      <c r="AP267" s="1598"/>
      <c r="AQ267" s="1598"/>
      <c r="AR267" s="1598"/>
      <c r="AS267" s="1598"/>
      <c r="AT267" s="1598"/>
      <c r="AU267" s="1599"/>
      <c r="AV267" s="1597"/>
      <c r="AW267" s="1598"/>
      <c r="AX267" s="1598"/>
      <c r="AY267" s="1598"/>
      <c r="AZ267" s="1598"/>
      <c r="BA267" s="1598"/>
      <c r="BB267" s="1598"/>
      <c r="BC267" s="1598"/>
      <c r="BD267" s="1599"/>
      <c r="BE267" s="1603">
        <v>83.16</v>
      </c>
      <c r="BF267" s="1585"/>
      <c r="BG267" s="1585"/>
      <c r="BH267" s="1585"/>
      <c r="BI267" s="1585"/>
      <c r="BJ267" s="1585"/>
      <c r="BK267" s="1585"/>
      <c r="BL267" s="1585"/>
      <c r="BM267" s="1610"/>
      <c r="BN267" s="1603">
        <v>299.37599999999998</v>
      </c>
      <c r="BO267" s="1585"/>
      <c r="BP267" s="1585"/>
      <c r="BQ267" s="1585"/>
      <c r="BR267" s="1585"/>
      <c r="BS267" s="1585"/>
      <c r="BT267" s="1585"/>
      <c r="BU267" s="1585"/>
      <c r="BV267" s="1610"/>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97"/>
      <c r="CT267" s="1598"/>
      <c r="CU267" s="1598"/>
      <c r="CV267" s="1598"/>
      <c r="CW267" s="1598"/>
      <c r="CX267" s="1598"/>
      <c r="CY267" s="1598"/>
      <c r="CZ267" s="1598"/>
      <c r="DA267" s="1599"/>
      <c r="DB267" s="1597"/>
      <c r="DC267" s="1598"/>
      <c r="DD267" s="1598"/>
      <c r="DE267" s="1598"/>
      <c r="DF267" s="1598"/>
      <c r="DG267" s="1598"/>
      <c r="DH267" s="1598"/>
      <c r="DI267" s="1598"/>
      <c r="DJ267" s="1762"/>
      <c r="DM267" s="772"/>
    </row>
    <row r="268" spans="2:117" ht="24" customHeight="1">
      <c r="B268" s="1786"/>
      <c r="C268" s="1592"/>
      <c r="D268" s="1769"/>
      <c r="E268" s="1581"/>
      <c r="F268" s="1581"/>
      <c r="G268" s="1770"/>
      <c r="H268" s="1769"/>
      <c r="I268" s="1581"/>
      <c r="J268" s="1581"/>
      <c r="K268" s="1581"/>
      <c r="L268" s="1581"/>
      <c r="M268" s="1581"/>
      <c r="N268" s="1581"/>
      <c r="O268" s="1581"/>
      <c r="P268" s="1770"/>
      <c r="Q268" s="1672"/>
      <c r="R268" s="1608"/>
      <c r="S268" s="1608"/>
      <c r="T268" s="1609"/>
      <c r="U268" s="1582"/>
      <c r="V268" s="1583"/>
      <c r="W268" s="1583"/>
      <c r="X268" s="1583"/>
      <c r="Y268" s="1583"/>
      <c r="Z268" s="1583"/>
      <c r="AA268" s="1583"/>
      <c r="AB268" s="1583"/>
      <c r="AC268" s="1593"/>
      <c r="AD268" s="1582" t="s">
        <v>4397</v>
      </c>
      <c r="AE268" s="1583"/>
      <c r="AF268" s="1583">
        <v>8.635257600000001</v>
      </c>
      <c r="AG268" s="1583"/>
      <c r="AH268" s="1583"/>
      <c r="AI268" s="1583"/>
      <c r="AJ268" s="1583"/>
      <c r="AK268" s="1583" t="s">
        <v>4465</v>
      </c>
      <c r="AL268" s="1593"/>
      <c r="AM268" s="1600"/>
      <c r="AN268" s="1601"/>
      <c r="AO268" s="1601"/>
      <c r="AP268" s="1601"/>
      <c r="AQ268" s="1601"/>
      <c r="AR268" s="1601"/>
      <c r="AS268" s="1601"/>
      <c r="AT268" s="1601"/>
      <c r="AU268" s="1602"/>
      <c r="AV268" s="1600"/>
      <c r="AW268" s="1601"/>
      <c r="AX268" s="1601"/>
      <c r="AY268" s="1601"/>
      <c r="AZ268" s="1601"/>
      <c r="BA268" s="1601"/>
      <c r="BB268" s="1601"/>
      <c r="BC268" s="1601"/>
      <c r="BD268" s="1602"/>
      <c r="BE268" s="1582"/>
      <c r="BF268" s="1583"/>
      <c r="BG268" s="1583"/>
      <c r="BH268" s="1583"/>
      <c r="BI268" s="1583"/>
      <c r="BJ268" s="1583"/>
      <c r="BK268" s="1583"/>
      <c r="BL268" s="1583"/>
      <c r="BM268" s="1593"/>
      <c r="BN268" s="1582" t="s">
        <v>4397</v>
      </c>
      <c r="BO268" s="1583"/>
      <c r="BP268" s="1583">
        <v>811.64159999999993</v>
      </c>
      <c r="BQ268" s="1583"/>
      <c r="BR268" s="1583"/>
      <c r="BS268" s="1583"/>
      <c r="BT268" s="1583"/>
      <c r="BU268" s="1583" t="s">
        <v>4465</v>
      </c>
      <c r="BV268" s="1593"/>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600"/>
      <c r="CT268" s="1601"/>
      <c r="CU268" s="1601"/>
      <c r="CV268" s="1601"/>
      <c r="CW268" s="1601"/>
      <c r="CX268" s="1601"/>
      <c r="CY268" s="1601"/>
      <c r="CZ268" s="1601"/>
      <c r="DA268" s="1602"/>
      <c r="DB268" s="1600"/>
      <c r="DC268" s="1601"/>
      <c r="DD268" s="1601"/>
      <c r="DE268" s="1601"/>
      <c r="DF268" s="1601"/>
      <c r="DG268" s="1601"/>
      <c r="DH268" s="1601"/>
      <c r="DI268" s="1601"/>
      <c r="DJ268" s="1763"/>
    </row>
    <row r="269" spans="2:117" ht="24" customHeight="1">
      <c r="B269" s="1786"/>
      <c r="C269" s="1592"/>
      <c r="D269" s="1769"/>
      <c r="E269" s="1581"/>
      <c r="F269" s="1581"/>
      <c r="G269" s="1770"/>
      <c r="H269" s="1769"/>
      <c r="I269" s="1581"/>
      <c r="J269" s="1581"/>
      <c r="K269" s="1581"/>
      <c r="L269" s="1581"/>
      <c r="M269" s="1581"/>
      <c r="N269" s="1581"/>
      <c r="O269" s="1581"/>
      <c r="P269" s="1770"/>
      <c r="Q269" s="1670" t="s">
        <v>4598</v>
      </c>
      <c r="R269" s="1605"/>
      <c r="S269" s="1605"/>
      <c r="T269" s="1606"/>
      <c r="U269" s="1603">
        <v>69.23</v>
      </c>
      <c r="V269" s="1585"/>
      <c r="W269" s="1585"/>
      <c r="X269" s="1585"/>
      <c r="Y269" s="1585"/>
      <c r="Z269" s="1585"/>
      <c r="AA269" s="1585"/>
      <c r="AB269" s="1585"/>
      <c r="AC269" s="1610"/>
      <c r="AD269" s="1597"/>
      <c r="AE269" s="1598"/>
      <c r="AF269" s="1598"/>
      <c r="AG269" s="1598"/>
      <c r="AH269" s="1598"/>
      <c r="AI269" s="1598"/>
      <c r="AJ269" s="1598"/>
      <c r="AK269" s="1598"/>
      <c r="AL269" s="1599"/>
      <c r="AM269" s="1597"/>
      <c r="AN269" s="1598"/>
      <c r="AO269" s="1598"/>
      <c r="AP269" s="1598"/>
      <c r="AQ269" s="1598"/>
      <c r="AR269" s="1598"/>
      <c r="AS269" s="1598"/>
      <c r="AT269" s="1598"/>
      <c r="AU269" s="1599"/>
      <c r="AV269" s="1597"/>
      <c r="AW269" s="1598"/>
      <c r="AX269" s="1598"/>
      <c r="AY269" s="1598"/>
      <c r="AZ269" s="1598"/>
      <c r="BA269" s="1598"/>
      <c r="BB269" s="1598"/>
      <c r="BC269" s="1598"/>
      <c r="BD269" s="1599"/>
      <c r="BE269" s="1597"/>
      <c r="BF269" s="1598"/>
      <c r="BG269" s="1598"/>
      <c r="BH269" s="1598"/>
      <c r="BI269" s="1598"/>
      <c r="BJ269" s="1598"/>
      <c r="BK269" s="1598"/>
      <c r="BL269" s="1598"/>
      <c r="BM269" s="1599"/>
      <c r="BN269" s="1597"/>
      <c r="BO269" s="1598"/>
      <c r="BP269" s="1598"/>
      <c r="BQ269" s="1598"/>
      <c r="BR269" s="1598"/>
      <c r="BS269" s="1598"/>
      <c r="BT269" s="1598"/>
      <c r="BU269" s="1598"/>
      <c r="BV269" s="1599"/>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97"/>
      <c r="CT269" s="1598"/>
      <c r="CU269" s="1598"/>
      <c r="CV269" s="1598"/>
      <c r="CW269" s="1598"/>
      <c r="CX269" s="1598"/>
      <c r="CY269" s="1598"/>
      <c r="CZ269" s="1598"/>
      <c r="DA269" s="1599"/>
      <c r="DB269" s="1597"/>
      <c r="DC269" s="1598"/>
      <c r="DD269" s="1598"/>
      <c r="DE269" s="1598"/>
      <c r="DF269" s="1598"/>
      <c r="DG269" s="1598"/>
      <c r="DH269" s="1598"/>
      <c r="DI269" s="1598"/>
      <c r="DJ269" s="1762"/>
    </row>
    <row r="270" spans="2:117" ht="24" customHeight="1">
      <c r="B270" s="1786"/>
      <c r="C270" s="1592"/>
      <c r="D270" s="1769"/>
      <c r="E270" s="1581"/>
      <c r="F270" s="1581"/>
      <c r="G270" s="1770"/>
      <c r="H270" s="1769"/>
      <c r="I270" s="1581"/>
      <c r="J270" s="1581"/>
      <c r="K270" s="1581"/>
      <c r="L270" s="1581"/>
      <c r="M270" s="1581"/>
      <c r="N270" s="1581"/>
      <c r="O270" s="1581"/>
      <c r="P270" s="1770"/>
      <c r="Q270" s="1672"/>
      <c r="R270" s="1608"/>
      <c r="S270" s="1608"/>
      <c r="T270" s="1609"/>
      <c r="U270" s="1582"/>
      <c r="V270" s="1583"/>
      <c r="W270" s="1583"/>
      <c r="X270" s="1583"/>
      <c r="Y270" s="1583"/>
      <c r="Z270" s="1583"/>
      <c r="AA270" s="1583"/>
      <c r="AB270" s="1583"/>
      <c r="AC270" s="1593"/>
      <c r="AD270" s="1600"/>
      <c r="AE270" s="1601"/>
      <c r="AF270" s="1601"/>
      <c r="AG270" s="1601"/>
      <c r="AH270" s="1601"/>
      <c r="AI270" s="1601"/>
      <c r="AJ270" s="1601"/>
      <c r="AK270" s="1601"/>
      <c r="AL270" s="1602"/>
      <c r="AM270" s="1600"/>
      <c r="AN270" s="1601"/>
      <c r="AO270" s="1601"/>
      <c r="AP270" s="1601"/>
      <c r="AQ270" s="1601"/>
      <c r="AR270" s="1601"/>
      <c r="AS270" s="1601"/>
      <c r="AT270" s="1601"/>
      <c r="AU270" s="1602"/>
      <c r="AV270" s="1600"/>
      <c r="AW270" s="1601"/>
      <c r="AX270" s="1601"/>
      <c r="AY270" s="1601"/>
      <c r="AZ270" s="1601"/>
      <c r="BA270" s="1601"/>
      <c r="BB270" s="1601"/>
      <c r="BC270" s="1601"/>
      <c r="BD270" s="1602"/>
      <c r="BE270" s="1600"/>
      <c r="BF270" s="1601"/>
      <c r="BG270" s="1601"/>
      <c r="BH270" s="1601"/>
      <c r="BI270" s="1601"/>
      <c r="BJ270" s="1601"/>
      <c r="BK270" s="1601"/>
      <c r="BL270" s="1601"/>
      <c r="BM270" s="1602"/>
      <c r="BN270" s="1600"/>
      <c r="BO270" s="1601"/>
      <c r="BP270" s="1601"/>
      <c r="BQ270" s="1601"/>
      <c r="BR270" s="1601"/>
      <c r="BS270" s="1601"/>
      <c r="BT270" s="1601"/>
      <c r="BU270" s="1601"/>
      <c r="BV270" s="1602"/>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600"/>
      <c r="CT270" s="1601"/>
      <c r="CU270" s="1601"/>
      <c r="CV270" s="1601"/>
      <c r="CW270" s="1601"/>
      <c r="CX270" s="1601"/>
      <c r="CY270" s="1601"/>
      <c r="CZ270" s="1601"/>
      <c r="DA270" s="1602"/>
      <c r="DB270" s="1600"/>
      <c r="DC270" s="1601"/>
      <c r="DD270" s="1601"/>
      <c r="DE270" s="1601"/>
      <c r="DF270" s="1601"/>
      <c r="DG270" s="1601"/>
      <c r="DH270" s="1601"/>
      <c r="DI270" s="1601"/>
      <c r="DJ270" s="1763"/>
    </row>
    <row r="271" spans="2:117" ht="24" customHeight="1">
      <c r="B271" s="1786"/>
      <c r="C271" s="1592"/>
      <c r="D271" s="1769"/>
      <c r="E271" s="1581"/>
      <c r="F271" s="1581"/>
      <c r="G271" s="1770"/>
      <c r="H271" s="1765" t="s">
        <v>4401</v>
      </c>
      <c r="I271" s="1766"/>
      <c r="J271" s="1605" t="s">
        <v>3095</v>
      </c>
      <c r="K271" s="1588" t="s">
        <v>7249</v>
      </c>
      <c r="L271" s="1588"/>
      <c r="M271" s="1588"/>
      <c r="N271" s="1588"/>
      <c r="O271" s="1588"/>
      <c r="P271" s="1606" t="s">
        <v>3096</v>
      </c>
      <c r="Q271" s="1670" t="s">
        <v>4254</v>
      </c>
      <c r="R271" s="1605"/>
      <c r="S271" s="1605"/>
      <c r="T271" s="1606"/>
      <c r="U271" s="1603">
        <v>0.90876000000000012</v>
      </c>
      <c r="V271" s="1585"/>
      <c r="W271" s="1585"/>
      <c r="X271" s="1585"/>
      <c r="Y271" s="1585"/>
      <c r="Z271" s="1585"/>
      <c r="AA271" s="1585"/>
      <c r="AB271" s="1585"/>
      <c r="AC271" s="1610"/>
      <c r="AD271" s="1603">
        <v>3.2715360000000007</v>
      </c>
      <c r="AE271" s="1585"/>
      <c r="AF271" s="1585"/>
      <c r="AG271" s="1585"/>
      <c r="AH271" s="1585"/>
      <c r="AI271" s="1585"/>
      <c r="AJ271" s="1585"/>
      <c r="AK271" s="1585"/>
      <c r="AL271" s="1610"/>
      <c r="AM271" s="1597"/>
      <c r="AN271" s="1598"/>
      <c r="AO271" s="1598"/>
      <c r="AP271" s="1598"/>
      <c r="AQ271" s="1598"/>
      <c r="AR271" s="1598"/>
      <c r="AS271" s="1598"/>
      <c r="AT271" s="1598"/>
      <c r="AU271" s="1599"/>
      <c r="AV271" s="1597"/>
      <c r="AW271" s="1598"/>
      <c r="AX271" s="1598"/>
      <c r="AY271" s="1598"/>
      <c r="AZ271" s="1598"/>
      <c r="BA271" s="1598"/>
      <c r="BB271" s="1598"/>
      <c r="BC271" s="1598"/>
      <c r="BD271" s="1599"/>
      <c r="BE271" s="1603">
        <v>84.17</v>
      </c>
      <c r="BF271" s="1585"/>
      <c r="BG271" s="1585"/>
      <c r="BH271" s="1585"/>
      <c r="BI271" s="1585"/>
      <c r="BJ271" s="1585"/>
      <c r="BK271" s="1585"/>
      <c r="BL271" s="1585"/>
      <c r="BM271" s="1610"/>
      <c r="BN271" s="1603">
        <v>303.012</v>
      </c>
      <c r="BO271" s="1585"/>
      <c r="BP271" s="1585"/>
      <c r="BQ271" s="1585"/>
      <c r="BR271" s="1585"/>
      <c r="BS271" s="1585"/>
      <c r="BT271" s="1585"/>
      <c r="BU271" s="1585"/>
      <c r="BV271" s="1610"/>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97"/>
      <c r="CT271" s="1598"/>
      <c r="CU271" s="1598"/>
      <c r="CV271" s="1598"/>
      <c r="CW271" s="1598"/>
      <c r="CX271" s="1598"/>
      <c r="CY271" s="1598"/>
      <c r="CZ271" s="1598"/>
      <c r="DA271" s="1599"/>
      <c r="DB271" s="1597"/>
      <c r="DC271" s="1598"/>
      <c r="DD271" s="1598"/>
      <c r="DE271" s="1598"/>
      <c r="DF271" s="1598"/>
      <c r="DG271" s="1598"/>
      <c r="DH271" s="1598"/>
      <c r="DI271" s="1598"/>
      <c r="DJ271" s="1762"/>
      <c r="DM271" s="772"/>
    </row>
    <row r="272" spans="2:117" ht="24" customHeight="1">
      <c r="B272" s="1786"/>
      <c r="C272" s="1592"/>
      <c r="D272" s="1769"/>
      <c r="E272" s="1581"/>
      <c r="F272" s="1581"/>
      <c r="G272" s="1770"/>
      <c r="H272" s="1767"/>
      <c r="I272" s="1768"/>
      <c r="J272" s="1581"/>
      <c r="K272" s="1591"/>
      <c r="L272" s="1591"/>
      <c r="M272" s="1591"/>
      <c r="N272" s="1591"/>
      <c r="O272" s="1591"/>
      <c r="P272" s="1770"/>
      <c r="Q272" s="1672"/>
      <c r="R272" s="1608"/>
      <c r="S272" s="1608"/>
      <c r="T272" s="1609"/>
      <c r="U272" s="1582"/>
      <c r="V272" s="1583"/>
      <c r="W272" s="1583"/>
      <c r="X272" s="1583"/>
      <c r="Y272" s="1583"/>
      <c r="Z272" s="1583"/>
      <c r="AA272" s="1583"/>
      <c r="AB272" s="1583"/>
      <c r="AC272" s="1593"/>
      <c r="AD272" s="1582" t="s">
        <v>4397</v>
      </c>
      <c r="AE272" s="1583"/>
      <c r="AF272" s="1583">
        <v>8.8694976000000008</v>
      </c>
      <c r="AG272" s="1583"/>
      <c r="AH272" s="1583"/>
      <c r="AI272" s="1583"/>
      <c r="AJ272" s="1583"/>
      <c r="AK272" s="1583" t="s">
        <v>4465</v>
      </c>
      <c r="AL272" s="1593"/>
      <c r="AM272" s="1600"/>
      <c r="AN272" s="1601"/>
      <c r="AO272" s="1601"/>
      <c r="AP272" s="1601"/>
      <c r="AQ272" s="1601"/>
      <c r="AR272" s="1601"/>
      <c r="AS272" s="1601"/>
      <c r="AT272" s="1601"/>
      <c r="AU272" s="1602"/>
      <c r="AV272" s="1600"/>
      <c r="AW272" s="1601"/>
      <c r="AX272" s="1601"/>
      <c r="AY272" s="1601"/>
      <c r="AZ272" s="1601"/>
      <c r="BA272" s="1601"/>
      <c r="BB272" s="1601"/>
      <c r="BC272" s="1601"/>
      <c r="BD272" s="1602"/>
      <c r="BE272" s="1582"/>
      <c r="BF272" s="1583"/>
      <c r="BG272" s="1583"/>
      <c r="BH272" s="1583"/>
      <c r="BI272" s="1583"/>
      <c r="BJ272" s="1583"/>
      <c r="BK272" s="1583"/>
      <c r="BL272" s="1583"/>
      <c r="BM272" s="1593"/>
      <c r="BN272" s="1582" t="s">
        <v>4397</v>
      </c>
      <c r="BO272" s="1583"/>
      <c r="BP272" s="1583">
        <v>821.49919999999997</v>
      </c>
      <c r="BQ272" s="1583"/>
      <c r="BR272" s="1583"/>
      <c r="BS272" s="1583"/>
      <c r="BT272" s="1583"/>
      <c r="BU272" s="1583" t="s">
        <v>4465</v>
      </c>
      <c r="BV272" s="1593"/>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600"/>
      <c r="CT272" s="1601"/>
      <c r="CU272" s="1601"/>
      <c r="CV272" s="1601"/>
      <c r="CW272" s="1601"/>
      <c r="CX272" s="1601"/>
      <c r="CY272" s="1601"/>
      <c r="CZ272" s="1601"/>
      <c r="DA272" s="1602"/>
      <c r="DB272" s="1600"/>
      <c r="DC272" s="1601"/>
      <c r="DD272" s="1601"/>
      <c r="DE272" s="1601"/>
      <c r="DF272" s="1601"/>
      <c r="DG272" s="1601"/>
      <c r="DH272" s="1601"/>
      <c r="DI272" s="1601"/>
      <c r="DJ272" s="1763"/>
    </row>
    <row r="273" spans="2:117" ht="24" customHeight="1">
      <c r="B273" s="1786"/>
      <c r="C273" s="1592"/>
      <c r="D273" s="1769"/>
      <c r="E273" s="1581"/>
      <c r="F273" s="1581"/>
      <c r="G273" s="1770"/>
      <c r="H273" s="1767"/>
      <c r="I273" s="1768"/>
      <c r="J273" s="1581"/>
      <c r="K273" s="1591"/>
      <c r="L273" s="1591"/>
      <c r="M273" s="1591"/>
      <c r="N273" s="1591"/>
      <c r="O273" s="1591"/>
      <c r="P273" s="1770"/>
      <c r="Q273" s="1670" t="s">
        <v>4598</v>
      </c>
      <c r="R273" s="1605"/>
      <c r="S273" s="1605"/>
      <c r="T273" s="1606"/>
      <c r="U273" s="1603">
        <v>71.23</v>
      </c>
      <c r="V273" s="1585"/>
      <c r="W273" s="1585"/>
      <c r="X273" s="1585"/>
      <c r="Y273" s="1585"/>
      <c r="Z273" s="1585"/>
      <c r="AA273" s="1585"/>
      <c r="AB273" s="1585"/>
      <c r="AC273" s="1610"/>
      <c r="AD273" s="1597"/>
      <c r="AE273" s="1598"/>
      <c r="AF273" s="1598"/>
      <c r="AG273" s="1598"/>
      <c r="AH273" s="1598"/>
      <c r="AI273" s="1598"/>
      <c r="AJ273" s="1598"/>
      <c r="AK273" s="1598"/>
      <c r="AL273" s="1599"/>
      <c r="AM273" s="1597"/>
      <c r="AN273" s="1598"/>
      <c r="AO273" s="1598"/>
      <c r="AP273" s="1598"/>
      <c r="AQ273" s="1598"/>
      <c r="AR273" s="1598"/>
      <c r="AS273" s="1598"/>
      <c r="AT273" s="1598"/>
      <c r="AU273" s="1599"/>
      <c r="AV273" s="1597"/>
      <c r="AW273" s="1598"/>
      <c r="AX273" s="1598"/>
      <c r="AY273" s="1598"/>
      <c r="AZ273" s="1598"/>
      <c r="BA273" s="1598"/>
      <c r="BB273" s="1598"/>
      <c r="BC273" s="1598"/>
      <c r="BD273" s="1599"/>
      <c r="BE273" s="1597"/>
      <c r="BF273" s="1598"/>
      <c r="BG273" s="1598"/>
      <c r="BH273" s="1598"/>
      <c r="BI273" s="1598"/>
      <c r="BJ273" s="1598"/>
      <c r="BK273" s="1598"/>
      <c r="BL273" s="1598"/>
      <c r="BM273" s="1599"/>
      <c r="BN273" s="1597"/>
      <c r="BO273" s="1598"/>
      <c r="BP273" s="1598"/>
      <c r="BQ273" s="1598"/>
      <c r="BR273" s="1598"/>
      <c r="BS273" s="1598"/>
      <c r="BT273" s="1598"/>
      <c r="BU273" s="1598"/>
      <c r="BV273" s="1599"/>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97"/>
      <c r="CT273" s="1598"/>
      <c r="CU273" s="1598"/>
      <c r="CV273" s="1598"/>
      <c r="CW273" s="1598"/>
      <c r="CX273" s="1598"/>
      <c r="CY273" s="1598"/>
      <c r="CZ273" s="1598"/>
      <c r="DA273" s="1599"/>
      <c r="DB273" s="1597"/>
      <c r="DC273" s="1598"/>
      <c r="DD273" s="1598"/>
      <c r="DE273" s="1598"/>
      <c r="DF273" s="1598"/>
      <c r="DG273" s="1598"/>
      <c r="DH273" s="1598"/>
      <c r="DI273" s="1598"/>
      <c r="DJ273" s="1762"/>
    </row>
    <row r="274" spans="2:117" ht="24" customHeight="1">
      <c r="B274" s="1786"/>
      <c r="C274" s="1592"/>
      <c r="D274" s="1769"/>
      <c r="E274" s="1581"/>
      <c r="F274" s="1581"/>
      <c r="G274" s="1770"/>
      <c r="H274" s="1767"/>
      <c r="I274" s="1768"/>
      <c r="J274" s="1608"/>
      <c r="K274" s="1764"/>
      <c r="L274" s="1764"/>
      <c r="M274" s="1764"/>
      <c r="N274" s="1764"/>
      <c r="O274" s="1764"/>
      <c r="P274" s="1609"/>
      <c r="Q274" s="1672"/>
      <c r="R274" s="1608"/>
      <c r="S274" s="1608"/>
      <c r="T274" s="1609"/>
      <c r="U274" s="1582"/>
      <c r="V274" s="1583"/>
      <c r="W274" s="1583"/>
      <c r="X274" s="1583"/>
      <c r="Y274" s="1583"/>
      <c r="Z274" s="1583"/>
      <c r="AA274" s="1583"/>
      <c r="AB274" s="1583"/>
      <c r="AC274" s="1593"/>
      <c r="AD274" s="1600"/>
      <c r="AE274" s="1601"/>
      <c r="AF274" s="1601"/>
      <c r="AG274" s="1601"/>
      <c r="AH274" s="1601"/>
      <c r="AI274" s="1601"/>
      <c r="AJ274" s="1601"/>
      <c r="AK274" s="1601"/>
      <c r="AL274" s="1602"/>
      <c r="AM274" s="1600"/>
      <c r="AN274" s="1601"/>
      <c r="AO274" s="1601"/>
      <c r="AP274" s="1601"/>
      <c r="AQ274" s="1601"/>
      <c r="AR274" s="1601"/>
      <c r="AS274" s="1601"/>
      <c r="AT274" s="1601"/>
      <c r="AU274" s="1602"/>
      <c r="AV274" s="1600"/>
      <c r="AW274" s="1601"/>
      <c r="AX274" s="1601"/>
      <c r="AY274" s="1601"/>
      <c r="AZ274" s="1601"/>
      <c r="BA274" s="1601"/>
      <c r="BB274" s="1601"/>
      <c r="BC274" s="1601"/>
      <c r="BD274" s="1602"/>
      <c r="BE274" s="1600"/>
      <c r="BF274" s="1601"/>
      <c r="BG274" s="1601"/>
      <c r="BH274" s="1601"/>
      <c r="BI274" s="1601"/>
      <c r="BJ274" s="1601"/>
      <c r="BK274" s="1601"/>
      <c r="BL274" s="1601"/>
      <c r="BM274" s="1602"/>
      <c r="BN274" s="1600"/>
      <c r="BO274" s="1601"/>
      <c r="BP274" s="1601"/>
      <c r="BQ274" s="1601"/>
      <c r="BR274" s="1601"/>
      <c r="BS274" s="1601"/>
      <c r="BT274" s="1601"/>
      <c r="BU274" s="1601"/>
      <c r="BV274" s="1602"/>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600"/>
      <c r="CT274" s="1601"/>
      <c r="CU274" s="1601"/>
      <c r="CV274" s="1601"/>
      <c r="CW274" s="1601"/>
      <c r="CX274" s="1601"/>
      <c r="CY274" s="1601"/>
      <c r="CZ274" s="1601"/>
      <c r="DA274" s="1602"/>
      <c r="DB274" s="1600"/>
      <c r="DC274" s="1601"/>
      <c r="DD274" s="1601"/>
      <c r="DE274" s="1601"/>
      <c r="DF274" s="1601"/>
      <c r="DG274" s="1601"/>
      <c r="DH274" s="1601"/>
      <c r="DI274" s="1601"/>
      <c r="DJ274" s="1763"/>
    </row>
    <row r="275" spans="2:117" ht="24" customHeight="1">
      <c r="B275" s="1786"/>
      <c r="C275" s="1592"/>
      <c r="D275" s="1769"/>
      <c r="E275" s="1581"/>
      <c r="F275" s="1581"/>
      <c r="G275" s="1770"/>
      <c r="H275" s="1767"/>
      <c r="I275" s="1768"/>
      <c r="J275" s="1605" t="s">
        <v>3095</v>
      </c>
      <c r="K275" s="1588" t="s">
        <v>7250</v>
      </c>
      <c r="L275" s="1588"/>
      <c r="M275" s="1588"/>
      <c r="N275" s="1588"/>
      <c r="O275" s="1588"/>
      <c r="P275" s="1606" t="s">
        <v>3096</v>
      </c>
      <c r="Q275" s="1670" t="s">
        <v>4254</v>
      </c>
      <c r="R275" s="1605"/>
      <c r="S275" s="1605"/>
      <c r="T275" s="1606"/>
      <c r="U275" s="1603">
        <v>0.93276000000000014</v>
      </c>
      <c r="V275" s="1585"/>
      <c r="W275" s="1585"/>
      <c r="X275" s="1585"/>
      <c r="Y275" s="1585"/>
      <c r="Z275" s="1585"/>
      <c r="AA275" s="1585"/>
      <c r="AB275" s="1585"/>
      <c r="AC275" s="1610"/>
      <c r="AD275" s="1603">
        <v>3.3579360000000005</v>
      </c>
      <c r="AE275" s="1585"/>
      <c r="AF275" s="1585"/>
      <c r="AG275" s="1585"/>
      <c r="AH275" s="1585"/>
      <c r="AI275" s="1585"/>
      <c r="AJ275" s="1585"/>
      <c r="AK275" s="1585"/>
      <c r="AL275" s="1610"/>
      <c r="AM275" s="1597"/>
      <c r="AN275" s="1598"/>
      <c r="AO275" s="1598"/>
      <c r="AP275" s="1598"/>
      <c r="AQ275" s="1598"/>
      <c r="AR275" s="1598"/>
      <c r="AS275" s="1598"/>
      <c r="AT275" s="1598"/>
      <c r="AU275" s="1599"/>
      <c r="AV275" s="1597"/>
      <c r="AW275" s="1598"/>
      <c r="AX275" s="1598"/>
      <c r="AY275" s="1598"/>
      <c r="AZ275" s="1598"/>
      <c r="BA275" s="1598"/>
      <c r="BB275" s="1598"/>
      <c r="BC275" s="1598"/>
      <c r="BD275" s="1599"/>
      <c r="BE275" s="1603">
        <v>85.19</v>
      </c>
      <c r="BF275" s="1585"/>
      <c r="BG275" s="1585"/>
      <c r="BH275" s="1585"/>
      <c r="BI275" s="1585"/>
      <c r="BJ275" s="1585"/>
      <c r="BK275" s="1585"/>
      <c r="BL275" s="1585"/>
      <c r="BM275" s="1610"/>
      <c r="BN275" s="1603">
        <v>306.68400000000003</v>
      </c>
      <c r="BO275" s="1585"/>
      <c r="BP275" s="1585"/>
      <c r="BQ275" s="1585"/>
      <c r="BR275" s="1585"/>
      <c r="BS275" s="1585"/>
      <c r="BT275" s="1585"/>
      <c r="BU275" s="1585"/>
      <c r="BV275" s="1610"/>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97"/>
      <c r="CT275" s="1598"/>
      <c r="CU275" s="1598"/>
      <c r="CV275" s="1598"/>
      <c r="CW275" s="1598"/>
      <c r="CX275" s="1598"/>
      <c r="CY275" s="1598"/>
      <c r="CZ275" s="1598"/>
      <c r="DA275" s="1599"/>
      <c r="DB275" s="1597"/>
      <c r="DC275" s="1598"/>
      <c r="DD275" s="1598"/>
      <c r="DE275" s="1598"/>
      <c r="DF275" s="1598"/>
      <c r="DG275" s="1598"/>
      <c r="DH275" s="1598"/>
      <c r="DI275" s="1598"/>
      <c r="DJ275" s="1762"/>
      <c r="DM275" s="772"/>
    </row>
    <row r="276" spans="2:117" ht="24" customHeight="1">
      <c r="B276" s="1786"/>
      <c r="C276" s="1592"/>
      <c r="D276" s="1769"/>
      <c r="E276" s="1581"/>
      <c r="F276" s="1581"/>
      <c r="G276" s="1770"/>
      <c r="H276" s="1767"/>
      <c r="I276" s="1768"/>
      <c r="J276" s="1581"/>
      <c r="K276" s="1591"/>
      <c r="L276" s="1591"/>
      <c r="M276" s="1591"/>
      <c r="N276" s="1591"/>
      <c r="O276" s="1591"/>
      <c r="P276" s="1770"/>
      <c r="Q276" s="1672"/>
      <c r="R276" s="1608"/>
      <c r="S276" s="1608"/>
      <c r="T276" s="1609"/>
      <c r="U276" s="1582"/>
      <c r="V276" s="1583"/>
      <c r="W276" s="1583"/>
      <c r="X276" s="1583"/>
      <c r="Y276" s="1583"/>
      <c r="Z276" s="1583"/>
      <c r="AA276" s="1583"/>
      <c r="AB276" s="1583"/>
      <c r="AC276" s="1593"/>
      <c r="AD276" s="1582" t="s">
        <v>4397</v>
      </c>
      <c r="AE276" s="1583"/>
      <c r="AF276" s="1583">
        <v>9.1037376000000005</v>
      </c>
      <c r="AG276" s="1583"/>
      <c r="AH276" s="1583"/>
      <c r="AI276" s="1583"/>
      <c r="AJ276" s="1583"/>
      <c r="AK276" s="1583" t="s">
        <v>4465</v>
      </c>
      <c r="AL276" s="1593"/>
      <c r="AM276" s="1600"/>
      <c r="AN276" s="1601"/>
      <c r="AO276" s="1601"/>
      <c r="AP276" s="1601"/>
      <c r="AQ276" s="1601"/>
      <c r="AR276" s="1601"/>
      <c r="AS276" s="1601"/>
      <c r="AT276" s="1601"/>
      <c r="AU276" s="1602"/>
      <c r="AV276" s="1600"/>
      <c r="AW276" s="1601"/>
      <c r="AX276" s="1601"/>
      <c r="AY276" s="1601"/>
      <c r="AZ276" s="1601"/>
      <c r="BA276" s="1601"/>
      <c r="BB276" s="1601"/>
      <c r="BC276" s="1601"/>
      <c r="BD276" s="1602"/>
      <c r="BE276" s="1582"/>
      <c r="BF276" s="1583"/>
      <c r="BG276" s="1583"/>
      <c r="BH276" s="1583"/>
      <c r="BI276" s="1583"/>
      <c r="BJ276" s="1583"/>
      <c r="BK276" s="1583"/>
      <c r="BL276" s="1583"/>
      <c r="BM276" s="1593"/>
      <c r="BN276" s="1582" t="s">
        <v>4397</v>
      </c>
      <c r="BO276" s="1583"/>
      <c r="BP276" s="1583">
        <v>831.45439999999996</v>
      </c>
      <c r="BQ276" s="1583"/>
      <c r="BR276" s="1583"/>
      <c r="BS276" s="1583"/>
      <c r="BT276" s="1583"/>
      <c r="BU276" s="1583" t="s">
        <v>4465</v>
      </c>
      <c r="BV276" s="1593"/>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600"/>
      <c r="CT276" s="1601"/>
      <c r="CU276" s="1601"/>
      <c r="CV276" s="1601"/>
      <c r="CW276" s="1601"/>
      <c r="CX276" s="1601"/>
      <c r="CY276" s="1601"/>
      <c r="CZ276" s="1601"/>
      <c r="DA276" s="1602"/>
      <c r="DB276" s="1600"/>
      <c r="DC276" s="1601"/>
      <c r="DD276" s="1601"/>
      <c r="DE276" s="1601"/>
      <c r="DF276" s="1601"/>
      <c r="DG276" s="1601"/>
      <c r="DH276" s="1601"/>
      <c r="DI276" s="1601"/>
      <c r="DJ276" s="1763"/>
    </row>
    <row r="277" spans="2:117" ht="24" customHeight="1">
      <c r="B277" s="1786"/>
      <c r="C277" s="1592"/>
      <c r="D277" s="1769"/>
      <c r="E277" s="1581"/>
      <c r="F277" s="1581"/>
      <c r="G277" s="1770"/>
      <c r="H277" s="1767"/>
      <c r="I277" s="1768"/>
      <c r="J277" s="1581"/>
      <c r="K277" s="1591"/>
      <c r="L277" s="1591"/>
      <c r="M277" s="1591"/>
      <c r="N277" s="1591"/>
      <c r="O277" s="1591"/>
      <c r="P277" s="1770"/>
      <c r="Q277" s="1670" t="s">
        <v>4598</v>
      </c>
      <c r="R277" s="1605"/>
      <c r="S277" s="1605"/>
      <c r="T277" s="1606"/>
      <c r="U277" s="1603">
        <v>73.23</v>
      </c>
      <c r="V277" s="1585"/>
      <c r="W277" s="1585"/>
      <c r="X277" s="1585"/>
      <c r="Y277" s="1585"/>
      <c r="Z277" s="1585"/>
      <c r="AA277" s="1585"/>
      <c r="AB277" s="1585"/>
      <c r="AC277" s="1610"/>
      <c r="AD277" s="1597"/>
      <c r="AE277" s="1598"/>
      <c r="AF277" s="1598"/>
      <c r="AG277" s="1598"/>
      <c r="AH277" s="1598"/>
      <c r="AI277" s="1598"/>
      <c r="AJ277" s="1598"/>
      <c r="AK277" s="1598"/>
      <c r="AL277" s="1599"/>
      <c r="AM277" s="1597"/>
      <c r="AN277" s="1598"/>
      <c r="AO277" s="1598"/>
      <c r="AP277" s="1598"/>
      <c r="AQ277" s="1598"/>
      <c r="AR277" s="1598"/>
      <c r="AS277" s="1598"/>
      <c r="AT277" s="1598"/>
      <c r="AU277" s="1599"/>
      <c r="AV277" s="1597"/>
      <c r="AW277" s="1598"/>
      <c r="AX277" s="1598"/>
      <c r="AY277" s="1598"/>
      <c r="AZ277" s="1598"/>
      <c r="BA277" s="1598"/>
      <c r="BB277" s="1598"/>
      <c r="BC277" s="1598"/>
      <c r="BD277" s="1599"/>
      <c r="BE277" s="1597"/>
      <c r="BF277" s="1598"/>
      <c r="BG277" s="1598"/>
      <c r="BH277" s="1598"/>
      <c r="BI277" s="1598"/>
      <c r="BJ277" s="1598"/>
      <c r="BK277" s="1598"/>
      <c r="BL277" s="1598"/>
      <c r="BM277" s="1599"/>
      <c r="BN277" s="1597"/>
      <c r="BO277" s="1598"/>
      <c r="BP277" s="1598"/>
      <c r="BQ277" s="1598"/>
      <c r="BR277" s="1598"/>
      <c r="BS277" s="1598"/>
      <c r="BT277" s="1598"/>
      <c r="BU277" s="1598"/>
      <c r="BV277" s="1599"/>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97"/>
      <c r="CT277" s="1598"/>
      <c r="CU277" s="1598"/>
      <c r="CV277" s="1598"/>
      <c r="CW277" s="1598"/>
      <c r="CX277" s="1598"/>
      <c r="CY277" s="1598"/>
      <c r="CZ277" s="1598"/>
      <c r="DA277" s="1599"/>
      <c r="DB277" s="1597"/>
      <c r="DC277" s="1598"/>
      <c r="DD277" s="1598"/>
      <c r="DE277" s="1598"/>
      <c r="DF277" s="1598"/>
      <c r="DG277" s="1598"/>
      <c r="DH277" s="1598"/>
      <c r="DI277" s="1598"/>
      <c r="DJ277" s="1762"/>
    </row>
    <row r="278" spans="2:117" ht="24" customHeight="1">
      <c r="B278" s="1786"/>
      <c r="C278" s="1592"/>
      <c r="D278" s="1769"/>
      <c r="E278" s="1581"/>
      <c r="F278" s="1581"/>
      <c r="G278" s="1770"/>
      <c r="H278" s="1767"/>
      <c r="I278" s="1768"/>
      <c r="J278" s="1608"/>
      <c r="K278" s="1764"/>
      <c r="L278" s="1764"/>
      <c r="M278" s="1764"/>
      <c r="N278" s="1764"/>
      <c r="O278" s="1764"/>
      <c r="P278" s="1609"/>
      <c r="Q278" s="1672"/>
      <c r="R278" s="1608"/>
      <c r="S278" s="1608"/>
      <c r="T278" s="1609"/>
      <c r="U278" s="1582"/>
      <c r="V278" s="1583"/>
      <c r="W278" s="1583"/>
      <c r="X278" s="1583"/>
      <c r="Y278" s="1583"/>
      <c r="Z278" s="1583"/>
      <c r="AA278" s="1583"/>
      <c r="AB278" s="1583"/>
      <c r="AC278" s="1593"/>
      <c r="AD278" s="1600"/>
      <c r="AE278" s="1601"/>
      <c r="AF278" s="1601"/>
      <c r="AG278" s="1601"/>
      <c r="AH278" s="1601"/>
      <c r="AI278" s="1601"/>
      <c r="AJ278" s="1601"/>
      <c r="AK278" s="1601"/>
      <c r="AL278" s="1602"/>
      <c r="AM278" s="1600"/>
      <c r="AN278" s="1601"/>
      <c r="AO278" s="1601"/>
      <c r="AP278" s="1601"/>
      <c r="AQ278" s="1601"/>
      <c r="AR278" s="1601"/>
      <c r="AS278" s="1601"/>
      <c r="AT278" s="1601"/>
      <c r="AU278" s="1602"/>
      <c r="AV278" s="1600"/>
      <c r="AW278" s="1601"/>
      <c r="AX278" s="1601"/>
      <c r="AY278" s="1601"/>
      <c r="AZ278" s="1601"/>
      <c r="BA278" s="1601"/>
      <c r="BB278" s="1601"/>
      <c r="BC278" s="1601"/>
      <c r="BD278" s="1602"/>
      <c r="BE278" s="1600"/>
      <c r="BF278" s="1601"/>
      <c r="BG278" s="1601"/>
      <c r="BH278" s="1601"/>
      <c r="BI278" s="1601"/>
      <c r="BJ278" s="1601"/>
      <c r="BK278" s="1601"/>
      <c r="BL278" s="1601"/>
      <c r="BM278" s="1602"/>
      <c r="BN278" s="1600"/>
      <c r="BO278" s="1601"/>
      <c r="BP278" s="1601"/>
      <c r="BQ278" s="1601"/>
      <c r="BR278" s="1601"/>
      <c r="BS278" s="1601"/>
      <c r="BT278" s="1601"/>
      <c r="BU278" s="1601"/>
      <c r="BV278" s="1602"/>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600"/>
      <c r="CT278" s="1601"/>
      <c r="CU278" s="1601"/>
      <c r="CV278" s="1601"/>
      <c r="CW278" s="1601"/>
      <c r="CX278" s="1601"/>
      <c r="CY278" s="1601"/>
      <c r="CZ278" s="1601"/>
      <c r="DA278" s="1602"/>
      <c r="DB278" s="1600"/>
      <c r="DC278" s="1601"/>
      <c r="DD278" s="1601"/>
      <c r="DE278" s="1601"/>
      <c r="DF278" s="1601"/>
      <c r="DG278" s="1601"/>
      <c r="DH278" s="1601"/>
      <c r="DI278" s="1601"/>
      <c r="DJ278" s="1763"/>
    </row>
    <row r="279" spans="2:117" ht="24" customHeight="1">
      <c r="B279" s="1786"/>
      <c r="C279" s="1592"/>
      <c r="D279" s="1769"/>
      <c r="E279" s="1581"/>
      <c r="F279" s="1581"/>
      <c r="G279" s="1770"/>
      <c r="H279" s="1765" t="s">
        <v>4402</v>
      </c>
      <c r="I279" s="1766"/>
      <c r="J279" s="1670" t="s">
        <v>4263</v>
      </c>
      <c r="K279" s="1605"/>
      <c r="L279" s="1605"/>
      <c r="M279" s="1605"/>
      <c r="N279" s="1605"/>
      <c r="O279" s="1605"/>
      <c r="P279" s="1606"/>
      <c r="Q279" s="1670" t="s">
        <v>4254</v>
      </c>
      <c r="R279" s="1605"/>
      <c r="S279" s="1605"/>
      <c r="T279" s="1606"/>
      <c r="U279" s="1603">
        <v>0.95676000000000005</v>
      </c>
      <c r="V279" s="1585"/>
      <c r="W279" s="1585"/>
      <c r="X279" s="1585"/>
      <c r="Y279" s="1585"/>
      <c r="Z279" s="1585"/>
      <c r="AA279" s="1585"/>
      <c r="AB279" s="1585"/>
      <c r="AC279" s="1610"/>
      <c r="AD279" s="1603">
        <v>8.266406400000001</v>
      </c>
      <c r="AE279" s="1585"/>
      <c r="AF279" s="1585"/>
      <c r="AG279" s="1585"/>
      <c r="AH279" s="1585"/>
      <c r="AI279" s="1585"/>
      <c r="AJ279" s="1585"/>
      <c r="AK279" s="1585"/>
      <c r="AL279" s="1610"/>
      <c r="AM279" s="1597"/>
      <c r="AN279" s="1598"/>
      <c r="AO279" s="1598"/>
      <c r="AP279" s="1598"/>
      <c r="AQ279" s="1598"/>
      <c r="AR279" s="1598"/>
      <c r="AS279" s="1598"/>
      <c r="AT279" s="1598"/>
      <c r="AU279" s="1599"/>
      <c r="AV279" s="1597"/>
      <c r="AW279" s="1598"/>
      <c r="AX279" s="1598"/>
      <c r="AY279" s="1598"/>
      <c r="AZ279" s="1598"/>
      <c r="BA279" s="1598"/>
      <c r="BB279" s="1598"/>
      <c r="BC279" s="1598"/>
      <c r="BD279" s="1599"/>
      <c r="BE279" s="1603">
        <v>86.67</v>
      </c>
      <c r="BF279" s="1585"/>
      <c r="BG279" s="1585"/>
      <c r="BH279" s="1585"/>
      <c r="BI279" s="1585"/>
      <c r="BJ279" s="1585"/>
      <c r="BK279" s="1585"/>
      <c r="BL279" s="1585"/>
      <c r="BM279" s="1610"/>
      <c r="BN279" s="1603">
        <v>748.82880000000011</v>
      </c>
      <c r="BO279" s="1585"/>
      <c r="BP279" s="1585"/>
      <c r="BQ279" s="1585"/>
      <c r="BR279" s="1585"/>
      <c r="BS279" s="1585"/>
      <c r="BT279" s="1585"/>
      <c r="BU279" s="1585"/>
      <c r="BV279" s="1610"/>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97"/>
      <c r="CT279" s="1598"/>
      <c r="CU279" s="1598"/>
      <c r="CV279" s="1598"/>
      <c r="CW279" s="1598"/>
      <c r="CX279" s="1598"/>
      <c r="CY279" s="1598"/>
      <c r="CZ279" s="1598"/>
      <c r="DA279" s="1599"/>
      <c r="DB279" s="1597"/>
      <c r="DC279" s="1598"/>
      <c r="DD279" s="1598"/>
      <c r="DE279" s="1598"/>
      <c r="DF279" s="1598"/>
      <c r="DG279" s="1598"/>
      <c r="DH279" s="1598"/>
      <c r="DI279" s="1598"/>
      <c r="DJ279" s="1762"/>
      <c r="DM279" s="772"/>
    </row>
    <row r="280" spans="2:117" ht="24" customHeight="1">
      <c r="B280" s="1786"/>
      <c r="C280" s="1592"/>
      <c r="D280" s="1769"/>
      <c r="E280" s="1581"/>
      <c r="F280" s="1581"/>
      <c r="G280" s="1770"/>
      <c r="H280" s="1767"/>
      <c r="I280" s="1768"/>
      <c r="J280" s="1769"/>
      <c r="K280" s="1581"/>
      <c r="L280" s="1581"/>
      <c r="M280" s="1581"/>
      <c r="N280" s="1581"/>
      <c r="O280" s="1581"/>
      <c r="P280" s="1770"/>
      <c r="Q280" s="1672"/>
      <c r="R280" s="1608"/>
      <c r="S280" s="1608"/>
      <c r="T280" s="1609"/>
      <c r="U280" s="1582"/>
      <c r="V280" s="1583"/>
      <c r="W280" s="1583"/>
      <c r="X280" s="1583"/>
      <c r="Y280" s="1583"/>
      <c r="Z280" s="1583"/>
      <c r="AA280" s="1583"/>
      <c r="AB280" s="1583"/>
      <c r="AC280" s="1593"/>
      <c r="AD280" s="1582" t="s">
        <v>4397</v>
      </c>
      <c r="AE280" s="1583"/>
      <c r="AF280" s="1583">
        <v>9.3379776000000003</v>
      </c>
      <c r="AG280" s="1583"/>
      <c r="AH280" s="1583"/>
      <c r="AI280" s="1583"/>
      <c r="AJ280" s="1583"/>
      <c r="AK280" s="1583" t="s">
        <v>4465</v>
      </c>
      <c r="AL280" s="1593"/>
      <c r="AM280" s="1600"/>
      <c r="AN280" s="1601"/>
      <c r="AO280" s="1601"/>
      <c r="AP280" s="1601"/>
      <c r="AQ280" s="1601"/>
      <c r="AR280" s="1601"/>
      <c r="AS280" s="1601"/>
      <c r="AT280" s="1601"/>
      <c r="AU280" s="1602"/>
      <c r="AV280" s="1600"/>
      <c r="AW280" s="1601"/>
      <c r="AX280" s="1601"/>
      <c r="AY280" s="1601"/>
      <c r="AZ280" s="1601"/>
      <c r="BA280" s="1601"/>
      <c r="BB280" s="1601"/>
      <c r="BC280" s="1601"/>
      <c r="BD280" s="1602"/>
      <c r="BE280" s="1582"/>
      <c r="BF280" s="1583"/>
      <c r="BG280" s="1583"/>
      <c r="BH280" s="1583"/>
      <c r="BI280" s="1583"/>
      <c r="BJ280" s="1583"/>
      <c r="BK280" s="1583"/>
      <c r="BL280" s="1583"/>
      <c r="BM280" s="1593"/>
      <c r="BN280" s="1582" t="s">
        <v>4397</v>
      </c>
      <c r="BO280" s="1583"/>
      <c r="BP280" s="1583">
        <v>845.89919999999995</v>
      </c>
      <c r="BQ280" s="1583"/>
      <c r="BR280" s="1583"/>
      <c r="BS280" s="1583"/>
      <c r="BT280" s="1583"/>
      <c r="BU280" s="1583" t="s">
        <v>4465</v>
      </c>
      <c r="BV280" s="1593"/>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600"/>
      <c r="CT280" s="1601"/>
      <c r="CU280" s="1601"/>
      <c r="CV280" s="1601"/>
      <c r="CW280" s="1601"/>
      <c r="CX280" s="1601"/>
      <c r="CY280" s="1601"/>
      <c r="CZ280" s="1601"/>
      <c r="DA280" s="1602"/>
      <c r="DB280" s="1600"/>
      <c r="DC280" s="1601"/>
      <c r="DD280" s="1601"/>
      <c r="DE280" s="1601"/>
      <c r="DF280" s="1601"/>
      <c r="DG280" s="1601"/>
      <c r="DH280" s="1601"/>
      <c r="DI280" s="1601"/>
      <c r="DJ280" s="1763"/>
    </row>
    <row r="281" spans="2:117" ht="24" customHeight="1">
      <c r="B281" s="1786"/>
      <c r="C281" s="1592"/>
      <c r="D281" s="1769"/>
      <c r="E281" s="1581"/>
      <c r="F281" s="1581"/>
      <c r="G281" s="1770"/>
      <c r="H281" s="1767"/>
      <c r="I281" s="1768"/>
      <c r="J281" s="1670" t="s">
        <v>4264</v>
      </c>
      <c r="K281" s="1605"/>
      <c r="L281" s="1605"/>
      <c r="M281" s="1605"/>
      <c r="N281" s="1605"/>
      <c r="O281" s="1605"/>
      <c r="P281" s="1606"/>
      <c r="Q281" s="1670" t="s">
        <v>4254</v>
      </c>
      <c r="R281" s="1605"/>
      <c r="S281" s="1605"/>
      <c r="T281" s="1606"/>
      <c r="U281" s="1603">
        <v>0.96876000000000007</v>
      </c>
      <c r="V281" s="1585"/>
      <c r="W281" s="1585"/>
      <c r="X281" s="1585"/>
      <c r="Y281" s="1585"/>
      <c r="Z281" s="1585"/>
      <c r="AA281" s="1585"/>
      <c r="AB281" s="1585"/>
      <c r="AC281" s="1610"/>
      <c r="AD281" s="1603">
        <v>8.3700864000000017</v>
      </c>
      <c r="AE281" s="1585"/>
      <c r="AF281" s="1585"/>
      <c r="AG281" s="1585"/>
      <c r="AH281" s="1585"/>
      <c r="AI281" s="1585"/>
      <c r="AJ281" s="1585"/>
      <c r="AK281" s="1585"/>
      <c r="AL281" s="1610"/>
      <c r="AM281" s="1597"/>
      <c r="AN281" s="1598"/>
      <c r="AO281" s="1598"/>
      <c r="AP281" s="1598"/>
      <c r="AQ281" s="1598"/>
      <c r="AR281" s="1598"/>
      <c r="AS281" s="1598"/>
      <c r="AT281" s="1598"/>
      <c r="AU281" s="1599"/>
      <c r="AV281" s="1597"/>
      <c r="AW281" s="1598"/>
      <c r="AX281" s="1598"/>
      <c r="AY281" s="1598"/>
      <c r="AZ281" s="1598"/>
      <c r="BA281" s="1598"/>
      <c r="BB281" s="1598"/>
      <c r="BC281" s="1598"/>
      <c r="BD281" s="1599"/>
      <c r="BE281" s="1603">
        <v>87.67</v>
      </c>
      <c r="BF281" s="1585"/>
      <c r="BG281" s="1585"/>
      <c r="BH281" s="1585"/>
      <c r="BI281" s="1585"/>
      <c r="BJ281" s="1585"/>
      <c r="BK281" s="1585"/>
      <c r="BL281" s="1585"/>
      <c r="BM281" s="1610"/>
      <c r="BN281" s="1603">
        <v>757.4688000000001</v>
      </c>
      <c r="BO281" s="1585"/>
      <c r="BP281" s="1585"/>
      <c r="BQ281" s="1585"/>
      <c r="BR281" s="1585"/>
      <c r="BS281" s="1585"/>
      <c r="BT281" s="1585"/>
      <c r="BU281" s="1585"/>
      <c r="BV281" s="1610"/>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97"/>
      <c r="CT281" s="1598"/>
      <c r="CU281" s="1598"/>
      <c r="CV281" s="1598"/>
      <c r="CW281" s="1598"/>
      <c r="CX281" s="1598"/>
      <c r="CY281" s="1598"/>
      <c r="CZ281" s="1598"/>
      <c r="DA281" s="1599"/>
      <c r="DB281" s="1597"/>
      <c r="DC281" s="1598"/>
      <c r="DD281" s="1598"/>
      <c r="DE281" s="1598"/>
      <c r="DF281" s="1598"/>
      <c r="DG281" s="1598"/>
      <c r="DH281" s="1598"/>
      <c r="DI281" s="1598"/>
      <c r="DJ281" s="1762"/>
      <c r="DM281" s="772"/>
    </row>
    <row r="282" spans="2:117" ht="24" customHeight="1">
      <c r="B282" s="1786"/>
      <c r="C282" s="1592"/>
      <c r="D282" s="1769"/>
      <c r="E282" s="1581"/>
      <c r="F282" s="1581"/>
      <c r="G282" s="1770"/>
      <c r="H282" s="1767"/>
      <c r="I282" s="1768"/>
      <c r="J282" s="1769"/>
      <c r="K282" s="1581"/>
      <c r="L282" s="1581"/>
      <c r="M282" s="1581"/>
      <c r="N282" s="1581"/>
      <c r="O282" s="1581"/>
      <c r="P282" s="1770"/>
      <c r="Q282" s="1672"/>
      <c r="R282" s="1608"/>
      <c r="S282" s="1608"/>
      <c r="T282" s="1609"/>
      <c r="U282" s="1582"/>
      <c r="V282" s="1583"/>
      <c r="W282" s="1583"/>
      <c r="X282" s="1583"/>
      <c r="Y282" s="1583"/>
      <c r="Z282" s="1583"/>
      <c r="AA282" s="1583"/>
      <c r="AB282" s="1583"/>
      <c r="AC282" s="1593"/>
      <c r="AD282" s="1582" t="s">
        <v>4397</v>
      </c>
      <c r="AE282" s="1583"/>
      <c r="AF282" s="1583">
        <v>9.4550976000000002</v>
      </c>
      <c r="AG282" s="1583"/>
      <c r="AH282" s="1583"/>
      <c r="AI282" s="1583"/>
      <c r="AJ282" s="1583"/>
      <c r="AK282" s="1583" t="s">
        <v>4465</v>
      </c>
      <c r="AL282" s="1593"/>
      <c r="AM282" s="1600"/>
      <c r="AN282" s="1601"/>
      <c r="AO282" s="1601"/>
      <c r="AP282" s="1601"/>
      <c r="AQ282" s="1601"/>
      <c r="AR282" s="1601"/>
      <c r="AS282" s="1601"/>
      <c r="AT282" s="1601"/>
      <c r="AU282" s="1602"/>
      <c r="AV282" s="1600"/>
      <c r="AW282" s="1601"/>
      <c r="AX282" s="1601"/>
      <c r="AY282" s="1601"/>
      <c r="AZ282" s="1601"/>
      <c r="BA282" s="1601"/>
      <c r="BB282" s="1601"/>
      <c r="BC282" s="1601"/>
      <c r="BD282" s="1602"/>
      <c r="BE282" s="1582"/>
      <c r="BF282" s="1583"/>
      <c r="BG282" s="1583"/>
      <c r="BH282" s="1583"/>
      <c r="BI282" s="1583"/>
      <c r="BJ282" s="1583"/>
      <c r="BK282" s="1583"/>
      <c r="BL282" s="1583"/>
      <c r="BM282" s="1593"/>
      <c r="BN282" s="1582" t="s">
        <v>4397</v>
      </c>
      <c r="BO282" s="1583"/>
      <c r="BP282" s="1583">
        <v>855.65919999999994</v>
      </c>
      <c r="BQ282" s="1583"/>
      <c r="BR282" s="1583"/>
      <c r="BS282" s="1583"/>
      <c r="BT282" s="1583"/>
      <c r="BU282" s="1583" t="s">
        <v>4465</v>
      </c>
      <c r="BV282" s="1593"/>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600"/>
      <c r="CT282" s="1601"/>
      <c r="CU282" s="1601"/>
      <c r="CV282" s="1601"/>
      <c r="CW282" s="1601"/>
      <c r="CX282" s="1601"/>
      <c r="CY282" s="1601"/>
      <c r="CZ282" s="1601"/>
      <c r="DA282" s="1602"/>
      <c r="DB282" s="1600"/>
      <c r="DC282" s="1601"/>
      <c r="DD282" s="1601"/>
      <c r="DE282" s="1601"/>
      <c r="DF282" s="1601"/>
      <c r="DG282" s="1601"/>
      <c r="DH282" s="1601"/>
      <c r="DI282" s="1601"/>
      <c r="DJ282" s="1763"/>
    </row>
    <row r="283" spans="2:117" ht="24" customHeight="1">
      <c r="B283" s="1786"/>
      <c r="C283" s="1592"/>
      <c r="D283" s="1769"/>
      <c r="E283" s="1581"/>
      <c r="F283" s="1581"/>
      <c r="G283" s="1770"/>
      <c r="H283" s="1765" t="s">
        <v>4403</v>
      </c>
      <c r="I283" s="1766"/>
      <c r="J283" s="1670" t="s">
        <v>4263</v>
      </c>
      <c r="K283" s="1605"/>
      <c r="L283" s="1605"/>
      <c r="M283" s="1605"/>
      <c r="N283" s="1605"/>
      <c r="O283" s="1605"/>
      <c r="P283" s="1606"/>
      <c r="Q283" s="1670" t="s">
        <v>4254</v>
      </c>
      <c r="R283" s="1605"/>
      <c r="S283" s="1605"/>
      <c r="T283" s="1606"/>
      <c r="U283" s="1603">
        <v>0.98076000000000008</v>
      </c>
      <c r="V283" s="1585"/>
      <c r="W283" s="1585"/>
      <c r="X283" s="1585"/>
      <c r="Y283" s="1585"/>
      <c r="Z283" s="1585"/>
      <c r="AA283" s="1585"/>
      <c r="AB283" s="1585"/>
      <c r="AC283" s="1610"/>
      <c r="AD283" s="1603">
        <v>8.4737664000000006</v>
      </c>
      <c r="AE283" s="1585"/>
      <c r="AF283" s="1585"/>
      <c r="AG283" s="1585"/>
      <c r="AH283" s="1585"/>
      <c r="AI283" s="1585"/>
      <c r="AJ283" s="1585"/>
      <c r="AK283" s="1585"/>
      <c r="AL283" s="1610"/>
      <c r="AM283" s="1597"/>
      <c r="AN283" s="1598"/>
      <c r="AO283" s="1598"/>
      <c r="AP283" s="1598"/>
      <c r="AQ283" s="1598"/>
      <c r="AR283" s="1598"/>
      <c r="AS283" s="1598"/>
      <c r="AT283" s="1598"/>
      <c r="AU283" s="1599"/>
      <c r="AV283" s="1597"/>
      <c r="AW283" s="1598"/>
      <c r="AX283" s="1598"/>
      <c r="AY283" s="1598"/>
      <c r="AZ283" s="1598"/>
      <c r="BA283" s="1598"/>
      <c r="BB283" s="1598"/>
      <c r="BC283" s="1598"/>
      <c r="BD283" s="1599"/>
      <c r="BE283" s="1603">
        <v>88.67</v>
      </c>
      <c r="BF283" s="1585"/>
      <c r="BG283" s="1585"/>
      <c r="BH283" s="1585"/>
      <c r="BI283" s="1585"/>
      <c r="BJ283" s="1585"/>
      <c r="BK283" s="1585"/>
      <c r="BL283" s="1585"/>
      <c r="BM283" s="1610"/>
      <c r="BN283" s="1603">
        <v>766.10880000000009</v>
      </c>
      <c r="BO283" s="1585"/>
      <c r="BP283" s="1585"/>
      <c r="BQ283" s="1585"/>
      <c r="BR283" s="1585"/>
      <c r="BS283" s="1585"/>
      <c r="BT283" s="1585"/>
      <c r="BU283" s="1585"/>
      <c r="BV283" s="1610"/>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97"/>
      <c r="CT283" s="1598"/>
      <c r="CU283" s="1598"/>
      <c r="CV283" s="1598"/>
      <c r="CW283" s="1598"/>
      <c r="CX283" s="1598"/>
      <c r="CY283" s="1598"/>
      <c r="CZ283" s="1598"/>
      <c r="DA283" s="1599"/>
      <c r="DB283" s="1597"/>
      <c r="DC283" s="1598"/>
      <c r="DD283" s="1598"/>
      <c r="DE283" s="1598"/>
      <c r="DF283" s="1598"/>
      <c r="DG283" s="1598"/>
      <c r="DH283" s="1598"/>
      <c r="DI283" s="1598"/>
      <c r="DJ283" s="1762"/>
      <c r="DM283" s="772"/>
    </row>
    <row r="284" spans="2:117" ht="24" customHeight="1">
      <c r="B284" s="1786"/>
      <c r="C284" s="1592"/>
      <c r="D284" s="1769"/>
      <c r="E284" s="1581"/>
      <c r="F284" s="1581"/>
      <c r="G284" s="1770"/>
      <c r="H284" s="1767"/>
      <c r="I284" s="1768"/>
      <c r="J284" s="1769"/>
      <c r="K284" s="1581"/>
      <c r="L284" s="1581"/>
      <c r="M284" s="1581"/>
      <c r="N284" s="1581"/>
      <c r="O284" s="1581"/>
      <c r="P284" s="1770"/>
      <c r="Q284" s="1672"/>
      <c r="R284" s="1608"/>
      <c r="S284" s="1608"/>
      <c r="T284" s="1609"/>
      <c r="U284" s="1582"/>
      <c r="V284" s="1583"/>
      <c r="W284" s="1583"/>
      <c r="X284" s="1583"/>
      <c r="Y284" s="1583"/>
      <c r="Z284" s="1583"/>
      <c r="AA284" s="1583"/>
      <c r="AB284" s="1583"/>
      <c r="AC284" s="1593"/>
      <c r="AD284" s="1582" t="s">
        <v>4397</v>
      </c>
      <c r="AE284" s="1583"/>
      <c r="AF284" s="1583">
        <v>9.5722176000000001</v>
      </c>
      <c r="AG284" s="1583"/>
      <c r="AH284" s="1583"/>
      <c r="AI284" s="1583"/>
      <c r="AJ284" s="1583"/>
      <c r="AK284" s="1583" t="s">
        <v>4465</v>
      </c>
      <c r="AL284" s="1593"/>
      <c r="AM284" s="1600"/>
      <c r="AN284" s="1601"/>
      <c r="AO284" s="1601"/>
      <c r="AP284" s="1601"/>
      <c r="AQ284" s="1601"/>
      <c r="AR284" s="1601"/>
      <c r="AS284" s="1601"/>
      <c r="AT284" s="1601"/>
      <c r="AU284" s="1602"/>
      <c r="AV284" s="1600"/>
      <c r="AW284" s="1601"/>
      <c r="AX284" s="1601"/>
      <c r="AY284" s="1601"/>
      <c r="AZ284" s="1601"/>
      <c r="BA284" s="1601"/>
      <c r="BB284" s="1601"/>
      <c r="BC284" s="1601"/>
      <c r="BD284" s="1602"/>
      <c r="BE284" s="1582"/>
      <c r="BF284" s="1583"/>
      <c r="BG284" s="1583"/>
      <c r="BH284" s="1583"/>
      <c r="BI284" s="1583"/>
      <c r="BJ284" s="1583"/>
      <c r="BK284" s="1583"/>
      <c r="BL284" s="1583"/>
      <c r="BM284" s="1593"/>
      <c r="BN284" s="1582" t="s">
        <v>4397</v>
      </c>
      <c r="BO284" s="1583"/>
      <c r="BP284" s="1583">
        <v>865.41920000000005</v>
      </c>
      <c r="BQ284" s="1583"/>
      <c r="BR284" s="1583"/>
      <c r="BS284" s="1583"/>
      <c r="BT284" s="1583"/>
      <c r="BU284" s="1583" t="s">
        <v>4465</v>
      </c>
      <c r="BV284" s="1593"/>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600"/>
      <c r="CT284" s="1601"/>
      <c r="CU284" s="1601"/>
      <c r="CV284" s="1601"/>
      <c r="CW284" s="1601"/>
      <c r="CX284" s="1601"/>
      <c r="CY284" s="1601"/>
      <c r="CZ284" s="1601"/>
      <c r="DA284" s="1602"/>
      <c r="DB284" s="1600"/>
      <c r="DC284" s="1601"/>
      <c r="DD284" s="1601"/>
      <c r="DE284" s="1601"/>
      <c r="DF284" s="1601"/>
      <c r="DG284" s="1601"/>
      <c r="DH284" s="1601"/>
      <c r="DI284" s="1601"/>
      <c r="DJ284" s="1763"/>
    </row>
    <row r="285" spans="2:117" ht="24" customHeight="1">
      <c r="B285" s="1786"/>
      <c r="C285" s="1592"/>
      <c r="D285" s="1769"/>
      <c r="E285" s="1581"/>
      <c r="F285" s="1581"/>
      <c r="G285" s="1770"/>
      <c r="H285" s="1767"/>
      <c r="I285" s="1768"/>
      <c r="J285" s="1670" t="s">
        <v>4264</v>
      </c>
      <c r="K285" s="1605"/>
      <c r="L285" s="1605"/>
      <c r="M285" s="1605"/>
      <c r="N285" s="1605"/>
      <c r="O285" s="1605"/>
      <c r="P285" s="1606"/>
      <c r="Q285" s="1670" t="s">
        <v>4254</v>
      </c>
      <c r="R285" s="1605"/>
      <c r="S285" s="1605"/>
      <c r="T285" s="1606"/>
      <c r="U285" s="1603">
        <v>0.99276000000000009</v>
      </c>
      <c r="V285" s="1585"/>
      <c r="W285" s="1585"/>
      <c r="X285" s="1585"/>
      <c r="Y285" s="1585"/>
      <c r="Z285" s="1585"/>
      <c r="AA285" s="1585"/>
      <c r="AB285" s="1585"/>
      <c r="AC285" s="1610"/>
      <c r="AD285" s="1603">
        <v>8.5774464000000012</v>
      </c>
      <c r="AE285" s="1585"/>
      <c r="AF285" s="1585"/>
      <c r="AG285" s="1585"/>
      <c r="AH285" s="1585"/>
      <c r="AI285" s="1585"/>
      <c r="AJ285" s="1585"/>
      <c r="AK285" s="1585"/>
      <c r="AL285" s="1610"/>
      <c r="AM285" s="1597"/>
      <c r="AN285" s="1598"/>
      <c r="AO285" s="1598"/>
      <c r="AP285" s="1598"/>
      <c r="AQ285" s="1598"/>
      <c r="AR285" s="1598"/>
      <c r="AS285" s="1598"/>
      <c r="AT285" s="1598"/>
      <c r="AU285" s="1599"/>
      <c r="AV285" s="1597"/>
      <c r="AW285" s="1598"/>
      <c r="AX285" s="1598"/>
      <c r="AY285" s="1598"/>
      <c r="AZ285" s="1598"/>
      <c r="BA285" s="1598"/>
      <c r="BB285" s="1598"/>
      <c r="BC285" s="1598"/>
      <c r="BD285" s="1599"/>
      <c r="BE285" s="1603">
        <v>89.67</v>
      </c>
      <c r="BF285" s="1585"/>
      <c r="BG285" s="1585"/>
      <c r="BH285" s="1585"/>
      <c r="BI285" s="1585"/>
      <c r="BJ285" s="1585"/>
      <c r="BK285" s="1585"/>
      <c r="BL285" s="1585"/>
      <c r="BM285" s="1610"/>
      <c r="BN285" s="1603">
        <v>774.74880000000007</v>
      </c>
      <c r="BO285" s="1585"/>
      <c r="BP285" s="1585"/>
      <c r="BQ285" s="1585"/>
      <c r="BR285" s="1585"/>
      <c r="BS285" s="1585"/>
      <c r="BT285" s="1585"/>
      <c r="BU285" s="1585"/>
      <c r="BV285" s="1610"/>
      <c r="BW285" s="764"/>
      <c r="BX285" s="764"/>
      <c r="BY285" s="764"/>
      <c r="BZ285" s="764"/>
      <c r="CA285" s="764"/>
      <c r="CB285" s="764"/>
      <c r="CC285" s="764"/>
      <c r="CD285" s="764"/>
      <c r="CE285" s="764">
        <f>AD227+AD231+AD233+AD235+AD237+AD243+AD249+AD255+AD259+AD263+AD267+AD271+AD275</f>
        <v>93.58398720000001</v>
      </c>
      <c r="CF285" s="764"/>
      <c r="CG285" s="764"/>
      <c r="CH285" s="764"/>
      <c r="CI285" s="764"/>
      <c r="CJ285" s="764"/>
      <c r="CK285" s="764"/>
      <c r="CL285" s="764"/>
      <c r="CM285" s="764"/>
      <c r="CN285" s="764"/>
      <c r="CO285" s="764"/>
      <c r="CP285" s="764"/>
      <c r="CQ285" s="764"/>
      <c r="CR285" s="764"/>
      <c r="CS285" s="1597"/>
      <c r="CT285" s="1598"/>
      <c r="CU285" s="1598"/>
      <c r="CV285" s="1598"/>
      <c r="CW285" s="1598"/>
      <c r="CX285" s="1598"/>
      <c r="CY285" s="1598"/>
      <c r="CZ285" s="1598"/>
      <c r="DA285" s="1599"/>
      <c r="DB285" s="1597"/>
      <c r="DC285" s="1598"/>
      <c r="DD285" s="1598"/>
      <c r="DE285" s="1598"/>
      <c r="DF285" s="1598"/>
      <c r="DG285" s="1598"/>
      <c r="DH285" s="1598"/>
      <c r="DI285" s="1598"/>
      <c r="DJ285" s="1762"/>
      <c r="DM285" s="772"/>
    </row>
    <row r="286" spans="2:117" ht="24" customHeight="1">
      <c r="B286" s="1786"/>
      <c r="C286" s="1592"/>
      <c r="D286" s="1769"/>
      <c r="E286" s="1581"/>
      <c r="F286" s="1581"/>
      <c r="G286" s="1770"/>
      <c r="H286" s="1767"/>
      <c r="I286" s="1768"/>
      <c r="J286" s="1769"/>
      <c r="K286" s="1581"/>
      <c r="L286" s="1581"/>
      <c r="M286" s="1581"/>
      <c r="N286" s="1581"/>
      <c r="O286" s="1581"/>
      <c r="P286" s="1770"/>
      <c r="Q286" s="1672"/>
      <c r="R286" s="1608"/>
      <c r="S286" s="1608"/>
      <c r="T286" s="1609"/>
      <c r="U286" s="1582"/>
      <c r="V286" s="1583"/>
      <c r="W286" s="1583"/>
      <c r="X286" s="1583"/>
      <c r="Y286" s="1583"/>
      <c r="Z286" s="1583"/>
      <c r="AA286" s="1583"/>
      <c r="AB286" s="1583"/>
      <c r="AC286" s="1593"/>
      <c r="AD286" s="1582" t="s">
        <v>4397</v>
      </c>
      <c r="AE286" s="1583"/>
      <c r="AF286" s="1583">
        <v>9.6893376</v>
      </c>
      <c r="AG286" s="1583"/>
      <c r="AH286" s="1583"/>
      <c r="AI286" s="1583"/>
      <c r="AJ286" s="1583"/>
      <c r="AK286" s="1583" t="s">
        <v>4465</v>
      </c>
      <c r="AL286" s="1593"/>
      <c r="AM286" s="1600"/>
      <c r="AN286" s="1601"/>
      <c r="AO286" s="1601"/>
      <c r="AP286" s="1601"/>
      <c r="AQ286" s="1601"/>
      <c r="AR286" s="1601"/>
      <c r="AS286" s="1601"/>
      <c r="AT286" s="1601"/>
      <c r="AU286" s="1602"/>
      <c r="AV286" s="1600"/>
      <c r="AW286" s="1601"/>
      <c r="AX286" s="1601"/>
      <c r="AY286" s="1601"/>
      <c r="AZ286" s="1601"/>
      <c r="BA286" s="1601"/>
      <c r="BB286" s="1601"/>
      <c r="BC286" s="1601"/>
      <c r="BD286" s="1602"/>
      <c r="BE286" s="1582"/>
      <c r="BF286" s="1583"/>
      <c r="BG286" s="1583"/>
      <c r="BH286" s="1583"/>
      <c r="BI286" s="1583"/>
      <c r="BJ286" s="1583"/>
      <c r="BK286" s="1583"/>
      <c r="BL286" s="1583"/>
      <c r="BM286" s="1593"/>
      <c r="BN286" s="1582" t="s">
        <v>4397</v>
      </c>
      <c r="BO286" s="1583"/>
      <c r="BP286" s="1583">
        <v>875.17920000000004</v>
      </c>
      <c r="BQ286" s="1583"/>
      <c r="BR286" s="1583"/>
      <c r="BS286" s="1583"/>
      <c r="BT286" s="1583"/>
      <c r="BU286" s="1583" t="s">
        <v>4465</v>
      </c>
      <c r="BV286" s="1593"/>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600"/>
      <c r="CT286" s="1601"/>
      <c r="CU286" s="1601"/>
      <c r="CV286" s="1601"/>
      <c r="CW286" s="1601"/>
      <c r="CX286" s="1601"/>
      <c r="CY286" s="1601"/>
      <c r="CZ286" s="1601"/>
      <c r="DA286" s="1602"/>
      <c r="DB286" s="1600"/>
      <c r="DC286" s="1601"/>
      <c r="DD286" s="1601"/>
      <c r="DE286" s="1601"/>
      <c r="DF286" s="1601"/>
      <c r="DG286" s="1601"/>
      <c r="DH286" s="1601"/>
      <c r="DI286" s="1601"/>
      <c r="DJ286" s="1763"/>
    </row>
    <row r="287" spans="2:117" ht="24" customHeight="1">
      <c r="B287" s="1786"/>
      <c r="C287" s="1592"/>
      <c r="D287" s="1587" t="s">
        <v>4223</v>
      </c>
      <c r="E287" s="1588"/>
      <c r="F287" s="1588"/>
      <c r="G287" s="1588"/>
      <c r="H287" s="1588"/>
      <c r="I287" s="1588"/>
      <c r="J287" s="1588"/>
      <c r="K287" s="1588"/>
      <c r="L287" s="1588"/>
      <c r="M287" s="1588"/>
      <c r="N287" s="1588"/>
      <c r="O287" s="1588"/>
      <c r="P287" s="1589"/>
      <c r="Q287" s="1749" t="s">
        <v>4265</v>
      </c>
      <c r="R287" s="1750"/>
      <c r="S287" s="1750"/>
      <c r="T287" s="1751"/>
      <c r="U287" s="1597"/>
      <c r="V287" s="1598"/>
      <c r="W287" s="1598"/>
      <c r="X287" s="1598"/>
      <c r="Y287" s="1598"/>
      <c r="Z287" s="1598"/>
      <c r="AA287" s="1598"/>
      <c r="AB287" s="1598"/>
      <c r="AC287" s="1599"/>
      <c r="AD287" s="1603">
        <f>IF(CE287="","",IF(AD249="",CE287,CE287+AD249))</f>
        <v>93.583987200000024</v>
      </c>
      <c r="AE287" s="1585"/>
      <c r="AF287" s="1585"/>
      <c r="AG287" s="1585"/>
      <c r="AH287" s="1585"/>
      <c r="AI287" s="1585"/>
      <c r="AJ287" s="1585"/>
      <c r="AK287" s="1585"/>
      <c r="AL287" s="1610"/>
      <c r="AM287" s="1597"/>
      <c r="AN287" s="1598"/>
      <c r="AO287" s="1598"/>
      <c r="AP287" s="1598"/>
      <c r="AQ287" s="1598"/>
      <c r="AR287" s="1598"/>
      <c r="AS287" s="1598"/>
      <c r="AT287" s="1598"/>
      <c r="AU287" s="1599"/>
      <c r="AV287" s="1597"/>
      <c r="AW287" s="1598"/>
      <c r="AX287" s="1598"/>
      <c r="AY287" s="1598"/>
      <c r="AZ287" s="1598"/>
      <c r="BA287" s="1598"/>
      <c r="BB287" s="1598"/>
      <c r="BC287" s="1598"/>
      <c r="BD287" s="1599"/>
      <c r="BE287" s="1597"/>
      <c r="BF287" s="1598"/>
      <c r="BG287" s="1598"/>
      <c r="BH287" s="1598"/>
      <c r="BI287" s="1598"/>
      <c r="BJ287" s="1598"/>
      <c r="BK287" s="1598"/>
      <c r="BL287" s="1598"/>
      <c r="BM287" s="1599"/>
      <c r="BN287" s="1603">
        <v>4832.5392000000002</v>
      </c>
      <c r="BO287" s="1585"/>
      <c r="BP287" s="1585"/>
      <c r="BQ287" s="1585"/>
      <c r="BR287" s="1585"/>
      <c r="BS287" s="1585"/>
      <c r="BT287" s="1585"/>
      <c r="BU287" s="1585"/>
      <c r="BV287" s="1610"/>
      <c r="BW287" s="773"/>
      <c r="BX287" s="773"/>
      <c r="BY287" s="773"/>
      <c r="BZ287" s="773"/>
      <c r="CA287" s="773"/>
      <c r="CB287" s="773"/>
      <c r="CC287" s="773"/>
      <c r="CD287" s="1707" t="s">
        <v>6300</v>
      </c>
      <c r="CE287" s="773">
        <v>93.583987200000024</v>
      </c>
      <c r="CF287" s="773"/>
      <c r="CG287" s="773"/>
      <c r="CH287" s="773"/>
      <c r="CI287" s="773"/>
      <c r="CJ287" s="773"/>
      <c r="CK287" s="773"/>
      <c r="CL287" s="773"/>
      <c r="CM287" s="773"/>
      <c r="CN287" s="773"/>
      <c r="CO287" s="773"/>
      <c r="CP287" s="773"/>
      <c r="CQ287" s="773"/>
      <c r="CR287" s="773"/>
      <c r="CS287" s="1597"/>
      <c r="CT287" s="1598"/>
      <c r="CU287" s="1598"/>
      <c r="CV287" s="1598"/>
      <c r="CW287" s="1598"/>
      <c r="CX287" s="1598"/>
      <c r="CY287" s="1598"/>
      <c r="CZ287" s="1598"/>
      <c r="DA287" s="1599"/>
      <c r="DB287" s="1597"/>
      <c r="DC287" s="1598"/>
      <c r="DD287" s="1598"/>
      <c r="DE287" s="1598"/>
      <c r="DF287" s="1598"/>
      <c r="DG287" s="1598"/>
      <c r="DH287" s="1598"/>
      <c r="DI287" s="1598"/>
      <c r="DJ287" s="1762"/>
    </row>
    <row r="288" spans="2:117" ht="24" customHeight="1">
      <c r="B288" s="1786"/>
      <c r="C288" s="1592"/>
      <c r="D288" s="1590"/>
      <c r="E288" s="1591"/>
      <c r="F288" s="1764"/>
      <c r="G288" s="1764"/>
      <c r="H288" s="1764"/>
      <c r="I288" s="1764"/>
      <c r="J288" s="1764"/>
      <c r="K288" s="1764"/>
      <c r="L288" s="1764"/>
      <c r="M288" s="1764"/>
      <c r="N288" s="1764"/>
      <c r="O288" s="1764"/>
      <c r="P288" s="1748"/>
      <c r="Q288" s="1752"/>
      <c r="R288" s="1753"/>
      <c r="S288" s="1753"/>
      <c r="T288" s="1754"/>
      <c r="U288" s="1600"/>
      <c r="V288" s="1601"/>
      <c r="W288" s="1601"/>
      <c r="X288" s="1601"/>
      <c r="Y288" s="1601"/>
      <c r="Z288" s="1601"/>
      <c r="AA288" s="1601"/>
      <c r="AB288" s="1601"/>
      <c r="AC288" s="1602"/>
      <c r="AD288" s="1582" t="s">
        <v>4464</v>
      </c>
      <c r="AE288" s="1583"/>
      <c r="AF288" s="1583">
        <f>IF(CE288="","",IF(AF250="",CE288,CE288+AF250))</f>
        <v>112.92335040000003</v>
      </c>
      <c r="AG288" s="1583"/>
      <c r="AH288" s="1583"/>
      <c r="AI288" s="1583"/>
      <c r="AJ288" s="1583"/>
      <c r="AK288" s="1583" t="s">
        <v>4465</v>
      </c>
      <c r="AL288" s="1593"/>
      <c r="AM288" s="1600"/>
      <c r="AN288" s="1601"/>
      <c r="AO288" s="1601"/>
      <c r="AP288" s="1601"/>
      <c r="AQ288" s="1601"/>
      <c r="AR288" s="1601"/>
      <c r="AS288" s="1601"/>
      <c r="AT288" s="1601"/>
      <c r="AU288" s="1602"/>
      <c r="AV288" s="1600"/>
      <c r="AW288" s="1601"/>
      <c r="AX288" s="1601"/>
      <c r="AY288" s="1601"/>
      <c r="AZ288" s="1601"/>
      <c r="BA288" s="1601"/>
      <c r="BB288" s="1601"/>
      <c r="BC288" s="1601"/>
      <c r="BD288" s="1602"/>
      <c r="BE288" s="1600"/>
      <c r="BF288" s="1601"/>
      <c r="BG288" s="1601"/>
      <c r="BH288" s="1601"/>
      <c r="BI288" s="1601"/>
      <c r="BJ288" s="1601"/>
      <c r="BK288" s="1601"/>
      <c r="BL288" s="1601"/>
      <c r="BM288" s="1602"/>
      <c r="BN288" s="1582" t="s">
        <v>4397</v>
      </c>
      <c r="BO288" s="1583"/>
      <c r="BP288" s="1583">
        <v>8282.5311999999994</v>
      </c>
      <c r="BQ288" s="1583"/>
      <c r="BR288" s="1583"/>
      <c r="BS288" s="1583"/>
      <c r="BT288" s="1583"/>
      <c r="BU288" s="1583" t="s">
        <v>4465</v>
      </c>
      <c r="BV288" s="1593"/>
      <c r="BW288" s="773"/>
      <c r="BX288" s="773"/>
      <c r="BY288" s="773"/>
      <c r="BZ288" s="773"/>
      <c r="CA288" s="773"/>
      <c r="CB288" s="773"/>
      <c r="CC288" s="773"/>
      <c r="CD288" s="1707"/>
      <c r="CE288" s="773">
        <v>112.92335040000003</v>
      </c>
      <c r="CF288" s="773"/>
      <c r="CG288" s="773"/>
      <c r="CH288" s="773"/>
      <c r="CI288" s="773"/>
      <c r="CJ288" s="773"/>
      <c r="CK288" s="773"/>
      <c r="CL288" s="773"/>
      <c r="CM288" s="773"/>
      <c r="CN288" s="773"/>
      <c r="CO288" s="773"/>
      <c r="CP288" s="773"/>
      <c r="CQ288" s="773"/>
      <c r="CR288" s="773"/>
      <c r="CS288" s="1600"/>
      <c r="CT288" s="1601"/>
      <c r="CU288" s="1601"/>
      <c r="CV288" s="1601"/>
      <c r="CW288" s="1601"/>
      <c r="CX288" s="1601"/>
      <c r="CY288" s="1601"/>
      <c r="CZ288" s="1601"/>
      <c r="DA288" s="1602"/>
      <c r="DB288" s="1600"/>
      <c r="DC288" s="1601"/>
      <c r="DD288" s="1601"/>
      <c r="DE288" s="1601"/>
      <c r="DF288" s="1601"/>
      <c r="DG288" s="1601"/>
      <c r="DH288" s="1601"/>
      <c r="DI288" s="1601"/>
      <c r="DJ288" s="1763"/>
    </row>
    <row r="289" spans="1:118" ht="24" customHeight="1">
      <c r="B289" s="1786"/>
      <c r="C289" s="1592"/>
      <c r="D289" s="1590"/>
      <c r="E289" s="1592"/>
      <c r="F289" s="1686" t="s">
        <v>4438</v>
      </c>
      <c r="G289" s="1687"/>
      <c r="H289" s="1687"/>
      <c r="I289" s="1687"/>
      <c r="J289" s="1687"/>
      <c r="K289" s="1687"/>
      <c r="L289" s="1687"/>
      <c r="M289" s="1687"/>
      <c r="N289" s="1687"/>
      <c r="O289" s="1687"/>
      <c r="P289" s="1688"/>
      <c r="Q289" s="1749" t="s">
        <v>4265</v>
      </c>
      <c r="R289" s="1750"/>
      <c r="S289" s="1750"/>
      <c r="T289" s="1751"/>
      <c r="U289" s="1597"/>
      <c r="V289" s="1598"/>
      <c r="W289" s="1598"/>
      <c r="X289" s="1598"/>
      <c r="Y289" s="1598"/>
      <c r="Z289" s="1598"/>
      <c r="AA289" s="1598"/>
      <c r="AB289" s="1598"/>
      <c r="AC289" s="1599"/>
      <c r="AD289" s="1603" t="str" cm="1">
        <f t="array" ref="AD289">IFERROR((CE289,CE289+AD251+AD229),"")</f>
        <v/>
      </c>
      <c r="AE289" s="1585"/>
      <c r="AF289" s="1585"/>
      <c r="AG289" s="1585"/>
      <c r="AH289" s="1585"/>
      <c r="AI289" s="1585"/>
      <c r="AJ289" s="1585"/>
      <c r="AK289" s="1585"/>
      <c r="AL289" s="1610"/>
      <c r="AM289" s="1597"/>
      <c r="AN289" s="1598"/>
      <c r="AO289" s="1598"/>
      <c r="AP289" s="1598"/>
      <c r="AQ289" s="1598"/>
      <c r="AR289" s="1598"/>
      <c r="AS289" s="1598"/>
      <c r="AT289" s="1598"/>
      <c r="AU289" s="1599"/>
      <c r="AV289" s="1597"/>
      <c r="AW289" s="1598"/>
      <c r="AX289" s="1598"/>
      <c r="AY289" s="1598"/>
      <c r="AZ289" s="1598"/>
      <c r="BA289" s="1598"/>
      <c r="BB289" s="1598"/>
      <c r="BC289" s="1598"/>
      <c r="BD289" s="1599"/>
      <c r="BE289" s="1597"/>
      <c r="BF289" s="1598"/>
      <c r="BG289" s="1598"/>
      <c r="BH289" s="1598"/>
      <c r="BI289" s="1598"/>
      <c r="BJ289" s="1598"/>
      <c r="BK289" s="1598"/>
      <c r="BL289" s="1598"/>
      <c r="BM289" s="1599"/>
      <c r="BN289" s="1603">
        <v>3317.6016</v>
      </c>
      <c r="BO289" s="1585"/>
      <c r="BP289" s="1585"/>
      <c r="BQ289" s="1585"/>
      <c r="BR289" s="1585"/>
      <c r="BS289" s="1585"/>
      <c r="BT289" s="1585"/>
      <c r="BU289" s="1585"/>
      <c r="BV289" s="1610"/>
      <c r="BW289" s="773"/>
      <c r="BX289" s="773"/>
      <c r="BY289" s="773"/>
      <c r="BZ289" s="773"/>
      <c r="CA289" s="773"/>
      <c r="CB289" s="773"/>
      <c r="CC289" s="773"/>
      <c r="CD289" s="1707" t="s">
        <v>4511</v>
      </c>
      <c r="CE289" s="773">
        <v>31.362163200000005</v>
      </c>
      <c r="CF289" s="773"/>
      <c r="CG289" s="773"/>
      <c r="CH289" s="773"/>
      <c r="CI289" s="773"/>
      <c r="CJ289" s="773"/>
      <c r="CK289" s="773"/>
      <c r="CL289" s="773"/>
      <c r="CM289" s="773"/>
      <c r="CN289" s="773"/>
      <c r="CO289" s="773"/>
      <c r="CP289" s="773"/>
      <c r="CQ289" s="773"/>
      <c r="CR289" s="773"/>
      <c r="CS289" s="1597"/>
      <c r="CT289" s="1598"/>
      <c r="CU289" s="1598"/>
      <c r="CV289" s="1598"/>
      <c r="CW289" s="1598"/>
      <c r="CX289" s="1598"/>
      <c r="CY289" s="1598"/>
      <c r="CZ289" s="1598"/>
      <c r="DA289" s="1599"/>
      <c r="DB289" s="1597"/>
      <c r="DC289" s="1598"/>
      <c r="DD289" s="1598"/>
      <c r="DE289" s="1598"/>
      <c r="DF289" s="1598"/>
      <c r="DG289" s="1598"/>
      <c r="DH289" s="1598"/>
      <c r="DI289" s="1598"/>
      <c r="DJ289" s="1762"/>
    </row>
    <row r="290" spans="1:118" ht="24" customHeight="1">
      <c r="B290" s="1786"/>
      <c r="C290" s="1592"/>
      <c r="D290" s="1590"/>
      <c r="E290" s="1592"/>
      <c r="F290" s="1686"/>
      <c r="G290" s="1687"/>
      <c r="H290" s="1687"/>
      <c r="I290" s="1687"/>
      <c r="J290" s="1687"/>
      <c r="K290" s="1687"/>
      <c r="L290" s="1687"/>
      <c r="M290" s="1687"/>
      <c r="N290" s="1687"/>
      <c r="O290" s="1687"/>
      <c r="P290" s="1688"/>
      <c r="Q290" s="1752"/>
      <c r="R290" s="1753"/>
      <c r="S290" s="1753"/>
      <c r="T290" s="1754"/>
      <c r="U290" s="1600"/>
      <c r="V290" s="1601"/>
      <c r="W290" s="1601"/>
      <c r="X290" s="1601"/>
      <c r="Y290" s="1601"/>
      <c r="Z290" s="1601"/>
      <c r="AA290" s="1601"/>
      <c r="AB290" s="1601"/>
      <c r="AC290" s="1602"/>
      <c r="AD290" s="1582" t="s">
        <v>4464</v>
      </c>
      <c r="AE290" s="1583"/>
      <c r="AF290" s="1583" t="str" cm="1">
        <f t="array" ref="AF290">IFERROR((CE290,CE290+AF252+AF230),"")</f>
        <v/>
      </c>
      <c r="AG290" s="1583"/>
      <c r="AH290" s="1583"/>
      <c r="AI290" s="1583"/>
      <c r="AJ290" s="1583"/>
      <c r="AK290" s="1583" t="s">
        <v>4465</v>
      </c>
      <c r="AL290" s="1758"/>
      <c r="AM290" s="1600"/>
      <c r="AN290" s="1601"/>
      <c r="AO290" s="1601"/>
      <c r="AP290" s="1601"/>
      <c r="AQ290" s="1601"/>
      <c r="AR290" s="1601"/>
      <c r="AS290" s="1601"/>
      <c r="AT290" s="1601"/>
      <c r="AU290" s="1602"/>
      <c r="AV290" s="1600"/>
      <c r="AW290" s="1601"/>
      <c r="AX290" s="1601"/>
      <c r="AY290" s="1601"/>
      <c r="AZ290" s="1601"/>
      <c r="BA290" s="1601"/>
      <c r="BB290" s="1601"/>
      <c r="BC290" s="1601"/>
      <c r="BD290" s="1602"/>
      <c r="BE290" s="1600"/>
      <c r="BF290" s="1601"/>
      <c r="BG290" s="1601"/>
      <c r="BH290" s="1601"/>
      <c r="BI290" s="1601"/>
      <c r="BJ290" s="1601"/>
      <c r="BK290" s="1601"/>
      <c r="BL290" s="1601"/>
      <c r="BM290" s="1602"/>
      <c r="BN290" s="1582" t="s">
        <v>4397</v>
      </c>
      <c r="BO290" s="1583"/>
      <c r="BP290" s="1583">
        <v>6571.2127999999993</v>
      </c>
      <c r="BQ290" s="1583"/>
      <c r="BR290" s="1583"/>
      <c r="BS290" s="1583"/>
      <c r="BT290" s="1583"/>
      <c r="BU290" s="1583" t="s">
        <v>4465</v>
      </c>
      <c r="BV290" s="1593"/>
      <c r="BW290" s="773"/>
      <c r="BX290" s="773"/>
      <c r="BY290" s="773"/>
      <c r="BZ290" s="773"/>
      <c r="CA290" s="773"/>
      <c r="CB290" s="773"/>
      <c r="CC290" s="773"/>
      <c r="CD290" s="1707"/>
      <c r="CE290" s="773">
        <v>54.005203200000011</v>
      </c>
      <c r="CF290" s="773"/>
      <c r="CG290" s="773"/>
      <c r="CH290" s="773"/>
      <c r="CI290" s="773"/>
      <c r="CJ290" s="773"/>
      <c r="CK290" s="773"/>
      <c r="CL290" s="773"/>
      <c r="CM290" s="773"/>
      <c r="CN290" s="773"/>
      <c r="CO290" s="773"/>
      <c r="CP290" s="773"/>
      <c r="CQ290" s="773"/>
      <c r="CR290" s="773"/>
      <c r="CS290" s="1600"/>
      <c r="CT290" s="1601"/>
      <c r="CU290" s="1601"/>
      <c r="CV290" s="1601"/>
      <c r="CW290" s="1601"/>
      <c r="CX290" s="1601"/>
      <c r="CY290" s="1601"/>
      <c r="CZ290" s="1601"/>
      <c r="DA290" s="1602"/>
      <c r="DB290" s="1600"/>
      <c r="DC290" s="1601"/>
      <c r="DD290" s="1601"/>
      <c r="DE290" s="1601"/>
      <c r="DF290" s="1601"/>
      <c r="DG290" s="1601"/>
      <c r="DH290" s="1601"/>
      <c r="DI290" s="1601"/>
      <c r="DJ290" s="1763"/>
    </row>
    <row r="291" spans="1:118" ht="24" customHeight="1">
      <c r="B291" s="1786"/>
      <c r="C291" s="1592"/>
      <c r="D291" s="1590"/>
      <c r="E291" s="1592"/>
      <c r="F291" s="1755" t="s">
        <v>4487</v>
      </c>
      <c r="G291" s="1756"/>
      <c r="H291" s="1756"/>
      <c r="I291" s="1756"/>
      <c r="J291" s="1756"/>
      <c r="K291" s="1756"/>
      <c r="L291" s="1756"/>
      <c r="M291" s="1756"/>
      <c r="N291" s="1756"/>
      <c r="O291" s="1756"/>
      <c r="P291" s="1757"/>
      <c r="Q291" s="1749" t="s">
        <v>4265</v>
      </c>
      <c r="R291" s="1750"/>
      <c r="S291" s="1750"/>
      <c r="T291" s="1751"/>
      <c r="U291" s="1597"/>
      <c r="V291" s="1598"/>
      <c r="W291" s="1598"/>
      <c r="X291" s="1598"/>
      <c r="Y291" s="1598"/>
      <c r="Z291" s="1598"/>
      <c r="AA291" s="1598"/>
      <c r="AB291" s="1598"/>
      <c r="AC291" s="1599"/>
      <c r="AD291" s="1603">
        <f>IF(CE291="","",IF(AD253="",CE291,CE291+AD253))</f>
        <v>16.106428800000003</v>
      </c>
      <c r="AE291" s="1585"/>
      <c r="AF291" s="1585"/>
      <c r="AG291" s="1585"/>
      <c r="AH291" s="1585"/>
      <c r="AI291" s="1585"/>
      <c r="AJ291" s="1585"/>
      <c r="AK291" s="1585"/>
      <c r="AL291" s="1610"/>
      <c r="AM291" s="1597"/>
      <c r="AN291" s="1598"/>
      <c r="AO291" s="1598"/>
      <c r="AP291" s="1598"/>
      <c r="AQ291" s="1598"/>
      <c r="AR291" s="1598"/>
      <c r="AS291" s="1598"/>
      <c r="AT291" s="1598"/>
      <c r="AU291" s="1599"/>
      <c r="AV291" s="1597"/>
      <c r="AW291" s="1598"/>
      <c r="AX291" s="1598"/>
      <c r="AY291" s="1598"/>
      <c r="AZ291" s="1598"/>
      <c r="BA291" s="1598"/>
      <c r="BB291" s="1598"/>
      <c r="BC291" s="1598"/>
      <c r="BD291" s="1599"/>
      <c r="BE291" s="1597"/>
      <c r="BF291" s="1598"/>
      <c r="BG291" s="1598"/>
      <c r="BH291" s="1598"/>
      <c r="BI291" s="1598"/>
      <c r="BJ291" s="1598"/>
      <c r="BK291" s="1598"/>
      <c r="BL291" s="1598"/>
      <c r="BM291" s="1599"/>
      <c r="BN291" s="1603"/>
      <c r="BO291" s="1585"/>
      <c r="BP291" s="1585"/>
      <c r="BQ291" s="1585"/>
      <c r="BR291" s="1585"/>
      <c r="BS291" s="1585"/>
      <c r="BT291" s="1585"/>
      <c r="BU291" s="1585"/>
      <c r="BV291" s="1610"/>
      <c r="BW291" s="773"/>
      <c r="BX291" s="773"/>
      <c r="BY291" s="773"/>
      <c r="BZ291" s="773"/>
      <c r="CA291" s="773"/>
      <c r="CB291" s="773"/>
      <c r="CC291" s="773"/>
      <c r="CD291" s="1707" t="s">
        <v>4516</v>
      </c>
      <c r="CE291" s="773">
        <v>16.106428800000003</v>
      </c>
      <c r="CF291" s="773"/>
      <c r="CG291" s="773"/>
      <c r="CH291" s="773"/>
      <c r="CI291" s="773"/>
      <c r="CJ291" s="773"/>
      <c r="CK291" s="773"/>
      <c r="CL291" s="773"/>
      <c r="CM291" s="773"/>
      <c r="CN291" s="773"/>
      <c r="CO291" s="773"/>
      <c r="CP291" s="773"/>
      <c r="CQ291" s="773"/>
      <c r="CR291" s="773"/>
      <c r="CS291" s="1597"/>
      <c r="CT291" s="1598"/>
      <c r="CU291" s="1598"/>
      <c r="CV291" s="1598"/>
      <c r="CW291" s="1598"/>
      <c r="CX291" s="1598"/>
      <c r="CY291" s="1598"/>
      <c r="CZ291" s="1598"/>
      <c r="DA291" s="1599"/>
      <c r="DB291" s="1597"/>
      <c r="DC291" s="1598"/>
      <c r="DD291" s="1598"/>
      <c r="DE291" s="1598"/>
      <c r="DF291" s="1598"/>
      <c r="DG291" s="1598"/>
      <c r="DH291" s="1598"/>
      <c r="DI291" s="1598"/>
      <c r="DJ291" s="1762"/>
      <c r="DM291" s="772"/>
      <c r="DN291" s="772"/>
    </row>
    <row r="292" spans="1:118" ht="24" customHeight="1">
      <c r="B292" s="1787"/>
      <c r="C292" s="1748"/>
      <c r="D292" s="1747"/>
      <c r="E292" s="1748"/>
      <c r="F292" s="1755"/>
      <c r="G292" s="1756"/>
      <c r="H292" s="1756"/>
      <c r="I292" s="1756"/>
      <c r="J292" s="1756"/>
      <c r="K292" s="1756"/>
      <c r="L292" s="1756"/>
      <c r="M292" s="1756"/>
      <c r="N292" s="1756"/>
      <c r="O292" s="1756"/>
      <c r="P292" s="1757"/>
      <c r="Q292" s="1752"/>
      <c r="R292" s="1753"/>
      <c r="S292" s="1753"/>
      <c r="T292" s="1754"/>
      <c r="U292" s="1600"/>
      <c r="V292" s="1601"/>
      <c r="W292" s="1601"/>
      <c r="X292" s="1601"/>
      <c r="Y292" s="1601"/>
      <c r="Z292" s="1601"/>
      <c r="AA292" s="1601"/>
      <c r="AB292" s="1601"/>
      <c r="AC292" s="1602"/>
      <c r="AD292" s="1582" t="s">
        <v>4464</v>
      </c>
      <c r="AE292" s="1583"/>
      <c r="AF292" s="1583">
        <f>IF(CE292="","",IF(AF254="",CE292,CE292+AF254))</f>
        <v>22.275052800000001</v>
      </c>
      <c r="AG292" s="1583"/>
      <c r="AH292" s="1583"/>
      <c r="AI292" s="1583"/>
      <c r="AJ292" s="1583"/>
      <c r="AK292" s="1583" t="s">
        <v>4465</v>
      </c>
      <c r="AL292" s="1593"/>
      <c r="AM292" s="1600"/>
      <c r="AN292" s="1601"/>
      <c r="AO292" s="1601"/>
      <c r="AP292" s="1601"/>
      <c r="AQ292" s="1601"/>
      <c r="AR292" s="1601"/>
      <c r="AS292" s="1601"/>
      <c r="AT292" s="1601"/>
      <c r="AU292" s="1602"/>
      <c r="AV292" s="1600"/>
      <c r="AW292" s="1601"/>
      <c r="AX292" s="1601"/>
      <c r="AY292" s="1601"/>
      <c r="AZ292" s="1601"/>
      <c r="BA292" s="1601"/>
      <c r="BB292" s="1601"/>
      <c r="BC292" s="1601"/>
      <c r="BD292" s="1602"/>
      <c r="BE292" s="1600"/>
      <c r="BF292" s="1601"/>
      <c r="BG292" s="1601"/>
      <c r="BH292" s="1601"/>
      <c r="BI292" s="1601"/>
      <c r="BJ292" s="1601"/>
      <c r="BK292" s="1601"/>
      <c r="BL292" s="1601"/>
      <c r="BM292" s="1602"/>
      <c r="BN292" s="1582" t="s">
        <v>4397</v>
      </c>
      <c r="BO292" s="1583"/>
      <c r="BP292" s="1583"/>
      <c r="BQ292" s="1583"/>
      <c r="BR292" s="1583"/>
      <c r="BS292" s="1583"/>
      <c r="BT292" s="1583"/>
      <c r="BU292" s="1583" t="s">
        <v>4465</v>
      </c>
      <c r="BV292" s="1593"/>
      <c r="BW292" s="773"/>
      <c r="BX292" s="773"/>
      <c r="BY292" s="773"/>
      <c r="BZ292" s="773"/>
      <c r="CA292" s="773"/>
      <c r="CB292" s="773"/>
      <c r="CC292" s="773"/>
      <c r="CD292" s="1896"/>
      <c r="CE292" s="773">
        <v>22.275052800000001</v>
      </c>
      <c r="CF292" s="773"/>
      <c r="CG292" s="773"/>
      <c r="CH292" s="773"/>
      <c r="CI292" s="773"/>
      <c r="CJ292" s="773"/>
      <c r="CK292" s="773"/>
      <c r="CL292" s="773"/>
      <c r="CM292" s="773"/>
      <c r="CN292" s="773"/>
      <c r="CO292" s="773"/>
      <c r="CP292" s="773"/>
      <c r="CQ292" s="773"/>
      <c r="CR292" s="773"/>
      <c r="CS292" s="1600"/>
      <c r="CT292" s="1601"/>
      <c r="CU292" s="1601"/>
      <c r="CV292" s="1601"/>
      <c r="CW292" s="1601"/>
      <c r="CX292" s="1601"/>
      <c r="CY292" s="1601"/>
      <c r="CZ292" s="1601"/>
      <c r="DA292" s="1602"/>
      <c r="DB292" s="1600"/>
      <c r="DC292" s="1601"/>
      <c r="DD292" s="1601"/>
      <c r="DE292" s="1601"/>
      <c r="DF292" s="1601"/>
      <c r="DG292" s="1601"/>
      <c r="DH292" s="1601"/>
      <c r="DI292" s="1601"/>
      <c r="DJ292" s="1763"/>
    </row>
    <row r="293" spans="1:118" ht="24" customHeight="1">
      <c r="B293" s="1604" t="s">
        <v>4505</v>
      </c>
      <c r="C293" s="1605"/>
      <c r="D293" s="1605"/>
      <c r="E293" s="1605"/>
      <c r="F293" s="1605"/>
      <c r="G293" s="1605"/>
      <c r="H293" s="1605"/>
      <c r="I293" s="1605"/>
      <c r="J293" s="1605"/>
      <c r="K293" s="1605"/>
      <c r="L293" s="1605"/>
      <c r="M293" s="1605"/>
      <c r="N293" s="1605"/>
      <c r="O293" s="1605"/>
      <c r="P293" s="1605"/>
      <c r="Q293" s="1605"/>
      <c r="R293" s="1605"/>
      <c r="S293" s="1605"/>
      <c r="T293" s="1605"/>
      <c r="U293" s="1605"/>
      <c r="V293" s="1605"/>
      <c r="W293" s="1605"/>
      <c r="X293" s="1605"/>
      <c r="Y293" s="1605"/>
      <c r="Z293" s="1605"/>
      <c r="AA293" s="1605"/>
      <c r="AB293" s="1605"/>
      <c r="AC293" s="1606"/>
      <c r="AD293" s="1603">
        <f>IFERROR(SUM(AD151+AD189+AD223+AD287),"")</f>
        <v>423670.00086720003</v>
      </c>
      <c r="AE293" s="1585"/>
      <c r="AF293" s="1585"/>
      <c r="AG293" s="1585"/>
      <c r="AH293" s="1585"/>
      <c r="AI293" s="1585"/>
      <c r="AJ293" s="1585"/>
      <c r="AK293" s="1585"/>
      <c r="AL293" s="1610"/>
      <c r="AM293" s="1597"/>
      <c r="AN293" s="1598"/>
      <c r="AO293" s="1598"/>
      <c r="AP293" s="1598"/>
      <c r="AQ293" s="1598"/>
      <c r="AR293" s="1598"/>
      <c r="AS293" s="1598"/>
      <c r="AT293" s="1598"/>
      <c r="AU293" s="1599"/>
      <c r="AV293" s="1594">
        <v>54010.917500000003</v>
      </c>
      <c r="AW293" s="1595"/>
      <c r="AX293" s="1595"/>
      <c r="AY293" s="1595"/>
      <c r="AZ293" s="1595"/>
      <c r="BA293" s="1595"/>
      <c r="BB293" s="1595"/>
      <c r="BC293" s="1595"/>
      <c r="BD293" s="1596"/>
      <c r="BE293" s="1597"/>
      <c r="BF293" s="1598"/>
      <c r="BG293" s="1598"/>
      <c r="BH293" s="1598"/>
      <c r="BI293" s="1598"/>
      <c r="BJ293" s="1598"/>
      <c r="BK293" s="1598"/>
      <c r="BL293" s="1598"/>
      <c r="BM293" s="1599"/>
      <c r="BN293" s="1603">
        <v>64852.507999999994</v>
      </c>
      <c r="BO293" s="1585"/>
      <c r="BP293" s="1585"/>
      <c r="BQ293" s="1585"/>
      <c r="BR293" s="1585"/>
      <c r="BS293" s="1585"/>
      <c r="BT293" s="1585"/>
      <c r="BU293" s="1585"/>
      <c r="BV293" s="1610"/>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97"/>
      <c r="CT293" s="1598"/>
      <c r="CU293" s="1598"/>
      <c r="CV293" s="1598"/>
      <c r="CW293" s="1598"/>
      <c r="CX293" s="1598"/>
      <c r="CY293" s="1598"/>
      <c r="CZ293" s="1598"/>
      <c r="DA293" s="1599"/>
      <c r="DB293" s="1603">
        <v>7693.9138000000003</v>
      </c>
      <c r="DC293" s="1585"/>
      <c r="DD293" s="1585"/>
      <c r="DE293" s="1585"/>
      <c r="DF293" s="1585"/>
      <c r="DG293" s="1585"/>
      <c r="DH293" s="1585"/>
      <c r="DI293" s="1585"/>
      <c r="DJ293" s="1586"/>
    </row>
    <row r="294" spans="1:118" ht="24" customHeight="1">
      <c r="B294" s="1607"/>
      <c r="C294" s="1581"/>
      <c r="D294" s="1608"/>
      <c r="E294" s="1608"/>
      <c r="F294" s="1608"/>
      <c r="G294" s="1608"/>
      <c r="H294" s="1608"/>
      <c r="I294" s="1608"/>
      <c r="J294" s="1608"/>
      <c r="K294" s="1608"/>
      <c r="L294" s="1608"/>
      <c r="M294" s="1608"/>
      <c r="N294" s="1608"/>
      <c r="O294" s="1608"/>
      <c r="P294" s="1608"/>
      <c r="Q294" s="1608"/>
      <c r="R294" s="1608"/>
      <c r="S294" s="1608"/>
      <c r="T294" s="1608"/>
      <c r="U294" s="1608"/>
      <c r="V294" s="1608"/>
      <c r="W294" s="1608"/>
      <c r="X294" s="1608"/>
      <c r="Y294" s="1608"/>
      <c r="Z294" s="1608"/>
      <c r="AA294" s="1608"/>
      <c r="AB294" s="1608"/>
      <c r="AC294" s="1609"/>
      <c r="AD294" s="1582" t="s">
        <v>4464</v>
      </c>
      <c r="AE294" s="1583"/>
      <c r="AF294" s="1583">
        <f>IFERROR(SUM(AF152+AF190+AF224+AF288),"")</f>
        <v>423870.08900640003</v>
      </c>
      <c r="AG294" s="1583"/>
      <c r="AH294" s="1583"/>
      <c r="AI294" s="1583"/>
      <c r="AJ294" s="1583"/>
      <c r="AK294" s="1583" t="s">
        <v>4465</v>
      </c>
      <c r="AL294" s="1593"/>
      <c r="AM294" s="1600"/>
      <c r="AN294" s="1601"/>
      <c r="AO294" s="1601"/>
      <c r="AP294" s="1601"/>
      <c r="AQ294" s="1601"/>
      <c r="AR294" s="1601"/>
      <c r="AS294" s="1601"/>
      <c r="AT294" s="1601"/>
      <c r="AU294" s="1602"/>
      <c r="AV294" s="1582" t="s">
        <v>4397</v>
      </c>
      <c r="AW294" s="1583"/>
      <c r="AX294" s="1583">
        <v>54289.447499999995</v>
      </c>
      <c r="AY294" s="1583"/>
      <c r="AZ294" s="1583"/>
      <c r="BA294" s="1583"/>
      <c r="BB294" s="1583"/>
      <c r="BC294" s="1583" t="s">
        <v>4398</v>
      </c>
      <c r="BD294" s="1593"/>
      <c r="BE294" s="1600"/>
      <c r="BF294" s="1601"/>
      <c r="BG294" s="1601"/>
      <c r="BH294" s="1601"/>
      <c r="BI294" s="1601"/>
      <c r="BJ294" s="1601"/>
      <c r="BK294" s="1601"/>
      <c r="BL294" s="1601"/>
      <c r="BM294" s="1602"/>
      <c r="BN294" s="1582" t="s">
        <v>4397</v>
      </c>
      <c r="BO294" s="1583"/>
      <c r="BP294" s="1583">
        <v>68595.548800000004</v>
      </c>
      <c r="BQ294" s="1583"/>
      <c r="BR294" s="1583"/>
      <c r="BS294" s="1583"/>
      <c r="BT294" s="1583"/>
      <c r="BU294" s="1583" t="s">
        <v>4465</v>
      </c>
      <c r="BV294" s="1593"/>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600"/>
      <c r="CT294" s="1601"/>
      <c r="CU294" s="1601"/>
      <c r="CV294" s="1601"/>
      <c r="CW294" s="1601"/>
      <c r="CX294" s="1601"/>
      <c r="CY294" s="1601"/>
      <c r="CZ294" s="1601"/>
      <c r="DA294" s="1602"/>
      <c r="DB294" s="1582" t="s">
        <v>4397</v>
      </c>
      <c r="DC294" s="1583"/>
      <c r="DD294" s="1583">
        <v>7717.9066000000003</v>
      </c>
      <c r="DE294" s="1583"/>
      <c r="DF294" s="1583"/>
      <c r="DG294" s="1583"/>
      <c r="DH294" s="1583"/>
      <c r="DI294" s="1583" t="s">
        <v>4465</v>
      </c>
      <c r="DJ294" s="1584"/>
    </row>
    <row r="295" spans="1:118" ht="24" customHeight="1">
      <c r="B295" s="1739"/>
      <c r="C295" s="1740"/>
      <c r="D295" s="1743" t="s">
        <v>4267</v>
      </c>
      <c r="E295" s="1743"/>
      <c r="F295" s="1743"/>
      <c r="G295" s="1743"/>
      <c r="H295" s="1743"/>
      <c r="I295" s="1743"/>
      <c r="J295" s="1743"/>
      <c r="K295" s="1743"/>
      <c r="L295" s="1743"/>
      <c r="M295" s="1743"/>
      <c r="N295" s="1743"/>
      <c r="O295" s="1743"/>
      <c r="P295" s="1743"/>
      <c r="Q295" s="1743"/>
      <c r="R295" s="1743"/>
      <c r="S295" s="1743"/>
      <c r="T295" s="1743"/>
      <c r="U295" s="1743"/>
      <c r="V295" s="1743"/>
      <c r="W295" s="1743"/>
      <c r="X295" s="1743"/>
      <c r="Y295" s="1743"/>
      <c r="Z295" s="1743"/>
      <c r="AA295" s="1743"/>
      <c r="AB295" s="1743"/>
      <c r="AC295" s="1744"/>
      <c r="AD295" s="1603" t="str">
        <f>IFERROR(SUM(AD225+AD289+AD189),"")</f>
        <v/>
      </c>
      <c r="AE295" s="1585"/>
      <c r="AF295" s="1585"/>
      <c r="AG295" s="1585"/>
      <c r="AH295" s="1585"/>
      <c r="AI295" s="1585"/>
      <c r="AJ295" s="1585"/>
      <c r="AK295" s="1585"/>
      <c r="AL295" s="1610"/>
      <c r="AM295" s="1597"/>
      <c r="AN295" s="1598"/>
      <c r="AO295" s="1598"/>
      <c r="AP295" s="1598"/>
      <c r="AQ295" s="1598"/>
      <c r="AR295" s="1598"/>
      <c r="AS295" s="1598"/>
      <c r="AT295" s="1598"/>
      <c r="AU295" s="1599"/>
      <c r="AV295" s="1594">
        <v>28500.375</v>
      </c>
      <c r="AW295" s="1595"/>
      <c r="AX295" s="1595"/>
      <c r="AY295" s="1595"/>
      <c r="AZ295" s="1595"/>
      <c r="BA295" s="1595"/>
      <c r="BB295" s="1595"/>
      <c r="BC295" s="1595"/>
      <c r="BD295" s="1596"/>
      <c r="BE295" s="1597"/>
      <c r="BF295" s="1598"/>
      <c r="BG295" s="1598"/>
      <c r="BH295" s="1598"/>
      <c r="BI295" s="1598"/>
      <c r="BJ295" s="1598"/>
      <c r="BK295" s="1598"/>
      <c r="BL295" s="1598"/>
      <c r="BM295" s="1599"/>
      <c r="BN295" s="1603">
        <v>6961.1791999999996</v>
      </c>
      <c r="BO295" s="1585"/>
      <c r="BP295" s="1585"/>
      <c r="BQ295" s="1585"/>
      <c r="BR295" s="1585"/>
      <c r="BS295" s="1585"/>
      <c r="BT295" s="1585"/>
      <c r="BU295" s="1585"/>
      <c r="BV295" s="1610"/>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97"/>
      <c r="CT295" s="1598"/>
      <c r="CU295" s="1598"/>
      <c r="CV295" s="1598"/>
      <c r="CW295" s="1598"/>
      <c r="CX295" s="1598"/>
      <c r="CY295" s="1598"/>
      <c r="CZ295" s="1598"/>
      <c r="DA295" s="1599"/>
      <c r="DB295" s="1603">
        <v>3737.0852</v>
      </c>
      <c r="DC295" s="1585"/>
      <c r="DD295" s="1585"/>
      <c r="DE295" s="1585"/>
      <c r="DF295" s="1585"/>
      <c r="DG295" s="1585"/>
      <c r="DH295" s="1585"/>
      <c r="DI295" s="1585"/>
      <c r="DJ295" s="1586"/>
    </row>
    <row r="296" spans="1:118" ht="24" customHeight="1">
      <c r="B296" s="1741"/>
      <c r="C296" s="1742"/>
      <c r="D296" s="1745"/>
      <c r="E296" s="1745"/>
      <c r="F296" s="1745"/>
      <c r="G296" s="1745"/>
      <c r="H296" s="1745"/>
      <c r="I296" s="1745"/>
      <c r="J296" s="1745"/>
      <c r="K296" s="1745"/>
      <c r="L296" s="1745"/>
      <c r="M296" s="1745"/>
      <c r="N296" s="1745"/>
      <c r="O296" s="1745"/>
      <c r="P296" s="1745"/>
      <c r="Q296" s="1745"/>
      <c r="R296" s="1745"/>
      <c r="S296" s="1745"/>
      <c r="T296" s="1745"/>
      <c r="U296" s="1745"/>
      <c r="V296" s="1745"/>
      <c r="W296" s="1745"/>
      <c r="X296" s="1745"/>
      <c r="Y296" s="1745"/>
      <c r="Z296" s="1745"/>
      <c r="AA296" s="1745"/>
      <c r="AB296" s="1745"/>
      <c r="AC296" s="1742"/>
      <c r="AD296" s="1582" t="s">
        <v>4464</v>
      </c>
      <c r="AE296" s="1583"/>
      <c r="AF296" s="1583" t="str">
        <f>IFERROR(SUM(AF226+AF290),"")</f>
        <v/>
      </c>
      <c r="AG296" s="1583"/>
      <c r="AH296" s="1583"/>
      <c r="AI296" s="1583"/>
      <c r="AJ296" s="1583"/>
      <c r="AK296" s="1583" t="s">
        <v>4465</v>
      </c>
      <c r="AL296" s="1593"/>
      <c r="AM296" s="1600"/>
      <c r="AN296" s="1601"/>
      <c r="AO296" s="1601"/>
      <c r="AP296" s="1601"/>
      <c r="AQ296" s="1601"/>
      <c r="AR296" s="1601"/>
      <c r="AS296" s="1601"/>
      <c r="AT296" s="1601"/>
      <c r="AU296" s="1602"/>
      <c r="AV296" s="1582" t="s">
        <v>4397</v>
      </c>
      <c r="AW296" s="1583"/>
      <c r="AX296" s="1583">
        <v>28500.375</v>
      </c>
      <c r="AY296" s="1583"/>
      <c r="AZ296" s="1583"/>
      <c r="BA296" s="1583"/>
      <c r="BB296" s="1583"/>
      <c r="BC296" s="1583" t="s">
        <v>4398</v>
      </c>
      <c r="BD296" s="1593"/>
      <c r="BE296" s="1600"/>
      <c r="BF296" s="1601"/>
      <c r="BG296" s="1601"/>
      <c r="BH296" s="1601"/>
      <c r="BI296" s="1601"/>
      <c r="BJ296" s="1601"/>
      <c r="BK296" s="1601"/>
      <c r="BL296" s="1601"/>
      <c r="BM296" s="1602"/>
      <c r="BN296" s="1582" t="s">
        <v>4397</v>
      </c>
      <c r="BO296" s="1583"/>
      <c r="BP296" s="1583">
        <v>38198.844799999999</v>
      </c>
      <c r="BQ296" s="1583"/>
      <c r="BR296" s="1583"/>
      <c r="BS296" s="1583"/>
      <c r="BT296" s="1583"/>
      <c r="BU296" s="1583" t="s">
        <v>4465</v>
      </c>
      <c r="BV296" s="1593"/>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600"/>
      <c r="CT296" s="1601"/>
      <c r="CU296" s="1601"/>
      <c r="CV296" s="1601"/>
      <c r="CW296" s="1601"/>
      <c r="CX296" s="1601"/>
      <c r="CY296" s="1601"/>
      <c r="CZ296" s="1601"/>
      <c r="DA296" s="1602"/>
      <c r="DB296" s="1582" t="s">
        <v>4397</v>
      </c>
      <c r="DC296" s="1583"/>
      <c r="DD296" s="1583">
        <v>3761.4380000000001</v>
      </c>
      <c r="DE296" s="1583"/>
      <c r="DF296" s="1583"/>
      <c r="DG296" s="1583"/>
      <c r="DH296" s="1583"/>
      <c r="DI296" s="1583" t="s">
        <v>4465</v>
      </c>
      <c r="DJ296" s="1584"/>
    </row>
    <row r="297" spans="1:118" ht="24" customHeight="1">
      <c r="B297" s="1604" t="s">
        <v>4268</v>
      </c>
      <c r="C297" s="1605"/>
      <c r="D297" s="1605"/>
      <c r="E297" s="1605"/>
      <c r="F297" s="1605"/>
      <c r="G297" s="1605"/>
      <c r="H297" s="1605"/>
      <c r="I297" s="1605"/>
      <c r="J297" s="1605"/>
      <c r="K297" s="1605"/>
      <c r="L297" s="1605"/>
      <c r="M297" s="1605"/>
      <c r="N297" s="1605"/>
      <c r="O297" s="1605"/>
      <c r="P297" s="1605"/>
      <c r="Q297" s="1605"/>
      <c r="R297" s="1605"/>
      <c r="S297" s="1605"/>
      <c r="T297" s="1605"/>
      <c r="U297" s="1605"/>
      <c r="V297" s="1605"/>
      <c r="W297" s="1605"/>
      <c r="X297" s="1605"/>
      <c r="Y297" s="1605"/>
      <c r="Z297" s="1605"/>
      <c r="AA297" s="1605"/>
      <c r="AB297" s="1605"/>
      <c r="AC297" s="1606"/>
      <c r="AD297" s="995" t="s">
        <v>4293</v>
      </c>
      <c r="AE297" s="1585">
        <f>IFERROR((AD293*0.0258),"")</f>
        <v>10930.68602237376</v>
      </c>
      <c r="AF297" s="1585"/>
      <c r="AG297" s="1585"/>
      <c r="AH297" s="1585"/>
      <c r="AI297" s="1585"/>
      <c r="AJ297" s="1585"/>
      <c r="AK297" s="1585"/>
      <c r="AL297" s="1610"/>
      <c r="AM297" s="1597"/>
      <c r="AN297" s="1598"/>
      <c r="AO297" s="1598"/>
      <c r="AP297" s="1598"/>
      <c r="AQ297" s="1598"/>
      <c r="AR297" s="1598"/>
      <c r="AS297" s="1598"/>
      <c r="AT297" s="1598"/>
      <c r="AU297" s="1599"/>
      <c r="AV297" s="1594">
        <v>1393.4816715000002</v>
      </c>
      <c r="AW297" s="1595"/>
      <c r="AX297" s="1595"/>
      <c r="AY297" s="1595"/>
      <c r="AZ297" s="1595"/>
      <c r="BA297" s="1595"/>
      <c r="BB297" s="1595"/>
      <c r="BC297" s="1595"/>
      <c r="BD297" s="1596"/>
      <c r="BE297" s="1597"/>
      <c r="BF297" s="1598"/>
      <c r="BG297" s="1598"/>
      <c r="BH297" s="1598"/>
      <c r="BI297" s="1598"/>
      <c r="BJ297" s="1598"/>
      <c r="BK297" s="1598"/>
      <c r="BL297" s="1598"/>
      <c r="BM297" s="1599"/>
      <c r="BN297" s="995" t="s">
        <v>4294</v>
      </c>
      <c r="BO297" s="1585">
        <v>1673.1947063999999</v>
      </c>
      <c r="BP297" s="1585"/>
      <c r="BQ297" s="1585"/>
      <c r="BR297" s="1585"/>
      <c r="BS297" s="1585"/>
      <c r="BT297" s="1585"/>
      <c r="BU297" s="1585"/>
      <c r="BV297" s="1610"/>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97"/>
      <c r="CT297" s="1598"/>
      <c r="CU297" s="1598"/>
      <c r="CV297" s="1598"/>
      <c r="CW297" s="1598"/>
      <c r="CX297" s="1598"/>
      <c r="CY297" s="1598"/>
      <c r="CZ297" s="1598"/>
      <c r="DA297" s="1599"/>
      <c r="DB297" s="995" t="s">
        <v>4295</v>
      </c>
      <c r="DC297" s="1585">
        <v>198.50297603999999</v>
      </c>
      <c r="DD297" s="1585"/>
      <c r="DE297" s="1585"/>
      <c r="DF297" s="1585"/>
      <c r="DG297" s="1585"/>
      <c r="DH297" s="1585"/>
      <c r="DI297" s="1585"/>
      <c r="DJ297" s="1586"/>
      <c r="DM297" s="772">
        <f>IF(AND(AE297="",BO297="",DC297=""),"",AE297-BO297-DC297+D359)</f>
        <v>9059.0503982785212</v>
      </c>
    </row>
    <row r="298" spans="1:118" ht="24" customHeight="1">
      <c r="B298" s="1607"/>
      <c r="C298" s="1581"/>
      <c r="D298" s="1608"/>
      <c r="E298" s="1608"/>
      <c r="F298" s="1608"/>
      <c r="G298" s="1608"/>
      <c r="H298" s="1608"/>
      <c r="I298" s="1608"/>
      <c r="J298" s="1608"/>
      <c r="K298" s="1608"/>
      <c r="L298" s="1608"/>
      <c r="M298" s="1608"/>
      <c r="N298" s="1608"/>
      <c r="O298" s="1608"/>
      <c r="P298" s="1608"/>
      <c r="Q298" s="1608"/>
      <c r="R298" s="1608"/>
      <c r="S298" s="1608"/>
      <c r="T298" s="1608"/>
      <c r="U298" s="1608"/>
      <c r="V298" s="1608"/>
      <c r="W298" s="1608"/>
      <c r="X298" s="1608"/>
      <c r="Y298" s="1608"/>
      <c r="Z298" s="1608"/>
      <c r="AA298" s="1608"/>
      <c r="AB298" s="1608"/>
      <c r="AC298" s="1609"/>
      <c r="AD298" s="1582" t="s">
        <v>4397</v>
      </c>
      <c r="AE298" s="1583"/>
      <c r="AF298" s="1583">
        <f>IFERROR((AF294*0.0258),"")</f>
        <v>10935.84829636512</v>
      </c>
      <c r="AG298" s="1583"/>
      <c r="AH298" s="1583"/>
      <c r="AI298" s="1583"/>
      <c r="AJ298" s="1583"/>
      <c r="AK298" s="1583" t="s">
        <v>4398</v>
      </c>
      <c r="AL298" s="1593"/>
      <c r="AM298" s="1600"/>
      <c r="AN298" s="1601"/>
      <c r="AO298" s="1601"/>
      <c r="AP298" s="1601"/>
      <c r="AQ298" s="1601"/>
      <c r="AR298" s="1601"/>
      <c r="AS298" s="1601"/>
      <c r="AT298" s="1601"/>
      <c r="AU298" s="1602"/>
      <c r="AV298" s="1582" t="s">
        <v>4397</v>
      </c>
      <c r="AW298" s="1583"/>
      <c r="AX298" s="1583">
        <v>1400.6677454999999</v>
      </c>
      <c r="AY298" s="1583"/>
      <c r="AZ298" s="1583"/>
      <c r="BA298" s="1583"/>
      <c r="BB298" s="1583"/>
      <c r="BC298" s="1583" t="s">
        <v>4398</v>
      </c>
      <c r="BD298" s="1593"/>
      <c r="BE298" s="1600"/>
      <c r="BF298" s="1601"/>
      <c r="BG298" s="1601"/>
      <c r="BH298" s="1601"/>
      <c r="BI298" s="1601"/>
      <c r="BJ298" s="1601"/>
      <c r="BK298" s="1601"/>
      <c r="BL298" s="1601"/>
      <c r="BM298" s="1602"/>
      <c r="BN298" s="1582" t="s">
        <v>4397</v>
      </c>
      <c r="BO298" s="1583"/>
      <c r="BP298" s="1583">
        <v>1769.7651590400001</v>
      </c>
      <c r="BQ298" s="1583"/>
      <c r="BR298" s="1583"/>
      <c r="BS298" s="1583"/>
      <c r="BT298" s="1583"/>
      <c r="BU298" s="1583" t="s">
        <v>4398</v>
      </c>
      <c r="BV298" s="1593"/>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600"/>
      <c r="CT298" s="1601"/>
      <c r="CU298" s="1601"/>
      <c r="CV298" s="1601"/>
      <c r="CW298" s="1601"/>
      <c r="CX298" s="1601"/>
      <c r="CY298" s="1601"/>
      <c r="CZ298" s="1601"/>
      <c r="DA298" s="1602"/>
      <c r="DB298" s="1582" t="s">
        <v>4397</v>
      </c>
      <c r="DC298" s="1583"/>
      <c r="DD298" s="1583">
        <v>199.12199028000001</v>
      </c>
      <c r="DE298" s="1583"/>
      <c r="DF298" s="1583"/>
      <c r="DG298" s="1583"/>
      <c r="DH298" s="1583"/>
      <c r="DI298" s="1583" t="s">
        <v>4398</v>
      </c>
      <c r="DJ298" s="1584"/>
    </row>
    <row r="299" spans="1:118" ht="24" customHeight="1">
      <c r="B299" s="1739"/>
      <c r="C299" s="1740"/>
      <c r="D299" s="1743" t="s">
        <v>4269</v>
      </c>
      <c r="E299" s="1743"/>
      <c r="F299" s="1743"/>
      <c r="G299" s="1743"/>
      <c r="H299" s="1743"/>
      <c r="I299" s="1743"/>
      <c r="J299" s="1743"/>
      <c r="K299" s="1743"/>
      <c r="L299" s="1743"/>
      <c r="M299" s="1743"/>
      <c r="N299" s="1743"/>
      <c r="O299" s="1743"/>
      <c r="P299" s="1743"/>
      <c r="Q299" s="1743"/>
      <c r="R299" s="1743"/>
      <c r="S299" s="1743"/>
      <c r="T299" s="1743"/>
      <c r="U299" s="1743"/>
      <c r="V299" s="1743"/>
      <c r="W299" s="1743"/>
      <c r="X299" s="1743"/>
      <c r="Y299" s="1743"/>
      <c r="Z299" s="1743"/>
      <c r="AA299" s="1743"/>
      <c r="AB299" s="1743"/>
      <c r="AC299" s="1744"/>
      <c r="AD299" s="1603" t="str">
        <f>IFERROR((AD295*0.0258),"")</f>
        <v/>
      </c>
      <c r="AE299" s="1585"/>
      <c r="AF299" s="1585"/>
      <c r="AG299" s="1585"/>
      <c r="AH299" s="1585"/>
      <c r="AI299" s="1585"/>
      <c r="AJ299" s="1585"/>
      <c r="AK299" s="1585"/>
      <c r="AL299" s="1610"/>
      <c r="AM299" s="1597"/>
      <c r="AN299" s="1598"/>
      <c r="AO299" s="1598"/>
      <c r="AP299" s="1598"/>
      <c r="AQ299" s="1598"/>
      <c r="AR299" s="1598"/>
      <c r="AS299" s="1598"/>
      <c r="AT299" s="1598"/>
      <c r="AU299" s="1599"/>
      <c r="AV299" s="1603">
        <v>735.30967499999997</v>
      </c>
      <c r="AW299" s="1585"/>
      <c r="AX299" s="1585"/>
      <c r="AY299" s="1585"/>
      <c r="AZ299" s="1585"/>
      <c r="BA299" s="1585"/>
      <c r="BB299" s="1585"/>
      <c r="BC299" s="1585"/>
      <c r="BD299" s="1610"/>
      <c r="BE299" s="1597"/>
      <c r="BF299" s="1598"/>
      <c r="BG299" s="1598"/>
      <c r="BH299" s="1598"/>
      <c r="BI299" s="1598"/>
      <c r="BJ299" s="1598"/>
      <c r="BK299" s="1598"/>
      <c r="BL299" s="1598"/>
      <c r="BM299" s="1599"/>
      <c r="BN299" s="1603">
        <v>179.59842336</v>
      </c>
      <c r="BO299" s="1585"/>
      <c r="BP299" s="1585"/>
      <c r="BQ299" s="1585"/>
      <c r="BR299" s="1585"/>
      <c r="BS299" s="1585"/>
      <c r="BT299" s="1585"/>
      <c r="BU299" s="1585"/>
      <c r="BV299" s="1610"/>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97"/>
      <c r="CT299" s="1598"/>
      <c r="CU299" s="1598"/>
      <c r="CV299" s="1598"/>
      <c r="CW299" s="1598"/>
      <c r="CX299" s="1598"/>
      <c r="CY299" s="1598"/>
      <c r="CZ299" s="1598"/>
      <c r="DA299" s="1599"/>
      <c r="DB299" s="1603">
        <v>96.416798159999999</v>
      </c>
      <c r="DC299" s="1585"/>
      <c r="DD299" s="1585"/>
      <c r="DE299" s="1585"/>
      <c r="DF299" s="1585"/>
      <c r="DG299" s="1585"/>
      <c r="DH299" s="1585"/>
      <c r="DI299" s="1585"/>
      <c r="DJ299" s="1586"/>
    </row>
    <row r="300" spans="1:118" ht="24" customHeight="1">
      <c r="B300" s="1741"/>
      <c r="C300" s="1742"/>
      <c r="D300" s="1745"/>
      <c r="E300" s="1745"/>
      <c r="F300" s="1745"/>
      <c r="G300" s="1745"/>
      <c r="H300" s="1745"/>
      <c r="I300" s="1745"/>
      <c r="J300" s="1745"/>
      <c r="K300" s="1745"/>
      <c r="L300" s="1745"/>
      <c r="M300" s="1745"/>
      <c r="N300" s="1745"/>
      <c r="O300" s="1745"/>
      <c r="P300" s="1745"/>
      <c r="Q300" s="1745"/>
      <c r="R300" s="1745"/>
      <c r="S300" s="1745"/>
      <c r="T300" s="1745"/>
      <c r="U300" s="1745"/>
      <c r="V300" s="1745"/>
      <c r="W300" s="1745"/>
      <c r="X300" s="1745"/>
      <c r="Y300" s="1745"/>
      <c r="Z300" s="1745"/>
      <c r="AA300" s="1745"/>
      <c r="AB300" s="1745"/>
      <c r="AC300" s="1742"/>
      <c r="AD300" s="1582" t="s">
        <v>4464</v>
      </c>
      <c r="AE300" s="1583"/>
      <c r="AF300" s="1583" t="str">
        <f>IFERROR((AF296*0.0258),"")</f>
        <v/>
      </c>
      <c r="AG300" s="1583"/>
      <c r="AH300" s="1583"/>
      <c r="AI300" s="1583"/>
      <c r="AJ300" s="1583"/>
      <c r="AK300" s="1583" t="s">
        <v>4465</v>
      </c>
      <c r="AL300" s="1593"/>
      <c r="AM300" s="1600"/>
      <c r="AN300" s="1601"/>
      <c r="AO300" s="1601"/>
      <c r="AP300" s="1601"/>
      <c r="AQ300" s="1601"/>
      <c r="AR300" s="1601"/>
      <c r="AS300" s="1601"/>
      <c r="AT300" s="1601"/>
      <c r="AU300" s="1602"/>
      <c r="AV300" s="1582" t="s">
        <v>4397</v>
      </c>
      <c r="AW300" s="1583"/>
      <c r="AX300" s="1583">
        <v>735.30967499999997</v>
      </c>
      <c r="AY300" s="1583"/>
      <c r="AZ300" s="1583"/>
      <c r="BA300" s="1583"/>
      <c r="BB300" s="1583"/>
      <c r="BC300" s="1583" t="s">
        <v>4465</v>
      </c>
      <c r="BD300" s="1593"/>
      <c r="BE300" s="1600"/>
      <c r="BF300" s="1601"/>
      <c r="BG300" s="1601"/>
      <c r="BH300" s="1601"/>
      <c r="BI300" s="1601"/>
      <c r="BJ300" s="1601"/>
      <c r="BK300" s="1601"/>
      <c r="BL300" s="1601"/>
      <c r="BM300" s="1602"/>
      <c r="BN300" s="1582" t="s">
        <v>4397</v>
      </c>
      <c r="BO300" s="1583"/>
      <c r="BP300" s="1583">
        <v>985.53019583999992</v>
      </c>
      <c r="BQ300" s="1583"/>
      <c r="BR300" s="1583"/>
      <c r="BS300" s="1583"/>
      <c r="BT300" s="1583"/>
      <c r="BU300" s="1583" t="s">
        <v>4465</v>
      </c>
      <c r="BV300" s="1593"/>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600"/>
      <c r="CT300" s="1601"/>
      <c r="CU300" s="1601"/>
      <c r="CV300" s="1601"/>
      <c r="CW300" s="1601"/>
      <c r="CX300" s="1601"/>
      <c r="CY300" s="1601"/>
      <c r="CZ300" s="1601"/>
      <c r="DA300" s="1602"/>
      <c r="DB300" s="1582" t="s">
        <v>4397</v>
      </c>
      <c r="DC300" s="1583"/>
      <c r="DD300" s="1583">
        <v>97.04510040000001</v>
      </c>
      <c r="DE300" s="1583"/>
      <c r="DF300" s="1583"/>
      <c r="DG300" s="1583"/>
      <c r="DH300" s="1583"/>
      <c r="DI300" s="1583" t="s">
        <v>4465</v>
      </c>
      <c r="DJ300" s="1584"/>
    </row>
    <row r="301" spans="1:118" ht="24" customHeight="1">
      <c r="B301" s="1759" t="s">
        <v>4270</v>
      </c>
      <c r="C301" s="1760"/>
      <c r="D301" s="1760"/>
      <c r="E301" s="1760"/>
      <c r="F301" s="1760"/>
      <c r="G301" s="1760"/>
      <c r="H301" s="1760"/>
      <c r="I301" s="1760"/>
      <c r="J301" s="1760"/>
      <c r="K301" s="1760"/>
      <c r="L301" s="1760"/>
      <c r="M301" s="1760"/>
      <c r="N301" s="1760"/>
      <c r="O301" s="1760"/>
      <c r="P301" s="1760"/>
      <c r="Q301" s="1760"/>
      <c r="R301" s="1760"/>
      <c r="S301" s="1760"/>
      <c r="T301" s="1760"/>
      <c r="U301" s="1760"/>
      <c r="V301" s="1760"/>
      <c r="W301" s="1760"/>
      <c r="X301" s="1760"/>
      <c r="Y301" s="1760"/>
      <c r="Z301" s="1760"/>
      <c r="AA301" s="1760"/>
      <c r="AB301" s="1760"/>
      <c r="AC301" s="1761"/>
      <c r="AD301" s="1603">
        <f>IF('STEP１（第１入力頁）'!D23="","",'STEP１（第１入力頁）'!D23)</f>
        <v>10000</v>
      </c>
      <c r="AE301" s="1585"/>
      <c r="AF301" s="1585"/>
      <c r="AG301" s="1585"/>
      <c r="AH301" s="1585"/>
      <c r="AI301" s="1585"/>
      <c r="AJ301" s="1585"/>
      <c r="AK301" s="1585"/>
      <c r="AL301" s="1610"/>
      <c r="AM301" s="1736"/>
      <c r="AN301" s="1737"/>
      <c r="AO301" s="1737"/>
      <c r="AP301" s="1737"/>
      <c r="AQ301" s="1737"/>
      <c r="AR301" s="1737"/>
      <c r="AS301" s="1737"/>
      <c r="AT301" s="1737"/>
      <c r="AU301" s="1738"/>
      <c r="AV301" s="1603">
        <f>IF('STEP１（第１入力頁）'!I23="","",'STEP１（第１入力頁）'!I23)</f>
        <v>20000</v>
      </c>
      <c r="AW301" s="1585"/>
      <c r="AX301" s="1585"/>
      <c r="AY301" s="1585"/>
      <c r="AZ301" s="1585"/>
      <c r="BA301" s="1585"/>
      <c r="BB301" s="1585"/>
      <c r="BC301" s="1585"/>
      <c r="BD301" s="1610"/>
      <c r="BE301" s="1736"/>
      <c r="BF301" s="1737"/>
      <c r="BG301" s="1737"/>
      <c r="BH301" s="1737"/>
      <c r="BI301" s="1737"/>
      <c r="BJ301" s="1737"/>
      <c r="BK301" s="1737"/>
      <c r="BL301" s="1737"/>
      <c r="BM301" s="1738"/>
      <c r="BN301" s="1736"/>
      <c r="BO301" s="1737"/>
      <c r="BP301" s="1737"/>
      <c r="BQ301" s="1737"/>
      <c r="BR301" s="1737"/>
      <c r="BS301" s="1737"/>
      <c r="BT301" s="1737"/>
      <c r="BU301" s="1737"/>
      <c r="BV301" s="1738"/>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736"/>
      <c r="CT301" s="1737"/>
      <c r="CU301" s="1737"/>
      <c r="CV301" s="1737"/>
      <c r="CW301" s="1737"/>
      <c r="CX301" s="1737"/>
      <c r="CY301" s="1737"/>
      <c r="CZ301" s="1737"/>
      <c r="DA301" s="1738"/>
      <c r="DB301" s="1736"/>
      <c r="DC301" s="1737"/>
      <c r="DD301" s="1737"/>
      <c r="DE301" s="1737"/>
      <c r="DF301" s="1737"/>
      <c r="DG301" s="1737"/>
      <c r="DH301" s="1737"/>
      <c r="DI301" s="1737"/>
      <c r="DJ301" s="1746"/>
    </row>
    <row r="302" spans="1:118" ht="24" customHeight="1" thickBot="1">
      <c r="A302" s="774"/>
      <c r="B302" s="1729" t="s">
        <v>4271</v>
      </c>
      <c r="C302" s="1730"/>
      <c r="D302" s="1730"/>
      <c r="E302" s="1730"/>
      <c r="F302" s="1730"/>
      <c r="G302" s="1730"/>
      <c r="H302" s="1730"/>
      <c r="I302" s="1730"/>
      <c r="J302" s="1730"/>
      <c r="K302" s="1730"/>
      <c r="L302" s="1730"/>
      <c r="M302" s="1730"/>
      <c r="N302" s="1730"/>
      <c r="O302" s="1730"/>
      <c r="P302" s="1730"/>
      <c r="Q302" s="1730"/>
      <c r="R302" s="1730"/>
      <c r="S302" s="1730"/>
      <c r="T302" s="1730"/>
      <c r="U302" s="1730"/>
      <c r="V302" s="1730"/>
      <c r="W302" s="1730"/>
      <c r="X302" s="1730"/>
      <c r="Y302" s="1730"/>
      <c r="Z302" s="1730"/>
      <c r="AA302" s="1730"/>
      <c r="AB302" s="1730"/>
      <c r="AC302" s="1731"/>
      <c r="AD302" s="1732">
        <f>IF(OR(AF298="",AD301=""),"",AF298/AD301*100)</f>
        <v>109.3584829636512</v>
      </c>
      <c r="AE302" s="1733"/>
      <c r="AF302" s="1733"/>
      <c r="AG302" s="1733"/>
      <c r="AH302" s="1733"/>
      <c r="AI302" s="1733"/>
      <c r="AJ302" s="1733"/>
      <c r="AK302" s="1733"/>
      <c r="AL302" s="1734"/>
      <c r="AM302" s="1726"/>
      <c r="AN302" s="1727"/>
      <c r="AO302" s="1727"/>
      <c r="AP302" s="1727"/>
      <c r="AQ302" s="1727"/>
      <c r="AR302" s="1727"/>
      <c r="AS302" s="1727"/>
      <c r="AT302" s="1727"/>
      <c r="AU302" s="1735"/>
      <c r="AV302" s="1732">
        <f>IF(OR(AX298="",AV301=""),"",AX298/AV301*100)</f>
        <v>7.0033387275000001</v>
      </c>
      <c r="AW302" s="1733"/>
      <c r="AX302" s="1733"/>
      <c r="AY302" s="1733"/>
      <c r="AZ302" s="1733"/>
      <c r="BA302" s="1733"/>
      <c r="BB302" s="1733"/>
      <c r="BC302" s="1733"/>
      <c r="BD302" s="1734"/>
      <c r="BE302" s="1726"/>
      <c r="BF302" s="1727"/>
      <c r="BG302" s="1727"/>
      <c r="BH302" s="1727"/>
      <c r="BI302" s="1727"/>
      <c r="BJ302" s="1727"/>
      <c r="BK302" s="1727"/>
      <c r="BL302" s="1727"/>
      <c r="BM302" s="1735"/>
      <c r="BN302" s="1726"/>
      <c r="BO302" s="1727"/>
      <c r="BP302" s="1727"/>
      <c r="BQ302" s="1727"/>
      <c r="BR302" s="1727"/>
      <c r="BS302" s="1727"/>
      <c r="BT302" s="1727"/>
      <c r="BU302" s="1727"/>
      <c r="BV302" s="1735"/>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726"/>
      <c r="CT302" s="1727"/>
      <c r="CU302" s="1727"/>
      <c r="CV302" s="1727"/>
      <c r="CW302" s="1727"/>
      <c r="CX302" s="1727"/>
      <c r="CY302" s="1727"/>
      <c r="CZ302" s="1727"/>
      <c r="DA302" s="1735"/>
      <c r="DB302" s="1726"/>
      <c r="DC302" s="1727"/>
      <c r="DD302" s="1727"/>
      <c r="DE302" s="1727"/>
      <c r="DF302" s="1727"/>
      <c r="DG302" s="1727"/>
      <c r="DH302" s="1727"/>
      <c r="DI302" s="1727"/>
      <c r="DJ302" s="1728"/>
    </row>
    <row r="303" spans="1:118">
      <c r="B303" s="1252" t="s">
        <v>7238</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7239</v>
      </c>
    </row>
    <row r="305" spans="1:106">
      <c r="B305" s="775"/>
      <c r="E305" s="259" t="s">
        <v>7237</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680" t="s">
        <v>4272</v>
      </c>
      <c r="C309" s="1681"/>
      <c r="D309" s="1681"/>
      <c r="E309" s="1681"/>
      <c r="F309" s="1681"/>
      <c r="G309" s="1681"/>
      <c r="H309" s="1681"/>
      <c r="I309" s="1681"/>
      <c r="J309" s="1681"/>
      <c r="K309" s="1681"/>
      <c r="L309" s="1681"/>
      <c r="M309" s="1681"/>
      <c r="N309" s="1681"/>
      <c r="O309" s="1681"/>
      <c r="P309" s="1681"/>
      <c r="Q309" s="1681" t="s">
        <v>218</v>
      </c>
      <c r="R309" s="1681"/>
      <c r="S309" s="1681"/>
      <c r="T309" s="1681"/>
      <c r="U309" s="1712" t="str">
        <f>元号</f>
        <v>西暦</v>
      </c>
      <c r="V309" s="1712"/>
      <c r="W309" s="1712"/>
      <c r="X309" s="1712"/>
      <c r="Y309" s="1712"/>
      <c r="Z309" s="1712"/>
      <c r="AA309" s="1712"/>
      <c r="AB309" s="1712"/>
      <c r="AC309" s="1712"/>
      <c r="AD309" s="1712"/>
      <c r="AE309" s="1712"/>
      <c r="AF309" s="1712"/>
      <c r="AG309" s="1712"/>
      <c r="AH309" s="1712"/>
      <c r="AI309" s="1712"/>
      <c r="AJ309" s="1712"/>
      <c r="AK309" s="1712"/>
      <c r="AL309" s="1712"/>
      <c r="AM309" s="1712"/>
      <c r="AN309" s="1712"/>
      <c r="AO309" s="1712"/>
      <c r="AP309" s="1712"/>
      <c r="AQ309" s="1712"/>
      <c r="AR309" s="1713"/>
      <c r="AS309" s="1714">
        <f>'STEP１（第１入力頁）'!D17</f>
        <v>2023</v>
      </c>
      <c r="AT309" s="1715"/>
      <c r="AU309" s="1716"/>
      <c r="AV309" s="1717" t="s">
        <v>3142</v>
      </c>
      <c r="AW309" s="1718"/>
      <c r="AX309" s="1718"/>
      <c r="AY309" s="1718"/>
      <c r="AZ309" s="1718"/>
      <c r="BA309" s="1718"/>
      <c r="BB309" s="1718"/>
      <c r="BC309" s="1718"/>
      <c r="BD309" s="1718"/>
      <c r="BE309" s="1718"/>
      <c r="BF309" s="1718"/>
      <c r="BG309" s="1718"/>
      <c r="BH309" s="1718"/>
      <c r="BI309" s="1718"/>
      <c r="BJ309" s="1718"/>
      <c r="BK309" s="1718"/>
      <c r="BL309" s="1718"/>
      <c r="BM309" s="1718"/>
      <c r="BN309" s="1718"/>
      <c r="BO309" s="1718"/>
      <c r="BP309" s="1718"/>
      <c r="BQ309" s="1718"/>
      <c r="BR309" s="1718"/>
      <c r="BS309" s="1718"/>
      <c r="BT309" s="1718"/>
      <c r="BU309" s="1718"/>
      <c r="BV309" s="1719"/>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682"/>
      <c r="C310" s="1683"/>
      <c r="D310" s="1683"/>
      <c r="E310" s="1683"/>
      <c r="F310" s="1683"/>
      <c r="G310" s="1683"/>
      <c r="H310" s="1683"/>
      <c r="I310" s="1683"/>
      <c r="J310" s="1683"/>
      <c r="K310" s="1683"/>
      <c r="L310" s="1683"/>
      <c r="M310" s="1683"/>
      <c r="N310" s="1683"/>
      <c r="O310" s="1683"/>
      <c r="P310" s="1683"/>
      <c r="Q310" s="1683"/>
      <c r="R310" s="1683"/>
      <c r="S310" s="1683"/>
      <c r="T310" s="1683"/>
      <c r="U310" s="1670" t="s">
        <v>4185</v>
      </c>
      <c r="V310" s="1605"/>
      <c r="W310" s="1605"/>
      <c r="X310" s="1605"/>
      <c r="Y310" s="1605"/>
      <c r="Z310" s="1605"/>
      <c r="AA310" s="1605"/>
      <c r="AB310" s="1605"/>
      <c r="AC310" s="1605"/>
      <c r="AD310" s="1605"/>
      <c r="AE310" s="1605"/>
      <c r="AF310" s="1605"/>
      <c r="AG310" s="1605"/>
      <c r="AH310" s="1605"/>
      <c r="AI310" s="1605"/>
      <c r="AJ310" s="1605"/>
      <c r="AK310" s="1605"/>
      <c r="AL310" s="1605"/>
      <c r="AM310" s="1605"/>
      <c r="AN310" s="1605"/>
      <c r="AO310" s="1605"/>
      <c r="AP310" s="1605"/>
      <c r="AQ310" s="1605"/>
      <c r="AR310" s="1605"/>
      <c r="AS310" s="1605"/>
      <c r="AT310" s="1605"/>
      <c r="AU310" s="1605"/>
      <c r="AV310" s="1605"/>
      <c r="AW310" s="1605"/>
      <c r="AX310" s="1605"/>
      <c r="AY310" s="1605"/>
      <c r="AZ310" s="1605"/>
      <c r="BA310" s="1605"/>
      <c r="BB310" s="1605"/>
      <c r="BC310" s="1605"/>
      <c r="BD310" s="1605"/>
      <c r="BE310" s="1605"/>
      <c r="BF310" s="1605"/>
      <c r="BG310" s="1605"/>
      <c r="BH310" s="1605"/>
      <c r="BI310" s="1605"/>
      <c r="BJ310" s="1605"/>
      <c r="BK310" s="1605"/>
      <c r="BL310" s="1605"/>
      <c r="BM310" s="1605"/>
      <c r="BN310" s="1605"/>
      <c r="BO310" s="1605"/>
      <c r="BP310" s="1605"/>
      <c r="BQ310" s="1605"/>
      <c r="BR310" s="1605"/>
      <c r="BS310" s="1605"/>
      <c r="BT310" s="1605"/>
      <c r="BU310" s="1605"/>
      <c r="BV310" s="1671"/>
      <c r="CS310" s="778"/>
    </row>
    <row r="311" spans="1:106" ht="24" customHeight="1">
      <c r="B311" s="1682"/>
      <c r="C311" s="1683"/>
      <c r="D311" s="1683"/>
      <c r="E311" s="1683"/>
      <c r="F311" s="1683"/>
      <c r="G311" s="1683"/>
      <c r="H311" s="1683"/>
      <c r="I311" s="1683"/>
      <c r="J311" s="1683"/>
      <c r="K311" s="1683"/>
      <c r="L311" s="1683"/>
      <c r="M311" s="1683"/>
      <c r="N311" s="1683"/>
      <c r="O311" s="1683"/>
      <c r="P311" s="1683"/>
      <c r="Q311" s="1683"/>
      <c r="R311" s="1683"/>
      <c r="S311" s="1683"/>
      <c r="T311" s="1683"/>
      <c r="U311" s="1672"/>
      <c r="V311" s="1608"/>
      <c r="W311" s="1608"/>
      <c r="X311" s="1608"/>
      <c r="Y311" s="1608"/>
      <c r="Z311" s="1608"/>
      <c r="AA311" s="1608"/>
      <c r="AB311" s="1608"/>
      <c r="AC311" s="1608"/>
      <c r="AD311" s="1608"/>
      <c r="AE311" s="1608"/>
      <c r="AF311" s="1608"/>
      <c r="AG311" s="1608"/>
      <c r="AH311" s="1608"/>
      <c r="AI311" s="1608"/>
      <c r="AJ311" s="1608"/>
      <c r="AK311" s="1608"/>
      <c r="AL311" s="1608"/>
      <c r="AM311" s="1608"/>
      <c r="AN311" s="1608"/>
      <c r="AO311" s="1608"/>
      <c r="AP311" s="1608"/>
      <c r="AQ311" s="1608"/>
      <c r="AR311" s="1608"/>
      <c r="AS311" s="1608"/>
      <c r="AT311" s="1608"/>
      <c r="AU311" s="1608"/>
      <c r="AV311" s="1608"/>
      <c r="AW311" s="1608"/>
      <c r="AX311" s="1608"/>
      <c r="AY311" s="1608"/>
      <c r="AZ311" s="1608"/>
      <c r="BA311" s="1608"/>
      <c r="BB311" s="1608"/>
      <c r="BC311" s="1608"/>
      <c r="BD311" s="1608"/>
      <c r="BE311" s="1608"/>
      <c r="BF311" s="1608"/>
      <c r="BG311" s="1608"/>
      <c r="BH311" s="1608"/>
      <c r="BI311" s="1608"/>
      <c r="BJ311" s="1608"/>
      <c r="BK311" s="1608"/>
      <c r="BL311" s="1608"/>
      <c r="BM311" s="1608"/>
      <c r="BN311" s="1608"/>
      <c r="BO311" s="1608"/>
      <c r="BP311" s="1608"/>
      <c r="BQ311" s="1608"/>
      <c r="BR311" s="1608"/>
      <c r="BS311" s="1608"/>
      <c r="BT311" s="1608"/>
      <c r="BU311" s="1608"/>
      <c r="BV311" s="1673"/>
      <c r="CS311" s="778"/>
    </row>
    <row r="312" spans="1:106" ht="24" customHeight="1" thickBot="1">
      <c r="B312" s="1684"/>
      <c r="C312" s="1685"/>
      <c r="D312" s="1685"/>
      <c r="E312" s="1685"/>
      <c r="F312" s="1685"/>
      <c r="G312" s="1685"/>
      <c r="H312" s="1685"/>
      <c r="I312" s="1685"/>
      <c r="J312" s="1685"/>
      <c r="K312" s="1685"/>
      <c r="L312" s="1685"/>
      <c r="M312" s="1685"/>
      <c r="N312" s="1685"/>
      <c r="O312" s="1685"/>
      <c r="P312" s="1685"/>
      <c r="Q312" s="1685"/>
      <c r="R312" s="1685"/>
      <c r="S312" s="1685"/>
      <c r="T312" s="1685"/>
      <c r="U312" s="1674" t="s">
        <v>3122</v>
      </c>
      <c r="V312" s="1675"/>
      <c r="W312" s="1675"/>
      <c r="X312" s="1675"/>
      <c r="Y312" s="1675"/>
      <c r="Z312" s="1675"/>
      <c r="AA312" s="1675"/>
      <c r="AB312" s="1675"/>
      <c r="AC312" s="1675"/>
      <c r="AD312" s="1675"/>
      <c r="AE312" s="1675"/>
      <c r="AF312" s="1675"/>
      <c r="AG312" s="1675"/>
      <c r="AH312" s="1675"/>
      <c r="AI312" s="1675"/>
      <c r="AJ312" s="1675"/>
      <c r="AK312" s="1675"/>
      <c r="AL312" s="1675"/>
      <c r="AM312" s="1675"/>
      <c r="AN312" s="1675"/>
      <c r="AO312" s="1675"/>
      <c r="AP312" s="1675"/>
      <c r="AQ312" s="1675"/>
      <c r="AR312" s="1675"/>
      <c r="AS312" s="1675"/>
      <c r="AT312" s="1675"/>
      <c r="AU312" s="1676"/>
      <c r="AV312" s="1674" t="s">
        <v>4500</v>
      </c>
      <c r="AW312" s="1675"/>
      <c r="AX312" s="1675"/>
      <c r="AY312" s="1675"/>
      <c r="AZ312" s="1675"/>
      <c r="BA312" s="1675"/>
      <c r="BB312" s="1675"/>
      <c r="BC312" s="1675"/>
      <c r="BD312" s="1675"/>
      <c r="BE312" s="1675"/>
      <c r="BF312" s="1675"/>
      <c r="BG312" s="1675"/>
      <c r="BH312" s="1675"/>
      <c r="BI312" s="1675"/>
      <c r="BJ312" s="1675"/>
      <c r="BK312" s="1675"/>
      <c r="BL312" s="1675"/>
      <c r="BM312" s="1675"/>
      <c r="BN312" s="1675"/>
      <c r="BO312" s="1675"/>
      <c r="BP312" s="1675"/>
      <c r="BQ312" s="1675"/>
      <c r="BR312" s="1675"/>
      <c r="BS312" s="1675"/>
      <c r="BT312" s="1675"/>
      <c r="BU312" s="1675"/>
      <c r="BV312" s="1677"/>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689" t="s">
        <v>4273</v>
      </c>
      <c r="C313" s="1681"/>
      <c r="D313" s="1681" t="s">
        <v>4274</v>
      </c>
      <c r="E313" s="1681"/>
      <c r="F313" s="1681"/>
      <c r="G313" s="1681"/>
      <c r="H313" s="1681"/>
      <c r="I313" s="1681"/>
      <c r="J313" s="1681"/>
      <c r="K313" s="1681"/>
      <c r="L313" s="1681"/>
      <c r="M313" s="1681"/>
      <c r="N313" s="1681"/>
      <c r="O313" s="1681"/>
      <c r="P313" s="1681"/>
      <c r="Q313" s="1681" t="s">
        <v>4265</v>
      </c>
      <c r="R313" s="1681"/>
      <c r="S313" s="1681"/>
      <c r="T313" s="1681"/>
      <c r="U313" s="1720">
        <f>電気需要最適化!H2</f>
        <v>3.1079000000000006E-2</v>
      </c>
      <c r="V313" s="1721"/>
      <c r="W313" s="1721"/>
      <c r="X313" s="1721"/>
      <c r="Y313" s="1721"/>
      <c r="Z313" s="1721"/>
      <c r="AA313" s="1721"/>
      <c r="AB313" s="1721"/>
      <c r="AC313" s="1721"/>
      <c r="AD313" s="1721"/>
      <c r="AE313" s="1721"/>
      <c r="AF313" s="1721"/>
      <c r="AG313" s="1721"/>
      <c r="AH313" s="1721"/>
      <c r="AI313" s="1721"/>
      <c r="AJ313" s="1721"/>
      <c r="AK313" s="1721"/>
      <c r="AL313" s="1721"/>
      <c r="AM313" s="1721"/>
      <c r="AN313" s="1721"/>
      <c r="AO313" s="1721"/>
      <c r="AP313" s="1721"/>
      <c r="AQ313" s="1721"/>
      <c r="AR313" s="1721"/>
      <c r="AS313" s="1721"/>
      <c r="AT313" s="1721"/>
      <c r="AU313" s="1722"/>
      <c r="AV313" s="1723">
        <f>IF(電気需要最適化!AA52 = "","",電気需要最適化!AA52*0.0258)</f>
        <v>7.5372790800000006E-3</v>
      </c>
      <c r="AW313" s="1724"/>
      <c r="AX313" s="1724"/>
      <c r="AY313" s="1724"/>
      <c r="AZ313" s="1724"/>
      <c r="BA313" s="1724"/>
      <c r="BB313" s="1724"/>
      <c r="BC313" s="1724"/>
      <c r="BD313" s="1724"/>
      <c r="BE313" s="1724"/>
      <c r="BF313" s="1724"/>
      <c r="BG313" s="1724"/>
      <c r="BH313" s="1724"/>
      <c r="BI313" s="1724"/>
      <c r="BJ313" s="1724"/>
      <c r="BK313" s="1724"/>
      <c r="BL313" s="1724"/>
      <c r="BM313" s="1724"/>
      <c r="BN313" s="1724"/>
      <c r="BO313" s="1724"/>
      <c r="BP313" s="1724"/>
      <c r="BQ313" s="1724"/>
      <c r="BR313" s="1724"/>
      <c r="BS313" s="1724"/>
      <c r="BT313" s="1724"/>
      <c r="BU313" s="1724"/>
      <c r="BV313" s="1725"/>
      <c r="CS313" s="778"/>
    </row>
    <row r="314" spans="1:106" ht="24" customHeight="1">
      <c r="B314" s="1682"/>
      <c r="C314" s="1683"/>
      <c r="D314" s="1686" t="s">
        <v>4275</v>
      </c>
      <c r="E314" s="1687"/>
      <c r="F314" s="1687"/>
      <c r="G314" s="1687"/>
      <c r="H314" s="1687"/>
      <c r="I314" s="1687"/>
      <c r="J314" s="1687"/>
      <c r="K314" s="1687"/>
      <c r="L314" s="1687"/>
      <c r="M314" s="1687"/>
      <c r="N314" s="1687"/>
      <c r="O314" s="1687"/>
      <c r="P314" s="1688"/>
      <c r="Q314" s="1686" t="s">
        <v>4265</v>
      </c>
      <c r="R314" s="1687"/>
      <c r="S314" s="1687"/>
      <c r="T314" s="1688"/>
      <c r="U314" s="1629">
        <f>電気需要最適化!I2</f>
        <v>3.1678999999999999E-2</v>
      </c>
      <c r="V314" s="1628"/>
      <c r="W314" s="1628"/>
      <c r="X314" s="1628"/>
      <c r="Y314" s="1628"/>
      <c r="Z314" s="1628"/>
      <c r="AA314" s="1628"/>
      <c r="AB314" s="1628"/>
      <c r="AC314" s="1628"/>
      <c r="AD314" s="1628"/>
      <c r="AE314" s="1628"/>
      <c r="AF314" s="1628"/>
      <c r="AG314" s="1628"/>
      <c r="AH314" s="1628"/>
      <c r="AI314" s="1628"/>
      <c r="AJ314" s="1628"/>
      <c r="AK314" s="1628"/>
      <c r="AL314" s="1628"/>
      <c r="AM314" s="1628"/>
      <c r="AN314" s="1628"/>
      <c r="AO314" s="1628"/>
      <c r="AP314" s="1628"/>
      <c r="AQ314" s="1628"/>
      <c r="AR314" s="1628"/>
      <c r="AS314" s="1628"/>
      <c r="AT314" s="1628"/>
      <c r="AU314" s="1663"/>
      <c r="AV314" s="1629">
        <f>IF(電気需要最適化!AB52 = "","",電気需要最適化!AB52*0.0258)</f>
        <v>7.6827910800000001E-3</v>
      </c>
      <c r="AW314" s="1628"/>
      <c r="AX314" s="1628"/>
      <c r="AY314" s="1628"/>
      <c r="AZ314" s="1628"/>
      <c r="BA314" s="1628"/>
      <c r="BB314" s="1628"/>
      <c r="BC314" s="1628"/>
      <c r="BD314" s="1628"/>
      <c r="BE314" s="1628"/>
      <c r="BF314" s="1628"/>
      <c r="BG314" s="1628"/>
      <c r="BH314" s="1628"/>
      <c r="BI314" s="1628"/>
      <c r="BJ314" s="1628"/>
      <c r="BK314" s="1628"/>
      <c r="BL314" s="1628"/>
      <c r="BM314" s="1628"/>
      <c r="BN314" s="1628"/>
      <c r="BO314" s="1628"/>
      <c r="BP314" s="1628"/>
      <c r="BQ314" s="1628"/>
      <c r="BR314" s="1628"/>
      <c r="BS314" s="1628"/>
      <c r="BT314" s="1628"/>
      <c r="BU314" s="1628"/>
      <c r="BV314" s="1662"/>
      <c r="CS314" s="778"/>
    </row>
    <row r="315" spans="1:106" ht="24" customHeight="1">
      <c r="B315" s="1682"/>
      <c r="C315" s="1683"/>
      <c r="D315" s="1686" t="s">
        <v>4536</v>
      </c>
      <c r="E315" s="1687"/>
      <c r="F315" s="1687"/>
      <c r="G315" s="1687"/>
      <c r="H315" s="1687"/>
      <c r="I315" s="1687"/>
      <c r="J315" s="1687"/>
      <c r="K315" s="1687"/>
      <c r="L315" s="1687"/>
      <c r="M315" s="1687"/>
      <c r="N315" s="1687"/>
      <c r="O315" s="1687"/>
      <c r="P315" s="1688"/>
      <c r="Q315" s="1686" t="s">
        <v>4265</v>
      </c>
      <c r="R315" s="1687"/>
      <c r="S315" s="1687"/>
      <c r="T315" s="1688"/>
      <c r="U315" s="1629">
        <f>電気需要最適化!J2</f>
        <v>0.22713900000000001</v>
      </c>
      <c r="V315" s="1628"/>
      <c r="W315" s="1628"/>
      <c r="X315" s="1628"/>
      <c r="Y315" s="1628"/>
      <c r="Z315" s="1628"/>
      <c r="AA315" s="1628"/>
      <c r="AB315" s="1628"/>
      <c r="AC315" s="1628"/>
      <c r="AD315" s="1628"/>
      <c r="AE315" s="1628"/>
      <c r="AF315" s="1628"/>
      <c r="AG315" s="1628"/>
      <c r="AH315" s="1628"/>
      <c r="AI315" s="1628"/>
      <c r="AJ315" s="1628"/>
      <c r="AK315" s="1628"/>
      <c r="AL315" s="1628"/>
      <c r="AM315" s="1628"/>
      <c r="AN315" s="1628"/>
      <c r="AO315" s="1628"/>
      <c r="AP315" s="1628"/>
      <c r="AQ315" s="1628"/>
      <c r="AR315" s="1628"/>
      <c r="AS315" s="1628"/>
      <c r="AT315" s="1628"/>
      <c r="AU315" s="1663"/>
      <c r="AV315" s="1629">
        <f>IF(電気需要最適化!AC52 = "","",電気需要最適化!AC52*0.0258)</f>
        <v>5.5085750280000005E-2</v>
      </c>
      <c r="AW315" s="1628"/>
      <c r="AX315" s="1628"/>
      <c r="AY315" s="1628"/>
      <c r="AZ315" s="1628"/>
      <c r="BA315" s="1628"/>
      <c r="BB315" s="1628"/>
      <c r="BC315" s="1628"/>
      <c r="BD315" s="1628"/>
      <c r="BE315" s="1628"/>
      <c r="BF315" s="1628"/>
      <c r="BG315" s="1628"/>
      <c r="BH315" s="1628"/>
      <c r="BI315" s="1628"/>
      <c r="BJ315" s="1628"/>
      <c r="BK315" s="1628"/>
      <c r="BL315" s="1628"/>
      <c r="BM315" s="1628"/>
      <c r="BN315" s="1628"/>
      <c r="BO315" s="1628"/>
      <c r="BP315" s="1628"/>
      <c r="BQ315" s="1628"/>
      <c r="BR315" s="1628"/>
      <c r="BS315" s="1628"/>
      <c r="BT315" s="1628"/>
      <c r="BU315" s="1628"/>
      <c r="BV315" s="1662"/>
      <c r="CS315" s="778"/>
    </row>
    <row r="316" spans="1:106" ht="24" customHeight="1">
      <c r="B316" s="1682"/>
      <c r="C316" s="1683"/>
      <c r="D316" s="1686" t="s">
        <v>4537</v>
      </c>
      <c r="E316" s="1687"/>
      <c r="F316" s="1687"/>
      <c r="G316" s="1687"/>
      <c r="H316" s="1687"/>
      <c r="I316" s="1687"/>
      <c r="J316" s="1687"/>
      <c r="K316" s="1687"/>
      <c r="L316" s="1687"/>
      <c r="M316" s="1687"/>
      <c r="N316" s="1687"/>
      <c r="O316" s="1687"/>
      <c r="P316" s="1688"/>
      <c r="Q316" s="1686" t="s">
        <v>4265</v>
      </c>
      <c r="R316" s="1687"/>
      <c r="S316" s="1687"/>
      <c r="T316" s="1688"/>
      <c r="U316" s="1629">
        <f>電気需要最適化!K2</f>
        <v>0.22773900000000002</v>
      </c>
      <c r="V316" s="1628"/>
      <c r="W316" s="1628"/>
      <c r="X316" s="1628"/>
      <c r="Y316" s="1628"/>
      <c r="Z316" s="1628"/>
      <c r="AA316" s="1628"/>
      <c r="AB316" s="1628"/>
      <c r="AC316" s="1628"/>
      <c r="AD316" s="1628"/>
      <c r="AE316" s="1628"/>
      <c r="AF316" s="1628"/>
      <c r="AG316" s="1628"/>
      <c r="AH316" s="1628"/>
      <c r="AI316" s="1628"/>
      <c r="AJ316" s="1628"/>
      <c r="AK316" s="1628"/>
      <c r="AL316" s="1628"/>
      <c r="AM316" s="1628"/>
      <c r="AN316" s="1628"/>
      <c r="AO316" s="1628"/>
      <c r="AP316" s="1628"/>
      <c r="AQ316" s="1628"/>
      <c r="AR316" s="1628"/>
      <c r="AS316" s="1628"/>
      <c r="AT316" s="1628"/>
      <c r="AU316" s="1663"/>
      <c r="AV316" s="1629">
        <f>IF(電気需要最適化!AD52 = "","",電気需要最適化!AD52*0.0258)</f>
        <v>5.5231262279999999E-2</v>
      </c>
      <c r="AW316" s="1628"/>
      <c r="AX316" s="1628"/>
      <c r="AY316" s="1628"/>
      <c r="AZ316" s="1628"/>
      <c r="BA316" s="1628"/>
      <c r="BB316" s="1628"/>
      <c r="BC316" s="1628"/>
      <c r="BD316" s="1628"/>
      <c r="BE316" s="1628"/>
      <c r="BF316" s="1628"/>
      <c r="BG316" s="1628"/>
      <c r="BH316" s="1628"/>
      <c r="BI316" s="1628"/>
      <c r="BJ316" s="1628"/>
      <c r="BK316" s="1628"/>
      <c r="BL316" s="1628"/>
      <c r="BM316" s="1628"/>
      <c r="BN316" s="1628"/>
      <c r="BO316" s="1628"/>
      <c r="BP316" s="1628"/>
      <c r="BQ316" s="1628"/>
      <c r="BR316" s="1628"/>
      <c r="BS316" s="1628"/>
      <c r="BT316" s="1628"/>
      <c r="BU316" s="1628"/>
      <c r="BV316" s="1662"/>
      <c r="CS316" s="778"/>
    </row>
    <row r="317" spans="1:106" ht="24" customHeight="1">
      <c r="B317" s="1682"/>
      <c r="C317" s="1683"/>
      <c r="D317" s="1686" t="s">
        <v>4276</v>
      </c>
      <c r="E317" s="1687"/>
      <c r="F317" s="1687"/>
      <c r="G317" s="1687"/>
      <c r="H317" s="1687"/>
      <c r="I317" s="1687"/>
      <c r="J317" s="1687"/>
      <c r="K317" s="1687"/>
      <c r="L317" s="1687"/>
      <c r="M317" s="1687"/>
      <c r="N317" s="1687"/>
      <c r="O317" s="1687"/>
      <c r="P317" s="1688"/>
      <c r="Q317" s="1686" t="s">
        <v>4265</v>
      </c>
      <c r="R317" s="1687"/>
      <c r="S317" s="1687"/>
      <c r="T317" s="1688"/>
      <c r="U317" s="1629">
        <f>電気需要最適化!L2</f>
        <v>0.22833900000000001</v>
      </c>
      <c r="V317" s="1628"/>
      <c r="W317" s="1628"/>
      <c r="X317" s="1628"/>
      <c r="Y317" s="1628"/>
      <c r="Z317" s="1628"/>
      <c r="AA317" s="1628"/>
      <c r="AB317" s="1628"/>
      <c r="AC317" s="1628"/>
      <c r="AD317" s="1628"/>
      <c r="AE317" s="1628"/>
      <c r="AF317" s="1628"/>
      <c r="AG317" s="1628"/>
      <c r="AH317" s="1628"/>
      <c r="AI317" s="1628"/>
      <c r="AJ317" s="1628"/>
      <c r="AK317" s="1628"/>
      <c r="AL317" s="1628"/>
      <c r="AM317" s="1628"/>
      <c r="AN317" s="1628"/>
      <c r="AO317" s="1628"/>
      <c r="AP317" s="1628"/>
      <c r="AQ317" s="1628"/>
      <c r="AR317" s="1628"/>
      <c r="AS317" s="1628"/>
      <c r="AT317" s="1628"/>
      <c r="AU317" s="1663"/>
      <c r="AV317" s="1629">
        <f>IF(電気需要最適化!AE52 = "","",電気需要最適化!AE52*0.0258)</f>
        <v>5.5376774279999999E-2</v>
      </c>
      <c r="AW317" s="1628"/>
      <c r="AX317" s="1628"/>
      <c r="AY317" s="1628"/>
      <c r="AZ317" s="1628"/>
      <c r="BA317" s="1628"/>
      <c r="BB317" s="1628"/>
      <c r="BC317" s="1628"/>
      <c r="BD317" s="1628"/>
      <c r="BE317" s="1628"/>
      <c r="BF317" s="1628"/>
      <c r="BG317" s="1628"/>
      <c r="BH317" s="1628"/>
      <c r="BI317" s="1628"/>
      <c r="BJ317" s="1628"/>
      <c r="BK317" s="1628"/>
      <c r="BL317" s="1628"/>
      <c r="BM317" s="1628"/>
      <c r="BN317" s="1628"/>
      <c r="BO317" s="1628"/>
      <c r="BP317" s="1628"/>
      <c r="BQ317" s="1628"/>
      <c r="BR317" s="1628"/>
      <c r="BS317" s="1628"/>
      <c r="BT317" s="1628"/>
      <c r="BU317" s="1628"/>
      <c r="BV317" s="1662"/>
      <c r="CS317" s="778"/>
    </row>
    <row r="318" spans="1:106" ht="24" customHeight="1">
      <c r="B318" s="1682"/>
      <c r="C318" s="1683"/>
      <c r="D318" s="1686" t="s">
        <v>4538</v>
      </c>
      <c r="E318" s="1687"/>
      <c r="F318" s="1687"/>
      <c r="G318" s="1687"/>
      <c r="H318" s="1687"/>
      <c r="I318" s="1687"/>
      <c r="J318" s="1687"/>
      <c r="K318" s="1687"/>
      <c r="L318" s="1687"/>
      <c r="M318" s="1687"/>
      <c r="N318" s="1687"/>
      <c r="O318" s="1687"/>
      <c r="P318" s="1688"/>
      <c r="Q318" s="1686" t="s">
        <v>4265</v>
      </c>
      <c r="R318" s="1687"/>
      <c r="S318" s="1687"/>
      <c r="T318" s="1688"/>
      <c r="U318" s="1629">
        <f>電気需要最適化!M2</f>
        <v>0.22893900000000003</v>
      </c>
      <c r="V318" s="1628"/>
      <c r="W318" s="1628"/>
      <c r="X318" s="1628"/>
      <c r="Y318" s="1628"/>
      <c r="Z318" s="1628"/>
      <c r="AA318" s="1628"/>
      <c r="AB318" s="1628"/>
      <c r="AC318" s="1628"/>
      <c r="AD318" s="1628"/>
      <c r="AE318" s="1628"/>
      <c r="AF318" s="1628"/>
      <c r="AG318" s="1628"/>
      <c r="AH318" s="1628"/>
      <c r="AI318" s="1628"/>
      <c r="AJ318" s="1628"/>
      <c r="AK318" s="1628"/>
      <c r="AL318" s="1628"/>
      <c r="AM318" s="1628"/>
      <c r="AN318" s="1628"/>
      <c r="AO318" s="1628"/>
      <c r="AP318" s="1628"/>
      <c r="AQ318" s="1628"/>
      <c r="AR318" s="1628"/>
      <c r="AS318" s="1628"/>
      <c r="AT318" s="1628"/>
      <c r="AU318" s="1663"/>
      <c r="AV318" s="1629">
        <f>IF(電気需要最適化!AF52 = "","",電気需要最適化!AF52*0.0258)</f>
        <v>5.5522286280000006E-2</v>
      </c>
      <c r="AW318" s="1628"/>
      <c r="AX318" s="1628"/>
      <c r="AY318" s="1628"/>
      <c r="AZ318" s="1628"/>
      <c r="BA318" s="1628"/>
      <c r="BB318" s="1628"/>
      <c r="BC318" s="1628"/>
      <c r="BD318" s="1628"/>
      <c r="BE318" s="1628"/>
      <c r="BF318" s="1628"/>
      <c r="BG318" s="1628"/>
      <c r="BH318" s="1628"/>
      <c r="BI318" s="1628"/>
      <c r="BJ318" s="1628"/>
      <c r="BK318" s="1628"/>
      <c r="BL318" s="1628"/>
      <c r="BM318" s="1628"/>
      <c r="BN318" s="1628"/>
      <c r="BO318" s="1628"/>
      <c r="BP318" s="1628"/>
      <c r="BQ318" s="1628"/>
      <c r="BR318" s="1628"/>
      <c r="BS318" s="1628"/>
      <c r="BT318" s="1628"/>
      <c r="BU318" s="1628"/>
      <c r="BV318" s="1662"/>
      <c r="CS318" s="778"/>
    </row>
    <row r="319" spans="1:106" ht="24" customHeight="1">
      <c r="B319" s="1682"/>
      <c r="C319" s="1683"/>
      <c r="D319" s="1686" t="s">
        <v>4539</v>
      </c>
      <c r="E319" s="1687"/>
      <c r="F319" s="1687"/>
      <c r="G319" s="1687"/>
      <c r="H319" s="1687"/>
      <c r="I319" s="1687"/>
      <c r="J319" s="1687"/>
      <c r="K319" s="1687"/>
      <c r="L319" s="1687"/>
      <c r="M319" s="1687"/>
      <c r="N319" s="1687"/>
      <c r="O319" s="1687"/>
      <c r="P319" s="1688"/>
      <c r="Q319" s="1686" t="s">
        <v>4265</v>
      </c>
      <c r="R319" s="1687"/>
      <c r="S319" s="1687"/>
      <c r="T319" s="1688"/>
      <c r="U319" s="1629">
        <f>電気需要最適化!N2</f>
        <v>0.22953899999999999</v>
      </c>
      <c r="V319" s="1628"/>
      <c r="W319" s="1628"/>
      <c r="X319" s="1628"/>
      <c r="Y319" s="1628"/>
      <c r="Z319" s="1628"/>
      <c r="AA319" s="1628"/>
      <c r="AB319" s="1628"/>
      <c r="AC319" s="1628"/>
      <c r="AD319" s="1628"/>
      <c r="AE319" s="1628"/>
      <c r="AF319" s="1628"/>
      <c r="AG319" s="1628"/>
      <c r="AH319" s="1628"/>
      <c r="AI319" s="1628"/>
      <c r="AJ319" s="1628"/>
      <c r="AK319" s="1628"/>
      <c r="AL319" s="1628"/>
      <c r="AM319" s="1628"/>
      <c r="AN319" s="1628"/>
      <c r="AO319" s="1628"/>
      <c r="AP319" s="1628"/>
      <c r="AQ319" s="1628"/>
      <c r="AR319" s="1628"/>
      <c r="AS319" s="1628"/>
      <c r="AT319" s="1628"/>
      <c r="AU319" s="1663"/>
      <c r="AV319" s="1629">
        <f>IF(電気需要最適化!AG52 = "","",電気需要最適化!AG52*0.0258)</f>
        <v>5.5667798280000007E-2</v>
      </c>
      <c r="AW319" s="1628"/>
      <c r="AX319" s="1628"/>
      <c r="AY319" s="1628"/>
      <c r="AZ319" s="1628"/>
      <c r="BA319" s="1628"/>
      <c r="BB319" s="1628"/>
      <c r="BC319" s="1628"/>
      <c r="BD319" s="1628"/>
      <c r="BE319" s="1628"/>
      <c r="BF319" s="1628"/>
      <c r="BG319" s="1628"/>
      <c r="BH319" s="1628"/>
      <c r="BI319" s="1628"/>
      <c r="BJ319" s="1628"/>
      <c r="BK319" s="1628"/>
      <c r="BL319" s="1628"/>
      <c r="BM319" s="1628"/>
      <c r="BN319" s="1628"/>
      <c r="BO319" s="1628"/>
      <c r="BP319" s="1628"/>
      <c r="BQ319" s="1628"/>
      <c r="BR319" s="1628"/>
      <c r="BS319" s="1628"/>
      <c r="BT319" s="1628"/>
      <c r="BU319" s="1628"/>
      <c r="BV319" s="1662"/>
      <c r="CS319" s="778"/>
    </row>
    <row r="320" spans="1:106" ht="24" customHeight="1">
      <c r="B320" s="1682"/>
      <c r="C320" s="1683"/>
      <c r="D320" s="1686" t="s">
        <v>4540</v>
      </c>
      <c r="E320" s="1687"/>
      <c r="F320" s="1687"/>
      <c r="G320" s="1687"/>
      <c r="H320" s="1687"/>
      <c r="I320" s="1687"/>
      <c r="J320" s="1687"/>
      <c r="K320" s="1687"/>
      <c r="L320" s="1687"/>
      <c r="M320" s="1687"/>
      <c r="N320" s="1687"/>
      <c r="O320" s="1687"/>
      <c r="P320" s="1688"/>
      <c r="Q320" s="1686" t="s">
        <v>4265</v>
      </c>
      <c r="R320" s="1687"/>
      <c r="S320" s="1687"/>
      <c r="T320" s="1688"/>
      <c r="U320" s="1629">
        <f>電気需要最適化!O2</f>
        <v>0.23013900000000001</v>
      </c>
      <c r="V320" s="1628"/>
      <c r="W320" s="1628"/>
      <c r="X320" s="1628"/>
      <c r="Y320" s="1628"/>
      <c r="Z320" s="1628"/>
      <c r="AA320" s="1628"/>
      <c r="AB320" s="1628"/>
      <c r="AC320" s="1628"/>
      <c r="AD320" s="1628"/>
      <c r="AE320" s="1628"/>
      <c r="AF320" s="1628"/>
      <c r="AG320" s="1628"/>
      <c r="AH320" s="1628"/>
      <c r="AI320" s="1628"/>
      <c r="AJ320" s="1628"/>
      <c r="AK320" s="1628"/>
      <c r="AL320" s="1628"/>
      <c r="AM320" s="1628"/>
      <c r="AN320" s="1628"/>
      <c r="AO320" s="1628"/>
      <c r="AP320" s="1628"/>
      <c r="AQ320" s="1628"/>
      <c r="AR320" s="1628"/>
      <c r="AS320" s="1628"/>
      <c r="AT320" s="1628"/>
      <c r="AU320" s="1663"/>
      <c r="AV320" s="1629">
        <f>IF(電気需要最適化!AH52 = "","",電気需要最適化!AH52*0.0258)</f>
        <v>5.5813310280000007E-2</v>
      </c>
      <c r="AW320" s="1628"/>
      <c r="AX320" s="1628"/>
      <c r="AY320" s="1628"/>
      <c r="AZ320" s="1628"/>
      <c r="BA320" s="1628"/>
      <c r="BB320" s="1628"/>
      <c r="BC320" s="1628"/>
      <c r="BD320" s="1628"/>
      <c r="BE320" s="1628"/>
      <c r="BF320" s="1628"/>
      <c r="BG320" s="1628"/>
      <c r="BH320" s="1628"/>
      <c r="BI320" s="1628"/>
      <c r="BJ320" s="1628"/>
      <c r="BK320" s="1628"/>
      <c r="BL320" s="1628"/>
      <c r="BM320" s="1628"/>
      <c r="BN320" s="1628"/>
      <c r="BO320" s="1628"/>
      <c r="BP320" s="1628"/>
      <c r="BQ320" s="1628"/>
      <c r="BR320" s="1628"/>
      <c r="BS320" s="1628"/>
      <c r="BT320" s="1628"/>
      <c r="BU320" s="1628"/>
      <c r="BV320" s="1662"/>
      <c r="CS320" s="778"/>
    </row>
    <row r="321" spans="1:106" ht="24" customHeight="1">
      <c r="B321" s="1682"/>
      <c r="C321" s="1683"/>
      <c r="D321" s="1686" t="s">
        <v>4541</v>
      </c>
      <c r="E321" s="1687"/>
      <c r="F321" s="1687"/>
      <c r="G321" s="1687"/>
      <c r="H321" s="1687"/>
      <c r="I321" s="1687"/>
      <c r="J321" s="1687"/>
      <c r="K321" s="1687"/>
      <c r="L321" s="1687"/>
      <c r="M321" s="1687"/>
      <c r="N321" s="1687"/>
      <c r="O321" s="1687"/>
      <c r="P321" s="1688"/>
      <c r="Q321" s="1686" t="s">
        <v>4265</v>
      </c>
      <c r="R321" s="1687"/>
      <c r="S321" s="1687"/>
      <c r="T321" s="1688"/>
      <c r="U321" s="1629">
        <f>電気需要最適化!P2</f>
        <v>0.23073900000000003</v>
      </c>
      <c r="V321" s="1628"/>
      <c r="W321" s="1628"/>
      <c r="X321" s="1628"/>
      <c r="Y321" s="1628"/>
      <c r="Z321" s="1628"/>
      <c r="AA321" s="1628"/>
      <c r="AB321" s="1628"/>
      <c r="AC321" s="1628"/>
      <c r="AD321" s="1628"/>
      <c r="AE321" s="1628"/>
      <c r="AF321" s="1628"/>
      <c r="AG321" s="1628"/>
      <c r="AH321" s="1628"/>
      <c r="AI321" s="1628"/>
      <c r="AJ321" s="1628"/>
      <c r="AK321" s="1628"/>
      <c r="AL321" s="1628"/>
      <c r="AM321" s="1628"/>
      <c r="AN321" s="1628"/>
      <c r="AO321" s="1628"/>
      <c r="AP321" s="1628"/>
      <c r="AQ321" s="1628"/>
      <c r="AR321" s="1628"/>
      <c r="AS321" s="1628"/>
      <c r="AT321" s="1628"/>
      <c r="AU321" s="1663"/>
      <c r="AV321" s="1629">
        <f>IF(電気需要最適化!AI52 = "","",電気需要最適化!AI52*0.0258)</f>
        <v>5.5958822280000008E-2</v>
      </c>
      <c r="AW321" s="1628"/>
      <c r="AX321" s="1628"/>
      <c r="AY321" s="1628"/>
      <c r="AZ321" s="1628"/>
      <c r="BA321" s="1628"/>
      <c r="BB321" s="1628"/>
      <c r="BC321" s="1628"/>
      <c r="BD321" s="1628"/>
      <c r="BE321" s="1628"/>
      <c r="BF321" s="1628"/>
      <c r="BG321" s="1628"/>
      <c r="BH321" s="1628"/>
      <c r="BI321" s="1628"/>
      <c r="BJ321" s="1628"/>
      <c r="BK321" s="1628"/>
      <c r="BL321" s="1628"/>
      <c r="BM321" s="1628"/>
      <c r="BN321" s="1628"/>
      <c r="BO321" s="1628"/>
      <c r="BP321" s="1628"/>
      <c r="BQ321" s="1628"/>
      <c r="BR321" s="1628"/>
      <c r="BS321" s="1628"/>
      <c r="BT321" s="1628"/>
      <c r="BU321" s="1628"/>
      <c r="BV321" s="1662"/>
      <c r="CS321" s="778"/>
    </row>
    <row r="322" spans="1:106" ht="24" customHeight="1">
      <c r="B322" s="1682"/>
      <c r="C322" s="1683"/>
      <c r="D322" s="1683" t="s">
        <v>4277</v>
      </c>
      <c r="E322" s="1683"/>
      <c r="F322" s="1683"/>
      <c r="G322" s="1683"/>
      <c r="H322" s="1683"/>
      <c r="I322" s="1683"/>
      <c r="J322" s="1683"/>
      <c r="K322" s="1683"/>
      <c r="L322" s="1683"/>
      <c r="M322" s="1683"/>
      <c r="N322" s="1683"/>
      <c r="O322" s="1683"/>
      <c r="P322" s="1683"/>
      <c r="Q322" s="1686" t="s">
        <v>4265</v>
      </c>
      <c r="R322" s="1687"/>
      <c r="S322" s="1687"/>
      <c r="T322" s="1688"/>
      <c r="U322" s="1629">
        <f>電気需要最適化!Q2</f>
        <v>0.23133900000000002</v>
      </c>
      <c r="V322" s="1628"/>
      <c r="W322" s="1628"/>
      <c r="X322" s="1628"/>
      <c r="Y322" s="1628"/>
      <c r="Z322" s="1628"/>
      <c r="AA322" s="1628"/>
      <c r="AB322" s="1628"/>
      <c r="AC322" s="1628"/>
      <c r="AD322" s="1628"/>
      <c r="AE322" s="1628"/>
      <c r="AF322" s="1628"/>
      <c r="AG322" s="1628"/>
      <c r="AH322" s="1628"/>
      <c r="AI322" s="1628"/>
      <c r="AJ322" s="1628"/>
      <c r="AK322" s="1628"/>
      <c r="AL322" s="1628"/>
      <c r="AM322" s="1628"/>
      <c r="AN322" s="1628"/>
      <c r="AO322" s="1628"/>
      <c r="AP322" s="1628"/>
      <c r="AQ322" s="1628"/>
      <c r="AR322" s="1628"/>
      <c r="AS322" s="1628"/>
      <c r="AT322" s="1628"/>
      <c r="AU322" s="1663"/>
      <c r="AV322" s="1629">
        <f>IF(電気需要最適化!AJ52 = "","",電気需要最適化!AJ52*0.0258)</f>
        <v>5.6104334280000001E-2</v>
      </c>
      <c r="AW322" s="1628"/>
      <c r="AX322" s="1628"/>
      <c r="AY322" s="1628"/>
      <c r="AZ322" s="1628"/>
      <c r="BA322" s="1628"/>
      <c r="BB322" s="1628"/>
      <c r="BC322" s="1628"/>
      <c r="BD322" s="1628"/>
      <c r="BE322" s="1628"/>
      <c r="BF322" s="1628"/>
      <c r="BG322" s="1628"/>
      <c r="BH322" s="1628"/>
      <c r="BI322" s="1628"/>
      <c r="BJ322" s="1628"/>
      <c r="BK322" s="1628"/>
      <c r="BL322" s="1628"/>
      <c r="BM322" s="1628"/>
      <c r="BN322" s="1628"/>
      <c r="BO322" s="1628"/>
      <c r="BP322" s="1628"/>
      <c r="BQ322" s="1628"/>
      <c r="BR322" s="1628"/>
      <c r="BS322" s="1628"/>
      <c r="BT322" s="1628"/>
      <c r="BU322" s="1628"/>
      <c r="BV322" s="1662"/>
      <c r="CS322" s="778"/>
    </row>
    <row r="323" spans="1:106" ht="24" customHeight="1">
      <c r="B323" s="1682"/>
      <c r="C323" s="1683"/>
      <c r="D323" s="1683" t="s">
        <v>4542</v>
      </c>
      <c r="E323" s="1683"/>
      <c r="F323" s="1683"/>
      <c r="G323" s="1683"/>
      <c r="H323" s="1683"/>
      <c r="I323" s="1683"/>
      <c r="J323" s="1683"/>
      <c r="K323" s="1683"/>
      <c r="L323" s="1683"/>
      <c r="M323" s="1683"/>
      <c r="N323" s="1683"/>
      <c r="O323" s="1683"/>
      <c r="P323" s="1683"/>
      <c r="Q323" s="1686" t="s">
        <v>4265</v>
      </c>
      <c r="R323" s="1687"/>
      <c r="S323" s="1687"/>
      <c r="T323" s="1688"/>
      <c r="U323" s="1629">
        <f>電気需要最適化!R2</f>
        <v>0.23193900000000003</v>
      </c>
      <c r="V323" s="1628"/>
      <c r="W323" s="1628"/>
      <c r="X323" s="1628"/>
      <c r="Y323" s="1628"/>
      <c r="Z323" s="1628"/>
      <c r="AA323" s="1628"/>
      <c r="AB323" s="1628"/>
      <c r="AC323" s="1628"/>
      <c r="AD323" s="1628"/>
      <c r="AE323" s="1628"/>
      <c r="AF323" s="1628"/>
      <c r="AG323" s="1628"/>
      <c r="AH323" s="1628"/>
      <c r="AI323" s="1628"/>
      <c r="AJ323" s="1628"/>
      <c r="AK323" s="1628"/>
      <c r="AL323" s="1628"/>
      <c r="AM323" s="1628"/>
      <c r="AN323" s="1628"/>
      <c r="AO323" s="1628"/>
      <c r="AP323" s="1628"/>
      <c r="AQ323" s="1628"/>
      <c r="AR323" s="1628"/>
      <c r="AS323" s="1628"/>
      <c r="AT323" s="1628"/>
      <c r="AU323" s="1663"/>
      <c r="AV323" s="1629">
        <f>IF(電気需要最適化!AK52 = "","",電気需要最適化!AK52*0.0258)</f>
        <v>5.6249846280000002E-2</v>
      </c>
      <c r="AW323" s="1628"/>
      <c r="AX323" s="1628"/>
      <c r="AY323" s="1628"/>
      <c r="AZ323" s="1628"/>
      <c r="BA323" s="1628"/>
      <c r="BB323" s="1628"/>
      <c r="BC323" s="1628"/>
      <c r="BD323" s="1628"/>
      <c r="BE323" s="1628"/>
      <c r="BF323" s="1628"/>
      <c r="BG323" s="1628"/>
      <c r="BH323" s="1628"/>
      <c r="BI323" s="1628"/>
      <c r="BJ323" s="1628"/>
      <c r="BK323" s="1628"/>
      <c r="BL323" s="1628"/>
      <c r="BM323" s="1628"/>
      <c r="BN323" s="1628"/>
      <c r="BO323" s="1628"/>
      <c r="BP323" s="1628"/>
      <c r="BQ323" s="1628"/>
      <c r="BR323" s="1628"/>
      <c r="BS323" s="1628"/>
      <c r="BT323" s="1628"/>
      <c r="BU323" s="1628"/>
      <c r="BV323" s="1662"/>
      <c r="CS323" s="778"/>
    </row>
    <row r="324" spans="1:106" ht="24" customHeight="1">
      <c r="B324" s="1682"/>
      <c r="C324" s="1683"/>
      <c r="D324" s="1683" t="s">
        <v>4543</v>
      </c>
      <c r="E324" s="1683"/>
      <c r="F324" s="1683"/>
      <c r="G324" s="1683"/>
      <c r="H324" s="1683"/>
      <c r="I324" s="1683"/>
      <c r="J324" s="1683"/>
      <c r="K324" s="1683"/>
      <c r="L324" s="1683"/>
      <c r="M324" s="1683"/>
      <c r="N324" s="1683"/>
      <c r="O324" s="1683"/>
      <c r="P324" s="1683"/>
      <c r="Q324" s="1686" t="s">
        <v>4265</v>
      </c>
      <c r="R324" s="1687"/>
      <c r="S324" s="1687"/>
      <c r="T324" s="1688"/>
      <c r="U324" s="1629">
        <f>電気需要最適化!S2</f>
        <v>0.232539</v>
      </c>
      <c r="V324" s="1628"/>
      <c r="W324" s="1628"/>
      <c r="X324" s="1628"/>
      <c r="Y324" s="1628"/>
      <c r="Z324" s="1628"/>
      <c r="AA324" s="1628"/>
      <c r="AB324" s="1628"/>
      <c r="AC324" s="1628"/>
      <c r="AD324" s="1628"/>
      <c r="AE324" s="1628"/>
      <c r="AF324" s="1628"/>
      <c r="AG324" s="1628"/>
      <c r="AH324" s="1628"/>
      <c r="AI324" s="1628"/>
      <c r="AJ324" s="1628"/>
      <c r="AK324" s="1628"/>
      <c r="AL324" s="1628"/>
      <c r="AM324" s="1628"/>
      <c r="AN324" s="1628"/>
      <c r="AO324" s="1628"/>
      <c r="AP324" s="1628"/>
      <c r="AQ324" s="1628"/>
      <c r="AR324" s="1628"/>
      <c r="AS324" s="1628"/>
      <c r="AT324" s="1628"/>
      <c r="AU324" s="1663"/>
      <c r="AV324" s="1629">
        <f>IF(電気需要最適化!AL52 = "","",電気需要最適化!AL52*0.0258)</f>
        <v>5.6395358279999995E-2</v>
      </c>
      <c r="AW324" s="1628"/>
      <c r="AX324" s="1628"/>
      <c r="AY324" s="1628"/>
      <c r="AZ324" s="1628"/>
      <c r="BA324" s="1628"/>
      <c r="BB324" s="1628"/>
      <c r="BC324" s="1628"/>
      <c r="BD324" s="1628"/>
      <c r="BE324" s="1628"/>
      <c r="BF324" s="1628"/>
      <c r="BG324" s="1628"/>
      <c r="BH324" s="1628"/>
      <c r="BI324" s="1628"/>
      <c r="BJ324" s="1628"/>
      <c r="BK324" s="1628"/>
      <c r="BL324" s="1628"/>
      <c r="BM324" s="1628"/>
      <c r="BN324" s="1628"/>
      <c r="BO324" s="1628"/>
      <c r="BP324" s="1628"/>
      <c r="BQ324" s="1628"/>
      <c r="BR324" s="1628"/>
      <c r="BS324" s="1628"/>
      <c r="BT324" s="1628"/>
      <c r="BU324" s="1628"/>
      <c r="BV324" s="1662"/>
      <c r="CS324" s="778"/>
    </row>
    <row r="325" spans="1:106" ht="32.25" customHeight="1">
      <c r="B325" s="1711" t="s">
        <v>4278</v>
      </c>
      <c r="C325" s="1605"/>
      <c r="D325" s="1692" t="s">
        <v>6629</v>
      </c>
      <c r="E325" s="1683"/>
      <c r="F325" s="1683"/>
      <c r="G325" s="1683"/>
      <c r="H325" s="1683"/>
      <c r="I325" s="1683"/>
      <c r="J325" s="1683"/>
      <c r="K325" s="1683"/>
      <c r="L325" s="1683"/>
      <c r="M325" s="1683"/>
      <c r="N325" s="1683"/>
      <c r="O325" s="1683"/>
      <c r="P325" s="1683"/>
      <c r="Q325" s="1686" t="s">
        <v>4265</v>
      </c>
      <c r="R325" s="1687"/>
      <c r="S325" s="1687"/>
      <c r="T325" s="1688"/>
      <c r="U325" s="1611"/>
      <c r="V325" s="1612"/>
      <c r="W325" s="1612"/>
      <c r="X325" s="1612"/>
      <c r="Y325" s="1612"/>
      <c r="Z325" s="1612"/>
      <c r="AA325" s="1612"/>
      <c r="AB325" s="1612"/>
      <c r="AC325" s="1612"/>
      <c r="AD325" s="1612"/>
      <c r="AE325" s="1612"/>
      <c r="AF325" s="1612"/>
      <c r="AG325" s="1612"/>
      <c r="AH325" s="1612"/>
      <c r="AI325" s="1612"/>
      <c r="AJ325" s="1612"/>
      <c r="AK325" s="1612"/>
      <c r="AL325" s="1612"/>
      <c r="AM325" s="1612"/>
      <c r="AN325" s="1612"/>
      <c r="AO325" s="1612"/>
      <c r="AP325" s="1612"/>
      <c r="AQ325" s="1612"/>
      <c r="AR325" s="1612"/>
      <c r="AS325" s="1612"/>
      <c r="AT325" s="1612"/>
      <c r="AU325" s="1613"/>
      <c r="AV325" s="1611"/>
      <c r="AW325" s="1612"/>
      <c r="AX325" s="1612"/>
      <c r="AY325" s="1612"/>
      <c r="AZ325" s="1612"/>
      <c r="BA325" s="1612"/>
      <c r="BB325" s="1612"/>
      <c r="BC325" s="1612"/>
      <c r="BD325" s="1612"/>
      <c r="BE325" s="1612"/>
      <c r="BF325" s="1612"/>
      <c r="BG325" s="1612"/>
      <c r="BH325" s="1612"/>
      <c r="BI325" s="1612"/>
      <c r="BJ325" s="1612"/>
      <c r="BK325" s="1612"/>
      <c r="BL325" s="1612"/>
      <c r="BM325" s="1612"/>
      <c r="BN325" s="1612"/>
      <c r="BO325" s="1612"/>
      <c r="BP325" s="1612"/>
      <c r="BQ325" s="1612"/>
      <c r="BR325" s="1612"/>
      <c r="BS325" s="1612"/>
      <c r="BT325" s="1612"/>
      <c r="BU325" s="1612"/>
      <c r="BV325" s="1679"/>
      <c r="CS325" s="778"/>
    </row>
    <row r="326" spans="1:106" ht="32.25" customHeight="1">
      <c r="B326" s="1607"/>
      <c r="C326" s="1581"/>
      <c r="D326" s="1692" t="s">
        <v>6630</v>
      </c>
      <c r="E326" s="1683"/>
      <c r="F326" s="1683"/>
      <c r="G326" s="1683"/>
      <c r="H326" s="1683"/>
      <c r="I326" s="1683"/>
      <c r="J326" s="1683"/>
      <c r="K326" s="1683"/>
      <c r="L326" s="1683"/>
      <c r="M326" s="1683"/>
      <c r="N326" s="1683"/>
      <c r="O326" s="1683"/>
      <c r="P326" s="1683"/>
      <c r="Q326" s="1686" t="s">
        <v>4265</v>
      </c>
      <c r="R326" s="1687"/>
      <c r="S326" s="1687"/>
      <c r="T326" s="1688"/>
      <c r="U326" s="1611"/>
      <c r="V326" s="1612"/>
      <c r="W326" s="1612"/>
      <c r="X326" s="1612"/>
      <c r="Y326" s="1612"/>
      <c r="Z326" s="1612"/>
      <c r="AA326" s="1612"/>
      <c r="AB326" s="1612"/>
      <c r="AC326" s="1612"/>
      <c r="AD326" s="1612"/>
      <c r="AE326" s="1612"/>
      <c r="AF326" s="1612"/>
      <c r="AG326" s="1612"/>
      <c r="AH326" s="1612"/>
      <c r="AI326" s="1612"/>
      <c r="AJ326" s="1612"/>
      <c r="AK326" s="1612"/>
      <c r="AL326" s="1612"/>
      <c r="AM326" s="1612"/>
      <c r="AN326" s="1612"/>
      <c r="AO326" s="1612"/>
      <c r="AP326" s="1612"/>
      <c r="AQ326" s="1612"/>
      <c r="AR326" s="1612"/>
      <c r="AS326" s="1612"/>
      <c r="AT326" s="1612"/>
      <c r="AU326" s="1613"/>
      <c r="AV326" s="1611"/>
      <c r="AW326" s="1612"/>
      <c r="AX326" s="1612"/>
      <c r="AY326" s="1612"/>
      <c r="AZ326" s="1612"/>
      <c r="BA326" s="1612"/>
      <c r="BB326" s="1612"/>
      <c r="BC326" s="1612"/>
      <c r="BD326" s="1612"/>
      <c r="BE326" s="1612"/>
      <c r="BF326" s="1612"/>
      <c r="BG326" s="1612"/>
      <c r="BH326" s="1612"/>
      <c r="BI326" s="1612"/>
      <c r="BJ326" s="1612"/>
      <c r="BK326" s="1612"/>
      <c r="BL326" s="1612"/>
      <c r="BM326" s="1612"/>
      <c r="BN326" s="1612"/>
      <c r="BO326" s="1612"/>
      <c r="BP326" s="1612"/>
      <c r="BQ326" s="1612"/>
      <c r="BR326" s="1612"/>
      <c r="BS326" s="1612"/>
      <c r="BT326" s="1612"/>
      <c r="BU326" s="1612"/>
      <c r="BV326" s="1679"/>
      <c r="CS326" s="778"/>
    </row>
    <row r="327" spans="1:106" ht="32.25" customHeight="1">
      <c r="B327" s="1607"/>
      <c r="C327" s="1581"/>
      <c r="D327" s="1710" t="s">
        <v>4279</v>
      </c>
      <c r="E327" s="1710"/>
      <c r="F327" s="1710"/>
      <c r="G327" s="1710"/>
      <c r="H327" s="1710"/>
      <c r="I327" s="1710"/>
      <c r="J327" s="1710"/>
      <c r="K327" s="1710"/>
      <c r="L327" s="1710"/>
      <c r="M327" s="1710"/>
      <c r="N327" s="1710"/>
      <c r="O327" s="1710"/>
      <c r="P327" s="1710"/>
      <c r="Q327" s="1670" t="s">
        <v>4265</v>
      </c>
      <c r="R327" s="1605"/>
      <c r="S327" s="1605"/>
      <c r="T327" s="1606"/>
      <c r="U327" s="1611"/>
      <c r="V327" s="1612"/>
      <c r="W327" s="1612"/>
      <c r="X327" s="1612"/>
      <c r="Y327" s="1612"/>
      <c r="Z327" s="1612"/>
      <c r="AA327" s="1612"/>
      <c r="AB327" s="1612"/>
      <c r="AC327" s="1612"/>
      <c r="AD327" s="1612"/>
      <c r="AE327" s="1612"/>
      <c r="AF327" s="1612"/>
      <c r="AG327" s="1612"/>
      <c r="AH327" s="1612"/>
      <c r="AI327" s="1612"/>
      <c r="AJ327" s="1612"/>
      <c r="AK327" s="1612"/>
      <c r="AL327" s="1612"/>
      <c r="AM327" s="1612"/>
      <c r="AN327" s="1612"/>
      <c r="AO327" s="1612"/>
      <c r="AP327" s="1612"/>
      <c r="AQ327" s="1612"/>
      <c r="AR327" s="1612"/>
      <c r="AS327" s="1612"/>
      <c r="AT327" s="1612"/>
      <c r="AU327" s="1613"/>
      <c r="AV327" s="1611"/>
      <c r="AW327" s="1612"/>
      <c r="AX327" s="1612"/>
      <c r="AY327" s="1612"/>
      <c r="AZ327" s="1612"/>
      <c r="BA327" s="1612"/>
      <c r="BB327" s="1612"/>
      <c r="BC327" s="1612"/>
      <c r="BD327" s="1612"/>
      <c r="BE327" s="1612"/>
      <c r="BF327" s="1612"/>
      <c r="BG327" s="1612"/>
      <c r="BH327" s="1612"/>
      <c r="BI327" s="1612"/>
      <c r="BJ327" s="1612"/>
      <c r="BK327" s="1612"/>
      <c r="BL327" s="1612"/>
      <c r="BM327" s="1612"/>
      <c r="BN327" s="1612"/>
      <c r="BO327" s="1612"/>
      <c r="BP327" s="1612"/>
      <c r="BQ327" s="1612"/>
      <c r="BR327" s="1612"/>
      <c r="BS327" s="1612"/>
      <c r="BT327" s="1612"/>
      <c r="BU327" s="1612"/>
      <c r="BV327" s="1679"/>
      <c r="CS327" s="778"/>
    </row>
    <row r="328" spans="1:106" ht="32.25" customHeight="1" thickBot="1">
      <c r="B328" s="1932" t="s">
        <v>4280</v>
      </c>
      <c r="C328" s="1675"/>
      <c r="D328" s="1675"/>
      <c r="E328" s="1675"/>
      <c r="F328" s="1675"/>
      <c r="G328" s="1675"/>
      <c r="H328" s="1675"/>
      <c r="I328" s="1675"/>
      <c r="J328" s="1675"/>
      <c r="K328" s="1675"/>
      <c r="L328" s="1675"/>
      <c r="M328" s="1675"/>
      <c r="N328" s="1675"/>
      <c r="O328" s="1675"/>
      <c r="P328" s="1675"/>
      <c r="Q328" s="1674" t="s">
        <v>4265</v>
      </c>
      <c r="R328" s="1675"/>
      <c r="S328" s="1675"/>
      <c r="T328" s="1676"/>
      <c r="U328" s="1630">
        <f>SUM(U313:AU324)</f>
        <v>2.361148</v>
      </c>
      <c r="V328" s="1631"/>
      <c r="W328" s="1631"/>
      <c r="X328" s="1631"/>
      <c r="Y328" s="1631"/>
      <c r="Z328" s="1631"/>
      <c r="AA328" s="1631"/>
      <c r="AB328" s="1631"/>
      <c r="AC328" s="1631"/>
      <c r="AD328" s="1631"/>
      <c r="AE328" s="1631"/>
      <c r="AF328" s="1631"/>
      <c r="AG328" s="1631"/>
      <c r="AH328" s="1631"/>
      <c r="AI328" s="1631"/>
      <c r="AJ328" s="1631"/>
      <c r="AK328" s="1631"/>
      <c r="AL328" s="1631"/>
      <c r="AM328" s="1631"/>
      <c r="AN328" s="1631"/>
      <c r="AO328" s="1631"/>
      <c r="AP328" s="1631"/>
      <c r="AQ328" s="1631"/>
      <c r="AR328" s="1631"/>
      <c r="AS328" s="1631"/>
      <c r="AT328" s="1631"/>
      <c r="AU328" s="1702"/>
      <c r="AV328" s="1630">
        <f>SUM(AV313:BV324)</f>
        <v>0.57262561296000003</v>
      </c>
      <c r="AW328" s="1631"/>
      <c r="AX328" s="1631"/>
      <c r="AY328" s="1631"/>
      <c r="AZ328" s="1631"/>
      <c r="BA328" s="1631"/>
      <c r="BB328" s="1631"/>
      <c r="BC328" s="1631"/>
      <c r="BD328" s="1631"/>
      <c r="BE328" s="1631"/>
      <c r="BF328" s="1631"/>
      <c r="BG328" s="1631"/>
      <c r="BH328" s="1631"/>
      <c r="BI328" s="1631"/>
      <c r="BJ328" s="1631"/>
      <c r="BK328" s="1631"/>
      <c r="BL328" s="1631"/>
      <c r="BM328" s="1631"/>
      <c r="BN328" s="1631"/>
      <c r="BO328" s="1631"/>
      <c r="BP328" s="1631"/>
      <c r="BQ328" s="1631"/>
      <c r="BR328" s="1631"/>
      <c r="BS328" s="1631"/>
      <c r="BT328" s="1631"/>
      <c r="BU328" s="1631"/>
      <c r="BV328" s="1703"/>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696" t="s">
        <v>4284</v>
      </c>
      <c r="C334" s="1697"/>
      <c r="D334" s="1697"/>
      <c r="E334" s="1697"/>
      <c r="F334" s="1697"/>
      <c r="G334" s="1697"/>
      <c r="H334" s="1697"/>
      <c r="I334" s="1697"/>
      <c r="J334" s="1697"/>
      <c r="K334" s="1697"/>
      <c r="L334" s="1697"/>
      <c r="M334" s="1697"/>
      <c r="N334" s="1697"/>
      <c r="O334" s="1697"/>
      <c r="P334" s="1697"/>
      <c r="Q334" s="1697"/>
      <c r="R334" s="1697"/>
      <c r="S334" s="1697"/>
      <c r="T334" s="1697"/>
      <c r="U334" s="1697"/>
      <c r="V334" s="1697"/>
      <c r="W334" s="1697"/>
      <c r="X334" s="1697"/>
      <c r="Y334" s="1697"/>
      <c r="Z334" s="1697"/>
      <c r="AA334" s="1697"/>
      <c r="AB334" s="1697"/>
      <c r="AC334" s="1697"/>
      <c r="AD334" s="1697"/>
      <c r="AE334" s="1697"/>
      <c r="AF334" s="1697"/>
      <c r="AG334" s="1697"/>
      <c r="AH334" s="1697"/>
      <c r="AI334" s="1697"/>
      <c r="AJ334" s="1697"/>
      <c r="AK334" s="1697"/>
      <c r="AL334" s="1697"/>
      <c r="AM334" s="1697"/>
      <c r="AN334" s="1697"/>
      <c r="AO334" s="1697"/>
      <c r="AP334" s="1697"/>
      <c r="AQ334" s="1704">
        <v>10</v>
      </c>
      <c r="AR334" s="1705"/>
      <c r="AS334" s="1705"/>
      <c r="AT334" s="1705"/>
      <c r="AU334" s="1705"/>
      <c r="AV334" s="1705"/>
      <c r="AW334" s="1705"/>
      <c r="AX334" s="1705"/>
      <c r="AY334" s="1705"/>
      <c r="AZ334" s="1705"/>
      <c r="BA334" s="1705"/>
      <c r="BB334" s="1705"/>
      <c r="BC334" s="1705"/>
      <c r="BD334" s="1705"/>
      <c r="BE334" s="1705"/>
      <c r="BF334" s="1705"/>
      <c r="BG334" s="1705"/>
      <c r="BH334" s="1705"/>
      <c r="BI334" s="1705"/>
      <c r="BJ334" s="1705"/>
      <c r="BK334" s="1705"/>
      <c r="BL334" s="1705"/>
      <c r="BM334" s="1705"/>
      <c r="BN334" s="1705"/>
      <c r="BO334" s="1705"/>
      <c r="BP334" s="1705"/>
      <c r="BQ334" s="1705"/>
      <c r="BR334" s="1705"/>
      <c r="BS334" s="1705"/>
      <c r="BT334" s="1664" t="s">
        <v>4296</v>
      </c>
      <c r="BU334" s="1664"/>
      <c r="BV334" s="1665"/>
      <c r="CU334" s="777"/>
      <c r="CV334" s="777"/>
      <c r="CW334" s="777"/>
      <c r="CX334" s="777"/>
      <c r="CY334" s="777"/>
      <c r="CZ334" s="777"/>
      <c r="DA334" s="777"/>
      <c r="DB334" s="777"/>
    </row>
    <row r="335" spans="1:106">
      <c r="B335" s="1698"/>
      <c r="C335" s="1699"/>
      <c r="D335" s="1699"/>
      <c r="E335" s="1699"/>
      <c r="F335" s="1699"/>
      <c r="G335" s="1699"/>
      <c r="H335" s="1699"/>
      <c r="I335" s="1699"/>
      <c r="J335" s="1699"/>
      <c r="K335" s="1699"/>
      <c r="L335" s="1699"/>
      <c r="M335" s="1699"/>
      <c r="N335" s="1699"/>
      <c r="O335" s="1699"/>
      <c r="P335" s="1699"/>
      <c r="Q335" s="1699"/>
      <c r="R335" s="1699"/>
      <c r="S335" s="1699"/>
      <c r="T335" s="1699"/>
      <c r="U335" s="1699"/>
      <c r="V335" s="1699"/>
      <c r="W335" s="1699"/>
      <c r="X335" s="1699"/>
      <c r="Y335" s="1699"/>
      <c r="Z335" s="1699"/>
      <c r="AA335" s="1699"/>
      <c r="AB335" s="1699"/>
      <c r="AC335" s="1699"/>
      <c r="AD335" s="1699"/>
      <c r="AE335" s="1699"/>
      <c r="AF335" s="1699"/>
      <c r="AG335" s="1699"/>
      <c r="AH335" s="1699"/>
      <c r="AI335" s="1699"/>
      <c r="AJ335" s="1699"/>
      <c r="AK335" s="1699"/>
      <c r="AL335" s="1699"/>
      <c r="AM335" s="1699"/>
      <c r="AN335" s="1699"/>
      <c r="AO335" s="1699"/>
      <c r="AP335" s="1699"/>
      <c r="AQ335" s="1706"/>
      <c r="AR335" s="1707"/>
      <c r="AS335" s="1707"/>
      <c r="AT335" s="1707"/>
      <c r="AU335" s="1707"/>
      <c r="AV335" s="1707"/>
      <c r="AW335" s="1707"/>
      <c r="AX335" s="1707"/>
      <c r="AY335" s="1707"/>
      <c r="AZ335" s="1707"/>
      <c r="BA335" s="1707"/>
      <c r="BB335" s="1707"/>
      <c r="BC335" s="1707"/>
      <c r="BD335" s="1707"/>
      <c r="BE335" s="1707"/>
      <c r="BF335" s="1707"/>
      <c r="BG335" s="1707"/>
      <c r="BH335" s="1707"/>
      <c r="BI335" s="1707"/>
      <c r="BJ335" s="1707"/>
      <c r="BK335" s="1707"/>
      <c r="BL335" s="1707"/>
      <c r="BM335" s="1707"/>
      <c r="BN335" s="1707"/>
      <c r="BO335" s="1707"/>
      <c r="BP335" s="1707"/>
      <c r="BQ335" s="1707"/>
      <c r="BR335" s="1707"/>
      <c r="BS335" s="1707"/>
      <c r="BT335" s="1666"/>
      <c r="BU335" s="1666"/>
      <c r="BV335" s="1667"/>
      <c r="CU335" s="777"/>
      <c r="CV335" s="777"/>
      <c r="CW335" s="777"/>
      <c r="CX335" s="777"/>
      <c r="CY335" s="777"/>
      <c r="CZ335" s="777"/>
      <c r="DA335" s="777"/>
      <c r="DB335" s="777"/>
    </row>
    <row r="336" spans="1:106">
      <c r="B336" s="1698"/>
      <c r="C336" s="1699"/>
      <c r="D336" s="1699"/>
      <c r="E336" s="1699"/>
      <c r="F336" s="1699"/>
      <c r="G336" s="1699"/>
      <c r="H336" s="1699"/>
      <c r="I336" s="1699"/>
      <c r="J336" s="1699"/>
      <c r="K336" s="1699"/>
      <c r="L336" s="1699"/>
      <c r="M336" s="1699"/>
      <c r="N336" s="1699"/>
      <c r="O336" s="1699"/>
      <c r="P336" s="1699"/>
      <c r="Q336" s="1699"/>
      <c r="R336" s="1699"/>
      <c r="S336" s="1699"/>
      <c r="T336" s="1699"/>
      <c r="U336" s="1699"/>
      <c r="V336" s="1699"/>
      <c r="W336" s="1699"/>
      <c r="X336" s="1699"/>
      <c r="Y336" s="1699"/>
      <c r="Z336" s="1699"/>
      <c r="AA336" s="1699"/>
      <c r="AB336" s="1699"/>
      <c r="AC336" s="1699"/>
      <c r="AD336" s="1699"/>
      <c r="AE336" s="1699"/>
      <c r="AF336" s="1699"/>
      <c r="AG336" s="1699"/>
      <c r="AH336" s="1699"/>
      <c r="AI336" s="1699"/>
      <c r="AJ336" s="1699"/>
      <c r="AK336" s="1699"/>
      <c r="AL336" s="1699"/>
      <c r="AM336" s="1699"/>
      <c r="AN336" s="1699"/>
      <c r="AO336" s="1699"/>
      <c r="AP336" s="1699"/>
      <c r="AQ336" s="1706"/>
      <c r="AR336" s="1707"/>
      <c r="AS336" s="1707"/>
      <c r="AT336" s="1707"/>
      <c r="AU336" s="1707"/>
      <c r="AV336" s="1707"/>
      <c r="AW336" s="1707"/>
      <c r="AX336" s="1707"/>
      <c r="AY336" s="1707"/>
      <c r="AZ336" s="1707"/>
      <c r="BA336" s="1707"/>
      <c r="BB336" s="1707"/>
      <c r="BC336" s="1707"/>
      <c r="BD336" s="1707"/>
      <c r="BE336" s="1707"/>
      <c r="BF336" s="1707"/>
      <c r="BG336" s="1707"/>
      <c r="BH336" s="1707"/>
      <c r="BI336" s="1707"/>
      <c r="BJ336" s="1707"/>
      <c r="BK336" s="1707"/>
      <c r="BL336" s="1707"/>
      <c r="BM336" s="1707"/>
      <c r="BN336" s="1707"/>
      <c r="BO336" s="1707"/>
      <c r="BP336" s="1707"/>
      <c r="BQ336" s="1707"/>
      <c r="BR336" s="1707"/>
      <c r="BS336" s="1707"/>
      <c r="BT336" s="1666"/>
      <c r="BU336" s="1666"/>
      <c r="BV336" s="1667"/>
      <c r="CU336" s="777"/>
      <c r="CV336" s="777"/>
      <c r="CW336" s="777"/>
      <c r="CX336" s="777"/>
      <c r="CY336" s="777"/>
      <c r="CZ336" s="777"/>
      <c r="DA336" s="777"/>
      <c r="DB336" s="777"/>
    </row>
    <row r="337" spans="1:735" ht="14.25" thickBot="1">
      <c r="B337" s="1700"/>
      <c r="C337" s="1701"/>
      <c r="D337" s="1701"/>
      <c r="E337" s="1701"/>
      <c r="F337" s="1701"/>
      <c r="G337" s="1701"/>
      <c r="H337" s="1701"/>
      <c r="I337" s="1701"/>
      <c r="J337" s="1701"/>
      <c r="K337" s="1701"/>
      <c r="L337" s="1701"/>
      <c r="M337" s="1701"/>
      <c r="N337" s="1701"/>
      <c r="O337" s="1701"/>
      <c r="P337" s="1701"/>
      <c r="Q337" s="1701"/>
      <c r="R337" s="1701"/>
      <c r="S337" s="1701"/>
      <c r="T337" s="1701"/>
      <c r="U337" s="1701"/>
      <c r="V337" s="1701"/>
      <c r="W337" s="1701"/>
      <c r="X337" s="1701"/>
      <c r="Y337" s="1701"/>
      <c r="Z337" s="1701"/>
      <c r="AA337" s="1701"/>
      <c r="AB337" s="1701"/>
      <c r="AC337" s="1701"/>
      <c r="AD337" s="1701"/>
      <c r="AE337" s="1701"/>
      <c r="AF337" s="1701"/>
      <c r="AG337" s="1701"/>
      <c r="AH337" s="1701"/>
      <c r="AI337" s="1701"/>
      <c r="AJ337" s="1701"/>
      <c r="AK337" s="1701"/>
      <c r="AL337" s="1701"/>
      <c r="AM337" s="1701"/>
      <c r="AN337" s="1701"/>
      <c r="AO337" s="1701"/>
      <c r="AP337" s="1701"/>
      <c r="AQ337" s="1708"/>
      <c r="AR337" s="1709"/>
      <c r="AS337" s="1709"/>
      <c r="AT337" s="1709"/>
      <c r="AU337" s="1709"/>
      <c r="AV337" s="1709"/>
      <c r="AW337" s="1709"/>
      <c r="AX337" s="1709"/>
      <c r="AY337" s="1709"/>
      <c r="AZ337" s="1709"/>
      <c r="BA337" s="1709"/>
      <c r="BB337" s="1709"/>
      <c r="BC337" s="1709"/>
      <c r="BD337" s="1709"/>
      <c r="BE337" s="1709"/>
      <c r="BF337" s="1709"/>
      <c r="BG337" s="1709"/>
      <c r="BH337" s="1709"/>
      <c r="BI337" s="1709"/>
      <c r="BJ337" s="1709"/>
      <c r="BK337" s="1709"/>
      <c r="BL337" s="1709"/>
      <c r="BM337" s="1709"/>
      <c r="BN337" s="1709"/>
      <c r="BO337" s="1709"/>
      <c r="BP337" s="1709"/>
      <c r="BQ337" s="1709"/>
      <c r="BR337" s="1709"/>
      <c r="BS337" s="1709"/>
      <c r="BT337" s="1668"/>
      <c r="BU337" s="1668"/>
      <c r="BV337" s="1669"/>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680" t="s">
        <v>4285</v>
      </c>
      <c r="C341" s="1681"/>
      <c r="D341" s="1681"/>
      <c r="E341" s="1681"/>
      <c r="F341" s="1681"/>
      <c r="G341" s="1681"/>
      <c r="H341" s="1681"/>
      <c r="I341" s="1681"/>
      <c r="J341" s="1681"/>
      <c r="K341" s="1681"/>
      <c r="L341" s="1681"/>
      <c r="M341" s="1681"/>
      <c r="N341" s="1681"/>
      <c r="O341" s="1681"/>
      <c r="P341" s="1681"/>
      <c r="Q341" s="1681" t="s">
        <v>4298</v>
      </c>
      <c r="R341" s="1681"/>
      <c r="S341" s="1681"/>
      <c r="T341" s="1681"/>
      <c r="U341" s="1681"/>
      <c r="V341" s="1681"/>
      <c r="W341" s="1681"/>
      <c r="X341" s="1681"/>
      <c r="Y341" s="1681"/>
      <c r="Z341" s="1681"/>
      <c r="AA341" s="1681"/>
      <c r="AB341" s="1681"/>
      <c r="AC341" s="1681"/>
      <c r="AD341" s="1681"/>
      <c r="AE341" s="1681"/>
      <c r="AF341" s="1681"/>
      <c r="AG341" s="1681"/>
      <c r="AH341" s="1681"/>
      <c r="AI341" s="1681"/>
      <c r="AJ341" s="1681"/>
      <c r="AK341" s="1681"/>
      <c r="AL341" s="1681" t="s">
        <v>4299</v>
      </c>
      <c r="AM341" s="1681"/>
      <c r="AN341" s="1681"/>
      <c r="AO341" s="1681"/>
      <c r="AP341" s="1681"/>
      <c r="AQ341" s="1681"/>
      <c r="AR341" s="1681"/>
      <c r="AS341" s="1681"/>
      <c r="AT341" s="1681"/>
      <c r="AU341" s="1681"/>
      <c r="AV341" s="1681"/>
      <c r="AW341" s="1681"/>
      <c r="AX341" s="1681"/>
      <c r="AY341" s="1681"/>
      <c r="AZ341" s="1681"/>
      <c r="BA341" s="1681"/>
      <c r="BB341" s="1681"/>
      <c r="BC341" s="1681"/>
      <c r="BD341" s="1681"/>
      <c r="BE341" s="1681"/>
      <c r="BF341" s="1681"/>
      <c r="BG341" s="1690" t="s">
        <v>4288</v>
      </c>
      <c r="BH341" s="1690"/>
      <c r="BI341" s="1690"/>
      <c r="BJ341" s="1690"/>
      <c r="BK341" s="1690"/>
      <c r="BL341" s="1690"/>
      <c r="BM341" s="1690"/>
      <c r="BN341" s="1690"/>
      <c r="BO341" s="1690"/>
      <c r="BP341" s="1690"/>
      <c r="BQ341" s="1690"/>
      <c r="BR341" s="1690"/>
      <c r="BS341" s="1690"/>
      <c r="BT341" s="1690"/>
      <c r="BU341" s="1690"/>
      <c r="BV341" s="1690"/>
      <c r="BW341" s="1690"/>
      <c r="BX341" s="1690"/>
      <c r="BY341" s="1690"/>
      <c r="BZ341" s="1690"/>
      <c r="CA341" s="1691"/>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682"/>
      <c r="C342" s="1683"/>
      <c r="D342" s="1683"/>
      <c r="E342" s="1683"/>
      <c r="F342" s="1683"/>
      <c r="G342" s="1683"/>
      <c r="H342" s="1683"/>
      <c r="I342" s="1683"/>
      <c r="J342" s="1683"/>
      <c r="K342" s="1683"/>
      <c r="L342" s="1683"/>
      <c r="M342" s="1683"/>
      <c r="N342" s="1683"/>
      <c r="O342" s="1683"/>
      <c r="P342" s="1683"/>
      <c r="Q342" s="1683"/>
      <c r="R342" s="1683"/>
      <c r="S342" s="1683"/>
      <c r="T342" s="1683"/>
      <c r="U342" s="1683"/>
      <c r="V342" s="1683"/>
      <c r="W342" s="1683"/>
      <c r="X342" s="1683"/>
      <c r="Y342" s="1683"/>
      <c r="Z342" s="1683"/>
      <c r="AA342" s="1683"/>
      <c r="AB342" s="1683"/>
      <c r="AC342" s="1683"/>
      <c r="AD342" s="1683"/>
      <c r="AE342" s="1683"/>
      <c r="AF342" s="1683"/>
      <c r="AG342" s="1683"/>
      <c r="AH342" s="1683"/>
      <c r="AI342" s="1683"/>
      <c r="AJ342" s="1683"/>
      <c r="AK342" s="1683"/>
      <c r="AL342" s="1683"/>
      <c r="AM342" s="1683"/>
      <c r="AN342" s="1683"/>
      <c r="AO342" s="1683"/>
      <c r="AP342" s="1683"/>
      <c r="AQ342" s="1683"/>
      <c r="AR342" s="1683"/>
      <c r="AS342" s="1683"/>
      <c r="AT342" s="1683"/>
      <c r="AU342" s="1683"/>
      <c r="AV342" s="1683"/>
      <c r="AW342" s="1683"/>
      <c r="AX342" s="1683"/>
      <c r="AY342" s="1683"/>
      <c r="AZ342" s="1683"/>
      <c r="BA342" s="1683"/>
      <c r="BB342" s="1683"/>
      <c r="BC342" s="1683"/>
      <c r="BD342" s="1683"/>
      <c r="BE342" s="1683"/>
      <c r="BF342" s="1683"/>
      <c r="BG342" s="1692"/>
      <c r="BH342" s="1692"/>
      <c r="BI342" s="1692"/>
      <c r="BJ342" s="1692"/>
      <c r="BK342" s="1692"/>
      <c r="BL342" s="1692"/>
      <c r="BM342" s="1692"/>
      <c r="BN342" s="1692"/>
      <c r="BO342" s="1692"/>
      <c r="BP342" s="1692"/>
      <c r="BQ342" s="1692"/>
      <c r="BR342" s="1692"/>
      <c r="BS342" s="1692"/>
      <c r="BT342" s="1692"/>
      <c r="BU342" s="1692"/>
      <c r="BV342" s="1692"/>
      <c r="BW342" s="1692"/>
      <c r="BX342" s="1692"/>
      <c r="BY342" s="1692"/>
      <c r="BZ342" s="1692"/>
      <c r="CA342" s="1693"/>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682"/>
      <c r="C343" s="1683"/>
      <c r="D343" s="1683"/>
      <c r="E343" s="1683"/>
      <c r="F343" s="1683"/>
      <c r="G343" s="1683"/>
      <c r="H343" s="1683"/>
      <c r="I343" s="1683"/>
      <c r="J343" s="1683"/>
      <c r="K343" s="1683"/>
      <c r="L343" s="1683"/>
      <c r="M343" s="1683"/>
      <c r="N343" s="1683"/>
      <c r="O343" s="1683"/>
      <c r="P343" s="1683"/>
      <c r="Q343" s="1683"/>
      <c r="R343" s="1683"/>
      <c r="S343" s="1683"/>
      <c r="T343" s="1683"/>
      <c r="U343" s="1683"/>
      <c r="V343" s="1683"/>
      <c r="W343" s="1683"/>
      <c r="X343" s="1683"/>
      <c r="Y343" s="1683"/>
      <c r="Z343" s="1683"/>
      <c r="AA343" s="1683"/>
      <c r="AB343" s="1683"/>
      <c r="AC343" s="1683"/>
      <c r="AD343" s="1683"/>
      <c r="AE343" s="1683"/>
      <c r="AF343" s="1683"/>
      <c r="AG343" s="1683"/>
      <c r="AH343" s="1683"/>
      <c r="AI343" s="1683"/>
      <c r="AJ343" s="1683"/>
      <c r="AK343" s="1683"/>
      <c r="AL343" s="1683"/>
      <c r="AM343" s="1683"/>
      <c r="AN343" s="1683"/>
      <c r="AO343" s="1683"/>
      <c r="AP343" s="1683"/>
      <c r="AQ343" s="1683"/>
      <c r="AR343" s="1683"/>
      <c r="AS343" s="1683"/>
      <c r="AT343" s="1683"/>
      <c r="AU343" s="1683"/>
      <c r="AV343" s="1683"/>
      <c r="AW343" s="1683"/>
      <c r="AX343" s="1683"/>
      <c r="AY343" s="1683"/>
      <c r="AZ343" s="1683"/>
      <c r="BA343" s="1683"/>
      <c r="BB343" s="1683"/>
      <c r="BC343" s="1683"/>
      <c r="BD343" s="1683"/>
      <c r="BE343" s="1683"/>
      <c r="BF343" s="1683"/>
      <c r="BG343" s="1692"/>
      <c r="BH343" s="1692"/>
      <c r="BI343" s="1692"/>
      <c r="BJ343" s="1692"/>
      <c r="BK343" s="1692"/>
      <c r="BL343" s="1692"/>
      <c r="BM343" s="1692"/>
      <c r="BN343" s="1692"/>
      <c r="BO343" s="1692"/>
      <c r="BP343" s="1692"/>
      <c r="BQ343" s="1692"/>
      <c r="BR343" s="1692"/>
      <c r="BS343" s="1692"/>
      <c r="BT343" s="1692"/>
      <c r="BU343" s="1692"/>
      <c r="BV343" s="1692"/>
      <c r="BW343" s="1692"/>
      <c r="BX343" s="1692"/>
      <c r="BY343" s="1692"/>
      <c r="BZ343" s="1692"/>
      <c r="CA343" s="1693"/>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684"/>
      <c r="C344" s="1685"/>
      <c r="D344" s="1685"/>
      <c r="E344" s="1685"/>
      <c r="F344" s="1685"/>
      <c r="G344" s="1685"/>
      <c r="H344" s="1685"/>
      <c r="I344" s="1685"/>
      <c r="J344" s="1685"/>
      <c r="K344" s="1685"/>
      <c r="L344" s="1685"/>
      <c r="M344" s="1685"/>
      <c r="N344" s="1685"/>
      <c r="O344" s="1685"/>
      <c r="P344" s="1685"/>
      <c r="Q344" s="1685"/>
      <c r="R344" s="1685"/>
      <c r="S344" s="1685"/>
      <c r="T344" s="1685"/>
      <c r="U344" s="1685"/>
      <c r="V344" s="1685"/>
      <c r="W344" s="1685"/>
      <c r="X344" s="1685"/>
      <c r="Y344" s="1685"/>
      <c r="Z344" s="1685"/>
      <c r="AA344" s="1685"/>
      <c r="AB344" s="1685"/>
      <c r="AC344" s="1685"/>
      <c r="AD344" s="1685"/>
      <c r="AE344" s="1685"/>
      <c r="AF344" s="1685"/>
      <c r="AG344" s="1685"/>
      <c r="AH344" s="1685"/>
      <c r="AI344" s="1685"/>
      <c r="AJ344" s="1685"/>
      <c r="AK344" s="1685"/>
      <c r="AL344" s="1685"/>
      <c r="AM344" s="1685"/>
      <c r="AN344" s="1685"/>
      <c r="AO344" s="1685"/>
      <c r="AP344" s="1685"/>
      <c r="AQ344" s="1685"/>
      <c r="AR344" s="1685"/>
      <c r="AS344" s="1685"/>
      <c r="AT344" s="1685"/>
      <c r="AU344" s="1685"/>
      <c r="AV344" s="1685"/>
      <c r="AW344" s="1685"/>
      <c r="AX344" s="1685"/>
      <c r="AY344" s="1685"/>
      <c r="AZ344" s="1685"/>
      <c r="BA344" s="1685"/>
      <c r="BB344" s="1685"/>
      <c r="BC344" s="1685"/>
      <c r="BD344" s="1685"/>
      <c r="BE344" s="1685"/>
      <c r="BF344" s="1685"/>
      <c r="BG344" s="1694"/>
      <c r="BH344" s="1694"/>
      <c r="BI344" s="1694"/>
      <c r="BJ344" s="1694"/>
      <c r="BK344" s="1694"/>
      <c r="BL344" s="1694"/>
      <c r="BM344" s="1694"/>
      <c r="BN344" s="1694"/>
      <c r="BO344" s="1694"/>
      <c r="BP344" s="1694"/>
      <c r="BQ344" s="1694"/>
      <c r="BR344" s="1694"/>
      <c r="BS344" s="1694"/>
      <c r="BT344" s="1694"/>
      <c r="BU344" s="1694"/>
      <c r="BV344" s="1694"/>
      <c r="BW344" s="1694"/>
      <c r="BX344" s="1694"/>
      <c r="BY344" s="1694"/>
      <c r="BZ344" s="1694"/>
      <c r="CA344" s="1695"/>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2</v>
      </c>
      <c r="B345" s="1654" t="s">
        <v>4503</v>
      </c>
      <c r="C345" s="1655"/>
      <c r="D345" s="1655"/>
      <c r="E345" s="1655"/>
      <c r="F345" s="1655"/>
      <c r="G345" s="1655"/>
      <c r="H345" s="1655"/>
      <c r="I345" s="1655"/>
      <c r="J345" s="1655"/>
      <c r="K345" s="1655"/>
      <c r="L345" s="1655"/>
      <c r="M345" s="1655"/>
      <c r="N345" s="1655"/>
      <c r="O345" s="1655"/>
      <c r="P345" s="1656"/>
      <c r="Q345" s="1657" t="s">
        <v>4289</v>
      </c>
      <c r="R345" s="1658"/>
      <c r="S345" s="1659" t="s">
        <v>3816</v>
      </c>
      <c r="T345" s="1660"/>
      <c r="U345" s="1660"/>
      <c r="V345" s="1660"/>
      <c r="W345" s="1660"/>
      <c r="X345" s="1660"/>
      <c r="Y345" s="1660"/>
      <c r="Z345" s="1660"/>
      <c r="AA345" s="1660"/>
      <c r="AB345" s="1660"/>
      <c r="AC345" s="1660"/>
      <c r="AD345" s="1660"/>
      <c r="AE345" s="1660"/>
      <c r="AF345" s="1660"/>
      <c r="AG345" s="1660"/>
      <c r="AH345" s="1660"/>
      <c r="AI345" s="1660"/>
      <c r="AJ345" s="1660"/>
      <c r="AK345" s="1661"/>
      <c r="AL345" s="1898">
        <v>2.08168</v>
      </c>
      <c r="AM345" s="1899"/>
      <c r="AN345" s="1899"/>
      <c r="AO345" s="1899"/>
      <c r="AP345" s="1899"/>
      <c r="AQ345" s="1899"/>
      <c r="AR345" s="1899"/>
      <c r="AS345" s="1705" t="s">
        <v>7218</v>
      </c>
      <c r="AT345" s="1705"/>
      <c r="AU345" s="1705"/>
      <c r="AV345" s="1894"/>
      <c r="AW345" s="1914">
        <v>0.46403145216000002</v>
      </c>
      <c r="AX345" s="1915"/>
      <c r="AY345" s="1915"/>
      <c r="AZ345" s="1915"/>
      <c r="BA345" s="1915"/>
      <c r="BB345" s="1915"/>
      <c r="BC345" s="1915"/>
      <c r="BD345" s="1915"/>
      <c r="BE345" s="1658" t="s">
        <v>4463</v>
      </c>
      <c r="BF345" s="1913"/>
      <c r="BG345" s="1914">
        <v>10</v>
      </c>
      <c r="BH345" s="1926"/>
      <c r="BI345" s="1926"/>
      <c r="BJ345" s="1926"/>
      <c r="BK345" s="1926"/>
      <c r="BL345" s="1926"/>
      <c r="BM345" s="1926"/>
      <c r="BN345" s="1926"/>
      <c r="BO345" s="1926"/>
      <c r="BP345" s="1926"/>
      <c r="BQ345" s="1926"/>
      <c r="BR345" s="1926"/>
      <c r="BS345" s="1926"/>
      <c r="BT345" s="1926"/>
      <c r="BU345" s="1922" t="s">
        <v>4502</v>
      </c>
      <c r="BV345" s="1923"/>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20.816800000000001</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624"/>
      <c r="C346" s="1625"/>
      <c r="D346" s="1625"/>
      <c r="E346" s="1625"/>
      <c r="F346" s="1625"/>
      <c r="G346" s="1625"/>
      <c r="H346" s="1625"/>
      <c r="I346" s="1625"/>
      <c r="J346" s="1625"/>
      <c r="K346" s="1625"/>
      <c r="L346" s="1625"/>
      <c r="M346" s="1625"/>
      <c r="N346" s="1625"/>
      <c r="O346" s="1625"/>
      <c r="P346" s="1626"/>
      <c r="Q346" s="1629"/>
      <c r="R346" s="1628"/>
      <c r="S346" s="1647"/>
      <c r="T346" s="1647"/>
      <c r="U346" s="1647"/>
      <c r="V346" s="1647"/>
      <c r="W346" s="1647"/>
      <c r="X346" s="1647"/>
      <c r="Y346" s="1647"/>
      <c r="Z346" s="1647"/>
      <c r="AA346" s="1647"/>
      <c r="AB346" s="1647"/>
      <c r="AC346" s="1647"/>
      <c r="AD346" s="1647"/>
      <c r="AE346" s="1647"/>
      <c r="AF346" s="1647"/>
      <c r="AG346" s="1647"/>
      <c r="AH346" s="1647"/>
      <c r="AI346" s="1647"/>
      <c r="AJ346" s="1647"/>
      <c r="AK346" s="1648"/>
      <c r="AL346" s="1900"/>
      <c r="AM346" s="1901"/>
      <c r="AN346" s="1901"/>
      <c r="AO346" s="1901"/>
      <c r="AP346" s="1901"/>
      <c r="AQ346" s="1901"/>
      <c r="AR346" s="1901"/>
      <c r="AS346" s="1707"/>
      <c r="AT346" s="1707"/>
      <c r="AU346" s="1707"/>
      <c r="AV346" s="1895"/>
      <c r="AW346" s="1916"/>
      <c r="AX346" s="1917"/>
      <c r="AY346" s="1917"/>
      <c r="AZ346" s="1917"/>
      <c r="BA346" s="1917"/>
      <c r="BB346" s="1917"/>
      <c r="BC346" s="1917"/>
      <c r="BD346" s="1917"/>
      <c r="BE346" s="1628"/>
      <c r="BF346" s="1663"/>
      <c r="BG346" s="1916"/>
      <c r="BH346" s="1927"/>
      <c r="BI346" s="1927"/>
      <c r="BJ346" s="1927"/>
      <c r="BK346" s="1927"/>
      <c r="BL346" s="1927"/>
      <c r="BM346" s="1927"/>
      <c r="BN346" s="1927"/>
      <c r="BO346" s="1927"/>
      <c r="BP346" s="1927"/>
      <c r="BQ346" s="1927"/>
      <c r="BR346" s="1927"/>
      <c r="BS346" s="1927"/>
      <c r="BT346" s="1927"/>
      <c r="BU346" s="1924"/>
      <c r="BV346" s="1925"/>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624" t="s">
        <v>4287</v>
      </c>
      <c r="C347" s="1625"/>
      <c r="D347" s="1625"/>
      <c r="E347" s="1625"/>
      <c r="F347" s="1625"/>
      <c r="G347" s="1625"/>
      <c r="H347" s="1625"/>
      <c r="I347" s="1625"/>
      <c r="J347" s="1625"/>
      <c r="K347" s="1625"/>
      <c r="L347" s="1625"/>
      <c r="M347" s="1625"/>
      <c r="N347" s="1625"/>
      <c r="O347" s="1625"/>
      <c r="P347" s="1626"/>
      <c r="Q347" s="1629"/>
      <c r="R347" s="1628"/>
      <c r="S347" s="1647"/>
      <c r="T347" s="1647"/>
      <c r="U347" s="1647"/>
      <c r="V347" s="1647"/>
      <c r="W347" s="1647"/>
      <c r="X347" s="1647"/>
      <c r="Y347" s="1647"/>
      <c r="Z347" s="1647"/>
      <c r="AA347" s="1647"/>
      <c r="AB347" s="1647"/>
      <c r="AC347" s="1647"/>
      <c r="AD347" s="1647"/>
      <c r="AE347" s="1647"/>
      <c r="AF347" s="1647"/>
      <c r="AG347" s="1647"/>
      <c r="AH347" s="1647"/>
      <c r="AI347" s="1647"/>
      <c r="AJ347" s="1647"/>
      <c r="AK347" s="1648"/>
      <c r="AL347" s="1900"/>
      <c r="AM347" s="1901"/>
      <c r="AN347" s="1901"/>
      <c r="AO347" s="1901"/>
      <c r="AP347" s="1901"/>
      <c r="AQ347" s="1901"/>
      <c r="AR347" s="1901"/>
      <c r="AS347" s="1707"/>
      <c r="AT347" s="1707"/>
      <c r="AU347" s="1707"/>
      <c r="AV347" s="1895"/>
      <c r="AW347" s="1916"/>
      <c r="AX347" s="1917"/>
      <c r="AY347" s="1917"/>
      <c r="AZ347" s="1917"/>
      <c r="BA347" s="1917"/>
      <c r="BB347" s="1917"/>
      <c r="BC347" s="1917"/>
      <c r="BD347" s="1917"/>
      <c r="BE347" s="1628"/>
      <c r="BF347" s="1663"/>
      <c r="BG347" s="1916"/>
      <c r="BH347" s="1927"/>
      <c r="BI347" s="1927"/>
      <c r="BJ347" s="1927"/>
      <c r="BK347" s="1927"/>
      <c r="BL347" s="1927"/>
      <c r="BM347" s="1927"/>
      <c r="BN347" s="1927"/>
      <c r="BO347" s="1927"/>
      <c r="BP347" s="1927"/>
      <c r="BQ347" s="1927"/>
      <c r="BR347" s="1927"/>
      <c r="BS347" s="1927"/>
      <c r="BT347" s="1927"/>
      <c r="BU347" s="1924"/>
      <c r="BV347" s="1925"/>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624"/>
      <c r="C348" s="1625"/>
      <c r="D348" s="1625"/>
      <c r="E348" s="1625"/>
      <c r="F348" s="1625"/>
      <c r="G348" s="1625"/>
      <c r="H348" s="1625"/>
      <c r="I348" s="1625"/>
      <c r="J348" s="1625"/>
      <c r="K348" s="1625"/>
      <c r="L348" s="1625"/>
      <c r="M348" s="1625"/>
      <c r="N348" s="1625"/>
      <c r="O348" s="1625"/>
      <c r="P348" s="1626"/>
      <c r="Q348" s="1629"/>
      <c r="R348" s="1628"/>
      <c r="S348" s="1649"/>
      <c r="T348" s="1649"/>
      <c r="U348" s="1649"/>
      <c r="V348" s="1649"/>
      <c r="W348" s="1649"/>
      <c r="X348" s="1649"/>
      <c r="Y348" s="1649"/>
      <c r="Z348" s="1649"/>
      <c r="AA348" s="1649"/>
      <c r="AB348" s="1649"/>
      <c r="AC348" s="1649"/>
      <c r="AD348" s="1649"/>
      <c r="AE348" s="1649"/>
      <c r="AF348" s="1649"/>
      <c r="AG348" s="1649"/>
      <c r="AH348" s="1649"/>
      <c r="AI348" s="1649"/>
      <c r="AJ348" s="1649"/>
      <c r="AK348" s="1650"/>
      <c r="AL348" s="1902"/>
      <c r="AM348" s="1903"/>
      <c r="AN348" s="1903"/>
      <c r="AO348" s="1903"/>
      <c r="AP348" s="1903"/>
      <c r="AQ348" s="1903"/>
      <c r="AR348" s="1903"/>
      <c r="AS348" s="1896"/>
      <c r="AT348" s="1896"/>
      <c r="AU348" s="1896"/>
      <c r="AV348" s="1897"/>
      <c r="AW348" s="1916"/>
      <c r="AX348" s="1917"/>
      <c r="AY348" s="1917"/>
      <c r="AZ348" s="1917"/>
      <c r="BA348" s="1917"/>
      <c r="BB348" s="1917"/>
      <c r="BC348" s="1917"/>
      <c r="BD348" s="1917"/>
      <c r="BE348" s="1628"/>
      <c r="BF348" s="1663"/>
      <c r="BG348" s="1916"/>
      <c r="BH348" s="1927"/>
      <c r="BI348" s="1927"/>
      <c r="BJ348" s="1927"/>
      <c r="BK348" s="1927"/>
      <c r="BL348" s="1927"/>
      <c r="BM348" s="1927"/>
      <c r="BN348" s="1927"/>
      <c r="BO348" s="1927"/>
      <c r="BP348" s="1927"/>
      <c r="BQ348" s="1927"/>
      <c r="BR348" s="1927"/>
      <c r="BS348" s="1927"/>
      <c r="BT348" s="1927"/>
      <c r="BU348" s="1924"/>
      <c r="BV348" s="1925"/>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2</v>
      </c>
      <c r="B349" s="1641" t="s">
        <v>4286</v>
      </c>
      <c r="C349" s="1642"/>
      <c r="D349" s="1642"/>
      <c r="E349" s="1642"/>
      <c r="F349" s="1642"/>
      <c r="G349" s="1642"/>
      <c r="H349" s="1642"/>
      <c r="I349" s="1642"/>
      <c r="J349" s="1642"/>
      <c r="K349" s="1642"/>
      <c r="L349" s="1642"/>
      <c r="M349" s="1642"/>
      <c r="N349" s="1642"/>
      <c r="O349" s="1642"/>
      <c r="P349" s="1643"/>
      <c r="Q349" s="1627" t="s">
        <v>4290</v>
      </c>
      <c r="R349" s="1628"/>
      <c r="S349" s="1644" t="s">
        <v>3812</v>
      </c>
      <c r="T349" s="1645"/>
      <c r="U349" s="1645"/>
      <c r="V349" s="1645"/>
      <c r="W349" s="1645"/>
      <c r="X349" s="1645"/>
      <c r="Y349" s="1645"/>
      <c r="Z349" s="1645"/>
      <c r="AA349" s="1645"/>
      <c r="AB349" s="1645"/>
      <c r="AC349" s="1645"/>
      <c r="AD349" s="1645"/>
      <c r="AE349" s="1645"/>
      <c r="AF349" s="1645"/>
      <c r="AG349" s="1645"/>
      <c r="AH349" s="1645"/>
      <c r="AI349" s="1645"/>
      <c r="AJ349" s="1645"/>
      <c r="AK349" s="1646"/>
      <c r="AL349" s="1904">
        <v>0.13731599999999999</v>
      </c>
      <c r="AM349" s="1901"/>
      <c r="AN349" s="1901"/>
      <c r="AO349" s="1901"/>
      <c r="AP349" s="1901"/>
      <c r="AQ349" s="1901"/>
      <c r="AR349" s="1901"/>
      <c r="AS349" s="1707" t="s">
        <v>7218</v>
      </c>
      <c r="AT349" s="1707"/>
      <c r="AU349" s="1707"/>
      <c r="AV349" s="1895"/>
      <c r="AW349" s="1918">
        <v>3.0609384192000003E-2</v>
      </c>
      <c r="AX349" s="1917"/>
      <c r="AY349" s="1917"/>
      <c r="AZ349" s="1917"/>
      <c r="BA349" s="1917"/>
      <c r="BB349" s="1917"/>
      <c r="BC349" s="1917"/>
      <c r="BD349" s="1917"/>
      <c r="BE349" s="1628" t="s">
        <v>4463</v>
      </c>
      <c r="BF349" s="1663"/>
      <c r="BG349" s="1918">
        <v>20</v>
      </c>
      <c r="BH349" s="1927"/>
      <c r="BI349" s="1927"/>
      <c r="BJ349" s="1927"/>
      <c r="BK349" s="1927"/>
      <c r="BL349" s="1927"/>
      <c r="BM349" s="1927"/>
      <c r="BN349" s="1927"/>
      <c r="BO349" s="1927"/>
      <c r="BP349" s="1927"/>
      <c r="BQ349" s="1927"/>
      <c r="BR349" s="1927"/>
      <c r="BS349" s="1927"/>
      <c r="BT349" s="1927"/>
      <c r="BU349" s="1924" t="s">
        <v>4502</v>
      </c>
      <c r="BV349" s="1925"/>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2.7463199999999999</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624"/>
      <c r="C350" s="1625"/>
      <c r="D350" s="1625"/>
      <c r="E350" s="1625"/>
      <c r="F350" s="1625"/>
      <c r="G350" s="1625"/>
      <c r="H350" s="1625"/>
      <c r="I350" s="1625"/>
      <c r="J350" s="1625"/>
      <c r="K350" s="1625"/>
      <c r="L350" s="1625"/>
      <c r="M350" s="1625"/>
      <c r="N350" s="1625"/>
      <c r="O350" s="1625"/>
      <c r="P350" s="1626"/>
      <c r="Q350" s="1629"/>
      <c r="R350" s="1628"/>
      <c r="S350" s="1647"/>
      <c r="T350" s="1647"/>
      <c r="U350" s="1647"/>
      <c r="V350" s="1647"/>
      <c r="W350" s="1647"/>
      <c r="X350" s="1647"/>
      <c r="Y350" s="1647"/>
      <c r="Z350" s="1647"/>
      <c r="AA350" s="1647"/>
      <c r="AB350" s="1647"/>
      <c r="AC350" s="1647"/>
      <c r="AD350" s="1647"/>
      <c r="AE350" s="1647"/>
      <c r="AF350" s="1647"/>
      <c r="AG350" s="1647"/>
      <c r="AH350" s="1647"/>
      <c r="AI350" s="1647"/>
      <c r="AJ350" s="1647"/>
      <c r="AK350" s="1648"/>
      <c r="AL350" s="1900"/>
      <c r="AM350" s="1901"/>
      <c r="AN350" s="1901"/>
      <c r="AO350" s="1901"/>
      <c r="AP350" s="1901"/>
      <c r="AQ350" s="1901"/>
      <c r="AR350" s="1901"/>
      <c r="AS350" s="1707"/>
      <c r="AT350" s="1707"/>
      <c r="AU350" s="1707"/>
      <c r="AV350" s="1895"/>
      <c r="AW350" s="1916"/>
      <c r="AX350" s="1917"/>
      <c r="AY350" s="1917"/>
      <c r="AZ350" s="1917"/>
      <c r="BA350" s="1917"/>
      <c r="BB350" s="1917"/>
      <c r="BC350" s="1917"/>
      <c r="BD350" s="1917"/>
      <c r="BE350" s="1628"/>
      <c r="BF350" s="1663"/>
      <c r="BG350" s="1916"/>
      <c r="BH350" s="1927"/>
      <c r="BI350" s="1927"/>
      <c r="BJ350" s="1927"/>
      <c r="BK350" s="1927"/>
      <c r="BL350" s="1927"/>
      <c r="BM350" s="1927"/>
      <c r="BN350" s="1927"/>
      <c r="BO350" s="1927"/>
      <c r="BP350" s="1927"/>
      <c r="BQ350" s="1927"/>
      <c r="BR350" s="1927"/>
      <c r="BS350" s="1927"/>
      <c r="BT350" s="1927"/>
      <c r="BU350" s="1924"/>
      <c r="BV350" s="1925"/>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624" t="s">
        <v>4287</v>
      </c>
      <c r="C351" s="1625"/>
      <c r="D351" s="1625"/>
      <c r="E351" s="1625"/>
      <c r="F351" s="1625"/>
      <c r="G351" s="1625"/>
      <c r="H351" s="1625"/>
      <c r="I351" s="1625"/>
      <c r="J351" s="1625"/>
      <c r="K351" s="1625"/>
      <c r="L351" s="1625"/>
      <c r="M351" s="1625"/>
      <c r="N351" s="1625"/>
      <c r="O351" s="1625"/>
      <c r="P351" s="1626"/>
      <c r="Q351" s="1629"/>
      <c r="R351" s="1628"/>
      <c r="S351" s="1647"/>
      <c r="T351" s="1647"/>
      <c r="U351" s="1647"/>
      <c r="V351" s="1647"/>
      <c r="W351" s="1647"/>
      <c r="X351" s="1647"/>
      <c r="Y351" s="1647"/>
      <c r="Z351" s="1647"/>
      <c r="AA351" s="1647"/>
      <c r="AB351" s="1647"/>
      <c r="AC351" s="1647"/>
      <c r="AD351" s="1647"/>
      <c r="AE351" s="1647"/>
      <c r="AF351" s="1647"/>
      <c r="AG351" s="1647"/>
      <c r="AH351" s="1647"/>
      <c r="AI351" s="1647"/>
      <c r="AJ351" s="1647"/>
      <c r="AK351" s="1648"/>
      <c r="AL351" s="1900"/>
      <c r="AM351" s="1901"/>
      <c r="AN351" s="1901"/>
      <c r="AO351" s="1901"/>
      <c r="AP351" s="1901"/>
      <c r="AQ351" s="1901"/>
      <c r="AR351" s="1901"/>
      <c r="AS351" s="1707"/>
      <c r="AT351" s="1707"/>
      <c r="AU351" s="1707"/>
      <c r="AV351" s="1895"/>
      <c r="AW351" s="1916"/>
      <c r="AX351" s="1917"/>
      <c r="AY351" s="1917"/>
      <c r="AZ351" s="1917"/>
      <c r="BA351" s="1917"/>
      <c r="BB351" s="1917"/>
      <c r="BC351" s="1917"/>
      <c r="BD351" s="1917"/>
      <c r="BE351" s="1628"/>
      <c r="BF351" s="1663"/>
      <c r="BG351" s="1916"/>
      <c r="BH351" s="1927"/>
      <c r="BI351" s="1927"/>
      <c r="BJ351" s="1927"/>
      <c r="BK351" s="1927"/>
      <c r="BL351" s="1927"/>
      <c r="BM351" s="1927"/>
      <c r="BN351" s="1927"/>
      <c r="BO351" s="1927"/>
      <c r="BP351" s="1927"/>
      <c r="BQ351" s="1927"/>
      <c r="BR351" s="1927"/>
      <c r="BS351" s="1927"/>
      <c r="BT351" s="1927"/>
      <c r="BU351" s="1924"/>
      <c r="BV351" s="1925"/>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651"/>
      <c r="C352" s="1652"/>
      <c r="D352" s="1652"/>
      <c r="E352" s="1652"/>
      <c r="F352" s="1652"/>
      <c r="G352" s="1652"/>
      <c r="H352" s="1652"/>
      <c r="I352" s="1652"/>
      <c r="J352" s="1652"/>
      <c r="K352" s="1652"/>
      <c r="L352" s="1652"/>
      <c r="M352" s="1652"/>
      <c r="N352" s="1652"/>
      <c r="O352" s="1652"/>
      <c r="P352" s="1653"/>
      <c r="Q352" s="1629"/>
      <c r="R352" s="1628"/>
      <c r="S352" s="1649"/>
      <c r="T352" s="1649"/>
      <c r="U352" s="1649"/>
      <c r="V352" s="1649"/>
      <c r="W352" s="1649"/>
      <c r="X352" s="1649"/>
      <c r="Y352" s="1649"/>
      <c r="Z352" s="1649"/>
      <c r="AA352" s="1649"/>
      <c r="AB352" s="1649"/>
      <c r="AC352" s="1649"/>
      <c r="AD352" s="1649"/>
      <c r="AE352" s="1649"/>
      <c r="AF352" s="1649"/>
      <c r="AG352" s="1649"/>
      <c r="AH352" s="1649"/>
      <c r="AI352" s="1649"/>
      <c r="AJ352" s="1649"/>
      <c r="AK352" s="1650"/>
      <c r="AL352" s="1902"/>
      <c r="AM352" s="1903"/>
      <c r="AN352" s="1903"/>
      <c r="AO352" s="1903"/>
      <c r="AP352" s="1903"/>
      <c r="AQ352" s="1903"/>
      <c r="AR352" s="1903"/>
      <c r="AS352" s="1896"/>
      <c r="AT352" s="1896"/>
      <c r="AU352" s="1896"/>
      <c r="AV352" s="1897"/>
      <c r="AW352" s="1916"/>
      <c r="AX352" s="1917"/>
      <c r="AY352" s="1917"/>
      <c r="AZ352" s="1917"/>
      <c r="BA352" s="1917"/>
      <c r="BB352" s="1917"/>
      <c r="BC352" s="1917"/>
      <c r="BD352" s="1917"/>
      <c r="BE352" s="1628"/>
      <c r="BF352" s="1663"/>
      <c r="BG352" s="1916"/>
      <c r="BH352" s="1927"/>
      <c r="BI352" s="1927"/>
      <c r="BJ352" s="1927"/>
      <c r="BK352" s="1927"/>
      <c r="BL352" s="1927"/>
      <c r="BM352" s="1927"/>
      <c r="BN352" s="1927"/>
      <c r="BO352" s="1927"/>
      <c r="BP352" s="1927"/>
      <c r="BQ352" s="1927"/>
      <c r="BR352" s="1927"/>
      <c r="BS352" s="1927"/>
      <c r="BT352" s="1927"/>
      <c r="BU352" s="1924"/>
      <c r="BV352" s="1925"/>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624" t="s">
        <v>4286</v>
      </c>
      <c r="C353" s="1625"/>
      <c r="D353" s="1625"/>
      <c r="E353" s="1625"/>
      <c r="F353" s="1625"/>
      <c r="G353" s="1625"/>
      <c r="H353" s="1625"/>
      <c r="I353" s="1625"/>
      <c r="J353" s="1625"/>
      <c r="K353" s="1625"/>
      <c r="L353" s="1625"/>
      <c r="M353" s="1625"/>
      <c r="N353" s="1625"/>
      <c r="O353" s="1625"/>
      <c r="P353" s="1626"/>
      <c r="Q353" s="1627" t="s">
        <v>4291</v>
      </c>
      <c r="R353" s="1628"/>
      <c r="S353" s="1632"/>
      <c r="T353" s="1632"/>
      <c r="U353" s="1632"/>
      <c r="V353" s="1632"/>
      <c r="W353" s="1632"/>
      <c r="X353" s="1632"/>
      <c r="Y353" s="1632"/>
      <c r="Z353" s="1632"/>
      <c r="AA353" s="1632"/>
      <c r="AB353" s="1632"/>
      <c r="AC353" s="1632"/>
      <c r="AD353" s="1632"/>
      <c r="AE353" s="1632"/>
      <c r="AF353" s="1632"/>
      <c r="AG353" s="1632"/>
      <c r="AH353" s="1632"/>
      <c r="AI353" s="1632"/>
      <c r="AJ353" s="1632"/>
      <c r="AK353" s="1633"/>
      <c r="AL353" s="1908"/>
      <c r="AM353" s="1909"/>
      <c r="AN353" s="1909"/>
      <c r="AO353" s="1909"/>
      <c r="AP353" s="1909"/>
      <c r="AQ353" s="1909"/>
      <c r="AR353" s="1909"/>
      <c r="AS353" s="1905" t="s">
        <v>6628</v>
      </c>
      <c r="AT353" s="1905"/>
      <c r="AU353" s="1905"/>
      <c r="AV353" s="1906"/>
      <c r="AW353" s="1916"/>
      <c r="AX353" s="1917"/>
      <c r="AY353" s="1917"/>
      <c r="AZ353" s="1917"/>
      <c r="BA353" s="1917"/>
      <c r="BB353" s="1917"/>
      <c r="BC353" s="1917"/>
      <c r="BD353" s="1917"/>
      <c r="BE353" s="1628" t="s">
        <v>4463</v>
      </c>
      <c r="BF353" s="1663"/>
      <c r="BG353" s="1916"/>
      <c r="BH353" s="1927"/>
      <c r="BI353" s="1927"/>
      <c r="BJ353" s="1927"/>
      <c r="BK353" s="1927"/>
      <c r="BL353" s="1927"/>
      <c r="BM353" s="1927"/>
      <c r="BN353" s="1927"/>
      <c r="BO353" s="1927"/>
      <c r="BP353" s="1927"/>
      <c r="BQ353" s="1927"/>
      <c r="BR353" s="1927"/>
      <c r="BS353" s="1927"/>
      <c r="BT353" s="1927"/>
      <c r="BU353" s="1924" t="s">
        <v>4502</v>
      </c>
      <c r="BV353" s="1925"/>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624"/>
      <c r="C354" s="1625"/>
      <c r="D354" s="1625"/>
      <c r="E354" s="1625"/>
      <c r="F354" s="1625"/>
      <c r="G354" s="1625"/>
      <c r="H354" s="1625"/>
      <c r="I354" s="1625"/>
      <c r="J354" s="1625"/>
      <c r="K354" s="1625"/>
      <c r="L354" s="1625"/>
      <c r="M354" s="1625"/>
      <c r="N354" s="1625"/>
      <c r="O354" s="1625"/>
      <c r="P354" s="1626"/>
      <c r="Q354" s="1629"/>
      <c r="R354" s="1628"/>
      <c r="S354" s="1634"/>
      <c r="T354" s="1634"/>
      <c r="U354" s="1634"/>
      <c r="V354" s="1634"/>
      <c r="W354" s="1634"/>
      <c r="X354" s="1634"/>
      <c r="Y354" s="1634"/>
      <c r="Z354" s="1634"/>
      <c r="AA354" s="1634"/>
      <c r="AB354" s="1634"/>
      <c r="AC354" s="1634"/>
      <c r="AD354" s="1634"/>
      <c r="AE354" s="1634"/>
      <c r="AF354" s="1634"/>
      <c r="AG354" s="1634"/>
      <c r="AH354" s="1634"/>
      <c r="AI354" s="1634"/>
      <c r="AJ354" s="1634"/>
      <c r="AK354" s="1635"/>
      <c r="AL354" s="1910"/>
      <c r="AM354" s="1901"/>
      <c r="AN354" s="1901"/>
      <c r="AO354" s="1901"/>
      <c r="AP354" s="1901"/>
      <c r="AQ354" s="1901"/>
      <c r="AR354" s="1901"/>
      <c r="AS354" s="1707"/>
      <c r="AT354" s="1707"/>
      <c r="AU354" s="1707"/>
      <c r="AV354" s="1895"/>
      <c r="AW354" s="1919"/>
      <c r="AX354" s="1917"/>
      <c r="AY354" s="1917"/>
      <c r="AZ354" s="1917"/>
      <c r="BA354" s="1917"/>
      <c r="BB354" s="1917"/>
      <c r="BC354" s="1917"/>
      <c r="BD354" s="1917"/>
      <c r="BE354" s="1628"/>
      <c r="BF354" s="1663"/>
      <c r="BG354" s="1919"/>
      <c r="BH354" s="1917"/>
      <c r="BI354" s="1917"/>
      <c r="BJ354" s="1917"/>
      <c r="BK354" s="1917"/>
      <c r="BL354" s="1917"/>
      <c r="BM354" s="1917"/>
      <c r="BN354" s="1917"/>
      <c r="BO354" s="1917"/>
      <c r="BP354" s="1917"/>
      <c r="BQ354" s="1917"/>
      <c r="BR354" s="1917"/>
      <c r="BS354" s="1917"/>
      <c r="BT354" s="1917"/>
      <c r="BU354" s="1928"/>
      <c r="BV354" s="1929"/>
    </row>
    <row r="355" spans="1:735">
      <c r="B355" s="1624" t="s">
        <v>4287</v>
      </c>
      <c r="C355" s="1625"/>
      <c r="D355" s="1625"/>
      <c r="E355" s="1625"/>
      <c r="F355" s="1625"/>
      <c r="G355" s="1625"/>
      <c r="H355" s="1625"/>
      <c r="I355" s="1625"/>
      <c r="J355" s="1625"/>
      <c r="K355" s="1625"/>
      <c r="L355" s="1625"/>
      <c r="M355" s="1625"/>
      <c r="N355" s="1625"/>
      <c r="O355" s="1625"/>
      <c r="P355" s="1626"/>
      <c r="Q355" s="1629"/>
      <c r="R355" s="1628"/>
      <c r="S355" s="1634"/>
      <c r="T355" s="1634"/>
      <c r="U355" s="1634"/>
      <c r="V355" s="1634"/>
      <c r="W355" s="1634"/>
      <c r="X355" s="1634"/>
      <c r="Y355" s="1634"/>
      <c r="Z355" s="1634"/>
      <c r="AA355" s="1634"/>
      <c r="AB355" s="1634"/>
      <c r="AC355" s="1634"/>
      <c r="AD355" s="1634"/>
      <c r="AE355" s="1634"/>
      <c r="AF355" s="1634"/>
      <c r="AG355" s="1634"/>
      <c r="AH355" s="1634"/>
      <c r="AI355" s="1634"/>
      <c r="AJ355" s="1634"/>
      <c r="AK355" s="1635"/>
      <c r="AL355" s="1910"/>
      <c r="AM355" s="1901"/>
      <c r="AN355" s="1901"/>
      <c r="AO355" s="1901"/>
      <c r="AP355" s="1901"/>
      <c r="AQ355" s="1901"/>
      <c r="AR355" s="1901"/>
      <c r="AS355" s="1707"/>
      <c r="AT355" s="1707"/>
      <c r="AU355" s="1707"/>
      <c r="AV355" s="1895"/>
      <c r="AW355" s="1919"/>
      <c r="AX355" s="1917"/>
      <c r="AY355" s="1917"/>
      <c r="AZ355" s="1917"/>
      <c r="BA355" s="1917"/>
      <c r="BB355" s="1917"/>
      <c r="BC355" s="1917"/>
      <c r="BD355" s="1917"/>
      <c r="BE355" s="1628"/>
      <c r="BF355" s="1663"/>
      <c r="BG355" s="1919"/>
      <c r="BH355" s="1917"/>
      <c r="BI355" s="1917"/>
      <c r="BJ355" s="1917"/>
      <c r="BK355" s="1917"/>
      <c r="BL355" s="1917"/>
      <c r="BM355" s="1917"/>
      <c r="BN355" s="1917"/>
      <c r="BO355" s="1917"/>
      <c r="BP355" s="1917"/>
      <c r="BQ355" s="1917"/>
      <c r="BR355" s="1917"/>
      <c r="BS355" s="1917"/>
      <c r="BT355" s="1917"/>
      <c r="BU355" s="1928"/>
      <c r="BV355" s="1929"/>
    </row>
    <row r="356" spans="1:735" ht="14.25" thickBot="1">
      <c r="B356" s="1638"/>
      <c r="C356" s="1639"/>
      <c r="D356" s="1639"/>
      <c r="E356" s="1639"/>
      <c r="F356" s="1639"/>
      <c r="G356" s="1639"/>
      <c r="H356" s="1639"/>
      <c r="I356" s="1639"/>
      <c r="J356" s="1639"/>
      <c r="K356" s="1639"/>
      <c r="L356" s="1639"/>
      <c r="M356" s="1639"/>
      <c r="N356" s="1639"/>
      <c r="O356" s="1639"/>
      <c r="P356" s="1640"/>
      <c r="Q356" s="1630"/>
      <c r="R356" s="1631"/>
      <c r="S356" s="1636"/>
      <c r="T356" s="1636"/>
      <c r="U356" s="1636"/>
      <c r="V356" s="1636"/>
      <c r="W356" s="1636"/>
      <c r="X356" s="1636"/>
      <c r="Y356" s="1636"/>
      <c r="Z356" s="1636"/>
      <c r="AA356" s="1636"/>
      <c r="AB356" s="1636"/>
      <c r="AC356" s="1636"/>
      <c r="AD356" s="1636"/>
      <c r="AE356" s="1636"/>
      <c r="AF356" s="1636"/>
      <c r="AG356" s="1636"/>
      <c r="AH356" s="1636"/>
      <c r="AI356" s="1636"/>
      <c r="AJ356" s="1636"/>
      <c r="AK356" s="1637"/>
      <c r="AL356" s="1911"/>
      <c r="AM356" s="1912"/>
      <c r="AN356" s="1912"/>
      <c r="AO356" s="1912"/>
      <c r="AP356" s="1912"/>
      <c r="AQ356" s="1912"/>
      <c r="AR356" s="1912"/>
      <c r="AS356" s="1709"/>
      <c r="AT356" s="1709"/>
      <c r="AU356" s="1709"/>
      <c r="AV356" s="1907"/>
      <c r="AW356" s="1920"/>
      <c r="AX356" s="1921"/>
      <c r="AY356" s="1921"/>
      <c r="AZ356" s="1921"/>
      <c r="BA356" s="1921"/>
      <c r="BB356" s="1921"/>
      <c r="BC356" s="1921"/>
      <c r="BD356" s="1921"/>
      <c r="BE356" s="1631"/>
      <c r="BF356" s="1702"/>
      <c r="BG356" s="1920"/>
      <c r="BH356" s="1921"/>
      <c r="BI356" s="1921"/>
      <c r="BJ356" s="1921"/>
      <c r="BK356" s="1921"/>
      <c r="BL356" s="1921"/>
      <c r="BM356" s="1921"/>
      <c r="BN356" s="1921"/>
      <c r="BO356" s="1921"/>
      <c r="BP356" s="1921"/>
      <c r="BQ356" s="1921"/>
      <c r="BR356" s="1921"/>
      <c r="BS356" s="1921"/>
      <c r="BT356" s="1921"/>
      <c r="BU356" s="1930"/>
      <c r="BV356" s="1931"/>
    </row>
    <row r="357" spans="1:735">
      <c r="B357" s="775"/>
    </row>
    <row r="358" spans="1:735" hidden="1">
      <c r="C358" s="259" t="s">
        <v>6291</v>
      </c>
    </row>
    <row r="359" spans="1:735" hidden="1">
      <c r="C359" s="259" t="s">
        <v>4397</v>
      </c>
      <c r="D359" s="1581">
        <v>6.2058344760000002E-2</v>
      </c>
      <c r="E359" s="1581"/>
      <c r="F359" s="1581"/>
      <c r="G359" s="1581"/>
      <c r="H359" s="1581"/>
      <c r="I359" s="1581"/>
      <c r="J359" s="1581"/>
      <c r="K359" s="259" t="s">
        <v>4398</v>
      </c>
    </row>
  </sheetData>
  <sheetProtection algorithmName="SHA-512" hashValue="CERs5VSmjNJNheWYJ7DV44xdTyxRS9F8f6oc89pkuI2yBAb3cHfF0Hkc41FLRkNDh30DLVEbTADOU3iFkfAoQQ==" saltValue="QoaW/z+4CPoLW9pClZ/pgQ==" spinCount="100000" sheet="1" objects="1" scenarios="1"/>
  <dataConsolidate/>
  <mergeCells count="2178">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グループ J440">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グループ J440">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topLeftCell="A787" zoomScaleNormal="85" zoomScaleSheetLayoutView="100" workbookViewId="0">
      <selection activeCell="BM801" sqref="BM801"/>
    </sheetView>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2025" t="s">
        <v>3272</v>
      </c>
      <c r="C1" s="2025"/>
      <c r="D1" s="2025"/>
      <c r="E1" s="2025"/>
      <c r="F1" s="2025"/>
      <c r="G1" s="2025"/>
      <c r="H1" s="2025"/>
      <c r="I1" s="2025"/>
      <c r="J1" s="2025"/>
      <c r="K1" s="2025"/>
      <c r="L1" s="2025"/>
      <c r="M1" s="2025"/>
      <c r="N1" s="2025"/>
      <c r="O1" s="2025"/>
      <c r="P1" s="2025"/>
      <c r="Q1" s="2025"/>
      <c r="R1" s="2025"/>
      <c r="S1" s="2025"/>
      <c r="T1" s="2025"/>
      <c r="U1" s="2025"/>
      <c r="V1" s="2025"/>
      <c r="W1" s="2025"/>
      <c r="X1" s="2025"/>
      <c r="Y1" s="2025"/>
      <c r="Z1" s="2025"/>
      <c r="AA1" s="2025"/>
      <c r="AB1" s="2025"/>
      <c r="AC1" s="2025"/>
      <c r="AD1" s="2025"/>
      <c r="AE1" s="2025"/>
      <c r="AF1" s="2025"/>
      <c r="AG1" s="2025"/>
      <c r="AH1" s="2025"/>
      <c r="AI1" s="2025"/>
      <c r="AJ1" s="2025"/>
      <c r="AK1" s="2025"/>
      <c r="AL1" s="2025"/>
      <c r="AM1" s="2025"/>
      <c r="AN1" s="2025"/>
      <c r="AO1" s="2025"/>
      <c r="AP1" s="2025"/>
      <c r="AQ1" s="2025"/>
      <c r="AR1" s="2025"/>
      <c r="AS1" s="2025"/>
      <c r="AT1" s="2025"/>
      <c r="AU1" s="2025"/>
      <c r="AV1" s="2025"/>
      <c r="AW1" s="2025"/>
      <c r="AX1" s="2025"/>
      <c r="AY1" s="2025"/>
      <c r="AZ1" s="2025"/>
      <c r="BA1" s="2025"/>
      <c r="BB1" s="2025"/>
      <c r="BC1" s="2025"/>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026"/>
      <c r="C4" s="2027"/>
      <c r="D4" s="2027"/>
      <c r="E4" s="2028" t="s">
        <v>7198</v>
      </c>
      <c r="F4" s="2029"/>
      <c r="G4" s="2029"/>
      <c r="H4" s="2029"/>
      <c r="I4" s="2029"/>
      <c r="J4" s="2029"/>
      <c r="K4" s="2029"/>
      <c r="L4" s="2029"/>
      <c r="M4" s="2029"/>
      <c r="N4" s="2029"/>
      <c r="O4" s="2029"/>
      <c r="P4" s="2029"/>
      <c r="Q4" s="2030"/>
      <c r="R4" s="2028" t="s">
        <v>7199</v>
      </c>
      <c r="S4" s="2029"/>
      <c r="T4" s="2029"/>
      <c r="U4" s="2029"/>
      <c r="V4" s="2029"/>
      <c r="W4" s="2029"/>
      <c r="X4" s="2029"/>
      <c r="Y4" s="2029"/>
      <c r="Z4" s="2029"/>
      <c r="AA4" s="2029"/>
      <c r="AB4" s="2029"/>
      <c r="AC4" s="2029"/>
      <c r="AD4" s="2030"/>
      <c r="AE4" s="2031" t="s">
        <v>7200</v>
      </c>
      <c r="AF4" s="2031"/>
      <c r="AG4" s="2031"/>
      <c r="AH4" s="2031"/>
      <c r="AI4" s="2031"/>
      <c r="AJ4" s="2031"/>
      <c r="AK4" s="2031"/>
      <c r="AL4" s="2031"/>
      <c r="AM4" s="2031"/>
      <c r="AN4" s="2031"/>
      <c r="AO4" s="2031"/>
      <c r="AP4" s="2031"/>
      <c r="AQ4" s="2031"/>
      <c r="AR4" s="2032" t="s">
        <v>146</v>
      </c>
      <c r="AS4" s="2032"/>
      <c r="AT4" s="2032"/>
      <c r="AU4" s="2032"/>
      <c r="AV4" s="2032"/>
      <c r="AW4" s="2032"/>
      <c r="AX4" s="2032"/>
      <c r="AY4" s="2032"/>
      <c r="AZ4" s="2032"/>
      <c r="BA4" s="2032"/>
      <c r="BB4" s="2032"/>
      <c r="BC4" s="2032"/>
      <c r="BD4" s="2033"/>
      <c r="BE4" s="78"/>
      <c r="BF4" s="78"/>
      <c r="BG4" s="78"/>
    </row>
    <row r="5" spans="1:59" ht="36" customHeight="1">
      <c r="B5" s="2009" t="s">
        <v>3113</v>
      </c>
      <c r="C5" s="2010"/>
      <c r="D5" s="2010"/>
      <c r="E5" s="2015" t="s">
        <v>7272</v>
      </c>
      <c r="F5" s="2016"/>
      <c r="G5" s="2016"/>
      <c r="H5" s="2016"/>
      <c r="I5" s="2016"/>
      <c r="J5" s="2016"/>
      <c r="K5" s="2016"/>
      <c r="L5" s="2016"/>
      <c r="M5" s="2016"/>
      <c r="N5" s="2016"/>
      <c r="O5" s="2016"/>
      <c r="P5" s="2016"/>
      <c r="Q5" s="2017"/>
      <c r="R5" s="2015" t="s">
        <v>7273</v>
      </c>
      <c r="S5" s="2016"/>
      <c r="T5" s="2016"/>
      <c r="U5" s="2016"/>
      <c r="V5" s="2016"/>
      <c r="W5" s="2016"/>
      <c r="X5" s="2016"/>
      <c r="Y5" s="2016"/>
      <c r="Z5" s="2016"/>
      <c r="AA5" s="2016"/>
      <c r="AB5" s="2016"/>
      <c r="AC5" s="2016"/>
      <c r="AD5" s="2017"/>
      <c r="AE5" s="2015" t="s">
        <v>7274</v>
      </c>
      <c r="AF5" s="2016"/>
      <c r="AG5" s="2016"/>
      <c r="AH5" s="2016"/>
      <c r="AI5" s="2016"/>
      <c r="AJ5" s="2016"/>
      <c r="AK5" s="2016"/>
      <c r="AL5" s="2016"/>
      <c r="AM5" s="2016"/>
      <c r="AN5" s="2016"/>
      <c r="AO5" s="2016"/>
      <c r="AP5" s="2016"/>
      <c r="AQ5" s="2017"/>
      <c r="AR5" s="2018" t="s">
        <v>7275</v>
      </c>
      <c r="AS5" s="2018"/>
      <c r="AT5" s="2018"/>
      <c r="AU5" s="2018"/>
      <c r="AV5" s="2018"/>
      <c r="AW5" s="2018"/>
      <c r="AX5" s="2018"/>
      <c r="AY5" s="2018"/>
      <c r="AZ5" s="2018"/>
      <c r="BA5" s="2018"/>
      <c r="BB5" s="2018"/>
      <c r="BC5" s="2018"/>
      <c r="BD5" s="2019"/>
      <c r="BE5" s="78"/>
      <c r="BF5" s="78"/>
      <c r="BG5" s="78"/>
    </row>
    <row r="6" spans="1:59" ht="36" customHeight="1">
      <c r="B6" s="2011"/>
      <c r="C6" s="2012"/>
      <c r="D6" s="2012"/>
      <c r="E6" s="2020"/>
      <c r="F6" s="2021"/>
      <c r="G6" s="2021"/>
      <c r="H6" s="2021"/>
      <c r="I6" s="2021"/>
      <c r="J6" s="2021"/>
      <c r="K6" s="2021"/>
      <c r="L6" s="2021"/>
      <c r="M6" s="2021"/>
      <c r="N6" s="2021"/>
      <c r="O6" s="2021"/>
      <c r="P6" s="2021"/>
      <c r="Q6" s="2022"/>
      <c r="R6" s="2020"/>
      <c r="S6" s="2021"/>
      <c r="T6" s="2021"/>
      <c r="U6" s="2021"/>
      <c r="V6" s="2021"/>
      <c r="W6" s="2021"/>
      <c r="X6" s="2021"/>
      <c r="Y6" s="2021"/>
      <c r="Z6" s="2021"/>
      <c r="AA6" s="2021"/>
      <c r="AB6" s="2021"/>
      <c r="AC6" s="2021"/>
      <c r="AD6" s="2022"/>
      <c r="AE6" s="2020"/>
      <c r="AF6" s="2021"/>
      <c r="AG6" s="2021"/>
      <c r="AH6" s="2021"/>
      <c r="AI6" s="2021"/>
      <c r="AJ6" s="2021"/>
      <c r="AK6" s="2021"/>
      <c r="AL6" s="2021"/>
      <c r="AM6" s="2021"/>
      <c r="AN6" s="2021"/>
      <c r="AO6" s="2021"/>
      <c r="AP6" s="2021"/>
      <c r="AQ6" s="2022"/>
      <c r="AR6" s="2023"/>
      <c r="AS6" s="2023"/>
      <c r="AT6" s="2023"/>
      <c r="AU6" s="2023"/>
      <c r="AV6" s="2023"/>
      <c r="AW6" s="2023"/>
      <c r="AX6" s="2023"/>
      <c r="AY6" s="2023"/>
      <c r="AZ6" s="2023"/>
      <c r="BA6" s="2023"/>
      <c r="BB6" s="2023"/>
      <c r="BC6" s="2023"/>
      <c r="BD6" s="2024"/>
      <c r="BE6" s="78"/>
      <c r="BF6" s="78"/>
      <c r="BG6" s="78"/>
    </row>
    <row r="7" spans="1:59" ht="36" customHeight="1">
      <c r="B7" s="2011"/>
      <c r="C7" s="2012"/>
      <c r="D7" s="2012"/>
      <c r="E7" s="2020"/>
      <c r="F7" s="2021"/>
      <c r="G7" s="2021"/>
      <c r="H7" s="2021"/>
      <c r="I7" s="2021"/>
      <c r="J7" s="2021"/>
      <c r="K7" s="2021"/>
      <c r="L7" s="2021"/>
      <c r="M7" s="2021"/>
      <c r="N7" s="2021"/>
      <c r="O7" s="2021"/>
      <c r="P7" s="2021"/>
      <c r="Q7" s="2022"/>
      <c r="R7" s="2020"/>
      <c r="S7" s="2021"/>
      <c r="T7" s="2021"/>
      <c r="U7" s="2021"/>
      <c r="V7" s="2021"/>
      <c r="W7" s="2021"/>
      <c r="X7" s="2021"/>
      <c r="Y7" s="2021"/>
      <c r="Z7" s="2021"/>
      <c r="AA7" s="2021"/>
      <c r="AB7" s="2021"/>
      <c r="AC7" s="2021"/>
      <c r="AD7" s="2022"/>
      <c r="AE7" s="2020"/>
      <c r="AF7" s="2021"/>
      <c r="AG7" s="2021"/>
      <c r="AH7" s="2021"/>
      <c r="AI7" s="2021"/>
      <c r="AJ7" s="2021"/>
      <c r="AK7" s="2021"/>
      <c r="AL7" s="2021"/>
      <c r="AM7" s="2021"/>
      <c r="AN7" s="2021"/>
      <c r="AO7" s="2021"/>
      <c r="AP7" s="2021"/>
      <c r="AQ7" s="2022"/>
      <c r="AR7" s="2023" t="s">
        <v>6</v>
      </c>
      <c r="AS7" s="2023"/>
      <c r="AT7" s="2023"/>
      <c r="AU7" s="2023"/>
      <c r="AV7" s="2023"/>
      <c r="AW7" s="2023"/>
      <c r="AX7" s="2023"/>
      <c r="AY7" s="2023"/>
      <c r="AZ7" s="2023"/>
      <c r="BA7" s="2023"/>
      <c r="BB7" s="2023"/>
      <c r="BC7" s="2023"/>
      <c r="BD7" s="2024"/>
      <c r="BE7" s="78"/>
      <c r="BF7" s="78"/>
      <c r="BG7" s="78"/>
    </row>
    <row r="8" spans="1:59" ht="36" customHeight="1">
      <c r="B8" s="2011"/>
      <c r="C8" s="2012"/>
      <c r="D8" s="2012"/>
      <c r="E8" s="2020"/>
      <c r="F8" s="2021"/>
      <c r="G8" s="2021"/>
      <c r="H8" s="2021"/>
      <c r="I8" s="2021"/>
      <c r="J8" s="2021"/>
      <c r="K8" s="2021"/>
      <c r="L8" s="2021"/>
      <c r="M8" s="2021"/>
      <c r="N8" s="2021"/>
      <c r="O8" s="2021"/>
      <c r="P8" s="2021"/>
      <c r="Q8" s="2022"/>
      <c r="R8" s="2020"/>
      <c r="S8" s="2021"/>
      <c r="T8" s="2021"/>
      <c r="U8" s="2021"/>
      <c r="V8" s="2021"/>
      <c r="W8" s="2021"/>
      <c r="X8" s="2021"/>
      <c r="Y8" s="2021"/>
      <c r="Z8" s="2021"/>
      <c r="AA8" s="2021"/>
      <c r="AB8" s="2021"/>
      <c r="AC8" s="2021"/>
      <c r="AD8" s="2022"/>
      <c r="AE8" s="2020"/>
      <c r="AF8" s="2021"/>
      <c r="AG8" s="2021"/>
      <c r="AH8" s="2021"/>
      <c r="AI8" s="2021"/>
      <c r="AJ8" s="2021"/>
      <c r="AK8" s="2021"/>
      <c r="AL8" s="2021"/>
      <c r="AM8" s="2021"/>
      <c r="AN8" s="2021"/>
      <c r="AO8" s="2021"/>
      <c r="AP8" s="2021"/>
      <c r="AQ8" s="2022"/>
      <c r="AR8" s="2023" t="s">
        <v>6</v>
      </c>
      <c r="AS8" s="2023"/>
      <c r="AT8" s="2023"/>
      <c r="AU8" s="2023"/>
      <c r="AV8" s="2023"/>
      <c r="AW8" s="2023"/>
      <c r="AX8" s="2023"/>
      <c r="AY8" s="2023"/>
      <c r="AZ8" s="2023"/>
      <c r="BA8" s="2023"/>
      <c r="BB8" s="2023"/>
      <c r="BC8" s="2023"/>
      <c r="BD8" s="2024"/>
      <c r="BE8" s="78"/>
      <c r="BF8" s="78"/>
      <c r="BG8" s="78"/>
    </row>
    <row r="9" spans="1:59" ht="36" customHeight="1">
      <c r="B9" s="2011"/>
      <c r="C9" s="2012"/>
      <c r="D9" s="2012"/>
      <c r="E9" s="2020"/>
      <c r="F9" s="2021"/>
      <c r="G9" s="2021"/>
      <c r="H9" s="2021"/>
      <c r="I9" s="2021"/>
      <c r="J9" s="2021"/>
      <c r="K9" s="2021"/>
      <c r="L9" s="2021"/>
      <c r="M9" s="2021"/>
      <c r="N9" s="2021"/>
      <c r="O9" s="2021"/>
      <c r="P9" s="2021"/>
      <c r="Q9" s="2022"/>
      <c r="R9" s="2020"/>
      <c r="S9" s="2021"/>
      <c r="T9" s="2021"/>
      <c r="U9" s="2021"/>
      <c r="V9" s="2021"/>
      <c r="W9" s="2021"/>
      <c r="X9" s="2021"/>
      <c r="Y9" s="2021"/>
      <c r="Z9" s="2021"/>
      <c r="AA9" s="2021"/>
      <c r="AB9" s="2021"/>
      <c r="AC9" s="2021"/>
      <c r="AD9" s="2022"/>
      <c r="AE9" s="2020"/>
      <c r="AF9" s="2021"/>
      <c r="AG9" s="2021"/>
      <c r="AH9" s="2021"/>
      <c r="AI9" s="2021"/>
      <c r="AJ9" s="2021"/>
      <c r="AK9" s="2021"/>
      <c r="AL9" s="2021"/>
      <c r="AM9" s="2021"/>
      <c r="AN9" s="2021"/>
      <c r="AO9" s="2021"/>
      <c r="AP9" s="2021"/>
      <c r="AQ9" s="2022"/>
      <c r="AR9" s="2023" t="s">
        <v>6</v>
      </c>
      <c r="AS9" s="2023"/>
      <c r="AT9" s="2023"/>
      <c r="AU9" s="2023"/>
      <c r="AV9" s="2023"/>
      <c r="AW9" s="2023"/>
      <c r="AX9" s="2023"/>
      <c r="AY9" s="2023"/>
      <c r="AZ9" s="2023"/>
      <c r="BA9" s="2023"/>
      <c r="BB9" s="2023"/>
      <c r="BC9" s="2023"/>
      <c r="BD9" s="2024"/>
      <c r="BE9" s="78"/>
      <c r="BF9" s="78"/>
      <c r="BG9" s="78"/>
    </row>
    <row r="10" spans="1:59" ht="36" customHeight="1">
      <c r="B10" s="2011"/>
      <c r="C10" s="2012"/>
      <c r="D10" s="2012"/>
      <c r="E10" s="2020"/>
      <c r="F10" s="2021"/>
      <c r="G10" s="2021"/>
      <c r="H10" s="2021"/>
      <c r="I10" s="2021"/>
      <c r="J10" s="2021"/>
      <c r="K10" s="2021"/>
      <c r="L10" s="2021"/>
      <c r="M10" s="2021"/>
      <c r="N10" s="2021"/>
      <c r="O10" s="2021"/>
      <c r="P10" s="2021"/>
      <c r="Q10" s="2022"/>
      <c r="R10" s="2020"/>
      <c r="S10" s="2021"/>
      <c r="T10" s="2021"/>
      <c r="U10" s="2021"/>
      <c r="V10" s="2021"/>
      <c r="W10" s="2021"/>
      <c r="X10" s="2021"/>
      <c r="Y10" s="2021"/>
      <c r="Z10" s="2021"/>
      <c r="AA10" s="2021"/>
      <c r="AB10" s="2021"/>
      <c r="AC10" s="2021"/>
      <c r="AD10" s="2022"/>
      <c r="AE10" s="2020"/>
      <c r="AF10" s="2021"/>
      <c r="AG10" s="2021"/>
      <c r="AH10" s="2021"/>
      <c r="AI10" s="2021"/>
      <c r="AJ10" s="2021"/>
      <c r="AK10" s="2021"/>
      <c r="AL10" s="2021"/>
      <c r="AM10" s="2021"/>
      <c r="AN10" s="2021"/>
      <c r="AO10" s="2021"/>
      <c r="AP10" s="2021"/>
      <c r="AQ10" s="2022"/>
      <c r="AR10" s="2023" t="s">
        <v>6</v>
      </c>
      <c r="AS10" s="2023"/>
      <c r="AT10" s="2023"/>
      <c r="AU10" s="2023"/>
      <c r="AV10" s="2023"/>
      <c r="AW10" s="2023"/>
      <c r="AX10" s="2023"/>
      <c r="AY10" s="2023"/>
      <c r="AZ10" s="2023"/>
      <c r="BA10" s="2023"/>
      <c r="BB10" s="2023"/>
      <c r="BC10" s="2023"/>
      <c r="BD10" s="2024"/>
      <c r="BE10" s="78"/>
      <c r="BF10" s="611"/>
      <c r="BG10" s="78"/>
    </row>
    <row r="11" spans="1:59" ht="36" customHeight="1">
      <c r="B11" s="2011"/>
      <c r="C11" s="2012"/>
      <c r="D11" s="2012"/>
      <c r="E11" s="2020"/>
      <c r="F11" s="2021"/>
      <c r="G11" s="2021"/>
      <c r="H11" s="2021"/>
      <c r="I11" s="2021"/>
      <c r="J11" s="2021"/>
      <c r="K11" s="2021"/>
      <c r="L11" s="2021"/>
      <c r="M11" s="2021"/>
      <c r="N11" s="2021"/>
      <c r="O11" s="2021"/>
      <c r="P11" s="2021"/>
      <c r="Q11" s="2022"/>
      <c r="R11" s="2020"/>
      <c r="S11" s="2021"/>
      <c r="T11" s="2021"/>
      <c r="U11" s="2021"/>
      <c r="V11" s="2021"/>
      <c r="W11" s="2021"/>
      <c r="X11" s="2021"/>
      <c r="Y11" s="2021"/>
      <c r="Z11" s="2021"/>
      <c r="AA11" s="2021"/>
      <c r="AB11" s="2021"/>
      <c r="AC11" s="2021"/>
      <c r="AD11" s="2022"/>
      <c r="AE11" s="2020"/>
      <c r="AF11" s="2021"/>
      <c r="AG11" s="2021"/>
      <c r="AH11" s="2021"/>
      <c r="AI11" s="2021"/>
      <c r="AJ11" s="2021"/>
      <c r="AK11" s="2021"/>
      <c r="AL11" s="2021"/>
      <c r="AM11" s="2021"/>
      <c r="AN11" s="2021"/>
      <c r="AO11" s="2021"/>
      <c r="AP11" s="2021"/>
      <c r="AQ11" s="2022"/>
      <c r="AR11" s="2023" t="s">
        <v>6</v>
      </c>
      <c r="AS11" s="2023"/>
      <c r="AT11" s="2023"/>
      <c r="AU11" s="2023"/>
      <c r="AV11" s="2023"/>
      <c r="AW11" s="2023"/>
      <c r="AX11" s="2023"/>
      <c r="AY11" s="2023"/>
      <c r="AZ11" s="2023"/>
      <c r="BA11" s="2023"/>
      <c r="BB11" s="2023"/>
      <c r="BC11" s="2023"/>
      <c r="BD11" s="2024"/>
      <c r="BE11" s="78"/>
      <c r="BF11" s="611"/>
      <c r="BG11" s="78"/>
    </row>
    <row r="12" spans="1:59" ht="36" customHeight="1">
      <c r="B12" s="2011"/>
      <c r="C12" s="2012"/>
      <c r="D12" s="2012"/>
      <c r="E12" s="2020"/>
      <c r="F12" s="2021"/>
      <c r="G12" s="2021"/>
      <c r="H12" s="2021"/>
      <c r="I12" s="2021"/>
      <c r="J12" s="2021"/>
      <c r="K12" s="2021"/>
      <c r="L12" s="2021"/>
      <c r="M12" s="2021"/>
      <c r="N12" s="2021"/>
      <c r="O12" s="2021"/>
      <c r="P12" s="2021"/>
      <c r="Q12" s="2022"/>
      <c r="R12" s="2020"/>
      <c r="S12" s="2021"/>
      <c r="T12" s="2021"/>
      <c r="U12" s="2021"/>
      <c r="V12" s="2021"/>
      <c r="W12" s="2021"/>
      <c r="X12" s="2021"/>
      <c r="Y12" s="2021"/>
      <c r="Z12" s="2021"/>
      <c r="AA12" s="2021"/>
      <c r="AB12" s="2021"/>
      <c r="AC12" s="2021"/>
      <c r="AD12" s="2022"/>
      <c r="AE12" s="2020"/>
      <c r="AF12" s="2021"/>
      <c r="AG12" s="2021"/>
      <c r="AH12" s="2021"/>
      <c r="AI12" s="2021"/>
      <c r="AJ12" s="2021"/>
      <c r="AK12" s="2021"/>
      <c r="AL12" s="2021"/>
      <c r="AM12" s="2021"/>
      <c r="AN12" s="2021"/>
      <c r="AO12" s="2021"/>
      <c r="AP12" s="2021"/>
      <c r="AQ12" s="2022"/>
      <c r="AR12" s="2023" t="s">
        <v>6</v>
      </c>
      <c r="AS12" s="2023"/>
      <c r="AT12" s="2023"/>
      <c r="AU12" s="2023"/>
      <c r="AV12" s="2023"/>
      <c r="AW12" s="2023"/>
      <c r="AX12" s="2023"/>
      <c r="AY12" s="2023"/>
      <c r="AZ12" s="2023"/>
      <c r="BA12" s="2023"/>
      <c r="BB12" s="2023"/>
      <c r="BC12" s="2023"/>
      <c r="BD12" s="2024"/>
      <c r="BE12" s="78"/>
      <c r="BF12" s="78"/>
      <c r="BG12" s="78"/>
    </row>
    <row r="13" spans="1:59" ht="36" customHeight="1">
      <c r="B13" s="2011"/>
      <c r="C13" s="2012"/>
      <c r="D13" s="2012"/>
      <c r="E13" s="2020"/>
      <c r="F13" s="2021"/>
      <c r="G13" s="2021"/>
      <c r="H13" s="2021"/>
      <c r="I13" s="2021"/>
      <c r="J13" s="2021"/>
      <c r="K13" s="2021"/>
      <c r="L13" s="2021"/>
      <c r="M13" s="2021"/>
      <c r="N13" s="2021"/>
      <c r="O13" s="2021"/>
      <c r="P13" s="2021"/>
      <c r="Q13" s="2022"/>
      <c r="R13" s="2020"/>
      <c r="S13" s="2021"/>
      <c r="T13" s="2021"/>
      <c r="U13" s="2021"/>
      <c r="V13" s="2021"/>
      <c r="W13" s="2021"/>
      <c r="X13" s="2021"/>
      <c r="Y13" s="2021"/>
      <c r="Z13" s="2021"/>
      <c r="AA13" s="2021"/>
      <c r="AB13" s="2021"/>
      <c r="AC13" s="2021"/>
      <c r="AD13" s="2022"/>
      <c r="AE13" s="2020"/>
      <c r="AF13" s="2021"/>
      <c r="AG13" s="2021"/>
      <c r="AH13" s="2021"/>
      <c r="AI13" s="2021"/>
      <c r="AJ13" s="2021"/>
      <c r="AK13" s="2021"/>
      <c r="AL13" s="2021"/>
      <c r="AM13" s="2021"/>
      <c r="AN13" s="2021"/>
      <c r="AO13" s="2021"/>
      <c r="AP13" s="2021"/>
      <c r="AQ13" s="2022"/>
      <c r="AR13" s="2023" t="s">
        <v>6</v>
      </c>
      <c r="AS13" s="2023"/>
      <c r="AT13" s="2023"/>
      <c r="AU13" s="2023"/>
      <c r="AV13" s="2023"/>
      <c r="AW13" s="2023"/>
      <c r="AX13" s="2023"/>
      <c r="AY13" s="2023"/>
      <c r="AZ13" s="2023"/>
      <c r="BA13" s="2023"/>
      <c r="BB13" s="2023"/>
      <c r="BC13" s="2023"/>
      <c r="BD13" s="2024"/>
      <c r="BE13" s="78"/>
      <c r="BF13" s="78"/>
      <c r="BG13" s="78"/>
    </row>
    <row r="14" spans="1:59" ht="36" customHeight="1" thickBot="1">
      <c r="B14" s="2011"/>
      <c r="C14" s="2012"/>
      <c r="D14" s="2012"/>
      <c r="E14" s="2020"/>
      <c r="F14" s="2021"/>
      <c r="G14" s="2021"/>
      <c r="H14" s="2021"/>
      <c r="I14" s="2021"/>
      <c r="J14" s="2021"/>
      <c r="K14" s="2021"/>
      <c r="L14" s="2021"/>
      <c r="M14" s="2021"/>
      <c r="N14" s="2021"/>
      <c r="O14" s="2021"/>
      <c r="P14" s="2021"/>
      <c r="Q14" s="2022"/>
      <c r="R14" s="2020"/>
      <c r="S14" s="2021"/>
      <c r="T14" s="2021"/>
      <c r="U14" s="2021"/>
      <c r="V14" s="2021"/>
      <c r="W14" s="2021"/>
      <c r="X14" s="2021"/>
      <c r="Y14" s="2021"/>
      <c r="Z14" s="2021"/>
      <c r="AA14" s="2021"/>
      <c r="AB14" s="2021"/>
      <c r="AC14" s="2021"/>
      <c r="AD14" s="2022"/>
      <c r="AE14" s="2020"/>
      <c r="AF14" s="2021"/>
      <c r="AG14" s="2021"/>
      <c r="AH14" s="2021"/>
      <c r="AI14" s="2021"/>
      <c r="AJ14" s="2021"/>
      <c r="AK14" s="2021"/>
      <c r="AL14" s="2021"/>
      <c r="AM14" s="2021"/>
      <c r="AN14" s="2021"/>
      <c r="AO14" s="2021"/>
      <c r="AP14" s="2021"/>
      <c r="AQ14" s="2022"/>
      <c r="AR14" s="2023" t="s">
        <v>6</v>
      </c>
      <c r="AS14" s="2023"/>
      <c r="AT14" s="2023"/>
      <c r="AU14" s="2023"/>
      <c r="AV14" s="2023"/>
      <c r="AW14" s="2023"/>
      <c r="AX14" s="2023"/>
      <c r="AY14" s="2023"/>
      <c r="AZ14" s="2023"/>
      <c r="BA14" s="2023"/>
      <c r="BB14" s="2023"/>
      <c r="BC14" s="2023"/>
      <c r="BD14" s="2024"/>
      <c r="BE14" s="78"/>
      <c r="BF14" s="78"/>
      <c r="BG14" s="78"/>
    </row>
    <row r="15" spans="1:59" ht="36" hidden="1" customHeight="1">
      <c r="B15" s="2011"/>
      <c r="C15" s="2012"/>
      <c r="D15" s="2012"/>
      <c r="E15" s="2020" t="s">
        <v>6</v>
      </c>
      <c r="F15" s="2021"/>
      <c r="G15" s="2021"/>
      <c r="H15" s="2021"/>
      <c r="I15" s="2021"/>
      <c r="J15" s="2021"/>
      <c r="K15" s="2021"/>
      <c r="L15" s="2021"/>
      <c r="M15" s="2021"/>
      <c r="N15" s="2021"/>
      <c r="O15" s="2021"/>
      <c r="P15" s="2021"/>
      <c r="Q15" s="2022"/>
      <c r="R15" s="2020" t="s">
        <v>6</v>
      </c>
      <c r="S15" s="2021"/>
      <c r="T15" s="2021"/>
      <c r="U15" s="2021"/>
      <c r="V15" s="2021"/>
      <c r="W15" s="2021"/>
      <c r="X15" s="2021"/>
      <c r="Y15" s="2021"/>
      <c r="Z15" s="2021"/>
      <c r="AA15" s="2021"/>
      <c r="AB15" s="2021"/>
      <c r="AC15" s="2021"/>
      <c r="AD15" s="2022"/>
      <c r="AE15" s="2020" t="s">
        <v>6</v>
      </c>
      <c r="AF15" s="2021"/>
      <c r="AG15" s="2021"/>
      <c r="AH15" s="2021"/>
      <c r="AI15" s="2021"/>
      <c r="AJ15" s="2021"/>
      <c r="AK15" s="2021"/>
      <c r="AL15" s="2021"/>
      <c r="AM15" s="2021"/>
      <c r="AN15" s="2021"/>
      <c r="AO15" s="2021"/>
      <c r="AP15" s="2021"/>
      <c r="AQ15" s="2022"/>
      <c r="AR15" s="2023" t="s">
        <v>6</v>
      </c>
      <c r="AS15" s="2023"/>
      <c r="AT15" s="2023"/>
      <c r="AU15" s="2023"/>
      <c r="AV15" s="2023"/>
      <c r="AW15" s="2023"/>
      <c r="AX15" s="2023"/>
      <c r="AY15" s="2023"/>
      <c r="AZ15" s="2023"/>
      <c r="BA15" s="2023"/>
      <c r="BB15" s="2023"/>
      <c r="BC15" s="2023"/>
      <c r="BD15" s="2024"/>
      <c r="BE15" s="78"/>
      <c r="BF15" s="78"/>
      <c r="BG15" s="78"/>
    </row>
    <row r="16" spans="1:59" ht="36" hidden="1" customHeight="1">
      <c r="B16" s="2011"/>
      <c r="C16" s="2012"/>
      <c r="D16" s="2012"/>
      <c r="E16" s="2020" t="s">
        <v>6</v>
      </c>
      <c r="F16" s="2021"/>
      <c r="G16" s="2021"/>
      <c r="H16" s="2021"/>
      <c r="I16" s="2021"/>
      <c r="J16" s="2021"/>
      <c r="K16" s="2021"/>
      <c r="L16" s="2021"/>
      <c r="M16" s="2021"/>
      <c r="N16" s="2021"/>
      <c r="O16" s="2021"/>
      <c r="P16" s="2021"/>
      <c r="Q16" s="2022"/>
      <c r="R16" s="2020" t="s">
        <v>6</v>
      </c>
      <c r="S16" s="2021"/>
      <c r="T16" s="2021"/>
      <c r="U16" s="2021"/>
      <c r="V16" s="2021"/>
      <c r="W16" s="2021"/>
      <c r="X16" s="2021"/>
      <c r="Y16" s="2021"/>
      <c r="Z16" s="2021"/>
      <c r="AA16" s="2021"/>
      <c r="AB16" s="2021"/>
      <c r="AC16" s="2021"/>
      <c r="AD16" s="2022"/>
      <c r="AE16" s="2020" t="s">
        <v>6</v>
      </c>
      <c r="AF16" s="2021"/>
      <c r="AG16" s="2021"/>
      <c r="AH16" s="2021"/>
      <c r="AI16" s="2021"/>
      <c r="AJ16" s="2021"/>
      <c r="AK16" s="2021"/>
      <c r="AL16" s="2021"/>
      <c r="AM16" s="2021"/>
      <c r="AN16" s="2021"/>
      <c r="AO16" s="2021"/>
      <c r="AP16" s="2021"/>
      <c r="AQ16" s="2022"/>
      <c r="AR16" s="2023" t="s">
        <v>6</v>
      </c>
      <c r="AS16" s="2023"/>
      <c r="AT16" s="2023"/>
      <c r="AU16" s="2023"/>
      <c r="AV16" s="2023"/>
      <c r="AW16" s="2023"/>
      <c r="AX16" s="2023"/>
      <c r="AY16" s="2023"/>
      <c r="AZ16" s="2023"/>
      <c r="BA16" s="2023"/>
      <c r="BB16" s="2023"/>
      <c r="BC16" s="2023"/>
      <c r="BD16" s="2024"/>
      <c r="BE16" s="78"/>
      <c r="BF16" s="78"/>
      <c r="BG16" s="78"/>
    </row>
    <row r="17" spans="2:59" ht="36" hidden="1" customHeight="1">
      <c r="B17" s="2011"/>
      <c r="C17" s="2012"/>
      <c r="D17" s="2012"/>
      <c r="E17" s="2020" t="s">
        <v>6</v>
      </c>
      <c r="F17" s="2021"/>
      <c r="G17" s="2021"/>
      <c r="H17" s="2021"/>
      <c r="I17" s="2021"/>
      <c r="J17" s="2021"/>
      <c r="K17" s="2021"/>
      <c r="L17" s="2021"/>
      <c r="M17" s="2021"/>
      <c r="N17" s="2021"/>
      <c r="O17" s="2021"/>
      <c r="P17" s="2021"/>
      <c r="Q17" s="2022"/>
      <c r="R17" s="2020" t="s">
        <v>6</v>
      </c>
      <c r="S17" s="2021"/>
      <c r="T17" s="2021"/>
      <c r="U17" s="2021"/>
      <c r="V17" s="2021"/>
      <c r="W17" s="2021"/>
      <c r="X17" s="2021"/>
      <c r="Y17" s="2021"/>
      <c r="Z17" s="2021"/>
      <c r="AA17" s="2021"/>
      <c r="AB17" s="2021"/>
      <c r="AC17" s="2021"/>
      <c r="AD17" s="2022"/>
      <c r="AE17" s="2020" t="s">
        <v>6</v>
      </c>
      <c r="AF17" s="2021"/>
      <c r="AG17" s="2021"/>
      <c r="AH17" s="2021"/>
      <c r="AI17" s="2021"/>
      <c r="AJ17" s="2021"/>
      <c r="AK17" s="2021"/>
      <c r="AL17" s="2021"/>
      <c r="AM17" s="2021"/>
      <c r="AN17" s="2021"/>
      <c r="AO17" s="2021"/>
      <c r="AP17" s="2021"/>
      <c r="AQ17" s="2022"/>
      <c r="AR17" s="2023" t="s">
        <v>6</v>
      </c>
      <c r="AS17" s="2023"/>
      <c r="AT17" s="2023"/>
      <c r="AU17" s="2023"/>
      <c r="AV17" s="2023"/>
      <c r="AW17" s="2023"/>
      <c r="AX17" s="2023"/>
      <c r="AY17" s="2023"/>
      <c r="AZ17" s="2023"/>
      <c r="BA17" s="2023"/>
      <c r="BB17" s="2023"/>
      <c r="BC17" s="2023"/>
      <c r="BD17" s="2024"/>
      <c r="BE17" s="78"/>
      <c r="BF17" s="78"/>
      <c r="BG17" s="78"/>
    </row>
    <row r="18" spans="2:59" ht="36" hidden="1" customHeight="1">
      <c r="B18" s="2011"/>
      <c r="C18" s="2012"/>
      <c r="D18" s="2012"/>
      <c r="E18" s="2020" t="s">
        <v>6</v>
      </c>
      <c r="F18" s="2021"/>
      <c r="G18" s="2021"/>
      <c r="H18" s="2021"/>
      <c r="I18" s="2021"/>
      <c r="J18" s="2021"/>
      <c r="K18" s="2021"/>
      <c r="L18" s="2021"/>
      <c r="M18" s="2021"/>
      <c r="N18" s="2021"/>
      <c r="O18" s="2021"/>
      <c r="P18" s="2021"/>
      <c r="Q18" s="2022"/>
      <c r="R18" s="2020" t="s">
        <v>6</v>
      </c>
      <c r="S18" s="2021"/>
      <c r="T18" s="2021"/>
      <c r="U18" s="2021"/>
      <c r="V18" s="2021"/>
      <c r="W18" s="2021"/>
      <c r="X18" s="2021"/>
      <c r="Y18" s="2021"/>
      <c r="Z18" s="2021"/>
      <c r="AA18" s="2021"/>
      <c r="AB18" s="2021"/>
      <c r="AC18" s="2021"/>
      <c r="AD18" s="2022"/>
      <c r="AE18" s="2020" t="s">
        <v>6</v>
      </c>
      <c r="AF18" s="2021"/>
      <c r="AG18" s="2021"/>
      <c r="AH18" s="2021"/>
      <c r="AI18" s="2021"/>
      <c r="AJ18" s="2021"/>
      <c r="AK18" s="2021"/>
      <c r="AL18" s="2021"/>
      <c r="AM18" s="2021"/>
      <c r="AN18" s="2021"/>
      <c r="AO18" s="2021"/>
      <c r="AP18" s="2021"/>
      <c r="AQ18" s="2022"/>
      <c r="AR18" s="2023" t="s">
        <v>6</v>
      </c>
      <c r="AS18" s="2023"/>
      <c r="AT18" s="2023"/>
      <c r="AU18" s="2023"/>
      <c r="AV18" s="2023"/>
      <c r="AW18" s="2023"/>
      <c r="AX18" s="2023"/>
      <c r="AY18" s="2023"/>
      <c r="AZ18" s="2023"/>
      <c r="BA18" s="2023"/>
      <c r="BB18" s="2023"/>
      <c r="BC18" s="2023"/>
      <c r="BD18" s="2024"/>
      <c r="BE18" s="78"/>
      <c r="BF18" s="78"/>
      <c r="BG18" s="78"/>
    </row>
    <row r="19" spans="2:59" ht="36" hidden="1" customHeight="1">
      <c r="B19" s="2011"/>
      <c r="C19" s="2012"/>
      <c r="D19" s="2012"/>
      <c r="E19" s="2020" t="s">
        <v>6</v>
      </c>
      <c r="F19" s="2021"/>
      <c r="G19" s="2021"/>
      <c r="H19" s="2021"/>
      <c r="I19" s="2021"/>
      <c r="J19" s="2021"/>
      <c r="K19" s="2021"/>
      <c r="L19" s="2021"/>
      <c r="M19" s="2021"/>
      <c r="N19" s="2021"/>
      <c r="O19" s="2021"/>
      <c r="P19" s="2021"/>
      <c r="Q19" s="2022"/>
      <c r="R19" s="2020" t="s">
        <v>6</v>
      </c>
      <c r="S19" s="2021"/>
      <c r="T19" s="2021"/>
      <c r="U19" s="2021"/>
      <c r="V19" s="2021"/>
      <c r="W19" s="2021"/>
      <c r="X19" s="2021"/>
      <c r="Y19" s="2021"/>
      <c r="Z19" s="2021"/>
      <c r="AA19" s="2021"/>
      <c r="AB19" s="2021"/>
      <c r="AC19" s="2021"/>
      <c r="AD19" s="2022"/>
      <c r="AE19" s="2020" t="s">
        <v>6</v>
      </c>
      <c r="AF19" s="2021"/>
      <c r="AG19" s="2021"/>
      <c r="AH19" s="2021"/>
      <c r="AI19" s="2021"/>
      <c r="AJ19" s="2021"/>
      <c r="AK19" s="2021"/>
      <c r="AL19" s="2021"/>
      <c r="AM19" s="2021"/>
      <c r="AN19" s="2021"/>
      <c r="AO19" s="2021"/>
      <c r="AP19" s="2021"/>
      <c r="AQ19" s="2022"/>
      <c r="AR19" s="2023" t="s">
        <v>6</v>
      </c>
      <c r="AS19" s="2023"/>
      <c r="AT19" s="2023"/>
      <c r="AU19" s="2023"/>
      <c r="AV19" s="2023"/>
      <c r="AW19" s="2023"/>
      <c r="AX19" s="2023"/>
      <c r="AY19" s="2023"/>
      <c r="AZ19" s="2023"/>
      <c r="BA19" s="2023"/>
      <c r="BB19" s="2023"/>
      <c r="BC19" s="2023"/>
      <c r="BD19" s="2024"/>
      <c r="BE19" s="78"/>
      <c r="BF19" s="78"/>
      <c r="BG19" s="78"/>
    </row>
    <row r="20" spans="2:59" ht="36" hidden="1" customHeight="1">
      <c r="B20" s="2011"/>
      <c r="C20" s="2012"/>
      <c r="D20" s="2012"/>
      <c r="E20" s="2020" t="s">
        <v>6</v>
      </c>
      <c r="F20" s="2021"/>
      <c r="G20" s="2021"/>
      <c r="H20" s="2021"/>
      <c r="I20" s="2021"/>
      <c r="J20" s="2021"/>
      <c r="K20" s="2021"/>
      <c r="L20" s="2021"/>
      <c r="M20" s="2021"/>
      <c r="N20" s="2021"/>
      <c r="O20" s="2021"/>
      <c r="P20" s="2021"/>
      <c r="Q20" s="2022"/>
      <c r="R20" s="2020" t="s">
        <v>6</v>
      </c>
      <c r="S20" s="2021"/>
      <c r="T20" s="2021"/>
      <c r="U20" s="2021"/>
      <c r="V20" s="2021"/>
      <c r="W20" s="2021"/>
      <c r="X20" s="2021"/>
      <c r="Y20" s="2021"/>
      <c r="Z20" s="2021"/>
      <c r="AA20" s="2021"/>
      <c r="AB20" s="2021"/>
      <c r="AC20" s="2021"/>
      <c r="AD20" s="2022"/>
      <c r="AE20" s="2020" t="s">
        <v>6</v>
      </c>
      <c r="AF20" s="2021"/>
      <c r="AG20" s="2021"/>
      <c r="AH20" s="2021"/>
      <c r="AI20" s="2021"/>
      <c r="AJ20" s="2021"/>
      <c r="AK20" s="2021"/>
      <c r="AL20" s="2021"/>
      <c r="AM20" s="2021"/>
      <c r="AN20" s="2021"/>
      <c r="AO20" s="2021"/>
      <c r="AP20" s="2021"/>
      <c r="AQ20" s="2022"/>
      <c r="AR20" s="2023" t="s">
        <v>6</v>
      </c>
      <c r="AS20" s="2023"/>
      <c r="AT20" s="2023"/>
      <c r="AU20" s="2023"/>
      <c r="AV20" s="2023"/>
      <c r="AW20" s="2023"/>
      <c r="AX20" s="2023"/>
      <c r="AY20" s="2023"/>
      <c r="AZ20" s="2023"/>
      <c r="BA20" s="2023"/>
      <c r="BB20" s="2023"/>
      <c r="BC20" s="2023"/>
      <c r="BD20" s="2024"/>
      <c r="BE20" s="78"/>
      <c r="BF20" s="78"/>
      <c r="BG20" s="78"/>
    </row>
    <row r="21" spans="2:59" ht="36" hidden="1" customHeight="1">
      <c r="B21" s="2011"/>
      <c r="C21" s="2012"/>
      <c r="D21" s="2012"/>
      <c r="E21" s="2020" t="s">
        <v>6</v>
      </c>
      <c r="F21" s="2021"/>
      <c r="G21" s="2021"/>
      <c r="H21" s="2021"/>
      <c r="I21" s="2021"/>
      <c r="J21" s="2021"/>
      <c r="K21" s="2021"/>
      <c r="L21" s="2021"/>
      <c r="M21" s="2021"/>
      <c r="N21" s="2021"/>
      <c r="O21" s="2021"/>
      <c r="P21" s="2021"/>
      <c r="Q21" s="2022"/>
      <c r="R21" s="2020" t="s">
        <v>6</v>
      </c>
      <c r="S21" s="2021"/>
      <c r="T21" s="2021"/>
      <c r="U21" s="2021"/>
      <c r="V21" s="2021"/>
      <c r="W21" s="2021"/>
      <c r="X21" s="2021"/>
      <c r="Y21" s="2021"/>
      <c r="Z21" s="2021"/>
      <c r="AA21" s="2021"/>
      <c r="AB21" s="2021"/>
      <c r="AC21" s="2021"/>
      <c r="AD21" s="2022"/>
      <c r="AE21" s="2020" t="s">
        <v>6</v>
      </c>
      <c r="AF21" s="2021"/>
      <c r="AG21" s="2021"/>
      <c r="AH21" s="2021"/>
      <c r="AI21" s="2021"/>
      <c r="AJ21" s="2021"/>
      <c r="AK21" s="2021"/>
      <c r="AL21" s="2021"/>
      <c r="AM21" s="2021"/>
      <c r="AN21" s="2021"/>
      <c r="AO21" s="2021"/>
      <c r="AP21" s="2021"/>
      <c r="AQ21" s="2022"/>
      <c r="AR21" s="2023" t="s">
        <v>6</v>
      </c>
      <c r="AS21" s="2023"/>
      <c r="AT21" s="2023"/>
      <c r="AU21" s="2023"/>
      <c r="AV21" s="2023"/>
      <c r="AW21" s="2023"/>
      <c r="AX21" s="2023"/>
      <c r="AY21" s="2023"/>
      <c r="AZ21" s="2023"/>
      <c r="BA21" s="2023"/>
      <c r="BB21" s="2023"/>
      <c r="BC21" s="2023"/>
      <c r="BD21" s="2024"/>
      <c r="BE21" s="78"/>
      <c r="BF21" s="78"/>
      <c r="BG21" s="78"/>
    </row>
    <row r="22" spans="2:59" ht="36" hidden="1" customHeight="1">
      <c r="B22" s="2011"/>
      <c r="C22" s="2012"/>
      <c r="D22" s="2012"/>
      <c r="E22" s="2020" t="s">
        <v>6</v>
      </c>
      <c r="F22" s="2021"/>
      <c r="G22" s="2021"/>
      <c r="H22" s="2021"/>
      <c r="I22" s="2021"/>
      <c r="J22" s="2021"/>
      <c r="K22" s="2021"/>
      <c r="L22" s="2021"/>
      <c r="M22" s="2021"/>
      <c r="N22" s="2021"/>
      <c r="O22" s="2021"/>
      <c r="P22" s="2021"/>
      <c r="Q22" s="2022"/>
      <c r="R22" s="2020" t="s">
        <v>6</v>
      </c>
      <c r="S22" s="2021"/>
      <c r="T22" s="2021"/>
      <c r="U22" s="2021"/>
      <c r="V22" s="2021"/>
      <c r="W22" s="2021"/>
      <c r="X22" s="2021"/>
      <c r="Y22" s="2021"/>
      <c r="Z22" s="2021"/>
      <c r="AA22" s="2021"/>
      <c r="AB22" s="2021"/>
      <c r="AC22" s="2021"/>
      <c r="AD22" s="2022"/>
      <c r="AE22" s="2020" t="s">
        <v>6</v>
      </c>
      <c r="AF22" s="2021"/>
      <c r="AG22" s="2021"/>
      <c r="AH22" s="2021"/>
      <c r="AI22" s="2021"/>
      <c r="AJ22" s="2021"/>
      <c r="AK22" s="2021"/>
      <c r="AL22" s="2021"/>
      <c r="AM22" s="2021"/>
      <c r="AN22" s="2021"/>
      <c r="AO22" s="2021"/>
      <c r="AP22" s="2021"/>
      <c r="AQ22" s="2022"/>
      <c r="AR22" s="2023" t="s">
        <v>6</v>
      </c>
      <c r="AS22" s="2023"/>
      <c r="AT22" s="2023"/>
      <c r="AU22" s="2023"/>
      <c r="AV22" s="2023"/>
      <c r="AW22" s="2023"/>
      <c r="AX22" s="2023"/>
      <c r="AY22" s="2023"/>
      <c r="AZ22" s="2023"/>
      <c r="BA22" s="2023"/>
      <c r="BB22" s="2023"/>
      <c r="BC22" s="2023"/>
      <c r="BD22" s="2024"/>
      <c r="BE22" s="78"/>
      <c r="BF22" s="78"/>
      <c r="BG22" s="78"/>
    </row>
    <row r="23" spans="2:59" ht="36" hidden="1" customHeight="1">
      <c r="B23" s="2011"/>
      <c r="C23" s="2012"/>
      <c r="D23" s="2012"/>
      <c r="E23" s="2020" t="s">
        <v>6</v>
      </c>
      <c r="F23" s="2021"/>
      <c r="G23" s="2021"/>
      <c r="H23" s="2021"/>
      <c r="I23" s="2021"/>
      <c r="J23" s="2021"/>
      <c r="K23" s="2021"/>
      <c r="L23" s="2021"/>
      <c r="M23" s="2021"/>
      <c r="N23" s="2021"/>
      <c r="O23" s="2021"/>
      <c r="P23" s="2021"/>
      <c r="Q23" s="2022"/>
      <c r="R23" s="2020" t="s">
        <v>6</v>
      </c>
      <c r="S23" s="2021"/>
      <c r="T23" s="2021"/>
      <c r="U23" s="2021"/>
      <c r="V23" s="2021"/>
      <c r="W23" s="2021"/>
      <c r="X23" s="2021"/>
      <c r="Y23" s="2021"/>
      <c r="Z23" s="2021"/>
      <c r="AA23" s="2021"/>
      <c r="AB23" s="2021"/>
      <c r="AC23" s="2021"/>
      <c r="AD23" s="2022"/>
      <c r="AE23" s="2020" t="s">
        <v>6</v>
      </c>
      <c r="AF23" s="2021"/>
      <c r="AG23" s="2021"/>
      <c r="AH23" s="2021"/>
      <c r="AI23" s="2021"/>
      <c r="AJ23" s="2021"/>
      <c r="AK23" s="2021"/>
      <c r="AL23" s="2021"/>
      <c r="AM23" s="2021"/>
      <c r="AN23" s="2021"/>
      <c r="AO23" s="2021"/>
      <c r="AP23" s="2021"/>
      <c r="AQ23" s="2022"/>
      <c r="AR23" s="2023" t="s">
        <v>6</v>
      </c>
      <c r="AS23" s="2023"/>
      <c r="AT23" s="2023"/>
      <c r="AU23" s="2023"/>
      <c r="AV23" s="2023"/>
      <c r="AW23" s="2023"/>
      <c r="AX23" s="2023"/>
      <c r="AY23" s="2023"/>
      <c r="AZ23" s="2023"/>
      <c r="BA23" s="2023"/>
      <c r="BB23" s="2023"/>
      <c r="BC23" s="2023"/>
      <c r="BD23" s="2024"/>
      <c r="BE23" s="78"/>
      <c r="BF23" s="78"/>
      <c r="BG23" s="78"/>
    </row>
    <row r="24" spans="2:59" ht="36" hidden="1" customHeight="1" thickBot="1">
      <c r="B24" s="2011"/>
      <c r="C24" s="2012"/>
      <c r="D24" s="2012"/>
      <c r="E24" s="2020" t="s">
        <v>6</v>
      </c>
      <c r="F24" s="2021"/>
      <c r="G24" s="2021"/>
      <c r="H24" s="2021"/>
      <c r="I24" s="2021"/>
      <c r="J24" s="2021"/>
      <c r="K24" s="2021"/>
      <c r="L24" s="2021"/>
      <c r="M24" s="2021"/>
      <c r="N24" s="2021"/>
      <c r="O24" s="2021"/>
      <c r="P24" s="2021"/>
      <c r="Q24" s="2022"/>
      <c r="R24" s="2020" t="s">
        <v>6</v>
      </c>
      <c r="S24" s="2021"/>
      <c r="T24" s="2021"/>
      <c r="U24" s="2021"/>
      <c r="V24" s="2021"/>
      <c r="W24" s="2021"/>
      <c r="X24" s="2021"/>
      <c r="Y24" s="2021"/>
      <c r="Z24" s="2021"/>
      <c r="AA24" s="2021"/>
      <c r="AB24" s="2021"/>
      <c r="AC24" s="2021"/>
      <c r="AD24" s="2022"/>
      <c r="AE24" s="2020" t="s">
        <v>6</v>
      </c>
      <c r="AF24" s="2021"/>
      <c r="AG24" s="2021"/>
      <c r="AH24" s="2021"/>
      <c r="AI24" s="2021"/>
      <c r="AJ24" s="2021"/>
      <c r="AK24" s="2021"/>
      <c r="AL24" s="2021"/>
      <c r="AM24" s="2021"/>
      <c r="AN24" s="2021"/>
      <c r="AO24" s="2021"/>
      <c r="AP24" s="2021"/>
      <c r="AQ24" s="2022"/>
      <c r="AR24" s="2023" t="s">
        <v>6</v>
      </c>
      <c r="AS24" s="2023"/>
      <c r="AT24" s="2023"/>
      <c r="AU24" s="2023"/>
      <c r="AV24" s="2023"/>
      <c r="AW24" s="2023"/>
      <c r="AX24" s="2023"/>
      <c r="AY24" s="2023"/>
      <c r="AZ24" s="2023"/>
      <c r="BA24" s="2023"/>
      <c r="BB24" s="2023"/>
      <c r="BC24" s="2023"/>
      <c r="BD24" s="2024"/>
      <c r="BE24" s="78"/>
      <c r="BF24" s="78"/>
      <c r="BG24" s="78"/>
    </row>
    <row r="25" spans="2:59" ht="36" hidden="1" customHeight="1">
      <c r="B25" s="2011"/>
      <c r="C25" s="2012"/>
      <c r="D25" s="2012"/>
      <c r="E25" s="2020" t="s">
        <v>6</v>
      </c>
      <c r="F25" s="2021"/>
      <c r="G25" s="2021"/>
      <c r="H25" s="2021"/>
      <c r="I25" s="2021"/>
      <c r="J25" s="2021"/>
      <c r="K25" s="2021"/>
      <c r="L25" s="2021"/>
      <c r="M25" s="2021"/>
      <c r="N25" s="2021"/>
      <c r="O25" s="2021"/>
      <c r="P25" s="2021"/>
      <c r="Q25" s="2022"/>
      <c r="R25" s="2020" t="s">
        <v>6</v>
      </c>
      <c r="S25" s="2021"/>
      <c r="T25" s="2021"/>
      <c r="U25" s="2021"/>
      <c r="V25" s="2021"/>
      <c r="W25" s="2021"/>
      <c r="X25" s="2021"/>
      <c r="Y25" s="2021"/>
      <c r="Z25" s="2021"/>
      <c r="AA25" s="2021"/>
      <c r="AB25" s="2021"/>
      <c r="AC25" s="2021"/>
      <c r="AD25" s="2022"/>
      <c r="AE25" s="2020" t="s">
        <v>6</v>
      </c>
      <c r="AF25" s="2021"/>
      <c r="AG25" s="2021"/>
      <c r="AH25" s="2021"/>
      <c r="AI25" s="2021"/>
      <c r="AJ25" s="2021"/>
      <c r="AK25" s="2021"/>
      <c r="AL25" s="2021"/>
      <c r="AM25" s="2021"/>
      <c r="AN25" s="2021"/>
      <c r="AO25" s="2021"/>
      <c r="AP25" s="2021"/>
      <c r="AQ25" s="2022"/>
      <c r="AR25" s="2023" t="s">
        <v>6</v>
      </c>
      <c r="AS25" s="2023"/>
      <c r="AT25" s="2023"/>
      <c r="AU25" s="2023"/>
      <c r="AV25" s="2023"/>
      <c r="AW25" s="2023"/>
      <c r="AX25" s="2023"/>
      <c r="AY25" s="2023"/>
      <c r="AZ25" s="2023"/>
      <c r="BA25" s="2023"/>
      <c r="BB25" s="2023"/>
      <c r="BC25" s="2023"/>
      <c r="BD25" s="2024"/>
      <c r="BE25" s="78"/>
      <c r="BF25" s="78"/>
      <c r="BG25" s="78"/>
    </row>
    <row r="26" spans="2:59" ht="36" hidden="1" customHeight="1">
      <c r="B26" s="2013"/>
      <c r="C26" s="2014"/>
      <c r="D26" s="2014"/>
      <c r="E26" s="2020" t="s">
        <v>6</v>
      </c>
      <c r="F26" s="2021"/>
      <c r="G26" s="2021"/>
      <c r="H26" s="2021"/>
      <c r="I26" s="2021"/>
      <c r="J26" s="2021"/>
      <c r="K26" s="2021"/>
      <c r="L26" s="2021"/>
      <c r="M26" s="2021"/>
      <c r="N26" s="2021"/>
      <c r="O26" s="2021"/>
      <c r="P26" s="2021"/>
      <c r="Q26" s="2022"/>
      <c r="R26" s="2020" t="s">
        <v>6</v>
      </c>
      <c r="S26" s="2021"/>
      <c r="T26" s="2021"/>
      <c r="U26" s="2021"/>
      <c r="V26" s="2021"/>
      <c r="W26" s="2021"/>
      <c r="X26" s="2021"/>
      <c r="Y26" s="2021"/>
      <c r="Z26" s="2021"/>
      <c r="AA26" s="2021"/>
      <c r="AB26" s="2021"/>
      <c r="AC26" s="2021"/>
      <c r="AD26" s="2022"/>
      <c r="AE26" s="2020" t="s">
        <v>6</v>
      </c>
      <c r="AF26" s="2021"/>
      <c r="AG26" s="2021"/>
      <c r="AH26" s="2021"/>
      <c r="AI26" s="2021"/>
      <c r="AJ26" s="2021"/>
      <c r="AK26" s="2021"/>
      <c r="AL26" s="2021"/>
      <c r="AM26" s="2021"/>
      <c r="AN26" s="2021"/>
      <c r="AO26" s="2021"/>
      <c r="AP26" s="2021"/>
      <c r="AQ26" s="2022"/>
      <c r="AR26" s="2023" t="s">
        <v>6</v>
      </c>
      <c r="AS26" s="2023"/>
      <c r="AT26" s="2023"/>
      <c r="AU26" s="2023"/>
      <c r="AV26" s="2023"/>
      <c r="AW26" s="2023"/>
      <c r="AX26" s="2023"/>
      <c r="AY26" s="2023"/>
      <c r="AZ26" s="2023"/>
      <c r="BA26" s="2023"/>
      <c r="BB26" s="2023"/>
      <c r="BC26" s="2023"/>
      <c r="BD26" s="2024"/>
      <c r="BE26" s="78"/>
      <c r="BF26" s="78"/>
      <c r="BG26" s="78"/>
    </row>
    <row r="27" spans="2:59" ht="36" hidden="1" customHeight="1">
      <c r="B27" s="2013"/>
      <c r="C27" s="2014"/>
      <c r="D27" s="2014"/>
      <c r="E27" s="2020" t="s">
        <v>6</v>
      </c>
      <c r="F27" s="2021"/>
      <c r="G27" s="2021"/>
      <c r="H27" s="2021"/>
      <c r="I27" s="2021"/>
      <c r="J27" s="2021"/>
      <c r="K27" s="2021"/>
      <c r="L27" s="2021"/>
      <c r="M27" s="2021"/>
      <c r="N27" s="2021"/>
      <c r="O27" s="2021"/>
      <c r="P27" s="2021"/>
      <c r="Q27" s="2022"/>
      <c r="R27" s="2020" t="s">
        <v>6</v>
      </c>
      <c r="S27" s="2021"/>
      <c r="T27" s="2021"/>
      <c r="U27" s="2021"/>
      <c r="V27" s="2021"/>
      <c r="W27" s="2021"/>
      <c r="X27" s="2021"/>
      <c r="Y27" s="2021"/>
      <c r="Z27" s="2021"/>
      <c r="AA27" s="2021"/>
      <c r="AB27" s="2021"/>
      <c r="AC27" s="2021"/>
      <c r="AD27" s="2022"/>
      <c r="AE27" s="2020" t="s">
        <v>6</v>
      </c>
      <c r="AF27" s="2021"/>
      <c r="AG27" s="2021"/>
      <c r="AH27" s="2021"/>
      <c r="AI27" s="2021"/>
      <c r="AJ27" s="2021"/>
      <c r="AK27" s="2021"/>
      <c r="AL27" s="2021"/>
      <c r="AM27" s="2021"/>
      <c r="AN27" s="2021"/>
      <c r="AO27" s="2021"/>
      <c r="AP27" s="2021"/>
      <c r="AQ27" s="2022"/>
      <c r="AR27" s="2023" t="s">
        <v>6</v>
      </c>
      <c r="AS27" s="2023"/>
      <c r="AT27" s="2023"/>
      <c r="AU27" s="2023"/>
      <c r="AV27" s="2023"/>
      <c r="AW27" s="2023"/>
      <c r="AX27" s="2023"/>
      <c r="AY27" s="2023"/>
      <c r="AZ27" s="2023"/>
      <c r="BA27" s="2023"/>
      <c r="BB27" s="2023"/>
      <c r="BC27" s="2023"/>
      <c r="BD27" s="2024"/>
      <c r="BE27" s="78"/>
      <c r="BF27" s="78"/>
      <c r="BG27" s="78"/>
    </row>
    <row r="28" spans="2:59" ht="36" hidden="1" customHeight="1">
      <c r="B28" s="2013"/>
      <c r="C28" s="2014"/>
      <c r="D28" s="2014"/>
      <c r="E28" s="2020" t="s">
        <v>6</v>
      </c>
      <c r="F28" s="2021"/>
      <c r="G28" s="2021"/>
      <c r="H28" s="2021"/>
      <c r="I28" s="2021"/>
      <c r="J28" s="2021"/>
      <c r="K28" s="2021"/>
      <c r="L28" s="2021"/>
      <c r="M28" s="2021"/>
      <c r="N28" s="2021"/>
      <c r="O28" s="2021"/>
      <c r="P28" s="2021"/>
      <c r="Q28" s="2022"/>
      <c r="R28" s="2020" t="s">
        <v>6</v>
      </c>
      <c r="S28" s="2021"/>
      <c r="T28" s="2021"/>
      <c r="U28" s="2021"/>
      <c r="V28" s="2021"/>
      <c r="W28" s="2021"/>
      <c r="X28" s="2021"/>
      <c r="Y28" s="2021"/>
      <c r="Z28" s="2021"/>
      <c r="AA28" s="2021"/>
      <c r="AB28" s="2021"/>
      <c r="AC28" s="2021"/>
      <c r="AD28" s="2022"/>
      <c r="AE28" s="2020" t="s">
        <v>6</v>
      </c>
      <c r="AF28" s="2021"/>
      <c r="AG28" s="2021"/>
      <c r="AH28" s="2021"/>
      <c r="AI28" s="2021"/>
      <c r="AJ28" s="2021"/>
      <c r="AK28" s="2021"/>
      <c r="AL28" s="2021"/>
      <c r="AM28" s="2021"/>
      <c r="AN28" s="2021"/>
      <c r="AO28" s="2021"/>
      <c r="AP28" s="2021"/>
      <c r="AQ28" s="2022"/>
      <c r="AR28" s="2023" t="s">
        <v>6</v>
      </c>
      <c r="AS28" s="2023"/>
      <c r="AT28" s="2023"/>
      <c r="AU28" s="2023"/>
      <c r="AV28" s="2023"/>
      <c r="AW28" s="2023"/>
      <c r="AX28" s="2023"/>
      <c r="AY28" s="2023"/>
      <c r="AZ28" s="2023"/>
      <c r="BA28" s="2023"/>
      <c r="BB28" s="2023"/>
      <c r="BC28" s="2023"/>
      <c r="BD28" s="2024"/>
      <c r="BE28" s="78"/>
      <c r="BF28" s="78"/>
      <c r="BG28" s="78"/>
    </row>
    <row r="29" spans="2:59" ht="36" hidden="1" customHeight="1">
      <c r="B29" s="2013"/>
      <c r="C29" s="2014"/>
      <c r="D29" s="2014"/>
      <c r="E29" s="2020" t="s">
        <v>6</v>
      </c>
      <c r="F29" s="2021"/>
      <c r="G29" s="2021"/>
      <c r="H29" s="2021"/>
      <c r="I29" s="2021"/>
      <c r="J29" s="2021"/>
      <c r="K29" s="2021"/>
      <c r="L29" s="2021"/>
      <c r="M29" s="2021"/>
      <c r="N29" s="2021"/>
      <c r="O29" s="2021"/>
      <c r="P29" s="2021"/>
      <c r="Q29" s="2022"/>
      <c r="R29" s="2020" t="s">
        <v>6</v>
      </c>
      <c r="S29" s="2021"/>
      <c r="T29" s="2021"/>
      <c r="U29" s="2021"/>
      <c r="V29" s="2021"/>
      <c r="W29" s="2021"/>
      <c r="X29" s="2021"/>
      <c r="Y29" s="2021"/>
      <c r="Z29" s="2021"/>
      <c r="AA29" s="2021"/>
      <c r="AB29" s="2021"/>
      <c r="AC29" s="2021"/>
      <c r="AD29" s="2022"/>
      <c r="AE29" s="2020" t="s">
        <v>6</v>
      </c>
      <c r="AF29" s="2021"/>
      <c r="AG29" s="2021"/>
      <c r="AH29" s="2021"/>
      <c r="AI29" s="2021"/>
      <c r="AJ29" s="2021"/>
      <c r="AK29" s="2021"/>
      <c r="AL29" s="2021"/>
      <c r="AM29" s="2021"/>
      <c r="AN29" s="2021"/>
      <c r="AO29" s="2021"/>
      <c r="AP29" s="2021"/>
      <c r="AQ29" s="2022"/>
      <c r="AR29" s="2023" t="s">
        <v>6</v>
      </c>
      <c r="AS29" s="2023"/>
      <c r="AT29" s="2023"/>
      <c r="AU29" s="2023"/>
      <c r="AV29" s="2023"/>
      <c r="AW29" s="2023"/>
      <c r="AX29" s="2023"/>
      <c r="AY29" s="2023"/>
      <c r="AZ29" s="2023"/>
      <c r="BA29" s="2023"/>
      <c r="BB29" s="2023"/>
      <c r="BC29" s="2023"/>
      <c r="BD29" s="2024"/>
      <c r="BE29" s="78"/>
      <c r="BF29" s="78"/>
      <c r="BG29" s="78"/>
    </row>
    <row r="30" spans="2:59" ht="36" hidden="1" customHeight="1">
      <c r="B30" s="2013"/>
      <c r="C30" s="2014"/>
      <c r="D30" s="2014"/>
      <c r="E30" s="2020" t="s">
        <v>6</v>
      </c>
      <c r="F30" s="2021"/>
      <c r="G30" s="2021"/>
      <c r="H30" s="2021"/>
      <c r="I30" s="2021"/>
      <c r="J30" s="2021"/>
      <c r="K30" s="2021"/>
      <c r="L30" s="2021"/>
      <c r="M30" s="2021"/>
      <c r="N30" s="2021"/>
      <c r="O30" s="2021"/>
      <c r="P30" s="2021"/>
      <c r="Q30" s="2022"/>
      <c r="R30" s="2020" t="s">
        <v>6</v>
      </c>
      <c r="S30" s="2021"/>
      <c r="T30" s="2021"/>
      <c r="U30" s="2021"/>
      <c r="V30" s="2021"/>
      <c r="W30" s="2021"/>
      <c r="X30" s="2021"/>
      <c r="Y30" s="2021"/>
      <c r="Z30" s="2021"/>
      <c r="AA30" s="2021"/>
      <c r="AB30" s="2021"/>
      <c r="AC30" s="2021"/>
      <c r="AD30" s="2022"/>
      <c r="AE30" s="2020" t="s">
        <v>6</v>
      </c>
      <c r="AF30" s="2021"/>
      <c r="AG30" s="2021"/>
      <c r="AH30" s="2021"/>
      <c r="AI30" s="2021"/>
      <c r="AJ30" s="2021"/>
      <c r="AK30" s="2021"/>
      <c r="AL30" s="2021"/>
      <c r="AM30" s="2021"/>
      <c r="AN30" s="2021"/>
      <c r="AO30" s="2021"/>
      <c r="AP30" s="2021"/>
      <c r="AQ30" s="2022"/>
      <c r="AR30" s="2023" t="s">
        <v>6</v>
      </c>
      <c r="AS30" s="2023"/>
      <c r="AT30" s="2023"/>
      <c r="AU30" s="2023"/>
      <c r="AV30" s="2023"/>
      <c r="AW30" s="2023"/>
      <c r="AX30" s="2023"/>
      <c r="AY30" s="2023"/>
      <c r="AZ30" s="2023"/>
      <c r="BA30" s="2023"/>
      <c r="BB30" s="2023"/>
      <c r="BC30" s="2023"/>
      <c r="BD30" s="2024"/>
      <c r="BE30" s="78"/>
      <c r="BF30" s="78"/>
      <c r="BG30" s="78"/>
    </row>
    <row r="31" spans="2:59" ht="36" hidden="1" customHeight="1">
      <c r="B31" s="2013"/>
      <c r="C31" s="2014"/>
      <c r="D31" s="2014"/>
      <c r="E31" s="2020" t="s">
        <v>6</v>
      </c>
      <c r="F31" s="2021"/>
      <c r="G31" s="2021"/>
      <c r="H31" s="2021"/>
      <c r="I31" s="2021"/>
      <c r="J31" s="2021"/>
      <c r="K31" s="2021"/>
      <c r="L31" s="2021"/>
      <c r="M31" s="2021"/>
      <c r="N31" s="2021"/>
      <c r="O31" s="2021"/>
      <c r="P31" s="2021"/>
      <c r="Q31" s="2022"/>
      <c r="R31" s="2020" t="s">
        <v>6</v>
      </c>
      <c r="S31" s="2021"/>
      <c r="T31" s="2021"/>
      <c r="U31" s="2021"/>
      <c r="V31" s="2021"/>
      <c r="W31" s="2021"/>
      <c r="X31" s="2021"/>
      <c r="Y31" s="2021"/>
      <c r="Z31" s="2021"/>
      <c r="AA31" s="2021"/>
      <c r="AB31" s="2021"/>
      <c r="AC31" s="2021"/>
      <c r="AD31" s="2022"/>
      <c r="AE31" s="2020" t="s">
        <v>6</v>
      </c>
      <c r="AF31" s="2021"/>
      <c r="AG31" s="2021"/>
      <c r="AH31" s="2021"/>
      <c r="AI31" s="2021"/>
      <c r="AJ31" s="2021"/>
      <c r="AK31" s="2021"/>
      <c r="AL31" s="2021"/>
      <c r="AM31" s="2021"/>
      <c r="AN31" s="2021"/>
      <c r="AO31" s="2021"/>
      <c r="AP31" s="2021"/>
      <c r="AQ31" s="2022"/>
      <c r="AR31" s="2023" t="s">
        <v>6</v>
      </c>
      <c r="AS31" s="2023"/>
      <c r="AT31" s="2023"/>
      <c r="AU31" s="2023"/>
      <c r="AV31" s="2023"/>
      <c r="AW31" s="2023"/>
      <c r="AX31" s="2023"/>
      <c r="AY31" s="2023"/>
      <c r="AZ31" s="2023"/>
      <c r="BA31" s="2023"/>
      <c r="BB31" s="2023"/>
      <c r="BC31" s="2023"/>
      <c r="BD31" s="2024"/>
      <c r="BE31" s="78"/>
      <c r="BF31" s="78"/>
      <c r="BG31" s="78"/>
    </row>
    <row r="32" spans="2:59" ht="36" hidden="1" customHeight="1">
      <c r="B32" s="2013"/>
      <c r="C32" s="2014"/>
      <c r="D32" s="2014"/>
      <c r="E32" s="2020" t="s">
        <v>6</v>
      </c>
      <c r="F32" s="2021"/>
      <c r="G32" s="2021"/>
      <c r="H32" s="2021"/>
      <c r="I32" s="2021"/>
      <c r="J32" s="2021"/>
      <c r="K32" s="2021"/>
      <c r="L32" s="2021"/>
      <c r="M32" s="2021"/>
      <c r="N32" s="2021"/>
      <c r="O32" s="2021"/>
      <c r="P32" s="2021"/>
      <c r="Q32" s="2022"/>
      <c r="R32" s="2020" t="s">
        <v>6</v>
      </c>
      <c r="S32" s="2021"/>
      <c r="T32" s="2021"/>
      <c r="U32" s="2021"/>
      <c r="V32" s="2021"/>
      <c r="W32" s="2021"/>
      <c r="X32" s="2021"/>
      <c r="Y32" s="2021"/>
      <c r="Z32" s="2021"/>
      <c r="AA32" s="2021"/>
      <c r="AB32" s="2021"/>
      <c r="AC32" s="2021"/>
      <c r="AD32" s="2022"/>
      <c r="AE32" s="2020" t="s">
        <v>6</v>
      </c>
      <c r="AF32" s="2021"/>
      <c r="AG32" s="2021"/>
      <c r="AH32" s="2021"/>
      <c r="AI32" s="2021"/>
      <c r="AJ32" s="2021"/>
      <c r="AK32" s="2021"/>
      <c r="AL32" s="2021"/>
      <c r="AM32" s="2021"/>
      <c r="AN32" s="2021"/>
      <c r="AO32" s="2021"/>
      <c r="AP32" s="2021"/>
      <c r="AQ32" s="2022"/>
      <c r="AR32" s="2023" t="s">
        <v>6</v>
      </c>
      <c r="AS32" s="2023"/>
      <c r="AT32" s="2023"/>
      <c r="AU32" s="2023"/>
      <c r="AV32" s="2023"/>
      <c r="AW32" s="2023"/>
      <c r="AX32" s="2023"/>
      <c r="AY32" s="2023"/>
      <c r="AZ32" s="2023"/>
      <c r="BA32" s="2023"/>
      <c r="BB32" s="2023"/>
      <c r="BC32" s="2023"/>
      <c r="BD32" s="2024"/>
      <c r="BE32" s="78"/>
      <c r="BF32" s="78"/>
      <c r="BG32" s="78"/>
    </row>
    <row r="33" spans="2:59" ht="36" hidden="1" customHeight="1">
      <c r="B33" s="2013"/>
      <c r="C33" s="2014"/>
      <c r="D33" s="2014"/>
      <c r="E33" s="2020" t="s">
        <v>6</v>
      </c>
      <c r="F33" s="2021"/>
      <c r="G33" s="2021"/>
      <c r="H33" s="2021"/>
      <c r="I33" s="2021"/>
      <c r="J33" s="2021"/>
      <c r="K33" s="2021"/>
      <c r="L33" s="2021"/>
      <c r="M33" s="2021"/>
      <c r="N33" s="2021"/>
      <c r="O33" s="2021"/>
      <c r="P33" s="2021"/>
      <c r="Q33" s="2022"/>
      <c r="R33" s="2020" t="s">
        <v>6</v>
      </c>
      <c r="S33" s="2021"/>
      <c r="T33" s="2021"/>
      <c r="U33" s="2021"/>
      <c r="V33" s="2021"/>
      <c r="W33" s="2021"/>
      <c r="X33" s="2021"/>
      <c r="Y33" s="2021"/>
      <c r="Z33" s="2021"/>
      <c r="AA33" s="2021"/>
      <c r="AB33" s="2021"/>
      <c r="AC33" s="2021"/>
      <c r="AD33" s="2022"/>
      <c r="AE33" s="2020" t="s">
        <v>6</v>
      </c>
      <c r="AF33" s="2021"/>
      <c r="AG33" s="2021"/>
      <c r="AH33" s="2021"/>
      <c r="AI33" s="2021"/>
      <c r="AJ33" s="2021"/>
      <c r="AK33" s="2021"/>
      <c r="AL33" s="2021"/>
      <c r="AM33" s="2021"/>
      <c r="AN33" s="2021"/>
      <c r="AO33" s="2021"/>
      <c r="AP33" s="2021"/>
      <c r="AQ33" s="2022"/>
      <c r="AR33" s="2023" t="s">
        <v>6</v>
      </c>
      <c r="AS33" s="2023"/>
      <c r="AT33" s="2023"/>
      <c r="AU33" s="2023"/>
      <c r="AV33" s="2023"/>
      <c r="AW33" s="2023"/>
      <c r="AX33" s="2023"/>
      <c r="AY33" s="2023"/>
      <c r="AZ33" s="2023"/>
      <c r="BA33" s="2023"/>
      <c r="BB33" s="2023"/>
      <c r="BC33" s="2023"/>
      <c r="BD33" s="2024"/>
      <c r="BE33" s="78"/>
      <c r="BF33" s="78"/>
      <c r="BG33" s="78"/>
    </row>
    <row r="34" spans="2:59" ht="36" hidden="1" customHeight="1" thickBot="1">
      <c r="B34" s="2013"/>
      <c r="C34" s="2014"/>
      <c r="D34" s="2014"/>
      <c r="E34" s="2020" t="s">
        <v>6</v>
      </c>
      <c r="F34" s="2021"/>
      <c r="G34" s="2021"/>
      <c r="H34" s="2021"/>
      <c r="I34" s="2021"/>
      <c r="J34" s="2021"/>
      <c r="K34" s="2021"/>
      <c r="L34" s="2021"/>
      <c r="M34" s="2021"/>
      <c r="N34" s="2021"/>
      <c r="O34" s="2021"/>
      <c r="P34" s="2021"/>
      <c r="Q34" s="2022"/>
      <c r="R34" s="2020" t="s">
        <v>6</v>
      </c>
      <c r="S34" s="2021"/>
      <c r="T34" s="2021"/>
      <c r="U34" s="2021"/>
      <c r="V34" s="2021"/>
      <c r="W34" s="2021"/>
      <c r="X34" s="2021"/>
      <c r="Y34" s="2021"/>
      <c r="Z34" s="2021"/>
      <c r="AA34" s="2021"/>
      <c r="AB34" s="2021"/>
      <c r="AC34" s="2021"/>
      <c r="AD34" s="2022"/>
      <c r="AE34" s="2020" t="s">
        <v>6</v>
      </c>
      <c r="AF34" s="2021"/>
      <c r="AG34" s="2021"/>
      <c r="AH34" s="2021"/>
      <c r="AI34" s="2021"/>
      <c r="AJ34" s="2021"/>
      <c r="AK34" s="2021"/>
      <c r="AL34" s="2021"/>
      <c r="AM34" s="2021"/>
      <c r="AN34" s="2021"/>
      <c r="AO34" s="2021"/>
      <c r="AP34" s="2021"/>
      <c r="AQ34" s="2022"/>
      <c r="AR34" s="2023" t="s">
        <v>6</v>
      </c>
      <c r="AS34" s="2023"/>
      <c r="AT34" s="2023"/>
      <c r="AU34" s="2023"/>
      <c r="AV34" s="2023"/>
      <c r="AW34" s="2023"/>
      <c r="AX34" s="2023"/>
      <c r="AY34" s="2023"/>
      <c r="AZ34" s="2023"/>
      <c r="BA34" s="2023"/>
      <c r="BB34" s="2023"/>
      <c r="BC34" s="2023"/>
      <c r="BD34" s="2024"/>
      <c r="BE34" s="78"/>
      <c r="BF34" s="78"/>
      <c r="BG34" s="78"/>
    </row>
    <row r="35" spans="2:59" ht="36" hidden="1" customHeight="1">
      <c r="B35" s="2013"/>
      <c r="C35" s="2014"/>
      <c r="D35" s="2014"/>
      <c r="E35" s="2020" t="s">
        <v>6</v>
      </c>
      <c r="F35" s="2021"/>
      <c r="G35" s="2021"/>
      <c r="H35" s="2021"/>
      <c r="I35" s="2021"/>
      <c r="J35" s="2021"/>
      <c r="K35" s="2021"/>
      <c r="L35" s="2021"/>
      <c r="M35" s="2021"/>
      <c r="N35" s="2021"/>
      <c r="O35" s="2021"/>
      <c r="P35" s="2021"/>
      <c r="Q35" s="2022"/>
      <c r="R35" s="2020" t="s">
        <v>6</v>
      </c>
      <c r="S35" s="2021"/>
      <c r="T35" s="2021"/>
      <c r="U35" s="2021"/>
      <c r="V35" s="2021"/>
      <c r="W35" s="2021"/>
      <c r="X35" s="2021"/>
      <c r="Y35" s="2021"/>
      <c r="Z35" s="2021"/>
      <c r="AA35" s="2021"/>
      <c r="AB35" s="2021"/>
      <c r="AC35" s="2021"/>
      <c r="AD35" s="2022"/>
      <c r="AE35" s="2020" t="s">
        <v>6</v>
      </c>
      <c r="AF35" s="2021"/>
      <c r="AG35" s="2021"/>
      <c r="AH35" s="2021"/>
      <c r="AI35" s="2021"/>
      <c r="AJ35" s="2021"/>
      <c r="AK35" s="2021"/>
      <c r="AL35" s="2021"/>
      <c r="AM35" s="2021"/>
      <c r="AN35" s="2021"/>
      <c r="AO35" s="2021"/>
      <c r="AP35" s="2021"/>
      <c r="AQ35" s="2022"/>
      <c r="AR35" s="2023" t="s">
        <v>6</v>
      </c>
      <c r="AS35" s="2023"/>
      <c r="AT35" s="2023"/>
      <c r="AU35" s="2023"/>
      <c r="AV35" s="2023"/>
      <c r="AW35" s="2023"/>
      <c r="AX35" s="2023"/>
      <c r="AY35" s="2023"/>
      <c r="AZ35" s="2023"/>
      <c r="BA35" s="2023"/>
      <c r="BB35" s="2023"/>
      <c r="BC35" s="2023"/>
      <c r="BD35" s="2024"/>
      <c r="BE35" s="78"/>
      <c r="BF35" s="78"/>
      <c r="BG35" s="78"/>
    </row>
    <row r="36" spans="2:59" ht="36" hidden="1" customHeight="1">
      <c r="B36" s="2013"/>
      <c r="C36" s="2014"/>
      <c r="D36" s="2014"/>
      <c r="E36" s="2020" t="s">
        <v>6</v>
      </c>
      <c r="F36" s="2021"/>
      <c r="G36" s="2021"/>
      <c r="H36" s="2021"/>
      <c r="I36" s="2021"/>
      <c r="J36" s="2021"/>
      <c r="K36" s="2021"/>
      <c r="L36" s="2021"/>
      <c r="M36" s="2021"/>
      <c r="N36" s="2021"/>
      <c r="O36" s="2021"/>
      <c r="P36" s="2021"/>
      <c r="Q36" s="2022"/>
      <c r="R36" s="2020" t="s">
        <v>6</v>
      </c>
      <c r="S36" s="2021"/>
      <c r="T36" s="2021"/>
      <c r="U36" s="2021"/>
      <c r="V36" s="2021"/>
      <c r="W36" s="2021"/>
      <c r="X36" s="2021"/>
      <c r="Y36" s="2021"/>
      <c r="Z36" s="2021"/>
      <c r="AA36" s="2021"/>
      <c r="AB36" s="2021"/>
      <c r="AC36" s="2021"/>
      <c r="AD36" s="2022"/>
      <c r="AE36" s="2020" t="s">
        <v>6</v>
      </c>
      <c r="AF36" s="2021"/>
      <c r="AG36" s="2021"/>
      <c r="AH36" s="2021"/>
      <c r="AI36" s="2021"/>
      <c r="AJ36" s="2021"/>
      <c r="AK36" s="2021"/>
      <c r="AL36" s="2021"/>
      <c r="AM36" s="2021"/>
      <c r="AN36" s="2021"/>
      <c r="AO36" s="2021"/>
      <c r="AP36" s="2021"/>
      <c r="AQ36" s="2022"/>
      <c r="AR36" s="2023" t="s">
        <v>6</v>
      </c>
      <c r="AS36" s="2023"/>
      <c r="AT36" s="2023"/>
      <c r="AU36" s="2023"/>
      <c r="AV36" s="2023"/>
      <c r="AW36" s="2023"/>
      <c r="AX36" s="2023"/>
      <c r="AY36" s="2023"/>
      <c r="AZ36" s="2023"/>
      <c r="BA36" s="2023"/>
      <c r="BB36" s="2023"/>
      <c r="BC36" s="2023"/>
      <c r="BD36" s="2024"/>
      <c r="BE36" s="78"/>
      <c r="BF36" s="78"/>
      <c r="BG36" s="78"/>
    </row>
    <row r="37" spans="2:59" ht="36" hidden="1" customHeight="1">
      <c r="B37" s="2013"/>
      <c r="C37" s="2014"/>
      <c r="D37" s="2014"/>
      <c r="E37" s="2020" t="s">
        <v>6</v>
      </c>
      <c r="F37" s="2021"/>
      <c r="G37" s="2021"/>
      <c r="H37" s="2021"/>
      <c r="I37" s="2021"/>
      <c r="J37" s="2021"/>
      <c r="K37" s="2021"/>
      <c r="L37" s="2021"/>
      <c r="M37" s="2021"/>
      <c r="N37" s="2021"/>
      <c r="O37" s="2021"/>
      <c r="P37" s="2021"/>
      <c r="Q37" s="2022"/>
      <c r="R37" s="2020" t="s">
        <v>6</v>
      </c>
      <c r="S37" s="2021"/>
      <c r="T37" s="2021"/>
      <c r="U37" s="2021"/>
      <c r="V37" s="2021"/>
      <c r="W37" s="2021"/>
      <c r="X37" s="2021"/>
      <c r="Y37" s="2021"/>
      <c r="Z37" s="2021"/>
      <c r="AA37" s="2021"/>
      <c r="AB37" s="2021"/>
      <c r="AC37" s="2021"/>
      <c r="AD37" s="2022"/>
      <c r="AE37" s="2020" t="s">
        <v>6</v>
      </c>
      <c r="AF37" s="2021"/>
      <c r="AG37" s="2021"/>
      <c r="AH37" s="2021"/>
      <c r="AI37" s="2021"/>
      <c r="AJ37" s="2021"/>
      <c r="AK37" s="2021"/>
      <c r="AL37" s="2021"/>
      <c r="AM37" s="2021"/>
      <c r="AN37" s="2021"/>
      <c r="AO37" s="2021"/>
      <c r="AP37" s="2021"/>
      <c r="AQ37" s="2022"/>
      <c r="AR37" s="2023" t="s">
        <v>6</v>
      </c>
      <c r="AS37" s="2023"/>
      <c r="AT37" s="2023"/>
      <c r="AU37" s="2023"/>
      <c r="AV37" s="2023"/>
      <c r="AW37" s="2023"/>
      <c r="AX37" s="2023"/>
      <c r="AY37" s="2023"/>
      <c r="AZ37" s="2023"/>
      <c r="BA37" s="2023"/>
      <c r="BB37" s="2023"/>
      <c r="BC37" s="2023"/>
      <c r="BD37" s="2024"/>
      <c r="BE37" s="78"/>
      <c r="BF37" s="78"/>
      <c r="BG37" s="78"/>
    </row>
    <row r="38" spans="2:59" ht="36" hidden="1" customHeight="1">
      <c r="B38" s="2013"/>
      <c r="C38" s="2014"/>
      <c r="D38" s="2014"/>
      <c r="E38" s="2020" t="s">
        <v>6</v>
      </c>
      <c r="F38" s="2021"/>
      <c r="G38" s="2021"/>
      <c r="H38" s="2021"/>
      <c r="I38" s="2021"/>
      <c r="J38" s="2021"/>
      <c r="K38" s="2021"/>
      <c r="L38" s="2021"/>
      <c r="M38" s="2021"/>
      <c r="N38" s="2021"/>
      <c r="O38" s="2021"/>
      <c r="P38" s="2021"/>
      <c r="Q38" s="2022"/>
      <c r="R38" s="2020" t="s">
        <v>6</v>
      </c>
      <c r="S38" s="2021"/>
      <c r="T38" s="2021"/>
      <c r="U38" s="2021"/>
      <c r="V38" s="2021"/>
      <c r="W38" s="2021"/>
      <c r="X38" s="2021"/>
      <c r="Y38" s="2021"/>
      <c r="Z38" s="2021"/>
      <c r="AA38" s="2021"/>
      <c r="AB38" s="2021"/>
      <c r="AC38" s="2021"/>
      <c r="AD38" s="2022"/>
      <c r="AE38" s="2020" t="s">
        <v>6</v>
      </c>
      <c r="AF38" s="2021"/>
      <c r="AG38" s="2021"/>
      <c r="AH38" s="2021"/>
      <c r="AI38" s="2021"/>
      <c r="AJ38" s="2021"/>
      <c r="AK38" s="2021"/>
      <c r="AL38" s="2021"/>
      <c r="AM38" s="2021"/>
      <c r="AN38" s="2021"/>
      <c r="AO38" s="2021"/>
      <c r="AP38" s="2021"/>
      <c r="AQ38" s="2022"/>
      <c r="AR38" s="2023" t="s">
        <v>6</v>
      </c>
      <c r="AS38" s="2023"/>
      <c r="AT38" s="2023"/>
      <c r="AU38" s="2023"/>
      <c r="AV38" s="2023"/>
      <c r="AW38" s="2023"/>
      <c r="AX38" s="2023"/>
      <c r="AY38" s="2023"/>
      <c r="AZ38" s="2023"/>
      <c r="BA38" s="2023"/>
      <c r="BB38" s="2023"/>
      <c r="BC38" s="2023"/>
      <c r="BD38" s="2024"/>
      <c r="BE38" s="78"/>
      <c r="BF38" s="78"/>
      <c r="BG38" s="78"/>
    </row>
    <row r="39" spans="2:59" ht="36" hidden="1" customHeight="1">
      <c r="B39" s="2013"/>
      <c r="C39" s="2014"/>
      <c r="D39" s="2014"/>
      <c r="E39" s="2020" t="s">
        <v>6</v>
      </c>
      <c r="F39" s="2021"/>
      <c r="G39" s="2021"/>
      <c r="H39" s="2021"/>
      <c r="I39" s="2021"/>
      <c r="J39" s="2021"/>
      <c r="K39" s="2021"/>
      <c r="L39" s="2021"/>
      <c r="M39" s="2021"/>
      <c r="N39" s="2021"/>
      <c r="O39" s="2021"/>
      <c r="P39" s="2021"/>
      <c r="Q39" s="2022"/>
      <c r="R39" s="2020" t="s">
        <v>6</v>
      </c>
      <c r="S39" s="2021"/>
      <c r="T39" s="2021"/>
      <c r="U39" s="2021"/>
      <c r="V39" s="2021"/>
      <c r="W39" s="2021"/>
      <c r="X39" s="2021"/>
      <c r="Y39" s="2021"/>
      <c r="Z39" s="2021"/>
      <c r="AA39" s="2021"/>
      <c r="AB39" s="2021"/>
      <c r="AC39" s="2021"/>
      <c r="AD39" s="2022"/>
      <c r="AE39" s="2020" t="s">
        <v>6</v>
      </c>
      <c r="AF39" s="2021"/>
      <c r="AG39" s="2021"/>
      <c r="AH39" s="2021"/>
      <c r="AI39" s="2021"/>
      <c r="AJ39" s="2021"/>
      <c r="AK39" s="2021"/>
      <c r="AL39" s="2021"/>
      <c r="AM39" s="2021"/>
      <c r="AN39" s="2021"/>
      <c r="AO39" s="2021"/>
      <c r="AP39" s="2021"/>
      <c r="AQ39" s="2022"/>
      <c r="AR39" s="2023" t="s">
        <v>6</v>
      </c>
      <c r="AS39" s="2023"/>
      <c r="AT39" s="2023"/>
      <c r="AU39" s="2023"/>
      <c r="AV39" s="2023"/>
      <c r="AW39" s="2023"/>
      <c r="AX39" s="2023"/>
      <c r="AY39" s="2023"/>
      <c r="AZ39" s="2023"/>
      <c r="BA39" s="2023"/>
      <c r="BB39" s="2023"/>
      <c r="BC39" s="2023"/>
      <c r="BD39" s="2024"/>
      <c r="BE39" s="78"/>
      <c r="BF39" s="78"/>
      <c r="BG39" s="78"/>
    </row>
    <row r="40" spans="2:59" ht="36" hidden="1" customHeight="1">
      <c r="B40" s="2013"/>
      <c r="C40" s="2014"/>
      <c r="D40" s="2014"/>
      <c r="E40" s="2020" t="s">
        <v>6</v>
      </c>
      <c r="F40" s="2021"/>
      <c r="G40" s="2021"/>
      <c r="H40" s="2021"/>
      <c r="I40" s="2021"/>
      <c r="J40" s="2021"/>
      <c r="K40" s="2021"/>
      <c r="L40" s="2021"/>
      <c r="M40" s="2021"/>
      <c r="N40" s="2021"/>
      <c r="O40" s="2021"/>
      <c r="P40" s="2021"/>
      <c r="Q40" s="2022"/>
      <c r="R40" s="2020" t="s">
        <v>6</v>
      </c>
      <c r="S40" s="2021"/>
      <c r="T40" s="2021"/>
      <c r="U40" s="2021"/>
      <c r="V40" s="2021"/>
      <c r="W40" s="2021"/>
      <c r="X40" s="2021"/>
      <c r="Y40" s="2021"/>
      <c r="Z40" s="2021"/>
      <c r="AA40" s="2021"/>
      <c r="AB40" s="2021"/>
      <c r="AC40" s="2021"/>
      <c r="AD40" s="2022"/>
      <c r="AE40" s="2020" t="s">
        <v>6</v>
      </c>
      <c r="AF40" s="2021"/>
      <c r="AG40" s="2021"/>
      <c r="AH40" s="2021"/>
      <c r="AI40" s="2021"/>
      <c r="AJ40" s="2021"/>
      <c r="AK40" s="2021"/>
      <c r="AL40" s="2021"/>
      <c r="AM40" s="2021"/>
      <c r="AN40" s="2021"/>
      <c r="AO40" s="2021"/>
      <c r="AP40" s="2021"/>
      <c r="AQ40" s="2022"/>
      <c r="AR40" s="2023" t="s">
        <v>6</v>
      </c>
      <c r="AS40" s="2023"/>
      <c r="AT40" s="2023"/>
      <c r="AU40" s="2023"/>
      <c r="AV40" s="2023"/>
      <c r="AW40" s="2023"/>
      <c r="AX40" s="2023"/>
      <c r="AY40" s="2023"/>
      <c r="AZ40" s="2023"/>
      <c r="BA40" s="2023"/>
      <c r="BB40" s="2023"/>
      <c r="BC40" s="2023"/>
      <c r="BD40" s="2024"/>
      <c r="BE40" s="78"/>
      <c r="BF40" s="78"/>
      <c r="BG40" s="78"/>
    </row>
    <row r="41" spans="2:59" ht="36" hidden="1" customHeight="1">
      <c r="B41" s="2013"/>
      <c r="C41" s="2014"/>
      <c r="D41" s="2014"/>
      <c r="E41" s="2020" t="s">
        <v>6</v>
      </c>
      <c r="F41" s="2021"/>
      <c r="G41" s="2021"/>
      <c r="H41" s="2021"/>
      <c r="I41" s="2021"/>
      <c r="J41" s="2021"/>
      <c r="K41" s="2021"/>
      <c r="L41" s="2021"/>
      <c r="M41" s="2021"/>
      <c r="N41" s="2021"/>
      <c r="O41" s="2021"/>
      <c r="P41" s="2021"/>
      <c r="Q41" s="2022"/>
      <c r="R41" s="2020" t="s">
        <v>6</v>
      </c>
      <c r="S41" s="2021"/>
      <c r="T41" s="2021"/>
      <c r="U41" s="2021"/>
      <c r="V41" s="2021"/>
      <c r="W41" s="2021"/>
      <c r="X41" s="2021"/>
      <c r="Y41" s="2021"/>
      <c r="Z41" s="2021"/>
      <c r="AA41" s="2021"/>
      <c r="AB41" s="2021"/>
      <c r="AC41" s="2021"/>
      <c r="AD41" s="2022"/>
      <c r="AE41" s="2020" t="s">
        <v>6</v>
      </c>
      <c r="AF41" s="2021"/>
      <c r="AG41" s="2021"/>
      <c r="AH41" s="2021"/>
      <c r="AI41" s="2021"/>
      <c r="AJ41" s="2021"/>
      <c r="AK41" s="2021"/>
      <c r="AL41" s="2021"/>
      <c r="AM41" s="2021"/>
      <c r="AN41" s="2021"/>
      <c r="AO41" s="2021"/>
      <c r="AP41" s="2021"/>
      <c r="AQ41" s="2022"/>
      <c r="AR41" s="2023" t="s">
        <v>6</v>
      </c>
      <c r="AS41" s="2023"/>
      <c r="AT41" s="2023"/>
      <c r="AU41" s="2023"/>
      <c r="AV41" s="2023"/>
      <c r="AW41" s="2023"/>
      <c r="AX41" s="2023"/>
      <c r="AY41" s="2023"/>
      <c r="AZ41" s="2023"/>
      <c r="BA41" s="2023"/>
      <c r="BB41" s="2023"/>
      <c r="BC41" s="2023"/>
      <c r="BD41" s="2024"/>
      <c r="BE41" s="78"/>
      <c r="BF41" s="78"/>
      <c r="BG41" s="78"/>
    </row>
    <row r="42" spans="2:59" ht="36" hidden="1" customHeight="1">
      <c r="B42" s="2013"/>
      <c r="C42" s="2014"/>
      <c r="D42" s="2014"/>
      <c r="E42" s="2020" t="s">
        <v>6</v>
      </c>
      <c r="F42" s="2021"/>
      <c r="G42" s="2021"/>
      <c r="H42" s="2021"/>
      <c r="I42" s="2021"/>
      <c r="J42" s="2021"/>
      <c r="K42" s="2021"/>
      <c r="L42" s="2021"/>
      <c r="M42" s="2021"/>
      <c r="N42" s="2021"/>
      <c r="O42" s="2021"/>
      <c r="P42" s="2021"/>
      <c r="Q42" s="2022"/>
      <c r="R42" s="2020" t="s">
        <v>6</v>
      </c>
      <c r="S42" s="2021"/>
      <c r="T42" s="2021"/>
      <c r="U42" s="2021"/>
      <c r="V42" s="2021"/>
      <c r="W42" s="2021"/>
      <c r="X42" s="2021"/>
      <c r="Y42" s="2021"/>
      <c r="Z42" s="2021"/>
      <c r="AA42" s="2021"/>
      <c r="AB42" s="2021"/>
      <c r="AC42" s="2021"/>
      <c r="AD42" s="2022"/>
      <c r="AE42" s="2020" t="s">
        <v>6</v>
      </c>
      <c r="AF42" s="2021"/>
      <c r="AG42" s="2021"/>
      <c r="AH42" s="2021"/>
      <c r="AI42" s="2021"/>
      <c r="AJ42" s="2021"/>
      <c r="AK42" s="2021"/>
      <c r="AL42" s="2021"/>
      <c r="AM42" s="2021"/>
      <c r="AN42" s="2021"/>
      <c r="AO42" s="2021"/>
      <c r="AP42" s="2021"/>
      <c r="AQ42" s="2022"/>
      <c r="AR42" s="2023" t="s">
        <v>6</v>
      </c>
      <c r="AS42" s="2023"/>
      <c r="AT42" s="2023"/>
      <c r="AU42" s="2023"/>
      <c r="AV42" s="2023"/>
      <c r="AW42" s="2023"/>
      <c r="AX42" s="2023"/>
      <c r="AY42" s="2023"/>
      <c r="AZ42" s="2023"/>
      <c r="BA42" s="2023"/>
      <c r="BB42" s="2023"/>
      <c r="BC42" s="2023"/>
      <c r="BD42" s="2024"/>
      <c r="BE42" s="78"/>
      <c r="BF42" s="78"/>
      <c r="BG42" s="78"/>
    </row>
    <row r="43" spans="2:59" ht="36" hidden="1" customHeight="1">
      <c r="B43" s="2013"/>
      <c r="C43" s="2014"/>
      <c r="D43" s="2014"/>
      <c r="E43" s="2020" t="s">
        <v>6</v>
      </c>
      <c r="F43" s="2021"/>
      <c r="G43" s="2021"/>
      <c r="H43" s="2021"/>
      <c r="I43" s="2021"/>
      <c r="J43" s="2021"/>
      <c r="K43" s="2021"/>
      <c r="L43" s="2021"/>
      <c r="M43" s="2021"/>
      <c r="N43" s="2021"/>
      <c r="O43" s="2021"/>
      <c r="P43" s="2021"/>
      <c r="Q43" s="2022"/>
      <c r="R43" s="2020" t="s">
        <v>6</v>
      </c>
      <c r="S43" s="2021"/>
      <c r="T43" s="2021"/>
      <c r="U43" s="2021"/>
      <c r="V43" s="2021"/>
      <c r="W43" s="2021"/>
      <c r="X43" s="2021"/>
      <c r="Y43" s="2021"/>
      <c r="Z43" s="2021"/>
      <c r="AA43" s="2021"/>
      <c r="AB43" s="2021"/>
      <c r="AC43" s="2021"/>
      <c r="AD43" s="2022"/>
      <c r="AE43" s="2020" t="s">
        <v>6</v>
      </c>
      <c r="AF43" s="2021"/>
      <c r="AG43" s="2021"/>
      <c r="AH43" s="2021"/>
      <c r="AI43" s="2021"/>
      <c r="AJ43" s="2021"/>
      <c r="AK43" s="2021"/>
      <c r="AL43" s="2021"/>
      <c r="AM43" s="2021"/>
      <c r="AN43" s="2021"/>
      <c r="AO43" s="2021"/>
      <c r="AP43" s="2021"/>
      <c r="AQ43" s="2022"/>
      <c r="AR43" s="2023" t="s">
        <v>6</v>
      </c>
      <c r="AS43" s="2023"/>
      <c r="AT43" s="2023"/>
      <c r="AU43" s="2023"/>
      <c r="AV43" s="2023"/>
      <c r="AW43" s="2023"/>
      <c r="AX43" s="2023"/>
      <c r="AY43" s="2023"/>
      <c r="AZ43" s="2023"/>
      <c r="BA43" s="2023"/>
      <c r="BB43" s="2023"/>
      <c r="BC43" s="2023"/>
      <c r="BD43" s="2024"/>
      <c r="BE43" s="78"/>
      <c r="BF43" s="78"/>
      <c r="BG43" s="78"/>
    </row>
    <row r="44" spans="2:59" ht="36" hidden="1" customHeight="1" thickBot="1">
      <c r="B44" s="2013"/>
      <c r="C44" s="2014"/>
      <c r="D44" s="2014"/>
      <c r="E44" s="2020" t="s">
        <v>6</v>
      </c>
      <c r="F44" s="2021"/>
      <c r="G44" s="2021"/>
      <c r="H44" s="2021"/>
      <c r="I44" s="2021"/>
      <c r="J44" s="2021"/>
      <c r="K44" s="2021"/>
      <c r="L44" s="2021"/>
      <c r="M44" s="2021"/>
      <c r="N44" s="2021"/>
      <c r="O44" s="2021"/>
      <c r="P44" s="2021"/>
      <c r="Q44" s="2022"/>
      <c r="R44" s="2020" t="s">
        <v>6</v>
      </c>
      <c r="S44" s="2021"/>
      <c r="T44" s="2021"/>
      <c r="U44" s="2021"/>
      <c r="V44" s="2021"/>
      <c r="W44" s="2021"/>
      <c r="X44" s="2021"/>
      <c r="Y44" s="2021"/>
      <c r="Z44" s="2021"/>
      <c r="AA44" s="2021"/>
      <c r="AB44" s="2021"/>
      <c r="AC44" s="2021"/>
      <c r="AD44" s="2022"/>
      <c r="AE44" s="2020" t="s">
        <v>6</v>
      </c>
      <c r="AF44" s="2021"/>
      <c r="AG44" s="2021"/>
      <c r="AH44" s="2021"/>
      <c r="AI44" s="2021"/>
      <c r="AJ44" s="2021"/>
      <c r="AK44" s="2021"/>
      <c r="AL44" s="2021"/>
      <c r="AM44" s="2021"/>
      <c r="AN44" s="2021"/>
      <c r="AO44" s="2021"/>
      <c r="AP44" s="2021"/>
      <c r="AQ44" s="2022"/>
      <c r="AR44" s="2023" t="s">
        <v>6</v>
      </c>
      <c r="AS44" s="2023"/>
      <c r="AT44" s="2023"/>
      <c r="AU44" s="2023"/>
      <c r="AV44" s="2023"/>
      <c r="AW44" s="2023"/>
      <c r="AX44" s="2023"/>
      <c r="AY44" s="2023"/>
      <c r="AZ44" s="2023"/>
      <c r="BA44" s="2023"/>
      <c r="BB44" s="2023"/>
      <c r="BC44" s="2023"/>
      <c r="BD44" s="2024"/>
      <c r="BE44" s="78"/>
      <c r="BF44" s="78"/>
      <c r="BG44" s="78"/>
    </row>
    <row r="45" spans="2:59" ht="36" hidden="1" customHeight="1">
      <c r="B45" s="2013"/>
      <c r="C45" s="2014"/>
      <c r="D45" s="2014"/>
      <c r="E45" s="2020" t="s">
        <v>6</v>
      </c>
      <c r="F45" s="2021"/>
      <c r="G45" s="2021"/>
      <c r="H45" s="2021"/>
      <c r="I45" s="2021"/>
      <c r="J45" s="2021"/>
      <c r="K45" s="2021"/>
      <c r="L45" s="2021"/>
      <c r="M45" s="2021"/>
      <c r="N45" s="2021"/>
      <c r="O45" s="2021"/>
      <c r="P45" s="2021"/>
      <c r="Q45" s="2022"/>
      <c r="R45" s="2020" t="s">
        <v>6</v>
      </c>
      <c r="S45" s="2021"/>
      <c r="T45" s="2021"/>
      <c r="U45" s="2021"/>
      <c r="V45" s="2021"/>
      <c r="W45" s="2021"/>
      <c r="X45" s="2021"/>
      <c r="Y45" s="2021"/>
      <c r="Z45" s="2021"/>
      <c r="AA45" s="2021"/>
      <c r="AB45" s="2021"/>
      <c r="AC45" s="2021"/>
      <c r="AD45" s="2022"/>
      <c r="AE45" s="2020" t="s">
        <v>6</v>
      </c>
      <c r="AF45" s="2021"/>
      <c r="AG45" s="2021"/>
      <c r="AH45" s="2021"/>
      <c r="AI45" s="2021"/>
      <c r="AJ45" s="2021"/>
      <c r="AK45" s="2021"/>
      <c r="AL45" s="2021"/>
      <c r="AM45" s="2021"/>
      <c r="AN45" s="2021"/>
      <c r="AO45" s="2021"/>
      <c r="AP45" s="2021"/>
      <c r="AQ45" s="2022"/>
      <c r="AR45" s="2023" t="s">
        <v>6</v>
      </c>
      <c r="AS45" s="2023"/>
      <c r="AT45" s="2023"/>
      <c r="AU45" s="2023"/>
      <c r="AV45" s="2023"/>
      <c r="AW45" s="2023"/>
      <c r="AX45" s="2023"/>
      <c r="AY45" s="2023"/>
      <c r="AZ45" s="2023"/>
      <c r="BA45" s="2023"/>
      <c r="BB45" s="2023"/>
      <c r="BC45" s="2023"/>
      <c r="BD45" s="2024"/>
      <c r="BE45" s="78"/>
      <c r="BF45" s="78"/>
      <c r="BG45" s="78"/>
    </row>
    <row r="46" spans="2:59" ht="36" hidden="1" customHeight="1">
      <c r="B46" s="2013"/>
      <c r="C46" s="2014"/>
      <c r="D46" s="2014"/>
      <c r="E46" s="2020" t="s">
        <v>6</v>
      </c>
      <c r="F46" s="2021"/>
      <c r="G46" s="2021"/>
      <c r="H46" s="2021"/>
      <c r="I46" s="2021"/>
      <c r="J46" s="2021"/>
      <c r="K46" s="2021"/>
      <c r="L46" s="2021"/>
      <c r="M46" s="2021"/>
      <c r="N46" s="2021"/>
      <c r="O46" s="2021"/>
      <c r="P46" s="2021"/>
      <c r="Q46" s="2022"/>
      <c r="R46" s="2020" t="s">
        <v>6</v>
      </c>
      <c r="S46" s="2021"/>
      <c r="T46" s="2021"/>
      <c r="U46" s="2021"/>
      <c r="V46" s="2021"/>
      <c r="W46" s="2021"/>
      <c r="X46" s="2021"/>
      <c r="Y46" s="2021"/>
      <c r="Z46" s="2021"/>
      <c r="AA46" s="2021"/>
      <c r="AB46" s="2021"/>
      <c r="AC46" s="2021"/>
      <c r="AD46" s="2022"/>
      <c r="AE46" s="2020" t="s">
        <v>6</v>
      </c>
      <c r="AF46" s="2021"/>
      <c r="AG46" s="2021"/>
      <c r="AH46" s="2021"/>
      <c r="AI46" s="2021"/>
      <c r="AJ46" s="2021"/>
      <c r="AK46" s="2021"/>
      <c r="AL46" s="2021"/>
      <c r="AM46" s="2021"/>
      <c r="AN46" s="2021"/>
      <c r="AO46" s="2021"/>
      <c r="AP46" s="2021"/>
      <c r="AQ46" s="2022"/>
      <c r="AR46" s="2023" t="s">
        <v>6</v>
      </c>
      <c r="AS46" s="2023"/>
      <c r="AT46" s="2023"/>
      <c r="AU46" s="2023"/>
      <c r="AV46" s="2023"/>
      <c r="AW46" s="2023"/>
      <c r="AX46" s="2023"/>
      <c r="AY46" s="2023"/>
      <c r="AZ46" s="2023"/>
      <c r="BA46" s="2023"/>
      <c r="BB46" s="2023"/>
      <c r="BC46" s="2023"/>
      <c r="BD46" s="2024"/>
      <c r="BE46" s="78"/>
      <c r="BF46" s="78"/>
      <c r="BG46" s="78"/>
    </row>
    <row r="47" spans="2:59" ht="36" hidden="1" customHeight="1">
      <c r="B47" s="2013"/>
      <c r="C47" s="2014"/>
      <c r="D47" s="2014"/>
      <c r="E47" s="2020" t="s">
        <v>6</v>
      </c>
      <c r="F47" s="2021"/>
      <c r="G47" s="2021"/>
      <c r="H47" s="2021"/>
      <c r="I47" s="2021"/>
      <c r="J47" s="2021"/>
      <c r="K47" s="2021"/>
      <c r="L47" s="2021"/>
      <c r="M47" s="2021"/>
      <c r="N47" s="2021"/>
      <c r="O47" s="2021"/>
      <c r="P47" s="2021"/>
      <c r="Q47" s="2022"/>
      <c r="R47" s="2020" t="s">
        <v>6</v>
      </c>
      <c r="S47" s="2021"/>
      <c r="T47" s="2021"/>
      <c r="U47" s="2021"/>
      <c r="V47" s="2021"/>
      <c r="W47" s="2021"/>
      <c r="X47" s="2021"/>
      <c r="Y47" s="2021"/>
      <c r="Z47" s="2021"/>
      <c r="AA47" s="2021"/>
      <c r="AB47" s="2021"/>
      <c r="AC47" s="2021"/>
      <c r="AD47" s="2022"/>
      <c r="AE47" s="2020" t="s">
        <v>6</v>
      </c>
      <c r="AF47" s="2021"/>
      <c r="AG47" s="2021"/>
      <c r="AH47" s="2021"/>
      <c r="AI47" s="2021"/>
      <c r="AJ47" s="2021"/>
      <c r="AK47" s="2021"/>
      <c r="AL47" s="2021"/>
      <c r="AM47" s="2021"/>
      <c r="AN47" s="2021"/>
      <c r="AO47" s="2021"/>
      <c r="AP47" s="2021"/>
      <c r="AQ47" s="2022"/>
      <c r="AR47" s="2023" t="s">
        <v>6</v>
      </c>
      <c r="AS47" s="2023"/>
      <c r="AT47" s="2023"/>
      <c r="AU47" s="2023"/>
      <c r="AV47" s="2023"/>
      <c r="AW47" s="2023"/>
      <c r="AX47" s="2023"/>
      <c r="AY47" s="2023"/>
      <c r="AZ47" s="2023"/>
      <c r="BA47" s="2023"/>
      <c r="BB47" s="2023"/>
      <c r="BC47" s="2023"/>
      <c r="BD47" s="2024"/>
      <c r="BE47" s="78"/>
      <c r="BF47" s="78"/>
      <c r="BG47" s="78"/>
    </row>
    <row r="48" spans="2:59" ht="36" hidden="1" customHeight="1">
      <c r="B48" s="2013"/>
      <c r="C48" s="2014"/>
      <c r="D48" s="2014"/>
      <c r="E48" s="2020" t="s">
        <v>6</v>
      </c>
      <c r="F48" s="2021"/>
      <c r="G48" s="2021"/>
      <c r="H48" s="2021"/>
      <c r="I48" s="2021"/>
      <c r="J48" s="2021"/>
      <c r="K48" s="2021"/>
      <c r="L48" s="2021"/>
      <c r="M48" s="2021"/>
      <c r="N48" s="2021"/>
      <c r="O48" s="2021"/>
      <c r="P48" s="2021"/>
      <c r="Q48" s="2022"/>
      <c r="R48" s="2020" t="s">
        <v>6</v>
      </c>
      <c r="S48" s="2021"/>
      <c r="T48" s="2021"/>
      <c r="U48" s="2021"/>
      <c r="V48" s="2021"/>
      <c r="W48" s="2021"/>
      <c r="X48" s="2021"/>
      <c r="Y48" s="2021"/>
      <c r="Z48" s="2021"/>
      <c r="AA48" s="2021"/>
      <c r="AB48" s="2021"/>
      <c r="AC48" s="2021"/>
      <c r="AD48" s="2022"/>
      <c r="AE48" s="2020" t="s">
        <v>6</v>
      </c>
      <c r="AF48" s="2021"/>
      <c r="AG48" s="2021"/>
      <c r="AH48" s="2021"/>
      <c r="AI48" s="2021"/>
      <c r="AJ48" s="2021"/>
      <c r="AK48" s="2021"/>
      <c r="AL48" s="2021"/>
      <c r="AM48" s="2021"/>
      <c r="AN48" s="2021"/>
      <c r="AO48" s="2021"/>
      <c r="AP48" s="2021"/>
      <c r="AQ48" s="2022"/>
      <c r="AR48" s="2023" t="s">
        <v>6</v>
      </c>
      <c r="AS48" s="2023"/>
      <c r="AT48" s="2023"/>
      <c r="AU48" s="2023"/>
      <c r="AV48" s="2023"/>
      <c r="AW48" s="2023"/>
      <c r="AX48" s="2023"/>
      <c r="AY48" s="2023"/>
      <c r="AZ48" s="2023"/>
      <c r="BA48" s="2023"/>
      <c r="BB48" s="2023"/>
      <c r="BC48" s="2023"/>
      <c r="BD48" s="2024"/>
      <c r="BE48" s="78"/>
      <c r="BF48" s="78"/>
      <c r="BG48" s="78"/>
    </row>
    <row r="49" spans="2:71" ht="36" hidden="1" customHeight="1">
      <c r="B49" s="2013"/>
      <c r="C49" s="2014"/>
      <c r="D49" s="2014"/>
      <c r="E49" s="2020" t="s">
        <v>6</v>
      </c>
      <c r="F49" s="2021"/>
      <c r="G49" s="2021"/>
      <c r="H49" s="2021"/>
      <c r="I49" s="2021"/>
      <c r="J49" s="2021"/>
      <c r="K49" s="2021"/>
      <c r="L49" s="2021"/>
      <c r="M49" s="2021"/>
      <c r="N49" s="2021"/>
      <c r="O49" s="2021"/>
      <c r="P49" s="2021"/>
      <c r="Q49" s="2022"/>
      <c r="R49" s="2020" t="s">
        <v>6</v>
      </c>
      <c r="S49" s="2021"/>
      <c r="T49" s="2021"/>
      <c r="U49" s="2021"/>
      <c r="V49" s="2021"/>
      <c r="W49" s="2021"/>
      <c r="X49" s="2021"/>
      <c r="Y49" s="2021"/>
      <c r="Z49" s="2021"/>
      <c r="AA49" s="2021"/>
      <c r="AB49" s="2021"/>
      <c r="AC49" s="2021"/>
      <c r="AD49" s="2022"/>
      <c r="AE49" s="2020" t="s">
        <v>6</v>
      </c>
      <c r="AF49" s="2021"/>
      <c r="AG49" s="2021"/>
      <c r="AH49" s="2021"/>
      <c r="AI49" s="2021"/>
      <c r="AJ49" s="2021"/>
      <c r="AK49" s="2021"/>
      <c r="AL49" s="2021"/>
      <c r="AM49" s="2021"/>
      <c r="AN49" s="2021"/>
      <c r="AO49" s="2021"/>
      <c r="AP49" s="2021"/>
      <c r="AQ49" s="2022"/>
      <c r="AR49" s="2023" t="s">
        <v>6</v>
      </c>
      <c r="AS49" s="2023"/>
      <c r="AT49" s="2023"/>
      <c r="AU49" s="2023"/>
      <c r="AV49" s="2023"/>
      <c r="AW49" s="2023"/>
      <c r="AX49" s="2023"/>
      <c r="AY49" s="2023"/>
      <c r="AZ49" s="2023"/>
      <c r="BA49" s="2023"/>
      <c r="BB49" s="2023"/>
      <c r="BC49" s="2023"/>
      <c r="BD49" s="2024"/>
      <c r="BE49" s="78"/>
      <c r="BF49" s="78"/>
      <c r="BG49" s="78"/>
    </row>
    <row r="50" spans="2:71" ht="36" hidden="1" customHeight="1">
      <c r="B50" s="2013"/>
      <c r="C50" s="2014"/>
      <c r="D50" s="2014"/>
      <c r="E50" s="2020" t="s">
        <v>6</v>
      </c>
      <c r="F50" s="2021"/>
      <c r="G50" s="2021"/>
      <c r="H50" s="2021"/>
      <c r="I50" s="2021"/>
      <c r="J50" s="2021"/>
      <c r="K50" s="2021"/>
      <c r="L50" s="2021"/>
      <c r="M50" s="2021"/>
      <c r="N50" s="2021"/>
      <c r="O50" s="2021"/>
      <c r="P50" s="2021"/>
      <c r="Q50" s="2022"/>
      <c r="R50" s="2020" t="s">
        <v>6</v>
      </c>
      <c r="S50" s="2021"/>
      <c r="T50" s="2021"/>
      <c r="U50" s="2021"/>
      <c r="V50" s="2021"/>
      <c r="W50" s="2021"/>
      <c r="X50" s="2021"/>
      <c r="Y50" s="2021"/>
      <c r="Z50" s="2021"/>
      <c r="AA50" s="2021"/>
      <c r="AB50" s="2021"/>
      <c r="AC50" s="2021"/>
      <c r="AD50" s="2022"/>
      <c r="AE50" s="2020" t="s">
        <v>6</v>
      </c>
      <c r="AF50" s="2021"/>
      <c r="AG50" s="2021"/>
      <c r="AH50" s="2021"/>
      <c r="AI50" s="2021"/>
      <c r="AJ50" s="2021"/>
      <c r="AK50" s="2021"/>
      <c r="AL50" s="2021"/>
      <c r="AM50" s="2021"/>
      <c r="AN50" s="2021"/>
      <c r="AO50" s="2021"/>
      <c r="AP50" s="2021"/>
      <c r="AQ50" s="2022"/>
      <c r="AR50" s="2023" t="s">
        <v>6</v>
      </c>
      <c r="AS50" s="2023"/>
      <c r="AT50" s="2023"/>
      <c r="AU50" s="2023"/>
      <c r="AV50" s="2023"/>
      <c r="AW50" s="2023"/>
      <c r="AX50" s="2023"/>
      <c r="AY50" s="2023"/>
      <c r="AZ50" s="2023"/>
      <c r="BA50" s="2023"/>
      <c r="BB50" s="2023"/>
      <c r="BC50" s="2023"/>
      <c r="BD50" s="2024"/>
      <c r="BE50" s="78"/>
      <c r="BF50" s="78"/>
      <c r="BG50" s="78"/>
    </row>
    <row r="51" spans="2:71" ht="36" hidden="1" customHeight="1">
      <c r="B51" s="2013"/>
      <c r="C51" s="2014"/>
      <c r="D51" s="2014"/>
      <c r="E51" s="2020" t="s">
        <v>6</v>
      </c>
      <c r="F51" s="2021"/>
      <c r="G51" s="2021"/>
      <c r="H51" s="2021"/>
      <c r="I51" s="2021"/>
      <c r="J51" s="2021"/>
      <c r="K51" s="2021"/>
      <c r="L51" s="2021"/>
      <c r="M51" s="2021"/>
      <c r="N51" s="2021"/>
      <c r="O51" s="2021"/>
      <c r="P51" s="2021"/>
      <c r="Q51" s="2022"/>
      <c r="R51" s="2020" t="s">
        <v>6</v>
      </c>
      <c r="S51" s="2021"/>
      <c r="T51" s="2021"/>
      <c r="U51" s="2021"/>
      <c r="V51" s="2021"/>
      <c r="W51" s="2021"/>
      <c r="X51" s="2021"/>
      <c r="Y51" s="2021"/>
      <c r="Z51" s="2021"/>
      <c r="AA51" s="2021"/>
      <c r="AB51" s="2021"/>
      <c r="AC51" s="2021"/>
      <c r="AD51" s="2022"/>
      <c r="AE51" s="2020" t="s">
        <v>6</v>
      </c>
      <c r="AF51" s="2021"/>
      <c r="AG51" s="2021"/>
      <c r="AH51" s="2021"/>
      <c r="AI51" s="2021"/>
      <c r="AJ51" s="2021"/>
      <c r="AK51" s="2021"/>
      <c r="AL51" s="2021"/>
      <c r="AM51" s="2021"/>
      <c r="AN51" s="2021"/>
      <c r="AO51" s="2021"/>
      <c r="AP51" s="2021"/>
      <c r="AQ51" s="2022"/>
      <c r="AR51" s="2023" t="s">
        <v>6</v>
      </c>
      <c r="AS51" s="2023"/>
      <c r="AT51" s="2023"/>
      <c r="AU51" s="2023"/>
      <c r="AV51" s="2023"/>
      <c r="AW51" s="2023"/>
      <c r="AX51" s="2023"/>
      <c r="AY51" s="2023"/>
      <c r="AZ51" s="2023"/>
      <c r="BA51" s="2023"/>
      <c r="BB51" s="2023"/>
      <c r="BC51" s="2023"/>
      <c r="BD51" s="2024"/>
      <c r="BE51" s="78"/>
      <c r="BF51" s="78"/>
      <c r="BG51" s="78"/>
    </row>
    <row r="52" spans="2:71" ht="36" hidden="1" customHeight="1">
      <c r="B52" s="2013"/>
      <c r="C52" s="2014"/>
      <c r="D52" s="2014"/>
      <c r="E52" s="2020" t="s">
        <v>6</v>
      </c>
      <c r="F52" s="2021"/>
      <c r="G52" s="2021"/>
      <c r="H52" s="2021"/>
      <c r="I52" s="2021"/>
      <c r="J52" s="2021"/>
      <c r="K52" s="2021"/>
      <c r="L52" s="2021"/>
      <c r="M52" s="2021"/>
      <c r="N52" s="2021"/>
      <c r="O52" s="2021"/>
      <c r="P52" s="2021"/>
      <c r="Q52" s="2022"/>
      <c r="R52" s="2020" t="s">
        <v>6</v>
      </c>
      <c r="S52" s="2021"/>
      <c r="T52" s="2021"/>
      <c r="U52" s="2021"/>
      <c r="V52" s="2021"/>
      <c r="W52" s="2021"/>
      <c r="X52" s="2021"/>
      <c r="Y52" s="2021"/>
      <c r="Z52" s="2021"/>
      <c r="AA52" s="2021"/>
      <c r="AB52" s="2021"/>
      <c r="AC52" s="2021"/>
      <c r="AD52" s="2022"/>
      <c r="AE52" s="2020" t="s">
        <v>6</v>
      </c>
      <c r="AF52" s="2021"/>
      <c r="AG52" s="2021"/>
      <c r="AH52" s="2021"/>
      <c r="AI52" s="2021"/>
      <c r="AJ52" s="2021"/>
      <c r="AK52" s="2021"/>
      <c r="AL52" s="2021"/>
      <c r="AM52" s="2021"/>
      <c r="AN52" s="2021"/>
      <c r="AO52" s="2021"/>
      <c r="AP52" s="2021"/>
      <c r="AQ52" s="2022"/>
      <c r="AR52" s="2023" t="s">
        <v>6</v>
      </c>
      <c r="AS52" s="2023"/>
      <c r="AT52" s="2023"/>
      <c r="AU52" s="2023"/>
      <c r="AV52" s="2023"/>
      <c r="AW52" s="2023"/>
      <c r="AX52" s="2023"/>
      <c r="AY52" s="2023"/>
      <c r="AZ52" s="2023"/>
      <c r="BA52" s="2023"/>
      <c r="BB52" s="2023"/>
      <c r="BC52" s="2023"/>
      <c r="BD52" s="2024"/>
      <c r="BE52" s="78"/>
      <c r="BF52" s="78"/>
      <c r="BG52" s="78"/>
    </row>
    <row r="53" spans="2:71" ht="36" hidden="1" customHeight="1">
      <c r="B53" s="2013"/>
      <c r="C53" s="2014"/>
      <c r="D53" s="2014"/>
      <c r="E53" s="2020" t="s">
        <v>6</v>
      </c>
      <c r="F53" s="2021"/>
      <c r="G53" s="2021"/>
      <c r="H53" s="2021"/>
      <c r="I53" s="2021"/>
      <c r="J53" s="2021"/>
      <c r="K53" s="2021"/>
      <c r="L53" s="2021"/>
      <c r="M53" s="2021"/>
      <c r="N53" s="2021"/>
      <c r="O53" s="2021"/>
      <c r="P53" s="2021"/>
      <c r="Q53" s="2022"/>
      <c r="R53" s="2020" t="s">
        <v>6</v>
      </c>
      <c r="S53" s="2021"/>
      <c r="T53" s="2021"/>
      <c r="U53" s="2021"/>
      <c r="V53" s="2021"/>
      <c r="W53" s="2021"/>
      <c r="X53" s="2021"/>
      <c r="Y53" s="2021"/>
      <c r="Z53" s="2021"/>
      <c r="AA53" s="2021"/>
      <c r="AB53" s="2021"/>
      <c r="AC53" s="2021"/>
      <c r="AD53" s="2022"/>
      <c r="AE53" s="2020" t="s">
        <v>6</v>
      </c>
      <c r="AF53" s="2021"/>
      <c r="AG53" s="2021"/>
      <c r="AH53" s="2021"/>
      <c r="AI53" s="2021"/>
      <c r="AJ53" s="2021"/>
      <c r="AK53" s="2021"/>
      <c r="AL53" s="2021"/>
      <c r="AM53" s="2021"/>
      <c r="AN53" s="2021"/>
      <c r="AO53" s="2021"/>
      <c r="AP53" s="2021"/>
      <c r="AQ53" s="2022"/>
      <c r="AR53" s="2023" t="s">
        <v>6</v>
      </c>
      <c r="AS53" s="2023"/>
      <c r="AT53" s="2023"/>
      <c r="AU53" s="2023"/>
      <c r="AV53" s="2023"/>
      <c r="AW53" s="2023"/>
      <c r="AX53" s="2023"/>
      <c r="AY53" s="2023"/>
      <c r="AZ53" s="2023"/>
      <c r="BA53" s="2023"/>
      <c r="BB53" s="2023"/>
      <c r="BC53" s="2023"/>
      <c r="BD53" s="2024"/>
      <c r="BE53" s="78"/>
      <c r="BF53" s="78"/>
      <c r="BG53" s="78"/>
    </row>
    <row r="54" spans="2:71" ht="36" hidden="1" customHeight="1" thickBot="1">
      <c r="B54" s="2013"/>
      <c r="C54" s="2014"/>
      <c r="D54" s="2014"/>
      <c r="E54" s="2020" t="s">
        <v>6</v>
      </c>
      <c r="F54" s="2021"/>
      <c r="G54" s="2021"/>
      <c r="H54" s="2021"/>
      <c r="I54" s="2021"/>
      <c r="J54" s="2021"/>
      <c r="K54" s="2021"/>
      <c r="L54" s="2021"/>
      <c r="M54" s="2021"/>
      <c r="N54" s="2021"/>
      <c r="O54" s="2021"/>
      <c r="P54" s="2021"/>
      <c r="Q54" s="2022"/>
      <c r="R54" s="2034" t="s">
        <v>6</v>
      </c>
      <c r="S54" s="2035"/>
      <c r="T54" s="2035"/>
      <c r="U54" s="2035"/>
      <c r="V54" s="2035"/>
      <c r="W54" s="2035"/>
      <c r="X54" s="2035"/>
      <c r="Y54" s="2035"/>
      <c r="Z54" s="2035"/>
      <c r="AA54" s="2035"/>
      <c r="AB54" s="2035"/>
      <c r="AC54" s="2035"/>
      <c r="AD54" s="2036"/>
      <c r="AE54" s="2020" t="s">
        <v>6</v>
      </c>
      <c r="AF54" s="2021"/>
      <c r="AG54" s="2021"/>
      <c r="AH54" s="2021"/>
      <c r="AI54" s="2021"/>
      <c r="AJ54" s="2021"/>
      <c r="AK54" s="2021"/>
      <c r="AL54" s="2021"/>
      <c r="AM54" s="2021"/>
      <c r="AN54" s="2021"/>
      <c r="AO54" s="2021"/>
      <c r="AP54" s="2021"/>
      <c r="AQ54" s="2022"/>
      <c r="AR54" s="2023" t="s">
        <v>6</v>
      </c>
      <c r="AS54" s="2023"/>
      <c r="AT54" s="2023"/>
      <c r="AU54" s="2023"/>
      <c r="AV54" s="2023"/>
      <c r="AW54" s="2023"/>
      <c r="AX54" s="2023"/>
      <c r="AY54" s="2023"/>
      <c r="AZ54" s="2023"/>
      <c r="BA54" s="2023"/>
      <c r="BB54" s="2023"/>
      <c r="BC54" s="2023"/>
      <c r="BD54" s="2024"/>
      <c r="BE54" s="78"/>
      <c r="BF54" s="78"/>
      <c r="BG54" s="78"/>
    </row>
    <row r="55" spans="2:71" ht="36" customHeight="1">
      <c r="B55" s="2009" t="s">
        <v>3114</v>
      </c>
      <c r="C55" s="2010"/>
      <c r="D55" s="2010"/>
      <c r="E55" s="2015" t="s">
        <v>7276</v>
      </c>
      <c r="F55" s="2016"/>
      <c r="G55" s="2016"/>
      <c r="H55" s="2016"/>
      <c r="I55" s="2016"/>
      <c r="J55" s="2016"/>
      <c r="K55" s="2016"/>
      <c r="L55" s="2016"/>
      <c r="M55" s="2016"/>
      <c r="N55" s="2016"/>
      <c r="O55" s="2016"/>
      <c r="P55" s="2016"/>
      <c r="Q55" s="2017"/>
      <c r="R55" s="2015" t="s">
        <v>7277</v>
      </c>
      <c r="S55" s="2016"/>
      <c r="T55" s="2016"/>
      <c r="U55" s="2016"/>
      <c r="V55" s="2016"/>
      <c r="W55" s="2016"/>
      <c r="X55" s="2016"/>
      <c r="Y55" s="2016"/>
      <c r="Z55" s="2016"/>
      <c r="AA55" s="2016"/>
      <c r="AB55" s="2016"/>
      <c r="AC55" s="2016"/>
      <c r="AD55" s="2017"/>
      <c r="AE55" s="2015" t="s">
        <v>7278</v>
      </c>
      <c r="AF55" s="2016"/>
      <c r="AG55" s="2016"/>
      <c r="AH55" s="2016"/>
      <c r="AI55" s="2016"/>
      <c r="AJ55" s="2016"/>
      <c r="AK55" s="2016"/>
      <c r="AL55" s="2016"/>
      <c r="AM55" s="2016"/>
      <c r="AN55" s="2016"/>
      <c r="AO55" s="2016"/>
      <c r="AP55" s="2016"/>
      <c r="AQ55" s="2017"/>
      <c r="AR55" s="2015" t="s">
        <v>7279</v>
      </c>
      <c r="AS55" s="2016"/>
      <c r="AT55" s="2016"/>
      <c r="AU55" s="2016"/>
      <c r="AV55" s="2016"/>
      <c r="AW55" s="2016"/>
      <c r="AX55" s="2016"/>
      <c r="AY55" s="2016"/>
      <c r="AZ55" s="2016"/>
      <c r="BA55" s="2016"/>
      <c r="BB55" s="2016"/>
      <c r="BC55" s="2016"/>
      <c r="BD55" s="2040"/>
      <c r="BE55" s="78"/>
      <c r="BF55" s="78"/>
      <c r="BG55" s="78"/>
      <c r="BM55" s="611"/>
    </row>
    <row r="56" spans="2:71" ht="36" customHeight="1">
      <c r="B56" s="2011"/>
      <c r="C56" s="2012"/>
      <c r="D56" s="2012"/>
      <c r="E56" s="2020"/>
      <c r="F56" s="2021"/>
      <c r="G56" s="2021"/>
      <c r="H56" s="2021"/>
      <c r="I56" s="2021"/>
      <c r="J56" s="2021"/>
      <c r="K56" s="2021"/>
      <c r="L56" s="2021"/>
      <c r="M56" s="2021"/>
      <c r="N56" s="2021"/>
      <c r="O56" s="2021"/>
      <c r="P56" s="2021"/>
      <c r="Q56" s="2022"/>
      <c r="R56" s="2020"/>
      <c r="S56" s="2021"/>
      <c r="T56" s="2021"/>
      <c r="U56" s="2021"/>
      <c r="V56" s="2021"/>
      <c r="W56" s="2021"/>
      <c r="X56" s="2021"/>
      <c r="Y56" s="2021"/>
      <c r="Z56" s="2021"/>
      <c r="AA56" s="2021"/>
      <c r="AB56" s="2021"/>
      <c r="AC56" s="2021"/>
      <c r="AD56" s="2022"/>
      <c r="AE56" s="2020"/>
      <c r="AF56" s="2021"/>
      <c r="AG56" s="2021"/>
      <c r="AH56" s="2021"/>
      <c r="AI56" s="2021"/>
      <c r="AJ56" s="2021"/>
      <c r="AK56" s="2021"/>
      <c r="AL56" s="2021"/>
      <c r="AM56" s="2021"/>
      <c r="AN56" s="2021"/>
      <c r="AO56" s="2021"/>
      <c r="AP56" s="2021"/>
      <c r="AQ56" s="2022"/>
      <c r="AR56" s="2020"/>
      <c r="AS56" s="2021"/>
      <c r="AT56" s="2021"/>
      <c r="AU56" s="2021"/>
      <c r="AV56" s="2021"/>
      <c r="AW56" s="2021"/>
      <c r="AX56" s="2021"/>
      <c r="AY56" s="2021"/>
      <c r="AZ56" s="2021"/>
      <c r="BA56" s="2021"/>
      <c r="BB56" s="2021"/>
      <c r="BC56" s="2021"/>
      <c r="BD56" s="2037"/>
      <c r="BE56" s="78"/>
      <c r="BF56" s="78"/>
      <c r="BG56" s="78"/>
    </row>
    <row r="57" spans="2:71" ht="36" customHeight="1">
      <c r="B57" s="2011"/>
      <c r="C57" s="2012"/>
      <c r="D57" s="2012"/>
      <c r="E57" s="2020"/>
      <c r="F57" s="2021"/>
      <c r="G57" s="2021"/>
      <c r="H57" s="2021"/>
      <c r="I57" s="2021"/>
      <c r="J57" s="2021"/>
      <c r="K57" s="2021"/>
      <c r="L57" s="2021"/>
      <c r="M57" s="2021"/>
      <c r="N57" s="2021"/>
      <c r="O57" s="2021"/>
      <c r="P57" s="2021"/>
      <c r="Q57" s="2022"/>
      <c r="R57" s="2020"/>
      <c r="S57" s="2021"/>
      <c r="T57" s="2021"/>
      <c r="U57" s="2021"/>
      <c r="V57" s="2021"/>
      <c r="W57" s="2021"/>
      <c r="X57" s="2021"/>
      <c r="Y57" s="2021"/>
      <c r="Z57" s="2021"/>
      <c r="AA57" s="2021"/>
      <c r="AB57" s="2021"/>
      <c r="AC57" s="2021"/>
      <c r="AD57" s="2022"/>
      <c r="AE57" s="2020"/>
      <c r="AF57" s="2021"/>
      <c r="AG57" s="2021"/>
      <c r="AH57" s="2021"/>
      <c r="AI57" s="2021"/>
      <c r="AJ57" s="2021"/>
      <c r="AK57" s="2021"/>
      <c r="AL57" s="2021"/>
      <c r="AM57" s="2021"/>
      <c r="AN57" s="2021"/>
      <c r="AO57" s="2021"/>
      <c r="AP57" s="2021"/>
      <c r="AQ57" s="2022"/>
      <c r="AR57" s="2020" t="s">
        <v>6</v>
      </c>
      <c r="AS57" s="2021"/>
      <c r="AT57" s="2021"/>
      <c r="AU57" s="2021"/>
      <c r="AV57" s="2021"/>
      <c r="AW57" s="2021"/>
      <c r="AX57" s="2021"/>
      <c r="AY57" s="2021"/>
      <c r="AZ57" s="2021"/>
      <c r="BA57" s="2021"/>
      <c r="BB57" s="2021"/>
      <c r="BC57" s="2021"/>
      <c r="BD57" s="2037"/>
      <c r="BE57" s="78"/>
      <c r="BF57" s="78"/>
      <c r="BG57" s="78"/>
    </row>
    <row r="58" spans="2:71" ht="36" customHeight="1">
      <c r="B58" s="2011"/>
      <c r="C58" s="2012"/>
      <c r="D58" s="2012"/>
      <c r="E58" s="2020"/>
      <c r="F58" s="2021"/>
      <c r="G58" s="2021"/>
      <c r="H58" s="2021"/>
      <c r="I58" s="2021"/>
      <c r="J58" s="2021"/>
      <c r="K58" s="2021"/>
      <c r="L58" s="2021"/>
      <c r="M58" s="2021"/>
      <c r="N58" s="2021"/>
      <c r="O58" s="2021"/>
      <c r="P58" s="2021"/>
      <c r="Q58" s="2022"/>
      <c r="R58" s="2020"/>
      <c r="S58" s="2021"/>
      <c r="T58" s="2021"/>
      <c r="U58" s="2021"/>
      <c r="V58" s="2021"/>
      <c r="W58" s="2021"/>
      <c r="X58" s="2021"/>
      <c r="Y58" s="2021"/>
      <c r="Z58" s="2021"/>
      <c r="AA58" s="2021"/>
      <c r="AB58" s="2021"/>
      <c r="AC58" s="2021"/>
      <c r="AD58" s="2022"/>
      <c r="AE58" s="2020"/>
      <c r="AF58" s="2021"/>
      <c r="AG58" s="2021"/>
      <c r="AH58" s="2021"/>
      <c r="AI58" s="2021"/>
      <c r="AJ58" s="2021"/>
      <c r="AK58" s="2021"/>
      <c r="AL58" s="2021"/>
      <c r="AM58" s="2021"/>
      <c r="AN58" s="2021"/>
      <c r="AO58" s="2021"/>
      <c r="AP58" s="2021"/>
      <c r="AQ58" s="2022"/>
      <c r="AR58" s="2020" t="s">
        <v>6</v>
      </c>
      <c r="AS58" s="2021"/>
      <c r="AT58" s="2021"/>
      <c r="AU58" s="2021"/>
      <c r="AV58" s="2021"/>
      <c r="AW58" s="2021"/>
      <c r="AX58" s="2021"/>
      <c r="AY58" s="2021"/>
      <c r="AZ58" s="2021"/>
      <c r="BA58" s="2021"/>
      <c r="BB58" s="2021"/>
      <c r="BC58" s="2021"/>
      <c r="BD58" s="2037"/>
      <c r="BE58" s="78"/>
      <c r="BF58" s="78"/>
      <c r="BG58" s="78"/>
    </row>
    <row r="59" spans="2:71" ht="36" customHeight="1">
      <c r="B59" s="2011"/>
      <c r="C59" s="2012"/>
      <c r="D59" s="2012"/>
      <c r="E59" s="2020"/>
      <c r="F59" s="2021"/>
      <c r="G59" s="2021"/>
      <c r="H59" s="2021"/>
      <c r="I59" s="2021"/>
      <c r="J59" s="2021"/>
      <c r="K59" s="2021"/>
      <c r="L59" s="2021"/>
      <c r="M59" s="2021"/>
      <c r="N59" s="2021"/>
      <c r="O59" s="2021"/>
      <c r="P59" s="2021"/>
      <c r="Q59" s="2022"/>
      <c r="R59" s="2020"/>
      <c r="S59" s="2021"/>
      <c r="T59" s="2021"/>
      <c r="U59" s="2021"/>
      <c r="V59" s="2021"/>
      <c r="W59" s="2021"/>
      <c r="X59" s="2021"/>
      <c r="Y59" s="2021"/>
      <c r="Z59" s="2021"/>
      <c r="AA59" s="2021"/>
      <c r="AB59" s="2021"/>
      <c r="AC59" s="2021"/>
      <c r="AD59" s="2022"/>
      <c r="AE59" s="2020"/>
      <c r="AF59" s="2021"/>
      <c r="AG59" s="2021"/>
      <c r="AH59" s="2021"/>
      <c r="AI59" s="2021"/>
      <c r="AJ59" s="2021"/>
      <c r="AK59" s="2021"/>
      <c r="AL59" s="2021"/>
      <c r="AM59" s="2021"/>
      <c r="AN59" s="2021"/>
      <c r="AO59" s="2021"/>
      <c r="AP59" s="2021"/>
      <c r="AQ59" s="2022"/>
      <c r="AR59" s="2020" t="s">
        <v>6</v>
      </c>
      <c r="AS59" s="2021"/>
      <c r="AT59" s="2021"/>
      <c r="AU59" s="2021"/>
      <c r="AV59" s="2021"/>
      <c r="AW59" s="2021"/>
      <c r="AX59" s="2021"/>
      <c r="AY59" s="2021"/>
      <c r="AZ59" s="2021"/>
      <c r="BA59" s="2021"/>
      <c r="BB59" s="2021"/>
      <c r="BC59" s="2021"/>
      <c r="BD59" s="2037"/>
      <c r="BE59" s="78"/>
      <c r="BF59" s="78"/>
      <c r="BG59" s="78"/>
    </row>
    <row r="60" spans="2:71" ht="36" customHeight="1">
      <c r="B60" s="2011"/>
      <c r="C60" s="2012"/>
      <c r="D60" s="2012"/>
      <c r="E60" s="2020"/>
      <c r="F60" s="2021"/>
      <c r="G60" s="2021"/>
      <c r="H60" s="2021"/>
      <c r="I60" s="2021"/>
      <c r="J60" s="2021"/>
      <c r="K60" s="2021"/>
      <c r="L60" s="2021"/>
      <c r="M60" s="2021"/>
      <c r="N60" s="2021"/>
      <c r="O60" s="2021"/>
      <c r="P60" s="2021"/>
      <c r="Q60" s="2022"/>
      <c r="R60" s="2020"/>
      <c r="S60" s="2021"/>
      <c r="T60" s="2021"/>
      <c r="U60" s="2021"/>
      <c r="V60" s="2021"/>
      <c r="W60" s="2021"/>
      <c r="X60" s="2021"/>
      <c r="Y60" s="2021"/>
      <c r="Z60" s="2021"/>
      <c r="AA60" s="2021"/>
      <c r="AB60" s="2021"/>
      <c r="AC60" s="2021"/>
      <c r="AD60" s="2022"/>
      <c r="AE60" s="2020"/>
      <c r="AF60" s="2021"/>
      <c r="AG60" s="2021"/>
      <c r="AH60" s="2021"/>
      <c r="AI60" s="2021"/>
      <c r="AJ60" s="2021"/>
      <c r="AK60" s="2021"/>
      <c r="AL60" s="2021"/>
      <c r="AM60" s="2021"/>
      <c r="AN60" s="2021"/>
      <c r="AO60" s="2021"/>
      <c r="AP60" s="2021"/>
      <c r="AQ60" s="2022"/>
      <c r="AR60" s="2020" t="s">
        <v>6</v>
      </c>
      <c r="AS60" s="2021"/>
      <c r="AT60" s="2021"/>
      <c r="AU60" s="2021"/>
      <c r="AV60" s="2021"/>
      <c r="AW60" s="2021"/>
      <c r="AX60" s="2021"/>
      <c r="AY60" s="2021"/>
      <c r="AZ60" s="2021"/>
      <c r="BA60" s="2021"/>
      <c r="BB60" s="2021"/>
      <c r="BC60" s="2021"/>
      <c r="BD60" s="2037"/>
      <c r="BE60" s="78"/>
      <c r="BF60" s="78"/>
      <c r="BG60" s="78"/>
    </row>
    <row r="61" spans="2:71" ht="36" customHeight="1">
      <c r="B61" s="2011"/>
      <c r="C61" s="2012"/>
      <c r="D61" s="2012"/>
      <c r="E61" s="2020"/>
      <c r="F61" s="2021"/>
      <c r="G61" s="2021"/>
      <c r="H61" s="2021"/>
      <c r="I61" s="2021"/>
      <c r="J61" s="2021"/>
      <c r="K61" s="2021"/>
      <c r="L61" s="2021"/>
      <c r="M61" s="2021"/>
      <c r="N61" s="2021"/>
      <c r="O61" s="2021"/>
      <c r="P61" s="2021"/>
      <c r="Q61" s="2022"/>
      <c r="R61" s="2020"/>
      <c r="S61" s="2021"/>
      <c r="T61" s="2021"/>
      <c r="U61" s="2021"/>
      <c r="V61" s="2021"/>
      <c r="W61" s="2021"/>
      <c r="X61" s="2021"/>
      <c r="Y61" s="2021"/>
      <c r="Z61" s="2021"/>
      <c r="AA61" s="2021"/>
      <c r="AB61" s="2021"/>
      <c r="AC61" s="2021"/>
      <c r="AD61" s="2022"/>
      <c r="AE61" s="2020"/>
      <c r="AF61" s="2021"/>
      <c r="AG61" s="2021"/>
      <c r="AH61" s="2021"/>
      <c r="AI61" s="2021"/>
      <c r="AJ61" s="2021"/>
      <c r="AK61" s="2021"/>
      <c r="AL61" s="2021"/>
      <c r="AM61" s="2021"/>
      <c r="AN61" s="2021"/>
      <c r="AO61" s="2021"/>
      <c r="AP61" s="2021"/>
      <c r="AQ61" s="2022"/>
      <c r="AR61" s="2020" t="s">
        <v>6</v>
      </c>
      <c r="AS61" s="2021"/>
      <c r="AT61" s="2021"/>
      <c r="AU61" s="2021"/>
      <c r="AV61" s="2021"/>
      <c r="AW61" s="2021"/>
      <c r="AX61" s="2021"/>
      <c r="AY61" s="2021"/>
      <c r="AZ61" s="2021"/>
      <c r="BA61" s="2021"/>
      <c r="BB61" s="2021"/>
      <c r="BC61" s="2021"/>
      <c r="BD61" s="2037"/>
      <c r="BE61" s="78"/>
      <c r="BF61" s="78"/>
      <c r="BG61" s="78"/>
    </row>
    <row r="62" spans="2:71" ht="36" customHeight="1">
      <c r="B62" s="2011"/>
      <c r="C62" s="2012"/>
      <c r="D62" s="2012"/>
      <c r="E62" s="2020" t="s">
        <v>6</v>
      </c>
      <c r="F62" s="2021"/>
      <c r="G62" s="2021"/>
      <c r="H62" s="2021"/>
      <c r="I62" s="2021"/>
      <c r="J62" s="2021"/>
      <c r="K62" s="2021"/>
      <c r="L62" s="2021"/>
      <c r="M62" s="2021"/>
      <c r="N62" s="2021"/>
      <c r="O62" s="2021"/>
      <c r="P62" s="2021"/>
      <c r="Q62" s="2022"/>
      <c r="R62" s="2020" t="s">
        <v>6</v>
      </c>
      <c r="S62" s="2021"/>
      <c r="T62" s="2021"/>
      <c r="U62" s="2021"/>
      <c r="V62" s="2021"/>
      <c r="W62" s="2021"/>
      <c r="X62" s="2021"/>
      <c r="Y62" s="2021"/>
      <c r="Z62" s="2021"/>
      <c r="AA62" s="2021"/>
      <c r="AB62" s="2021"/>
      <c r="AC62" s="2021"/>
      <c r="AD62" s="2022"/>
      <c r="AE62" s="2020" t="s">
        <v>6</v>
      </c>
      <c r="AF62" s="2021"/>
      <c r="AG62" s="2021"/>
      <c r="AH62" s="2021"/>
      <c r="AI62" s="2021"/>
      <c r="AJ62" s="2021"/>
      <c r="AK62" s="2021"/>
      <c r="AL62" s="2021"/>
      <c r="AM62" s="2021"/>
      <c r="AN62" s="2021"/>
      <c r="AO62" s="2021"/>
      <c r="AP62" s="2021"/>
      <c r="AQ62" s="2022"/>
      <c r="AR62" s="2020" t="s">
        <v>6</v>
      </c>
      <c r="AS62" s="2021"/>
      <c r="AT62" s="2021"/>
      <c r="AU62" s="2021"/>
      <c r="AV62" s="2021"/>
      <c r="AW62" s="2021"/>
      <c r="AX62" s="2021"/>
      <c r="AY62" s="2021"/>
      <c r="AZ62" s="2021"/>
      <c r="BA62" s="2021"/>
      <c r="BB62" s="2021"/>
      <c r="BC62" s="2021"/>
      <c r="BD62" s="2037"/>
      <c r="BE62" s="78"/>
      <c r="BF62" s="78"/>
      <c r="BG62" s="78"/>
      <c r="BS62" s="612"/>
    </row>
    <row r="63" spans="2:71" ht="36" customHeight="1">
      <c r="B63" s="2011"/>
      <c r="C63" s="2012"/>
      <c r="D63" s="2012"/>
      <c r="E63" s="2020" t="s">
        <v>6</v>
      </c>
      <c r="F63" s="2021"/>
      <c r="G63" s="2021"/>
      <c r="H63" s="2021"/>
      <c r="I63" s="2021"/>
      <c r="J63" s="2021"/>
      <c r="K63" s="2021"/>
      <c r="L63" s="2021"/>
      <c r="M63" s="2021"/>
      <c r="N63" s="2021"/>
      <c r="O63" s="2021"/>
      <c r="P63" s="2021"/>
      <c r="Q63" s="2022"/>
      <c r="R63" s="2020" t="s">
        <v>6</v>
      </c>
      <c r="S63" s="2021"/>
      <c r="T63" s="2021"/>
      <c r="U63" s="2021"/>
      <c r="V63" s="2021"/>
      <c r="W63" s="2021"/>
      <c r="X63" s="2021"/>
      <c r="Y63" s="2021"/>
      <c r="Z63" s="2021"/>
      <c r="AA63" s="2021"/>
      <c r="AB63" s="2021"/>
      <c r="AC63" s="2021"/>
      <c r="AD63" s="2022"/>
      <c r="AE63" s="2020" t="s">
        <v>6</v>
      </c>
      <c r="AF63" s="2021"/>
      <c r="AG63" s="2021"/>
      <c r="AH63" s="2021"/>
      <c r="AI63" s="2021"/>
      <c r="AJ63" s="2021"/>
      <c r="AK63" s="2021"/>
      <c r="AL63" s="2021"/>
      <c r="AM63" s="2021"/>
      <c r="AN63" s="2021"/>
      <c r="AO63" s="2021"/>
      <c r="AP63" s="2021"/>
      <c r="AQ63" s="2022"/>
      <c r="AR63" s="2020" t="s">
        <v>6</v>
      </c>
      <c r="AS63" s="2021"/>
      <c r="AT63" s="2021"/>
      <c r="AU63" s="2021"/>
      <c r="AV63" s="2021"/>
      <c r="AW63" s="2021"/>
      <c r="AX63" s="2021"/>
      <c r="AY63" s="2021"/>
      <c r="AZ63" s="2021"/>
      <c r="BA63" s="2021"/>
      <c r="BB63" s="2021"/>
      <c r="BC63" s="2021"/>
      <c r="BD63" s="2037"/>
      <c r="BE63" s="78"/>
      <c r="BF63" s="78"/>
      <c r="BG63" s="78"/>
    </row>
    <row r="64" spans="2:71" ht="36" customHeight="1" thickBot="1">
      <c r="B64" s="2011"/>
      <c r="C64" s="2012"/>
      <c r="D64" s="2012"/>
      <c r="E64" s="2020" t="s">
        <v>6</v>
      </c>
      <c r="F64" s="2021"/>
      <c r="G64" s="2021"/>
      <c r="H64" s="2021"/>
      <c r="I64" s="2021"/>
      <c r="J64" s="2021"/>
      <c r="K64" s="2021"/>
      <c r="L64" s="2021"/>
      <c r="M64" s="2021"/>
      <c r="N64" s="2021"/>
      <c r="O64" s="2021"/>
      <c r="P64" s="2021"/>
      <c r="Q64" s="2022"/>
      <c r="R64" s="2020" t="s">
        <v>6</v>
      </c>
      <c r="S64" s="2021"/>
      <c r="T64" s="2021"/>
      <c r="U64" s="2021"/>
      <c r="V64" s="2021"/>
      <c r="W64" s="2021"/>
      <c r="X64" s="2021"/>
      <c r="Y64" s="2021"/>
      <c r="Z64" s="2021"/>
      <c r="AA64" s="2021"/>
      <c r="AB64" s="2021"/>
      <c r="AC64" s="2021"/>
      <c r="AD64" s="2022"/>
      <c r="AE64" s="2020" t="s">
        <v>6</v>
      </c>
      <c r="AF64" s="2021"/>
      <c r="AG64" s="2021"/>
      <c r="AH64" s="2021"/>
      <c r="AI64" s="2021"/>
      <c r="AJ64" s="2021"/>
      <c r="AK64" s="2021"/>
      <c r="AL64" s="2021"/>
      <c r="AM64" s="2021"/>
      <c r="AN64" s="2021"/>
      <c r="AO64" s="2021"/>
      <c r="AP64" s="2021"/>
      <c r="AQ64" s="2022"/>
      <c r="AR64" s="2020" t="s">
        <v>6</v>
      </c>
      <c r="AS64" s="2021"/>
      <c r="AT64" s="2021"/>
      <c r="AU64" s="2021"/>
      <c r="AV64" s="2021"/>
      <c r="AW64" s="2021"/>
      <c r="AX64" s="2021"/>
      <c r="AY64" s="2021"/>
      <c r="AZ64" s="2021"/>
      <c r="BA64" s="2021"/>
      <c r="BB64" s="2021"/>
      <c r="BC64" s="2021"/>
      <c r="BD64" s="2037"/>
      <c r="BE64" s="78"/>
      <c r="BF64" s="78"/>
      <c r="BG64" s="78"/>
    </row>
    <row r="65" spans="2:59" ht="36" hidden="1" customHeight="1">
      <c r="B65" s="2011"/>
      <c r="C65" s="2012"/>
      <c r="D65" s="2012"/>
      <c r="E65" s="2020" t="s">
        <v>6</v>
      </c>
      <c r="F65" s="2021"/>
      <c r="G65" s="2021"/>
      <c r="H65" s="2021"/>
      <c r="I65" s="2021"/>
      <c r="J65" s="2021"/>
      <c r="K65" s="2021"/>
      <c r="L65" s="2021"/>
      <c r="M65" s="2021"/>
      <c r="N65" s="2021"/>
      <c r="O65" s="2021"/>
      <c r="P65" s="2021"/>
      <c r="Q65" s="2022"/>
      <c r="R65" s="2020" t="s">
        <v>6</v>
      </c>
      <c r="S65" s="2021"/>
      <c r="T65" s="2021"/>
      <c r="U65" s="2021"/>
      <c r="V65" s="2021"/>
      <c r="W65" s="2021"/>
      <c r="X65" s="2021"/>
      <c r="Y65" s="2021"/>
      <c r="Z65" s="2021"/>
      <c r="AA65" s="2021"/>
      <c r="AB65" s="2021"/>
      <c r="AC65" s="2021"/>
      <c r="AD65" s="2022"/>
      <c r="AE65" s="2020" t="s">
        <v>6</v>
      </c>
      <c r="AF65" s="2021"/>
      <c r="AG65" s="2021"/>
      <c r="AH65" s="2021"/>
      <c r="AI65" s="2021"/>
      <c r="AJ65" s="2021"/>
      <c r="AK65" s="2021"/>
      <c r="AL65" s="2021"/>
      <c r="AM65" s="2021"/>
      <c r="AN65" s="2021"/>
      <c r="AO65" s="2021"/>
      <c r="AP65" s="2021"/>
      <c r="AQ65" s="2022"/>
      <c r="AR65" s="2020" t="s">
        <v>6</v>
      </c>
      <c r="AS65" s="2021"/>
      <c r="AT65" s="2021"/>
      <c r="AU65" s="2021"/>
      <c r="AV65" s="2021"/>
      <c r="AW65" s="2021"/>
      <c r="AX65" s="2021"/>
      <c r="AY65" s="2021"/>
      <c r="AZ65" s="2021"/>
      <c r="BA65" s="2021"/>
      <c r="BB65" s="2021"/>
      <c r="BC65" s="2021"/>
      <c r="BD65" s="2037"/>
      <c r="BE65" s="78"/>
      <c r="BF65" s="78"/>
      <c r="BG65" s="78"/>
    </row>
    <row r="66" spans="2:59" ht="36" hidden="1" customHeight="1">
      <c r="B66" s="2011"/>
      <c r="C66" s="2012"/>
      <c r="D66" s="2012"/>
      <c r="E66" s="2020" t="s">
        <v>6</v>
      </c>
      <c r="F66" s="2021"/>
      <c r="G66" s="2021"/>
      <c r="H66" s="2021"/>
      <c r="I66" s="2021"/>
      <c r="J66" s="2021"/>
      <c r="K66" s="2021"/>
      <c r="L66" s="2021"/>
      <c r="M66" s="2021"/>
      <c r="N66" s="2021"/>
      <c r="O66" s="2021"/>
      <c r="P66" s="2021"/>
      <c r="Q66" s="2022"/>
      <c r="R66" s="2020" t="s">
        <v>6</v>
      </c>
      <c r="S66" s="2021"/>
      <c r="T66" s="2021"/>
      <c r="U66" s="2021"/>
      <c r="V66" s="2021"/>
      <c r="W66" s="2021"/>
      <c r="X66" s="2021"/>
      <c r="Y66" s="2021"/>
      <c r="Z66" s="2021"/>
      <c r="AA66" s="2021"/>
      <c r="AB66" s="2021"/>
      <c r="AC66" s="2021"/>
      <c r="AD66" s="2022"/>
      <c r="AE66" s="2020" t="s">
        <v>6</v>
      </c>
      <c r="AF66" s="2021"/>
      <c r="AG66" s="2021"/>
      <c r="AH66" s="2021"/>
      <c r="AI66" s="2021"/>
      <c r="AJ66" s="2021"/>
      <c r="AK66" s="2021"/>
      <c r="AL66" s="2021"/>
      <c r="AM66" s="2021"/>
      <c r="AN66" s="2021"/>
      <c r="AO66" s="2021"/>
      <c r="AP66" s="2021"/>
      <c r="AQ66" s="2022"/>
      <c r="AR66" s="2020" t="s">
        <v>6</v>
      </c>
      <c r="AS66" s="2021"/>
      <c r="AT66" s="2021"/>
      <c r="AU66" s="2021"/>
      <c r="AV66" s="2021"/>
      <c r="AW66" s="2021"/>
      <c r="AX66" s="2021"/>
      <c r="AY66" s="2021"/>
      <c r="AZ66" s="2021"/>
      <c r="BA66" s="2021"/>
      <c r="BB66" s="2021"/>
      <c r="BC66" s="2021"/>
      <c r="BD66" s="2037"/>
      <c r="BE66" s="78"/>
      <c r="BF66" s="78"/>
      <c r="BG66" s="78"/>
    </row>
    <row r="67" spans="2:59" ht="36" hidden="1" customHeight="1">
      <c r="B67" s="2011"/>
      <c r="C67" s="2012"/>
      <c r="D67" s="2012"/>
      <c r="E67" s="2020" t="s">
        <v>6</v>
      </c>
      <c r="F67" s="2021"/>
      <c r="G67" s="2021"/>
      <c r="H67" s="2021"/>
      <c r="I67" s="2021"/>
      <c r="J67" s="2021"/>
      <c r="K67" s="2021"/>
      <c r="L67" s="2021"/>
      <c r="M67" s="2021"/>
      <c r="N67" s="2021"/>
      <c r="O67" s="2021"/>
      <c r="P67" s="2021"/>
      <c r="Q67" s="2022"/>
      <c r="R67" s="2020" t="s">
        <v>6</v>
      </c>
      <c r="S67" s="2021"/>
      <c r="T67" s="2021"/>
      <c r="U67" s="2021"/>
      <c r="V67" s="2021"/>
      <c r="W67" s="2021"/>
      <c r="X67" s="2021"/>
      <c r="Y67" s="2021"/>
      <c r="Z67" s="2021"/>
      <c r="AA67" s="2021"/>
      <c r="AB67" s="2021"/>
      <c r="AC67" s="2021"/>
      <c r="AD67" s="2022"/>
      <c r="AE67" s="2020" t="s">
        <v>6</v>
      </c>
      <c r="AF67" s="2021"/>
      <c r="AG67" s="2021"/>
      <c r="AH67" s="2021"/>
      <c r="AI67" s="2021"/>
      <c r="AJ67" s="2021"/>
      <c r="AK67" s="2021"/>
      <c r="AL67" s="2021"/>
      <c r="AM67" s="2021"/>
      <c r="AN67" s="2021"/>
      <c r="AO67" s="2021"/>
      <c r="AP67" s="2021"/>
      <c r="AQ67" s="2022"/>
      <c r="AR67" s="2020" t="s">
        <v>6</v>
      </c>
      <c r="AS67" s="2021"/>
      <c r="AT67" s="2021"/>
      <c r="AU67" s="2021"/>
      <c r="AV67" s="2021"/>
      <c r="AW67" s="2021"/>
      <c r="AX67" s="2021"/>
      <c r="AY67" s="2021"/>
      <c r="AZ67" s="2021"/>
      <c r="BA67" s="2021"/>
      <c r="BB67" s="2021"/>
      <c r="BC67" s="2021"/>
      <c r="BD67" s="2037"/>
      <c r="BE67" s="78"/>
      <c r="BF67" s="78"/>
      <c r="BG67" s="78"/>
    </row>
    <row r="68" spans="2:59" ht="36" hidden="1" customHeight="1">
      <c r="B68" s="2011"/>
      <c r="C68" s="2012"/>
      <c r="D68" s="2012"/>
      <c r="E68" s="2020" t="s">
        <v>6</v>
      </c>
      <c r="F68" s="2021"/>
      <c r="G68" s="2021"/>
      <c r="H68" s="2021"/>
      <c r="I68" s="2021"/>
      <c r="J68" s="2021"/>
      <c r="K68" s="2021"/>
      <c r="L68" s="2021"/>
      <c r="M68" s="2021"/>
      <c r="N68" s="2021"/>
      <c r="O68" s="2021"/>
      <c r="P68" s="2021"/>
      <c r="Q68" s="2022"/>
      <c r="R68" s="2020" t="s">
        <v>6</v>
      </c>
      <c r="S68" s="2021"/>
      <c r="T68" s="2021"/>
      <c r="U68" s="2021"/>
      <c r="V68" s="2021"/>
      <c r="W68" s="2021"/>
      <c r="X68" s="2021"/>
      <c r="Y68" s="2021"/>
      <c r="Z68" s="2021"/>
      <c r="AA68" s="2021"/>
      <c r="AB68" s="2021"/>
      <c r="AC68" s="2021"/>
      <c r="AD68" s="2022"/>
      <c r="AE68" s="2020" t="s">
        <v>6</v>
      </c>
      <c r="AF68" s="2021"/>
      <c r="AG68" s="2021"/>
      <c r="AH68" s="2021"/>
      <c r="AI68" s="2021"/>
      <c r="AJ68" s="2021"/>
      <c r="AK68" s="2021"/>
      <c r="AL68" s="2021"/>
      <c r="AM68" s="2021"/>
      <c r="AN68" s="2021"/>
      <c r="AO68" s="2021"/>
      <c r="AP68" s="2021"/>
      <c r="AQ68" s="2022"/>
      <c r="AR68" s="2020" t="s">
        <v>6</v>
      </c>
      <c r="AS68" s="2021"/>
      <c r="AT68" s="2021"/>
      <c r="AU68" s="2021"/>
      <c r="AV68" s="2021"/>
      <c r="AW68" s="2021"/>
      <c r="AX68" s="2021"/>
      <c r="AY68" s="2021"/>
      <c r="AZ68" s="2021"/>
      <c r="BA68" s="2021"/>
      <c r="BB68" s="2021"/>
      <c r="BC68" s="2021"/>
      <c r="BD68" s="2037"/>
      <c r="BE68" s="78"/>
      <c r="BF68" s="78"/>
      <c r="BG68" s="78"/>
    </row>
    <row r="69" spans="2:59" ht="36" hidden="1" customHeight="1">
      <c r="B69" s="2011"/>
      <c r="C69" s="2012"/>
      <c r="D69" s="2012"/>
      <c r="E69" s="2020" t="s">
        <v>6</v>
      </c>
      <c r="F69" s="2021"/>
      <c r="G69" s="2021"/>
      <c r="H69" s="2021"/>
      <c r="I69" s="2021"/>
      <c r="J69" s="2021"/>
      <c r="K69" s="2021"/>
      <c r="L69" s="2021"/>
      <c r="M69" s="2021"/>
      <c r="N69" s="2021"/>
      <c r="O69" s="2021"/>
      <c r="P69" s="2021"/>
      <c r="Q69" s="2022"/>
      <c r="R69" s="2020" t="s">
        <v>6</v>
      </c>
      <c r="S69" s="2021"/>
      <c r="T69" s="2021"/>
      <c r="U69" s="2021"/>
      <c r="V69" s="2021"/>
      <c r="W69" s="2021"/>
      <c r="X69" s="2021"/>
      <c r="Y69" s="2021"/>
      <c r="Z69" s="2021"/>
      <c r="AA69" s="2021"/>
      <c r="AB69" s="2021"/>
      <c r="AC69" s="2021"/>
      <c r="AD69" s="2022"/>
      <c r="AE69" s="2020" t="s">
        <v>6</v>
      </c>
      <c r="AF69" s="2021"/>
      <c r="AG69" s="2021"/>
      <c r="AH69" s="2021"/>
      <c r="AI69" s="2021"/>
      <c r="AJ69" s="2021"/>
      <c r="AK69" s="2021"/>
      <c r="AL69" s="2021"/>
      <c r="AM69" s="2021"/>
      <c r="AN69" s="2021"/>
      <c r="AO69" s="2021"/>
      <c r="AP69" s="2021"/>
      <c r="AQ69" s="2022"/>
      <c r="AR69" s="2020" t="s">
        <v>6</v>
      </c>
      <c r="AS69" s="2021"/>
      <c r="AT69" s="2021"/>
      <c r="AU69" s="2021"/>
      <c r="AV69" s="2021"/>
      <c r="AW69" s="2021"/>
      <c r="AX69" s="2021"/>
      <c r="AY69" s="2021"/>
      <c r="AZ69" s="2021"/>
      <c r="BA69" s="2021"/>
      <c r="BB69" s="2021"/>
      <c r="BC69" s="2021"/>
      <c r="BD69" s="2037"/>
      <c r="BE69" s="78"/>
      <c r="BF69" s="78"/>
      <c r="BG69" s="78"/>
    </row>
    <row r="70" spans="2:59" ht="36" hidden="1" customHeight="1">
      <c r="B70" s="2011"/>
      <c r="C70" s="2012"/>
      <c r="D70" s="2012"/>
      <c r="E70" s="2020" t="s">
        <v>6</v>
      </c>
      <c r="F70" s="2021"/>
      <c r="G70" s="2021"/>
      <c r="H70" s="2021"/>
      <c r="I70" s="2021"/>
      <c r="J70" s="2021"/>
      <c r="K70" s="2021"/>
      <c r="L70" s="2021"/>
      <c r="M70" s="2021"/>
      <c r="N70" s="2021"/>
      <c r="O70" s="2021"/>
      <c r="P70" s="2021"/>
      <c r="Q70" s="2022"/>
      <c r="R70" s="2020" t="s">
        <v>6</v>
      </c>
      <c r="S70" s="2021"/>
      <c r="T70" s="2021"/>
      <c r="U70" s="2021"/>
      <c r="V70" s="2021"/>
      <c r="W70" s="2021"/>
      <c r="X70" s="2021"/>
      <c r="Y70" s="2021"/>
      <c r="Z70" s="2021"/>
      <c r="AA70" s="2021"/>
      <c r="AB70" s="2021"/>
      <c r="AC70" s="2021"/>
      <c r="AD70" s="2022"/>
      <c r="AE70" s="2020" t="s">
        <v>6</v>
      </c>
      <c r="AF70" s="2021"/>
      <c r="AG70" s="2021"/>
      <c r="AH70" s="2021"/>
      <c r="AI70" s="2021"/>
      <c r="AJ70" s="2021"/>
      <c r="AK70" s="2021"/>
      <c r="AL70" s="2021"/>
      <c r="AM70" s="2021"/>
      <c r="AN70" s="2021"/>
      <c r="AO70" s="2021"/>
      <c r="AP70" s="2021"/>
      <c r="AQ70" s="2022"/>
      <c r="AR70" s="2020" t="s">
        <v>6</v>
      </c>
      <c r="AS70" s="2021"/>
      <c r="AT70" s="2021"/>
      <c r="AU70" s="2021"/>
      <c r="AV70" s="2021"/>
      <c r="AW70" s="2021"/>
      <c r="AX70" s="2021"/>
      <c r="AY70" s="2021"/>
      <c r="AZ70" s="2021"/>
      <c r="BA70" s="2021"/>
      <c r="BB70" s="2021"/>
      <c r="BC70" s="2021"/>
      <c r="BD70" s="2037"/>
      <c r="BE70" s="78"/>
      <c r="BF70" s="78"/>
      <c r="BG70" s="78"/>
    </row>
    <row r="71" spans="2:59" ht="36" hidden="1" customHeight="1">
      <c r="B71" s="2011"/>
      <c r="C71" s="2012"/>
      <c r="D71" s="2012"/>
      <c r="E71" s="2020" t="s">
        <v>6</v>
      </c>
      <c r="F71" s="2021"/>
      <c r="G71" s="2021"/>
      <c r="H71" s="2021"/>
      <c r="I71" s="2021"/>
      <c r="J71" s="2021"/>
      <c r="K71" s="2021"/>
      <c r="L71" s="2021"/>
      <c r="M71" s="2021"/>
      <c r="N71" s="2021"/>
      <c r="O71" s="2021"/>
      <c r="P71" s="2021"/>
      <c r="Q71" s="2022"/>
      <c r="R71" s="2020" t="s">
        <v>6</v>
      </c>
      <c r="S71" s="2021"/>
      <c r="T71" s="2021"/>
      <c r="U71" s="2021"/>
      <c r="V71" s="2021"/>
      <c r="W71" s="2021"/>
      <c r="X71" s="2021"/>
      <c r="Y71" s="2021"/>
      <c r="Z71" s="2021"/>
      <c r="AA71" s="2021"/>
      <c r="AB71" s="2021"/>
      <c r="AC71" s="2021"/>
      <c r="AD71" s="2022"/>
      <c r="AE71" s="2020" t="s">
        <v>6</v>
      </c>
      <c r="AF71" s="2021"/>
      <c r="AG71" s="2021"/>
      <c r="AH71" s="2021"/>
      <c r="AI71" s="2021"/>
      <c r="AJ71" s="2021"/>
      <c r="AK71" s="2021"/>
      <c r="AL71" s="2021"/>
      <c r="AM71" s="2021"/>
      <c r="AN71" s="2021"/>
      <c r="AO71" s="2021"/>
      <c r="AP71" s="2021"/>
      <c r="AQ71" s="2022"/>
      <c r="AR71" s="2020" t="s">
        <v>6</v>
      </c>
      <c r="AS71" s="2021"/>
      <c r="AT71" s="2021"/>
      <c r="AU71" s="2021"/>
      <c r="AV71" s="2021"/>
      <c r="AW71" s="2021"/>
      <c r="AX71" s="2021"/>
      <c r="AY71" s="2021"/>
      <c r="AZ71" s="2021"/>
      <c r="BA71" s="2021"/>
      <c r="BB71" s="2021"/>
      <c r="BC71" s="2021"/>
      <c r="BD71" s="2037"/>
      <c r="BE71" s="78"/>
      <c r="BF71" s="78"/>
      <c r="BG71" s="78"/>
    </row>
    <row r="72" spans="2:59" ht="36" hidden="1" customHeight="1">
      <c r="B72" s="2011"/>
      <c r="C72" s="2012"/>
      <c r="D72" s="2012"/>
      <c r="E72" s="2020" t="s">
        <v>6</v>
      </c>
      <c r="F72" s="2021"/>
      <c r="G72" s="2021"/>
      <c r="H72" s="2021"/>
      <c r="I72" s="2021"/>
      <c r="J72" s="2021"/>
      <c r="K72" s="2021"/>
      <c r="L72" s="2021"/>
      <c r="M72" s="2021"/>
      <c r="N72" s="2021"/>
      <c r="O72" s="2021"/>
      <c r="P72" s="2021"/>
      <c r="Q72" s="2022"/>
      <c r="R72" s="2020" t="s">
        <v>6</v>
      </c>
      <c r="S72" s="2021"/>
      <c r="T72" s="2021"/>
      <c r="U72" s="2021"/>
      <c r="V72" s="2021"/>
      <c r="W72" s="2021"/>
      <c r="X72" s="2021"/>
      <c r="Y72" s="2021"/>
      <c r="Z72" s="2021"/>
      <c r="AA72" s="2021"/>
      <c r="AB72" s="2021"/>
      <c r="AC72" s="2021"/>
      <c r="AD72" s="2022"/>
      <c r="AE72" s="2020" t="s">
        <v>6</v>
      </c>
      <c r="AF72" s="2021"/>
      <c r="AG72" s="2021"/>
      <c r="AH72" s="2021"/>
      <c r="AI72" s="2021"/>
      <c r="AJ72" s="2021"/>
      <c r="AK72" s="2021"/>
      <c r="AL72" s="2021"/>
      <c r="AM72" s="2021"/>
      <c r="AN72" s="2021"/>
      <c r="AO72" s="2021"/>
      <c r="AP72" s="2021"/>
      <c r="AQ72" s="2022"/>
      <c r="AR72" s="2020" t="s">
        <v>6</v>
      </c>
      <c r="AS72" s="2021"/>
      <c r="AT72" s="2021"/>
      <c r="AU72" s="2021"/>
      <c r="AV72" s="2021"/>
      <c r="AW72" s="2021"/>
      <c r="AX72" s="2021"/>
      <c r="AY72" s="2021"/>
      <c r="AZ72" s="2021"/>
      <c r="BA72" s="2021"/>
      <c r="BB72" s="2021"/>
      <c r="BC72" s="2021"/>
      <c r="BD72" s="2037"/>
      <c r="BE72" s="78"/>
      <c r="BF72" s="78"/>
      <c r="BG72" s="78"/>
    </row>
    <row r="73" spans="2:59" ht="36" hidden="1" customHeight="1">
      <c r="B73" s="2011"/>
      <c r="C73" s="2012"/>
      <c r="D73" s="2012"/>
      <c r="E73" s="2020" t="s">
        <v>6</v>
      </c>
      <c r="F73" s="2021"/>
      <c r="G73" s="2021"/>
      <c r="H73" s="2021"/>
      <c r="I73" s="2021"/>
      <c r="J73" s="2021"/>
      <c r="K73" s="2021"/>
      <c r="L73" s="2021"/>
      <c r="M73" s="2021"/>
      <c r="N73" s="2021"/>
      <c r="O73" s="2021"/>
      <c r="P73" s="2021"/>
      <c r="Q73" s="2022"/>
      <c r="R73" s="2020" t="s">
        <v>6</v>
      </c>
      <c r="S73" s="2021"/>
      <c r="T73" s="2021"/>
      <c r="U73" s="2021"/>
      <c r="V73" s="2021"/>
      <c r="W73" s="2021"/>
      <c r="X73" s="2021"/>
      <c r="Y73" s="2021"/>
      <c r="Z73" s="2021"/>
      <c r="AA73" s="2021"/>
      <c r="AB73" s="2021"/>
      <c r="AC73" s="2021"/>
      <c r="AD73" s="2022"/>
      <c r="AE73" s="2020" t="s">
        <v>6</v>
      </c>
      <c r="AF73" s="2021"/>
      <c r="AG73" s="2021"/>
      <c r="AH73" s="2021"/>
      <c r="AI73" s="2021"/>
      <c r="AJ73" s="2021"/>
      <c r="AK73" s="2021"/>
      <c r="AL73" s="2021"/>
      <c r="AM73" s="2021"/>
      <c r="AN73" s="2021"/>
      <c r="AO73" s="2021"/>
      <c r="AP73" s="2021"/>
      <c r="AQ73" s="2022"/>
      <c r="AR73" s="2020" t="s">
        <v>6</v>
      </c>
      <c r="AS73" s="2021"/>
      <c r="AT73" s="2021"/>
      <c r="AU73" s="2021"/>
      <c r="AV73" s="2021"/>
      <c r="AW73" s="2021"/>
      <c r="AX73" s="2021"/>
      <c r="AY73" s="2021"/>
      <c r="AZ73" s="2021"/>
      <c r="BA73" s="2021"/>
      <c r="BB73" s="2021"/>
      <c r="BC73" s="2021"/>
      <c r="BD73" s="2037"/>
      <c r="BE73" s="78"/>
      <c r="BF73" s="78"/>
      <c r="BG73" s="78"/>
    </row>
    <row r="74" spans="2:59" ht="36" hidden="1" customHeight="1" thickBot="1">
      <c r="B74" s="2011"/>
      <c r="C74" s="2012"/>
      <c r="D74" s="2012"/>
      <c r="E74" s="2020" t="s">
        <v>6</v>
      </c>
      <c r="F74" s="2021"/>
      <c r="G74" s="2021"/>
      <c r="H74" s="2021"/>
      <c r="I74" s="2021"/>
      <c r="J74" s="2021"/>
      <c r="K74" s="2021"/>
      <c r="L74" s="2021"/>
      <c r="M74" s="2021"/>
      <c r="N74" s="2021"/>
      <c r="O74" s="2021"/>
      <c r="P74" s="2021"/>
      <c r="Q74" s="2022"/>
      <c r="R74" s="2020" t="s">
        <v>6</v>
      </c>
      <c r="S74" s="2021"/>
      <c r="T74" s="2021"/>
      <c r="U74" s="2021"/>
      <c r="V74" s="2021"/>
      <c r="W74" s="2021"/>
      <c r="X74" s="2021"/>
      <c r="Y74" s="2021"/>
      <c r="Z74" s="2021"/>
      <c r="AA74" s="2021"/>
      <c r="AB74" s="2021"/>
      <c r="AC74" s="2021"/>
      <c r="AD74" s="2022"/>
      <c r="AE74" s="2020" t="s">
        <v>6</v>
      </c>
      <c r="AF74" s="2021"/>
      <c r="AG74" s="2021"/>
      <c r="AH74" s="2021"/>
      <c r="AI74" s="2021"/>
      <c r="AJ74" s="2021"/>
      <c r="AK74" s="2021"/>
      <c r="AL74" s="2021"/>
      <c r="AM74" s="2021"/>
      <c r="AN74" s="2021"/>
      <c r="AO74" s="2021"/>
      <c r="AP74" s="2021"/>
      <c r="AQ74" s="2022"/>
      <c r="AR74" s="2020" t="s">
        <v>6</v>
      </c>
      <c r="AS74" s="2021"/>
      <c r="AT74" s="2021"/>
      <c r="AU74" s="2021"/>
      <c r="AV74" s="2021"/>
      <c r="AW74" s="2021"/>
      <c r="AX74" s="2021"/>
      <c r="AY74" s="2021"/>
      <c r="AZ74" s="2021"/>
      <c r="BA74" s="2021"/>
      <c r="BB74" s="2021"/>
      <c r="BC74" s="2021"/>
      <c r="BD74" s="2037"/>
      <c r="BE74" s="78"/>
      <c r="BF74" s="78"/>
      <c r="BG74" s="78"/>
    </row>
    <row r="75" spans="2:59" ht="36" hidden="1" customHeight="1">
      <c r="B75" s="2011"/>
      <c r="C75" s="2012"/>
      <c r="D75" s="2012"/>
      <c r="E75" s="2020" t="s">
        <v>6</v>
      </c>
      <c r="F75" s="2021"/>
      <c r="G75" s="2021"/>
      <c r="H75" s="2021"/>
      <c r="I75" s="2021"/>
      <c r="J75" s="2021"/>
      <c r="K75" s="2021"/>
      <c r="L75" s="2021"/>
      <c r="M75" s="2021"/>
      <c r="N75" s="2021"/>
      <c r="O75" s="2021"/>
      <c r="P75" s="2021"/>
      <c r="Q75" s="2022"/>
      <c r="R75" s="2020" t="s">
        <v>6</v>
      </c>
      <c r="S75" s="2021"/>
      <c r="T75" s="2021"/>
      <c r="U75" s="2021"/>
      <c r="V75" s="2021"/>
      <c r="W75" s="2021"/>
      <c r="X75" s="2021"/>
      <c r="Y75" s="2021"/>
      <c r="Z75" s="2021"/>
      <c r="AA75" s="2021"/>
      <c r="AB75" s="2021"/>
      <c r="AC75" s="2021"/>
      <c r="AD75" s="2022"/>
      <c r="AE75" s="2020" t="s">
        <v>6</v>
      </c>
      <c r="AF75" s="2021"/>
      <c r="AG75" s="2021"/>
      <c r="AH75" s="2021"/>
      <c r="AI75" s="2021"/>
      <c r="AJ75" s="2021"/>
      <c r="AK75" s="2021"/>
      <c r="AL75" s="2021"/>
      <c r="AM75" s="2021"/>
      <c r="AN75" s="2021"/>
      <c r="AO75" s="2021"/>
      <c r="AP75" s="2021"/>
      <c r="AQ75" s="2022"/>
      <c r="AR75" s="2020" t="s">
        <v>6</v>
      </c>
      <c r="AS75" s="2021"/>
      <c r="AT75" s="2021"/>
      <c r="AU75" s="2021"/>
      <c r="AV75" s="2021"/>
      <c r="AW75" s="2021"/>
      <c r="AX75" s="2021"/>
      <c r="AY75" s="2021"/>
      <c r="AZ75" s="2021"/>
      <c r="BA75" s="2021"/>
      <c r="BB75" s="2021"/>
      <c r="BC75" s="2021"/>
      <c r="BD75" s="2037"/>
      <c r="BE75" s="78"/>
      <c r="BF75" s="78"/>
      <c r="BG75" s="78"/>
    </row>
    <row r="76" spans="2:59" ht="36" hidden="1" customHeight="1">
      <c r="B76" s="2013"/>
      <c r="C76" s="2014"/>
      <c r="D76" s="2014"/>
      <c r="E76" s="2020" t="s">
        <v>6</v>
      </c>
      <c r="F76" s="2021"/>
      <c r="G76" s="2021"/>
      <c r="H76" s="2021"/>
      <c r="I76" s="2021"/>
      <c r="J76" s="2021"/>
      <c r="K76" s="2021"/>
      <c r="L76" s="2021"/>
      <c r="M76" s="2021"/>
      <c r="N76" s="2021"/>
      <c r="O76" s="2021"/>
      <c r="P76" s="2021"/>
      <c r="Q76" s="2022"/>
      <c r="R76" s="2020" t="s">
        <v>6</v>
      </c>
      <c r="S76" s="2021"/>
      <c r="T76" s="2021"/>
      <c r="U76" s="2021"/>
      <c r="V76" s="2021"/>
      <c r="W76" s="2021"/>
      <c r="X76" s="2021"/>
      <c r="Y76" s="2021"/>
      <c r="Z76" s="2021"/>
      <c r="AA76" s="2021"/>
      <c r="AB76" s="2021"/>
      <c r="AC76" s="2021"/>
      <c r="AD76" s="2022"/>
      <c r="AE76" s="2020" t="s">
        <v>6</v>
      </c>
      <c r="AF76" s="2021"/>
      <c r="AG76" s="2021"/>
      <c r="AH76" s="2021"/>
      <c r="AI76" s="2021"/>
      <c r="AJ76" s="2021"/>
      <c r="AK76" s="2021"/>
      <c r="AL76" s="2021"/>
      <c r="AM76" s="2021"/>
      <c r="AN76" s="2021"/>
      <c r="AO76" s="2021"/>
      <c r="AP76" s="2021"/>
      <c r="AQ76" s="2022"/>
      <c r="AR76" s="2020" t="s">
        <v>6</v>
      </c>
      <c r="AS76" s="2021"/>
      <c r="AT76" s="2021"/>
      <c r="AU76" s="2021"/>
      <c r="AV76" s="2021"/>
      <c r="AW76" s="2021"/>
      <c r="AX76" s="2021"/>
      <c r="AY76" s="2021"/>
      <c r="AZ76" s="2021"/>
      <c r="BA76" s="2021"/>
      <c r="BB76" s="2021"/>
      <c r="BC76" s="2021"/>
      <c r="BD76" s="2037"/>
      <c r="BE76" s="78"/>
      <c r="BF76" s="78"/>
      <c r="BG76" s="78"/>
    </row>
    <row r="77" spans="2:59" ht="36" hidden="1" customHeight="1">
      <c r="B77" s="2013"/>
      <c r="C77" s="2014"/>
      <c r="D77" s="2014"/>
      <c r="E77" s="2020" t="s">
        <v>6</v>
      </c>
      <c r="F77" s="2021"/>
      <c r="G77" s="2021"/>
      <c r="H77" s="2021"/>
      <c r="I77" s="2021"/>
      <c r="J77" s="2021"/>
      <c r="K77" s="2021"/>
      <c r="L77" s="2021"/>
      <c r="M77" s="2021"/>
      <c r="N77" s="2021"/>
      <c r="O77" s="2021"/>
      <c r="P77" s="2021"/>
      <c r="Q77" s="2022"/>
      <c r="R77" s="2020" t="s">
        <v>6</v>
      </c>
      <c r="S77" s="2021"/>
      <c r="T77" s="2021"/>
      <c r="U77" s="2021"/>
      <c r="V77" s="2021"/>
      <c r="W77" s="2021"/>
      <c r="X77" s="2021"/>
      <c r="Y77" s="2021"/>
      <c r="Z77" s="2021"/>
      <c r="AA77" s="2021"/>
      <c r="AB77" s="2021"/>
      <c r="AC77" s="2021"/>
      <c r="AD77" s="2022"/>
      <c r="AE77" s="2020" t="s">
        <v>6</v>
      </c>
      <c r="AF77" s="2021"/>
      <c r="AG77" s="2021"/>
      <c r="AH77" s="2021"/>
      <c r="AI77" s="2021"/>
      <c r="AJ77" s="2021"/>
      <c r="AK77" s="2021"/>
      <c r="AL77" s="2021"/>
      <c r="AM77" s="2021"/>
      <c r="AN77" s="2021"/>
      <c r="AO77" s="2021"/>
      <c r="AP77" s="2021"/>
      <c r="AQ77" s="2022"/>
      <c r="AR77" s="2020" t="s">
        <v>6</v>
      </c>
      <c r="AS77" s="2021"/>
      <c r="AT77" s="2021"/>
      <c r="AU77" s="2021"/>
      <c r="AV77" s="2021"/>
      <c r="AW77" s="2021"/>
      <c r="AX77" s="2021"/>
      <c r="AY77" s="2021"/>
      <c r="AZ77" s="2021"/>
      <c r="BA77" s="2021"/>
      <c r="BB77" s="2021"/>
      <c r="BC77" s="2021"/>
      <c r="BD77" s="2037"/>
      <c r="BE77" s="78"/>
      <c r="BF77" s="78"/>
      <c r="BG77" s="78"/>
    </row>
    <row r="78" spans="2:59" ht="36" hidden="1" customHeight="1">
      <c r="B78" s="2013"/>
      <c r="C78" s="2014"/>
      <c r="D78" s="2014"/>
      <c r="E78" s="2020" t="s">
        <v>6</v>
      </c>
      <c r="F78" s="2021"/>
      <c r="G78" s="2021"/>
      <c r="H78" s="2021"/>
      <c r="I78" s="2021"/>
      <c r="J78" s="2021"/>
      <c r="K78" s="2021"/>
      <c r="L78" s="2021"/>
      <c r="M78" s="2021"/>
      <c r="N78" s="2021"/>
      <c r="O78" s="2021"/>
      <c r="P78" s="2021"/>
      <c r="Q78" s="2022"/>
      <c r="R78" s="2020" t="s">
        <v>6</v>
      </c>
      <c r="S78" s="2021"/>
      <c r="T78" s="2021"/>
      <c r="U78" s="2021"/>
      <c r="V78" s="2021"/>
      <c r="W78" s="2021"/>
      <c r="X78" s="2021"/>
      <c r="Y78" s="2021"/>
      <c r="Z78" s="2021"/>
      <c r="AA78" s="2021"/>
      <c r="AB78" s="2021"/>
      <c r="AC78" s="2021"/>
      <c r="AD78" s="2022"/>
      <c r="AE78" s="2020" t="s">
        <v>6</v>
      </c>
      <c r="AF78" s="2021"/>
      <c r="AG78" s="2021"/>
      <c r="AH78" s="2021"/>
      <c r="AI78" s="2021"/>
      <c r="AJ78" s="2021"/>
      <c r="AK78" s="2021"/>
      <c r="AL78" s="2021"/>
      <c r="AM78" s="2021"/>
      <c r="AN78" s="2021"/>
      <c r="AO78" s="2021"/>
      <c r="AP78" s="2021"/>
      <c r="AQ78" s="2022"/>
      <c r="AR78" s="2020" t="s">
        <v>6</v>
      </c>
      <c r="AS78" s="2021"/>
      <c r="AT78" s="2021"/>
      <c r="AU78" s="2021"/>
      <c r="AV78" s="2021"/>
      <c r="AW78" s="2021"/>
      <c r="AX78" s="2021"/>
      <c r="AY78" s="2021"/>
      <c r="AZ78" s="2021"/>
      <c r="BA78" s="2021"/>
      <c r="BB78" s="2021"/>
      <c r="BC78" s="2021"/>
      <c r="BD78" s="2037"/>
      <c r="BE78" s="78"/>
      <c r="BF78" s="78"/>
      <c r="BG78" s="78"/>
    </row>
    <row r="79" spans="2:59" ht="36" hidden="1" customHeight="1">
      <c r="B79" s="2013"/>
      <c r="C79" s="2014"/>
      <c r="D79" s="2014"/>
      <c r="E79" s="2020" t="s">
        <v>6</v>
      </c>
      <c r="F79" s="2021"/>
      <c r="G79" s="2021"/>
      <c r="H79" s="2021"/>
      <c r="I79" s="2021"/>
      <c r="J79" s="2021"/>
      <c r="K79" s="2021"/>
      <c r="L79" s="2021"/>
      <c r="M79" s="2021"/>
      <c r="N79" s="2021"/>
      <c r="O79" s="2021"/>
      <c r="P79" s="2021"/>
      <c r="Q79" s="2022"/>
      <c r="R79" s="2020" t="s">
        <v>6</v>
      </c>
      <c r="S79" s="2021"/>
      <c r="T79" s="2021"/>
      <c r="U79" s="2021"/>
      <c r="V79" s="2021"/>
      <c r="W79" s="2021"/>
      <c r="X79" s="2021"/>
      <c r="Y79" s="2021"/>
      <c r="Z79" s="2021"/>
      <c r="AA79" s="2021"/>
      <c r="AB79" s="2021"/>
      <c r="AC79" s="2021"/>
      <c r="AD79" s="2022"/>
      <c r="AE79" s="2020" t="s">
        <v>6</v>
      </c>
      <c r="AF79" s="2021"/>
      <c r="AG79" s="2021"/>
      <c r="AH79" s="2021"/>
      <c r="AI79" s="2021"/>
      <c r="AJ79" s="2021"/>
      <c r="AK79" s="2021"/>
      <c r="AL79" s="2021"/>
      <c r="AM79" s="2021"/>
      <c r="AN79" s="2021"/>
      <c r="AO79" s="2021"/>
      <c r="AP79" s="2021"/>
      <c r="AQ79" s="2022"/>
      <c r="AR79" s="2020" t="s">
        <v>6</v>
      </c>
      <c r="AS79" s="2021"/>
      <c r="AT79" s="2021"/>
      <c r="AU79" s="2021"/>
      <c r="AV79" s="2021"/>
      <c r="AW79" s="2021"/>
      <c r="AX79" s="2021"/>
      <c r="AY79" s="2021"/>
      <c r="AZ79" s="2021"/>
      <c r="BA79" s="2021"/>
      <c r="BB79" s="2021"/>
      <c r="BC79" s="2021"/>
      <c r="BD79" s="2037"/>
      <c r="BE79" s="78"/>
      <c r="BF79" s="78"/>
      <c r="BG79" s="78"/>
    </row>
    <row r="80" spans="2:59" ht="36" hidden="1" customHeight="1">
      <c r="B80" s="2013"/>
      <c r="C80" s="2014"/>
      <c r="D80" s="2014"/>
      <c r="E80" s="2020" t="s">
        <v>6</v>
      </c>
      <c r="F80" s="2021"/>
      <c r="G80" s="2021"/>
      <c r="H80" s="2021"/>
      <c r="I80" s="2021"/>
      <c r="J80" s="2021"/>
      <c r="K80" s="2021"/>
      <c r="L80" s="2021"/>
      <c r="M80" s="2021"/>
      <c r="N80" s="2021"/>
      <c r="O80" s="2021"/>
      <c r="P80" s="2021"/>
      <c r="Q80" s="2022"/>
      <c r="R80" s="2020" t="s">
        <v>6</v>
      </c>
      <c r="S80" s="2021"/>
      <c r="T80" s="2021"/>
      <c r="U80" s="2021"/>
      <c r="V80" s="2021"/>
      <c r="W80" s="2021"/>
      <c r="X80" s="2021"/>
      <c r="Y80" s="2021"/>
      <c r="Z80" s="2021"/>
      <c r="AA80" s="2021"/>
      <c r="AB80" s="2021"/>
      <c r="AC80" s="2021"/>
      <c r="AD80" s="2022"/>
      <c r="AE80" s="2020" t="s">
        <v>6</v>
      </c>
      <c r="AF80" s="2021"/>
      <c r="AG80" s="2021"/>
      <c r="AH80" s="2021"/>
      <c r="AI80" s="2021"/>
      <c r="AJ80" s="2021"/>
      <c r="AK80" s="2021"/>
      <c r="AL80" s="2021"/>
      <c r="AM80" s="2021"/>
      <c r="AN80" s="2021"/>
      <c r="AO80" s="2021"/>
      <c r="AP80" s="2021"/>
      <c r="AQ80" s="2022"/>
      <c r="AR80" s="2020" t="s">
        <v>6</v>
      </c>
      <c r="AS80" s="2021"/>
      <c r="AT80" s="2021"/>
      <c r="AU80" s="2021"/>
      <c r="AV80" s="2021"/>
      <c r="AW80" s="2021"/>
      <c r="AX80" s="2021"/>
      <c r="AY80" s="2021"/>
      <c r="AZ80" s="2021"/>
      <c r="BA80" s="2021"/>
      <c r="BB80" s="2021"/>
      <c r="BC80" s="2021"/>
      <c r="BD80" s="2037"/>
      <c r="BE80" s="78"/>
      <c r="BF80" s="78"/>
      <c r="BG80" s="78"/>
    </row>
    <row r="81" spans="2:59" ht="36" hidden="1" customHeight="1">
      <c r="B81" s="2013"/>
      <c r="C81" s="2014"/>
      <c r="D81" s="2014"/>
      <c r="E81" s="2020" t="s">
        <v>6</v>
      </c>
      <c r="F81" s="2021"/>
      <c r="G81" s="2021"/>
      <c r="H81" s="2021"/>
      <c r="I81" s="2021"/>
      <c r="J81" s="2021"/>
      <c r="K81" s="2021"/>
      <c r="L81" s="2021"/>
      <c r="M81" s="2021"/>
      <c r="N81" s="2021"/>
      <c r="O81" s="2021"/>
      <c r="P81" s="2021"/>
      <c r="Q81" s="2022"/>
      <c r="R81" s="2020" t="s">
        <v>6</v>
      </c>
      <c r="S81" s="2021"/>
      <c r="T81" s="2021"/>
      <c r="U81" s="2021"/>
      <c r="V81" s="2021"/>
      <c r="W81" s="2021"/>
      <c r="X81" s="2021"/>
      <c r="Y81" s="2021"/>
      <c r="Z81" s="2021"/>
      <c r="AA81" s="2021"/>
      <c r="AB81" s="2021"/>
      <c r="AC81" s="2021"/>
      <c r="AD81" s="2022"/>
      <c r="AE81" s="2020" t="s">
        <v>6</v>
      </c>
      <c r="AF81" s="2021"/>
      <c r="AG81" s="2021"/>
      <c r="AH81" s="2021"/>
      <c r="AI81" s="2021"/>
      <c r="AJ81" s="2021"/>
      <c r="AK81" s="2021"/>
      <c r="AL81" s="2021"/>
      <c r="AM81" s="2021"/>
      <c r="AN81" s="2021"/>
      <c r="AO81" s="2021"/>
      <c r="AP81" s="2021"/>
      <c r="AQ81" s="2022"/>
      <c r="AR81" s="2020" t="s">
        <v>6</v>
      </c>
      <c r="AS81" s="2021"/>
      <c r="AT81" s="2021"/>
      <c r="AU81" s="2021"/>
      <c r="AV81" s="2021"/>
      <c r="AW81" s="2021"/>
      <c r="AX81" s="2021"/>
      <c r="AY81" s="2021"/>
      <c r="AZ81" s="2021"/>
      <c r="BA81" s="2021"/>
      <c r="BB81" s="2021"/>
      <c r="BC81" s="2021"/>
      <c r="BD81" s="2037"/>
      <c r="BE81" s="78"/>
      <c r="BF81" s="78"/>
      <c r="BG81" s="78"/>
    </row>
    <row r="82" spans="2:59" ht="36" hidden="1" customHeight="1">
      <c r="B82" s="2013"/>
      <c r="C82" s="2014"/>
      <c r="D82" s="2014"/>
      <c r="E82" s="2020" t="s">
        <v>6</v>
      </c>
      <c r="F82" s="2021"/>
      <c r="G82" s="2021"/>
      <c r="H82" s="2021"/>
      <c r="I82" s="2021"/>
      <c r="J82" s="2021"/>
      <c r="K82" s="2021"/>
      <c r="L82" s="2021"/>
      <c r="M82" s="2021"/>
      <c r="N82" s="2021"/>
      <c r="O82" s="2021"/>
      <c r="P82" s="2021"/>
      <c r="Q82" s="2022"/>
      <c r="R82" s="2020" t="s">
        <v>6</v>
      </c>
      <c r="S82" s="2021"/>
      <c r="T82" s="2021"/>
      <c r="U82" s="2021"/>
      <c r="V82" s="2021"/>
      <c r="W82" s="2021"/>
      <c r="X82" s="2021"/>
      <c r="Y82" s="2021"/>
      <c r="Z82" s="2021"/>
      <c r="AA82" s="2021"/>
      <c r="AB82" s="2021"/>
      <c r="AC82" s="2021"/>
      <c r="AD82" s="2022"/>
      <c r="AE82" s="2020" t="s">
        <v>6</v>
      </c>
      <c r="AF82" s="2021"/>
      <c r="AG82" s="2021"/>
      <c r="AH82" s="2021"/>
      <c r="AI82" s="2021"/>
      <c r="AJ82" s="2021"/>
      <c r="AK82" s="2021"/>
      <c r="AL82" s="2021"/>
      <c r="AM82" s="2021"/>
      <c r="AN82" s="2021"/>
      <c r="AO82" s="2021"/>
      <c r="AP82" s="2021"/>
      <c r="AQ82" s="2022"/>
      <c r="AR82" s="2020" t="s">
        <v>6</v>
      </c>
      <c r="AS82" s="2021"/>
      <c r="AT82" s="2021"/>
      <c r="AU82" s="2021"/>
      <c r="AV82" s="2021"/>
      <c r="AW82" s="2021"/>
      <c r="AX82" s="2021"/>
      <c r="AY82" s="2021"/>
      <c r="AZ82" s="2021"/>
      <c r="BA82" s="2021"/>
      <c r="BB82" s="2021"/>
      <c r="BC82" s="2021"/>
      <c r="BD82" s="2037"/>
      <c r="BE82" s="78"/>
      <c r="BF82" s="78"/>
      <c r="BG82" s="78"/>
    </row>
    <row r="83" spans="2:59" ht="36" hidden="1" customHeight="1">
      <c r="B83" s="2013"/>
      <c r="C83" s="2014"/>
      <c r="D83" s="2014"/>
      <c r="E83" s="2020" t="s">
        <v>6</v>
      </c>
      <c r="F83" s="2021"/>
      <c r="G83" s="2021"/>
      <c r="H83" s="2021"/>
      <c r="I83" s="2021"/>
      <c r="J83" s="2021"/>
      <c r="K83" s="2021"/>
      <c r="L83" s="2021"/>
      <c r="M83" s="2021"/>
      <c r="N83" s="2021"/>
      <c r="O83" s="2021"/>
      <c r="P83" s="2021"/>
      <c r="Q83" s="2022"/>
      <c r="R83" s="2020" t="s">
        <v>6</v>
      </c>
      <c r="S83" s="2021"/>
      <c r="T83" s="2021"/>
      <c r="U83" s="2021"/>
      <c r="V83" s="2021"/>
      <c r="W83" s="2021"/>
      <c r="X83" s="2021"/>
      <c r="Y83" s="2021"/>
      <c r="Z83" s="2021"/>
      <c r="AA83" s="2021"/>
      <c r="AB83" s="2021"/>
      <c r="AC83" s="2021"/>
      <c r="AD83" s="2022"/>
      <c r="AE83" s="2020" t="s">
        <v>6</v>
      </c>
      <c r="AF83" s="2021"/>
      <c r="AG83" s="2021"/>
      <c r="AH83" s="2021"/>
      <c r="AI83" s="2021"/>
      <c r="AJ83" s="2021"/>
      <c r="AK83" s="2021"/>
      <c r="AL83" s="2021"/>
      <c r="AM83" s="2021"/>
      <c r="AN83" s="2021"/>
      <c r="AO83" s="2021"/>
      <c r="AP83" s="2021"/>
      <c r="AQ83" s="2022"/>
      <c r="AR83" s="2020" t="s">
        <v>6</v>
      </c>
      <c r="AS83" s="2021"/>
      <c r="AT83" s="2021"/>
      <c r="AU83" s="2021"/>
      <c r="AV83" s="2021"/>
      <c r="AW83" s="2021"/>
      <c r="AX83" s="2021"/>
      <c r="AY83" s="2021"/>
      <c r="AZ83" s="2021"/>
      <c r="BA83" s="2021"/>
      <c r="BB83" s="2021"/>
      <c r="BC83" s="2021"/>
      <c r="BD83" s="2037"/>
      <c r="BE83" s="78"/>
      <c r="BF83" s="78"/>
      <c r="BG83" s="78"/>
    </row>
    <row r="84" spans="2:59" ht="36" hidden="1" customHeight="1" thickBot="1">
      <c r="B84" s="2013"/>
      <c r="C84" s="2014"/>
      <c r="D84" s="2014"/>
      <c r="E84" s="2020" t="s">
        <v>6</v>
      </c>
      <c r="F84" s="2021"/>
      <c r="G84" s="2021"/>
      <c r="H84" s="2021"/>
      <c r="I84" s="2021"/>
      <c r="J84" s="2021"/>
      <c r="K84" s="2021"/>
      <c r="L84" s="2021"/>
      <c r="M84" s="2021"/>
      <c r="N84" s="2021"/>
      <c r="O84" s="2021"/>
      <c r="P84" s="2021"/>
      <c r="Q84" s="2022"/>
      <c r="R84" s="2020" t="s">
        <v>6</v>
      </c>
      <c r="S84" s="2021"/>
      <c r="T84" s="2021"/>
      <c r="U84" s="2021"/>
      <c r="V84" s="2021"/>
      <c r="W84" s="2021"/>
      <c r="X84" s="2021"/>
      <c r="Y84" s="2021"/>
      <c r="Z84" s="2021"/>
      <c r="AA84" s="2021"/>
      <c r="AB84" s="2021"/>
      <c r="AC84" s="2021"/>
      <c r="AD84" s="2022"/>
      <c r="AE84" s="2020" t="s">
        <v>6</v>
      </c>
      <c r="AF84" s="2021"/>
      <c r="AG84" s="2021"/>
      <c r="AH84" s="2021"/>
      <c r="AI84" s="2021"/>
      <c r="AJ84" s="2021"/>
      <c r="AK84" s="2021"/>
      <c r="AL84" s="2021"/>
      <c r="AM84" s="2021"/>
      <c r="AN84" s="2021"/>
      <c r="AO84" s="2021"/>
      <c r="AP84" s="2021"/>
      <c r="AQ84" s="2022"/>
      <c r="AR84" s="2020" t="s">
        <v>6</v>
      </c>
      <c r="AS84" s="2021"/>
      <c r="AT84" s="2021"/>
      <c r="AU84" s="2021"/>
      <c r="AV84" s="2021"/>
      <c r="AW84" s="2021"/>
      <c r="AX84" s="2021"/>
      <c r="AY84" s="2021"/>
      <c r="AZ84" s="2021"/>
      <c r="BA84" s="2021"/>
      <c r="BB84" s="2021"/>
      <c r="BC84" s="2021"/>
      <c r="BD84" s="2037"/>
      <c r="BE84" s="78"/>
      <c r="BF84" s="78"/>
      <c r="BG84" s="78"/>
    </row>
    <row r="85" spans="2:59" ht="36" hidden="1" customHeight="1">
      <c r="B85" s="2013"/>
      <c r="C85" s="2014"/>
      <c r="D85" s="2014"/>
      <c r="E85" s="2020" t="s">
        <v>6</v>
      </c>
      <c r="F85" s="2021"/>
      <c r="G85" s="2021"/>
      <c r="H85" s="2021"/>
      <c r="I85" s="2021"/>
      <c r="J85" s="2021"/>
      <c r="K85" s="2021"/>
      <c r="L85" s="2021"/>
      <c r="M85" s="2021"/>
      <c r="N85" s="2021"/>
      <c r="O85" s="2021"/>
      <c r="P85" s="2021"/>
      <c r="Q85" s="2022"/>
      <c r="R85" s="2020" t="s">
        <v>6</v>
      </c>
      <c r="S85" s="2021"/>
      <c r="T85" s="2021"/>
      <c r="U85" s="2021"/>
      <c r="V85" s="2021"/>
      <c r="W85" s="2021"/>
      <c r="X85" s="2021"/>
      <c r="Y85" s="2021"/>
      <c r="Z85" s="2021"/>
      <c r="AA85" s="2021"/>
      <c r="AB85" s="2021"/>
      <c r="AC85" s="2021"/>
      <c r="AD85" s="2022"/>
      <c r="AE85" s="2020" t="s">
        <v>6</v>
      </c>
      <c r="AF85" s="2021"/>
      <c r="AG85" s="2021"/>
      <c r="AH85" s="2021"/>
      <c r="AI85" s="2021"/>
      <c r="AJ85" s="2021"/>
      <c r="AK85" s="2021"/>
      <c r="AL85" s="2021"/>
      <c r="AM85" s="2021"/>
      <c r="AN85" s="2021"/>
      <c r="AO85" s="2021"/>
      <c r="AP85" s="2021"/>
      <c r="AQ85" s="2022"/>
      <c r="AR85" s="2020" t="s">
        <v>6</v>
      </c>
      <c r="AS85" s="2021"/>
      <c r="AT85" s="2021"/>
      <c r="AU85" s="2021"/>
      <c r="AV85" s="2021"/>
      <c r="AW85" s="2021"/>
      <c r="AX85" s="2021"/>
      <c r="AY85" s="2021"/>
      <c r="AZ85" s="2021"/>
      <c r="BA85" s="2021"/>
      <c r="BB85" s="2021"/>
      <c r="BC85" s="2021"/>
      <c r="BD85" s="2037"/>
      <c r="BE85" s="78"/>
      <c r="BF85" s="78"/>
      <c r="BG85" s="78"/>
    </row>
    <row r="86" spans="2:59" ht="36" hidden="1" customHeight="1">
      <c r="B86" s="2013"/>
      <c r="C86" s="2014"/>
      <c r="D86" s="2014"/>
      <c r="E86" s="2020" t="s">
        <v>6</v>
      </c>
      <c r="F86" s="2021"/>
      <c r="G86" s="2021"/>
      <c r="H86" s="2021"/>
      <c r="I86" s="2021"/>
      <c r="J86" s="2021"/>
      <c r="K86" s="2021"/>
      <c r="L86" s="2021"/>
      <c r="M86" s="2021"/>
      <c r="N86" s="2021"/>
      <c r="O86" s="2021"/>
      <c r="P86" s="2021"/>
      <c r="Q86" s="2022"/>
      <c r="R86" s="2020" t="s">
        <v>6</v>
      </c>
      <c r="S86" s="2021"/>
      <c r="T86" s="2021"/>
      <c r="U86" s="2021"/>
      <c r="V86" s="2021"/>
      <c r="W86" s="2021"/>
      <c r="X86" s="2021"/>
      <c r="Y86" s="2021"/>
      <c r="Z86" s="2021"/>
      <c r="AA86" s="2021"/>
      <c r="AB86" s="2021"/>
      <c r="AC86" s="2021"/>
      <c r="AD86" s="2022"/>
      <c r="AE86" s="2020" t="s">
        <v>6</v>
      </c>
      <c r="AF86" s="2021"/>
      <c r="AG86" s="2021"/>
      <c r="AH86" s="2021"/>
      <c r="AI86" s="2021"/>
      <c r="AJ86" s="2021"/>
      <c r="AK86" s="2021"/>
      <c r="AL86" s="2021"/>
      <c r="AM86" s="2021"/>
      <c r="AN86" s="2021"/>
      <c r="AO86" s="2021"/>
      <c r="AP86" s="2021"/>
      <c r="AQ86" s="2022"/>
      <c r="AR86" s="2020" t="s">
        <v>6</v>
      </c>
      <c r="AS86" s="2021"/>
      <c r="AT86" s="2021"/>
      <c r="AU86" s="2021"/>
      <c r="AV86" s="2021"/>
      <c r="AW86" s="2021"/>
      <c r="AX86" s="2021"/>
      <c r="AY86" s="2021"/>
      <c r="AZ86" s="2021"/>
      <c r="BA86" s="2021"/>
      <c r="BB86" s="2021"/>
      <c r="BC86" s="2021"/>
      <c r="BD86" s="2037"/>
      <c r="BE86" s="78"/>
      <c r="BF86" s="78"/>
      <c r="BG86" s="78"/>
    </row>
    <row r="87" spans="2:59" ht="36" hidden="1" customHeight="1">
      <c r="B87" s="2013"/>
      <c r="C87" s="2014"/>
      <c r="D87" s="2014"/>
      <c r="E87" s="2020" t="s">
        <v>6</v>
      </c>
      <c r="F87" s="2021"/>
      <c r="G87" s="2021"/>
      <c r="H87" s="2021"/>
      <c r="I87" s="2021"/>
      <c r="J87" s="2021"/>
      <c r="K87" s="2021"/>
      <c r="L87" s="2021"/>
      <c r="M87" s="2021"/>
      <c r="N87" s="2021"/>
      <c r="O87" s="2021"/>
      <c r="P87" s="2021"/>
      <c r="Q87" s="2022"/>
      <c r="R87" s="2020" t="s">
        <v>6</v>
      </c>
      <c r="S87" s="2021"/>
      <c r="T87" s="2021"/>
      <c r="U87" s="2021"/>
      <c r="V87" s="2021"/>
      <c r="W87" s="2021"/>
      <c r="X87" s="2021"/>
      <c r="Y87" s="2021"/>
      <c r="Z87" s="2021"/>
      <c r="AA87" s="2021"/>
      <c r="AB87" s="2021"/>
      <c r="AC87" s="2021"/>
      <c r="AD87" s="2022"/>
      <c r="AE87" s="2020" t="s">
        <v>6</v>
      </c>
      <c r="AF87" s="2021"/>
      <c r="AG87" s="2021"/>
      <c r="AH87" s="2021"/>
      <c r="AI87" s="2021"/>
      <c r="AJ87" s="2021"/>
      <c r="AK87" s="2021"/>
      <c r="AL87" s="2021"/>
      <c r="AM87" s="2021"/>
      <c r="AN87" s="2021"/>
      <c r="AO87" s="2021"/>
      <c r="AP87" s="2021"/>
      <c r="AQ87" s="2022"/>
      <c r="AR87" s="2020" t="s">
        <v>6</v>
      </c>
      <c r="AS87" s="2021"/>
      <c r="AT87" s="2021"/>
      <c r="AU87" s="2021"/>
      <c r="AV87" s="2021"/>
      <c r="AW87" s="2021"/>
      <c r="AX87" s="2021"/>
      <c r="AY87" s="2021"/>
      <c r="AZ87" s="2021"/>
      <c r="BA87" s="2021"/>
      <c r="BB87" s="2021"/>
      <c r="BC87" s="2021"/>
      <c r="BD87" s="2037"/>
      <c r="BE87" s="78"/>
      <c r="BF87" s="78"/>
      <c r="BG87" s="78"/>
    </row>
    <row r="88" spans="2:59" ht="36" hidden="1" customHeight="1">
      <c r="B88" s="2013"/>
      <c r="C88" s="2014"/>
      <c r="D88" s="2014"/>
      <c r="E88" s="2020" t="s">
        <v>6</v>
      </c>
      <c r="F88" s="2021"/>
      <c r="G88" s="2021"/>
      <c r="H88" s="2021"/>
      <c r="I88" s="2021"/>
      <c r="J88" s="2021"/>
      <c r="K88" s="2021"/>
      <c r="L88" s="2021"/>
      <c r="M88" s="2021"/>
      <c r="N88" s="2021"/>
      <c r="O88" s="2021"/>
      <c r="P88" s="2021"/>
      <c r="Q88" s="2022"/>
      <c r="R88" s="2020" t="s">
        <v>6</v>
      </c>
      <c r="S88" s="2021"/>
      <c r="T88" s="2021"/>
      <c r="U88" s="2021"/>
      <c r="V88" s="2021"/>
      <c r="W88" s="2021"/>
      <c r="X88" s="2021"/>
      <c r="Y88" s="2021"/>
      <c r="Z88" s="2021"/>
      <c r="AA88" s="2021"/>
      <c r="AB88" s="2021"/>
      <c r="AC88" s="2021"/>
      <c r="AD88" s="2022"/>
      <c r="AE88" s="2020" t="s">
        <v>6</v>
      </c>
      <c r="AF88" s="2021"/>
      <c r="AG88" s="2021"/>
      <c r="AH88" s="2021"/>
      <c r="AI88" s="2021"/>
      <c r="AJ88" s="2021"/>
      <c r="AK88" s="2021"/>
      <c r="AL88" s="2021"/>
      <c r="AM88" s="2021"/>
      <c r="AN88" s="2021"/>
      <c r="AO88" s="2021"/>
      <c r="AP88" s="2021"/>
      <c r="AQ88" s="2022"/>
      <c r="AR88" s="2020" t="s">
        <v>6</v>
      </c>
      <c r="AS88" s="2021"/>
      <c r="AT88" s="2021"/>
      <c r="AU88" s="2021"/>
      <c r="AV88" s="2021"/>
      <c r="AW88" s="2021"/>
      <c r="AX88" s="2021"/>
      <c r="AY88" s="2021"/>
      <c r="AZ88" s="2021"/>
      <c r="BA88" s="2021"/>
      <c r="BB88" s="2021"/>
      <c r="BC88" s="2021"/>
      <c r="BD88" s="2037"/>
      <c r="BE88" s="78"/>
      <c r="BF88" s="78"/>
      <c r="BG88" s="78"/>
    </row>
    <row r="89" spans="2:59" ht="36" hidden="1" customHeight="1">
      <c r="B89" s="2013"/>
      <c r="C89" s="2014"/>
      <c r="D89" s="2014"/>
      <c r="E89" s="2020" t="s">
        <v>6</v>
      </c>
      <c r="F89" s="2021"/>
      <c r="G89" s="2021"/>
      <c r="H89" s="2021"/>
      <c r="I89" s="2021"/>
      <c r="J89" s="2021"/>
      <c r="K89" s="2021"/>
      <c r="L89" s="2021"/>
      <c r="M89" s="2021"/>
      <c r="N89" s="2021"/>
      <c r="O89" s="2021"/>
      <c r="P89" s="2021"/>
      <c r="Q89" s="2022"/>
      <c r="R89" s="2020" t="s">
        <v>6</v>
      </c>
      <c r="S89" s="2021"/>
      <c r="T89" s="2021"/>
      <c r="U89" s="2021"/>
      <c r="V89" s="2021"/>
      <c r="W89" s="2021"/>
      <c r="X89" s="2021"/>
      <c r="Y89" s="2021"/>
      <c r="Z89" s="2021"/>
      <c r="AA89" s="2021"/>
      <c r="AB89" s="2021"/>
      <c r="AC89" s="2021"/>
      <c r="AD89" s="2022"/>
      <c r="AE89" s="2020" t="s">
        <v>6</v>
      </c>
      <c r="AF89" s="2021"/>
      <c r="AG89" s="2021"/>
      <c r="AH89" s="2021"/>
      <c r="AI89" s="2021"/>
      <c r="AJ89" s="2021"/>
      <c r="AK89" s="2021"/>
      <c r="AL89" s="2021"/>
      <c r="AM89" s="2021"/>
      <c r="AN89" s="2021"/>
      <c r="AO89" s="2021"/>
      <c r="AP89" s="2021"/>
      <c r="AQ89" s="2022"/>
      <c r="AR89" s="2020" t="s">
        <v>6</v>
      </c>
      <c r="AS89" s="2021"/>
      <c r="AT89" s="2021"/>
      <c r="AU89" s="2021"/>
      <c r="AV89" s="2021"/>
      <c r="AW89" s="2021"/>
      <c r="AX89" s="2021"/>
      <c r="AY89" s="2021"/>
      <c r="AZ89" s="2021"/>
      <c r="BA89" s="2021"/>
      <c r="BB89" s="2021"/>
      <c r="BC89" s="2021"/>
      <c r="BD89" s="2037"/>
      <c r="BE89" s="78"/>
      <c r="BF89" s="78"/>
      <c r="BG89" s="78"/>
    </row>
    <row r="90" spans="2:59" ht="36" hidden="1" customHeight="1">
      <c r="B90" s="2013"/>
      <c r="C90" s="2014"/>
      <c r="D90" s="2014"/>
      <c r="E90" s="2020" t="s">
        <v>6</v>
      </c>
      <c r="F90" s="2021"/>
      <c r="G90" s="2021"/>
      <c r="H90" s="2021"/>
      <c r="I90" s="2021"/>
      <c r="J90" s="2021"/>
      <c r="K90" s="2021"/>
      <c r="L90" s="2021"/>
      <c r="M90" s="2021"/>
      <c r="N90" s="2021"/>
      <c r="O90" s="2021"/>
      <c r="P90" s="2021"/>
      <c r="Q90" s="2022"/>
      <c r="R90" s="2020" t="s">
        <v>6</v>
      </c>
      <c r="S90" s="2021"/>
      <c r="T90" s="2021"/>
      <c r="U90" s="2021"/>
      <c r="V90" s="2021"/>
      <c r="W90" s="2021"/>
      <c r="X90" s="2021"/>
      <c r="Y90" s="2021"/>
      <c r="Z90" s="2021"/>
      <c r="AA90" s="2021"/>
      <c r="AB90" s="2021"/>
      <c r="AC90" s="2021"/>
      <c r="AD90" s="2022"/>
      <c r="AE90" s="2020" t="s">
        <v>6</v>
      </c>
      <c r="AF90" s="2021"/>
      <c r="AG90" s="2021"/>
      <c r="AH90" s="2021"/>
      <c r="AI90" s="2021"/>
      <c r="AJ90" s="2021"/>
      <c r="AK90" s="2021"/>
      <c r="AL90" s="2021"/>
      <c r="AM90" s="2021"/>
      <c r="AN90" s="2021"/>
      <c r="AO90" s="2021"/>
      <c r="AP90" s="2021"/>
      <c r="AQ90" s="2022"/>
      <c r="AR90" s="2020" t="s">
        <v>6</v>
      </c>
      <c r="AS90" s="2021"/>
      <c r="AT90" s="2021"/>
      <c r="AU90" s="2021"/>
      <c r="AV90" s="2021"/>
      <c r="AW90" s="2021"/>
      <c r="AX90" s="2021"/>
      <c r="AY90" s="2021"/>
      <c r="AZ90" s="2021"/>
      <c r="BA90" s="2021"/>
      <c r="BB90" s="2021"/>
      <c r="BC90" s="2021"/>
      <c r="BD90" s="2037"/>
      <c r="BE90" s="78"/>
      <c r="BF90" s="78"/>
      <c r="BG90" s="78"/>
    </row>
    <row r="91" spans="2:59" ht="36" hidden="1" customHeight="1">
      <c r="B91" s="2013"/>
      <c r="C91" s="2014"/>
      <c r="D91" s="2014"/>
      <c r="E91" s="2020" t="s">
        <v>6</v>
      </c>
      <c r="F91" s="2021"/>
      <c r="G91" s="2021"/>
      <c r="H91" s="2021"/>
      <c r="I91" s="2021"/>
      <c r="J91" s="2021"/>
      <c r="K91" s="2021"/>
      <c r="L91" s="2021"/>
      <c r="M91" s="2021"/>
      <c r="N91" s="2021"/>
      <c r="O91" s="2021"/>
      <c r="P91" s="2021"/>
      <c r="Q91" s="2022"/>
      <c r="R91" s="2020" t="s">
        <v>6</v>
      </c>
      <c r="S91" s="2021"/>
      <c r="T91" s="2021"/>
      <c r="U91" s="2021"/>
      <c r="V91" s="2021"/>
      <c r="W91" s="2021"/>
      <c r="X91" s="2021"/>
      <c r="Y91" s="2021"/>
      <c r="Z91" s="2021"/>
      <c r="AA91" s="2021"/>
      <c r="AB91" s="2021"/>
      <c r="AC91" s="2021"/>
      <c r="AD91" s="2022"/>
      <c r="AE91" s="2020" t="s">
        <v>6</v>
      </c>
      <c r="AF91" s="2021"/>
      <c r="AG91" s="2021"/>
      <c r="AH91" s="2021"/>
      <c r="AI91" s="2021"/>
      <c r="AJ91" s="2021"/>
      <c r="AK91" s="2021"/>
      <c r="AL91" s="2021"/>
      <c r="AM91" s="2021"/>
      <c r="AN91" s="2021"/>
      <c r="AO91" s="2021"/>
      <c r="AP91" s="2021"/>
      <c r="AQ91" s="2022"/>
      <c r="AR91" s="2020" t="s">
        <v>6</v>
      </c>
      <c r="AS91" s="2021"/>
      <c r="AT91" s="2021"/>
      <c r="AU91" s="2021"/>
      <c r="AV91" s="2021"/>
      <c r="AW91" s="2021"/>
      <c r="AX91" s="2021"/>
      <c r="AY91" s="2021"/>
      <c r="AZ91" s="2021"/>
      <c r="BA91" s="2021"/>
      <c r="BB91" s="2021"/>
      <c r="BC91" s="2021"/>
      <c r="BD91" s="2037"/>
      <c r="BE91" s="78"/>
      <c r="BF91" s="78"/>
      <c r="BG91" s="78"/>
    </row>
    <row r="92" spans="2:59" ht="36" hidden="1" customHeight="1">
      <c r="B92" s="2013"/>
      <c r="C92" s="2014"/>
      <c r="D92" s="2014"/>
      <c r="E92" s="2020" t="s">
        <v>6</v>
      </c>
      <c r="F92" s="2021"/>
      <c r="G92" s="2021"/>
      <c r="H92" s="2021"/>
      <c r="I92" s="2021"/>
      <c r="J92" s="2021"/>
      <c r="K92" s="2021"/>
      <c r="L92" s="2021"/>
      <c r="M92" s="2021"/>
      <c r="N92" s="2021"/>
      <c r="O92" s="2021"/>
      <c r="P92" s="2021"/>
      <c r="Q92" s="2022"/>
      <c r="R92" s="2020" t="s">
        <v>6</v>
      </c>
      <c r="S92" s="2021"/>
      <c r="T92" s="2021"/>
      <c r="U92" s="2021"/>
      <c r="V92" s="2021"/>
      <c r="W92" s="2021"/>
      <c r="X92" s="2021"/>
      <c r="Y92" s="2021"/>
      <c r="Z92" s="2021"/>
      <c r="AA92" s="2021"/>
      <c r="AB92" s="2021"/>
      <c r="AC92" s="2021"/>
      <c r="AD92" s="2022"/>
      <c r="AE92" s="2020" t="s">
        <v>6</v>
      </c>
      <c r="AF92" s="2021"/>
      <c r="AG92" s="2021"/>
      <c r="AH92" s="2021"/>
      <c r="AI92" s="2021"/>
      <c r="AJ92" s="2021"/>
      <c r="AK92" s="2021"/>
      <c r="AL92" s="2021"/>
      <c r="AM92" s="2021"/>
      <c r="AN92" s="2021"/>
      <c r="AO92" s="2021"/>
      <c r="AP92" s="2021"/>
      <c r="AQ92" s="2022"/>
      <c r="AR92" s="2020" t="s">
        <v>6</v>
      </c>
      <c r="AS92" s="2021"/>
      <c r="AT92" s="2021"/>
      <c r="AU92" s="2021"/>
      <c r="AV92" s="2021"/>
      <c r="AW92" s="2021"/>
      <c r="AX92" s="2021"/>
      <c r="AY92" s="2021"/>
      <c r="AZ92" s="2021"/>
      <c r="BA92" s="2021"/>
      <c r="BB92" s="2021"/>
      <c r="BC92" s="2021"/>
      <c r="BD92" s="2037"/>
      <c r="BE92" s="78"/>
      <c r="BF92" s="78"/>
      <c r="BG92" s="78"/>
    </row>
    <row r="93" spans="2:59" ht="36" hidden="1" customHeight="1">
      <c r="B93" s="2013"/>
      <c r="C93" s="2014"/>
      <c r="D93" s="2014"/>
      <c r="E93" s="2020" t="s">
        <v>6</v>
      </c>
      <c r="F93" s="2021"/>
      <c r="G93" s="2021"/>
      <c r="H93" s="2021"/>
      <c r="I93" s="2021"/>
      <c r="J93" s="2021"/>
      <c r="K93" s="2021"/>
      <c r="L93" s="2021"/>
      <c r="M93" s="2021"/>
      <c r="N93" s="2021"/>
      <c r="O93" s="2021"/>
      <c r="P93" s="2021"/>
      <c r="Q93" s="2022"/>
      <c r="R93" s="2020" t="s">
        <v>6</v>
      </c>
      <c r="S93" s="2021"/>
      <c r="T93" s="2021"/>
      <c r="U93" s="2021"/>
      <c r="V93" s="2021"/>
      <c r="W93" s="2021"/>
      <c r="X93" s="2021"/>
      <c r="Y93" s="2021"/>
      <c r="Z93" s="2021"/>
      <c r="AA93" s="2021"/>
      <c r="AB93" s="2021"/>
      <c r="AC93" s="2021"/>
      <c r="AD93" s="2022"/>
      <c r="AE93" s="2020" t="s">
        <v>6</v>
      </c>
      <c r="AF93" s="2021"/>
      <c r="AG93" s="2021"/>
      <c r="AH93" s="2021"/>
      <c r="AI93" s="2021"/>
      <c r="AJ93" s="2021"/>
      <c r="AK93" s="2021"/>
      <c r="AL93" s="2021"/>
      <c r="AM93" s="2021"/>
      <c r="AN93" s="2021"/>
      <c r="AO93" s="2021"/>
      <c r="AP93" s="2021"/>
      <c r="AQ93" s="2022"/>
      <c r="AR93" s="2020" t="s">
        <v>6</v>
      </c>
      <c r="AS93" s="2021"/>
      <c r="AT93" s="2021"/>
      <c r="AU93" s="2021"/>
      <c r="AV93" s="2021"/>
      <c r="AW93" s="2021"/>
      <c r="AX93" s="2021"/>
      <c r="AY93" s="2021"/>
      <c r="AZ93" s="2021"/>
      <c r="BA93" s="2021"/>
      <c r="BB93" s="2021"/>
      <c r="BC93" s="2021"/>
      <c r="BD93" s="2037"/>
      <c r="BE93" s="78"/>
      <c r="BF93" s="78"/>
      <c r="BG93" s="78"/>
    </row>
    <row r="94" spans="2:59" ht="36" hidden="1" customHeight="1" thickBot="1">
      <c r="B94" s="2013"/>
      <c r="C94" s="2014"/>
      <c r="D94" s="2014"/>
      <c r="E94" s="2020" t="s">
        <v>6</v>
      </c>
      <c r="F94" s="2021"/>
      <c r="G94" s="2021"/>
      <c r="H94" s="2021"/>
      <c r="I94" s="2021"/>
      <c r="J94" s="2021"/>
      <c r="K94" s="2021"/>
      <c r="L94" s="2021"/>
      <c r="M94" s="2021"/>
      <c r="N94" s="2021"/>
      <c r="O94" s="2021"/>
      <c r="P94" s="2021"/>
      <c r="Q94" s="2022"/>
      <c r="R94" s="2020" t="s">
        <v>6</v>
      </c>
      <c r="S94" s="2021"/>
      <c r="T94" s="2021"/>
      <c r="U94" s="2021"/>
      <c r="V94" s="2021"/>
      <c r="W94" s="2021"/>
      <c r="X94" s="2021"/>
      <c r="Y94" s="2021"/>
      <c r="Z94" s="2021"/>
      <c r="AA94" s="2021"/>
      <c r="AB94" s="2021"/>
      <c r="AC94" s="2021"/>
      <c r="AD94" s="2022"/>
      <c r="AE94" s="2020" t="s">
        <v>6</v>
      </c>
      <c r="AF94" s="2021"/>
      <c r="AG94" s="2021"/>
      <c r="AH94" s="2021"/>
      <c r="AI94" s="2021"/>
      <c r="AJ94" s="2021"/>
      <c r="AK94" s="2021"/>
      <c r="AL94" s="2021"/>
      <c r="AM94" s="2021"/>
      <c r="AN94" s="2021"/>
      <c r="AO94" s="2021"/>
      <c r="AP94" s="2021"/>
      <c r="AQ94" s="2022"/>
      <c r="AR94" s="2020" t="s">
        <v>6</v>
      </c>
      <c r="AS94" s="2021"/>
      <c r="AT94" s="2021"/>
      <c r="AU94" s="2021"/>
      <c r="AV94" s="2021"/>
      <c r="AW94" s="2021"/>
      <c r="AX94" s="2021"/>
      <c r="AY94" s="2021"/>
      <c r="AZ94" s="2021"/>
      <c r="BA94" s="2021"/>
      <c r="BB94" s="2021"/>
      <c r="BC94" s="2021"/>
      <c r="BD94" s="2037"/>
      <c r="BE94" s="78"/>
      <c r="BF94" s="78"/>
      <c r="BG94" s="78"/>
    </row>
    <row r="95" spans="2:59" ht="36" hidden="1" customHeight="1">
      <c r="B95" s="2013"/>
      <c r="C95" s="2014"/>
      <c r="D95" s="2014"/>
      <c r="E95" s="2020" t="s">
        <v>6</v>
      </c>
      <c r="F95" s="2021"/>
      <c r="G95" s="2021"/>
      <c r="H95" s="2021"/>
      <c r="I95" s="2021"/>
      <c r="J95" s="2021"/>
      <c r="K95" s="2021"/>
      <c r="L95" s="2021"/>
      <c r="M95" s="2021"/>
      <c r="N95" s="2021"/>
      <c r="O95" s="2021"/>
      <c r="P95" s="2021"/>
      <c r="Q95" s="2022"/>
      <c r="R95" s="2020" t="s">
        <v>6</v>
      </c>
      <c r="S95" s="2021"/>
      <c r="T95" s="2021"/>
      <c r="U95" s="2021"/>
      <c r="V95" s="2021"/>
      <c r="W95" s="2021"/>
      <c r="X95" s="2021"/>
      <c r="Y95" s="2021"/>
      <c r="Z95" s="2021"/>
      <c r="AA95" s="2021"/>
      <c r="AB95" s="2021"/>
      <c r="AC95" s="2021"/>
      <c r="AD95" s="2022"/>
      <c r="AE95" s="2020" t="s">
        <v>6</v>
      </c>
      <c r="AF95" s="2021"/>
      <c r="AG95" s="2021"/>
      <c r="AH95" s="2021"/>
      <c r="AI95" s="2021"/>
      <c r="AJ95" s="2021"/>
      <c r="AK95" s="2021"/>
      <c r="AL95" s="2021"/>
      <c r="AM95" s="2021"/>
      <c r="AN95" s="2021"/>
      <c r="AO95" s="2021"/>
      <c r="AP95" s="2021"/>
      <c r="AQ95" s="2022"/>
      <c r="AR95" s="2020" t="s">
        <v>6</v>
      </c>
      <c r="AS95" s="2021"/>
      <c r="AT95" s="2021"/>
      <c r="AU95" s="2021"/>
      <c r="AV95" s="2021"/>
      <c r="AW95" s="2021"/>
      <c r="AX95" s="2021"/>
      <c r="AY95" s="2021"/>
      <c r="AZ95" s="2021"/>
      <c r="BA95" s="2021"/>
      <c r="BB95" s="2021"/>
      <c r="BC95" s="2021"/>
      <c r="BD95" s="2037"/>
      <c r="BE95" s="78"/>
      <c r="BF95" s="78"/>
      <c r="BG95" s="78"/>
    </row>
    <row r="96" spans="2:59" ht="36" hidden="1" customHeight="1">
      <c r="B96" s="2013"/>
      <c r="C96" s="2014"/>
      <c r="D96" s="2014"/>
      <c r="E96" s="2020" t="s">
        <v>6</v>
      </c>
      <c r="F96" s="2021"/>
      <c r="G96" s="2021"/>
      <c r="H96" s="2021"/>
      <c r="I96" s="2021"/>
      <c r="J96" s="2021"/>
      <c r="K96" s="2021"/>
      <c r="L96" s="2021"/>
      <c r="M96" s="2021"/>
      <c r="N96" s="2021"/>
      <c r="O96" s="2021"/>
      <c r="P96" s="2021"/>
      <c r="Q96" s="2022"/>
      <c r="R96" s="2020" t="s">
        <v>6</v>
      </c>
      <c r="S96" s="2021"/>
      <c r="T96" s="2021"/>
      <c r="U96" s="2021"/>
      <c r="V96" s="2021"/>
      <c r="W96" s="2021"/>
      <c r="X96" s="2021"/>
      <c r="Y96" s="2021"/>
      <c r="Z96" s="2021"/>
      <c r="AA96" s="2021"/>
      <c r="AB96" s="2021"/>
      <c r="AC96" s="2021"/>
      <c r="AD96" s="2022"/>
      <c r="AE96" s="2020" t="s">
        <v>6</v>
      </c>
      <c r="AF96" s="2021"/>
      <c r="AG96" s="2021"/>
      <c r="AH96" s="2021"/>
      <c r="AI96" s="2021"/>
      <c r="AJ96" s="2021"/>
      <c r="AK96" s="2021"/>
      <c r="AL96" s="2021"/>
      <c r="AM96" s="2021"/>
      <c r="AN96" s="2021"/>
      <c r="AO96" s="2021"/>
      <c r="AP96" s="2021"/>
      <c r="AQ96" s="2022"/>
      <c r="AR96" s="2020" t="s">
        <v>6</v>
      </c>
      <c r="AS96" s="2021"/>
      <c r="AT96" s="2021"/>
      <c r="AU96" s="2021"/>
      <c r="AV96" s="2021"/>
      <c r="AW96" s="2021"/>
      <c r="AX96" s="2021"/>
      <c r="AY96" s="2021"/>
      <c r="AZ96" s="2021"/>
      <c r="BA96" s="2021"/>
      <c r="BB96" s="2021"/>
      <c r="BC96" s="2021"/>
      <c r="BD96" s="2037"/>
      <c r="BE96" s="78"/>
      <c r="BF96" s="78"/>
      <c r="BG96" s="78"/>
    </row>
    <row r="97" spans="2:59" ht="36" hidden="1" customHeight="1">
      <c r="B97" s="2013"/>
      <c r="C97" s="2014"/>
      <c r="D97" s="2014"/>
      <c r="E97" s="2020" t="s">
        <v>6</v>
      </c>
      <c r="F97" s="2021"/>
      <c r="G97" s="2021"/>
      <c r="H97" s="2021"/>
      <c r="I97" s="2021"/>
      <c r="J97" s="2021"/>
      <c r="K97" s="2021"/>
      <c r="L97" s="2021"/>
      <c r="M97" s="2021"/>
      <c r="N97" s="2021"/>
      <c r="O97" s="2021"/>
      <c r="P97" s="2021"/>
      <c r="Q97" s="2022"/>
      <c r="R97" s="2020" t="s">
        <v>6</v>
      </c>
      <c r="S97" s="2021"/>
      <c r="T97" s="2021"/>
      <c r="U97" s="2021"/>
      <c r="V97" s="2021"/>
      <c r="W97" s="2021"/>
      <c r="X97" s="2021"/>
      <c r="Y97" s="2021"/>
      <c r="Z97" s="2021"/>
      <c r="AA97" s="2021"/>
      <c r="AB97" s="2021"/>
      <c r="AC97" s="2021"/>
      <c r="AD97" s="2022"/>
      <c r="AE97" s="2020" t="s">
        <v>6</v>
      </c>
      <c r="AF97" s="2021"/>
      <c r="AG97" s="2021"/>
      <c r="AH97" s="2021"/>
      <c r="AI97" s="2021"/>
      <c r="AJ97" s="2021"/>
      <c r="AK97" s="2021"/>
      <c r="AL97" s="2021"/>
      <c r="AM97" s="2021"/>
      <c r="AN97" s="2021"/>
      <c r="AO97" s="2021"/>
      <c r="AP97" s="2021"/>
      <c r="AQ97" s="2022"/>
      <c r="AR97" s="2020" t="s">
        <v>6</v>
      </c>
      <c r="AS97" s="2021"/>
      <c r="AT97" s="2021"/>
      <c r="AU97" s="2021"/>
      <c r="AV97" s="2021"/>
      <c r="AW97" s="2021"/>
      <c r="AX97" s="2021"/>
      <c r="AY97" s="2021"/>
      <c r="AZ97" s="2021"/>
      <c r="BA97" s="2021"/>
      <c r="BB97" s="2021"/>
      <c r="BC97" s="2021"/>
      <c r="BD97" s="2037"/>
      <c r="BE97" s="78"/>
      <c r="BF97" s="78"/>
      <c r="BG97" s="78"/>
    </row>
    <row r="98" spans="2:59" ht="36" hidden="1" customHeight="1">
      <c r="B98" s="2013"/>
      <c r="C98" s="2014"/>
      <c r="D98" s="2014"/>
      <c r="E98" s="2020" t="s">
        <v>6</v>
      </c>
      <c r="F98" s="2021"/>
      <c r="G98" s="2021"/>
      <c r="H98" s="2021"/>
      <c r="I98" s="2021"/>
      <c r="J98" s="2021"/>
      <c r="K98" s="2021"/>
      <c r="L98" s="2021"/>
      <c r="M98" s="2021"/>
      <c r="N98" s="2021"/>
      <c r="O98" s="2021"/>
      <c r="P98" s="2021"/>
      <c r="Q98" s="2022"/>
      <c r="R98" s="2020" t="s">
        <v>6</v>
      </c>
      <c r="S98" s="2021"/>
      <c r="T98" s="2021"/>
      <c r="U98" s="2021"/>
      <c r="V98" s="2021"/>
      <c r="W98" s="2021"/>
      <c r="X98" s="2021"/>
      <c r="Y98" s="2021"/>
      <c r="Z98" s="2021"/>
      <c r="AA98" s="2021"/>
      <c r="AB98" s="2021"/>
      <c r="AC98" s="2021"/>
      <c r="AD98" s="2022"/>
      <c r="AE98" s="2020" t="s">
        <v>6</v>
      </c>
      <c r="AF98" s="2021"/>
      <c r="AG98" s="2021"/>
      <c r="AH98" s="2021"/>
      <c r="AI98" s="2021"/>
      <c r="AJ98" s="2021"/>
      <c r="AK98" s="2021"/>
      <c r="AL98" s="2021"/>
      <c r="AM98" s="2021"/>
      <c r="AN98" s="2021"/>
      <c r="AO98" s="2021"/>
      <c r="AP98" s="2021"/>
      <c r="AQ98" s="2022"/>
      <c r="AR98" s="2020" t="s">
        <v>6</v>
      </c>
      <c r="AS98" s="2021"/>
      <c r="AT98" s="2021"/>
      <c r="AU98" s="2021"/>
      <c r="AV98" s="2021"/>
      <c r="AW98" s="2021"/>
      <c r="AX98" s="2021"/>
      <c r="AY98" s="2021"/>
      <c r="AZ98" s="2021"/>
      <c r="BA98" s="2021"/>
      <c r="BB98" s="2021"/>
      <c r="BC98" s="2021"/>
      <c r="BD98" s="2037"/>
      <c r="BE98" s="78"/>
      <c r="BF98" s="78"/>
      <c r="BG98" s="78"/>
    </row>
    <row r="99" spans="2:59" ht="36" hidden="1" customHeight="1">
      <c r="B99" s="2013"/>
      <c r="C99" s="2014"/>
      <c r="D99" s="2014"/>
      <c r="E99" s="2020" t="s">
        <v>6</v>
      </c>
      <c r="F99" s="2021"/>
      <c r="G99" s="2021"/>
      <c r="H99" s="2021"/>
      <c r="I99" s="2021"/>
      <c r="J99" s="2021"/>
      <c r="K99" s="2021"/>
      <c r="L99" s="2021"/>
      <c r="M99" s="2021"/>
      <c r="N99" s="2021"/>
      <c r="O99" s="2021"/>
      <c r="P99" s="2021"/>
      <c r="Q99" s="2022"/>
      <c r="R99" s="2020" t="s">
        <v>6</v>
      </c>
      <c r="S99" s="2021"/>
      <c r="T99" s="2021"/>
      <c r="U99" s="2021"/>
      <c r="V99" s="2021"/>
      <c r="W99" s="2021"/>
      <c r="X99" s="2021"/>
      <c r="Y99" s="2021"/>
      <c r="Z99" s="2021"/>
      <c r="AA99" s="2021"/>
      <c r="AB99" s="2021"/>
      <c r="AC99" s="2021"/>
      <c r="AD99" s="2022"/>
      <c r="AE99" s="2020" t="s">
        <v>6</v>
      </c>
      <c r="AF99" s="2021"/>
      <c r="AG99" s="2021"/>
      <c r="AH99" s="2021"/>
      <c r="AI99" s="2021"/>
      <c r="AJ99" s="2021"/>
      <c r="AK99" s="2021"/>
      <c r="AL99" s="2021"/>
      <c r="AM99" s="2021"/>
      <c r="AN99" s="2021"/>
      <c r="AO99" s="2021"/>
      <c r="AP99" s="2021"/>
      <c r="AQ99" s="2022"/>
      <c r="AR99" s="2020" t="s">
        <v>6</v>
      </c>
      <c r="AS99" s="2021"/>
      <c r="AT99" s="2021"/>
      <c r="AU99" s="2021"/>
      <c r="AV99" s="2021"/>
      <c r="AW99" s="2021"/>
      <c r="AX99" s="2021"/>
      <c r="AY99" s="2021"/>
      <c r="AZ99" s="2021"/>
      <c r="BA99" s="2021"/>
      <c r="BB99" s="2021"/>
      <c r="BC99" s="2021"/>
      <c r="BD99" s="2037"/>
      <c r="BE99" s="78"/>
      <c r="BF99" s="78"/>
      <c r="BG99" s="78"/>
    </row>
    <row r="100" spans="2:59" ht="36" hidden="1" customHeight="1">
      <c r="B100" s="2013"/>
      <c r="C100" s="2014"/>
      <c r="D100" s="2014"/>
      <c r="E100" s="2020" t="s">
        <v>6</v>
      </c>
      <c r="F100" s="2021"/>
      <c r="G100" s="2021"/>
      <c r="H100" s="2021"/>
      <c r="I100" s="2021"/>
      <c r="J100" s="2021"/>
      <c r="K100" s="2021"/>
      <c r="L100" s="2021"/>
      <c r="M100" s="2021"/>
      <c r="N100" s="2021"/>
      <c r="O100" s="2021"/>
      <c r="P100" s="2021"/>
      <c r="Q100" s="2022"/>
      <c r="R100" s="2020" t="s">
        <v>6</v>
      </c>
      <c r="S100" s="2021"/>
      <c r="T100" s="2021"/>
      <c r="U100" s="2021"/>
      <c r="V100" s="2021"/>
      <c r="W100" s="2021"/>
      <c r="X100" s="2021"/>
      <c r="Y100" s="2021"/>
      <c r="Z100" s="2021"/>
      <c r="AA100" s="2021"/>
      <c r="AB100" s="2021"/>
      <c r="AC100" s="2021"/>
      <c r="AD100" s="2022"/>
      <c r="AE100" s="2020" t="s">
        <v>6</v>
      </c>
      <c r="AF100" s="2021"/>
      <c r="AG100" s="2021"/>
      <c r="AH100" s="2021"/>
      <c r="AI100" s="2021"/>
      <c r="AJ100" s="2021"/>
      <c r="AK100" s="2021"/>
      <c r="AL100" s="2021"/>
      <c r="AM100" s="2021"/>
      <c r="AN100" s="2021"/>
      <c r="AO100" s="2021"/>
      <c r="AP100" s="2021"/>
      <c r="AQ100" s="2022"/>
      <c r="AR100" s="2020" t="s">
        <v>6</v>
      </c>
      <c r="AS100" s="2021"/>
      <c r="AT100" s="2021"/>
      <c r="AU100" s="2021"/>
      <c r="AV100" s="2021"/>
      <c r="AW100" s="2021"/>
      <c r="AX100" s="2021"/>
      <c r="AY100" s="2021"/>
      <c r="AZ100" s="2021"/>
      <c r="BA100" s="2021"/>
      <c r="BB100" s="2021"/>
      <c r="BC100" s="2021"/>
      <c r="BD100" s="2037"/>
      <c r="BE100" s="78"/>
      <c r="BF100" s="78"/>
      <c r="BG100" s="78"/>
    </row>
    <row r="101" spans="2:59" ht="36" hidden="1" customHeight="1">
      <c r="B101" s="2013"/>
      <c r="C101" s="2014"/>
      <c r="D101" s="2014"/>
      <c r="E101" s="2020" t="s">
        <v>6</v>
      </c>
      <c r="F101" s="2021"/>
      <c r="G101" s="2021"/>
      <c r="H101" s="2021"/>
      <c r="I101" s="2021"/>
      <c r="J101" s="2021"/>
      <c r="K101" s="2021"/>
      <c r="L101" s="2021"/>
      <c r="M101" s="2021"/>
      <c r="N101" s="2021"/>
      <c r="O101" s="2021"/>
      <c r="P101" s="2021"/>
      <c r="Q101" s="2022"/>
      <c r="R101" s="2020" t="s">
        <v>6</v>
      </c>
      <c r="S101" s="2021"/>
      <c r="T101" s="2021"/>
      <c r="U101" s="2021"/>
      <c r="V101" s="2021"/>
      <c r="W101" s="2021"/>
      <c r="X101" s="2021"/>
      <c r="Y101" s="2021"/>
      <c r="Z101" s="2021"/>
      <c r="AA101" s="2021"/>
      <c r="AB101" s="2021"/>
      <c r="AC101" s="2021"/>
      <c r="AD101" s="2022"/>
      <c r="AE101" s="2020" t="s">
        <v>6</v>
      </c>
      <c r="AF101" s="2021"/>
      <c r="AG101" s="2021"/>
      <c r="AH101" s="2021"/>
      <c r="AI101" s="2021"/>
      <c r="AJ101" s="2021"/>
      <c r="AK101" s="2021"/>
      <c r="AL101" s="2021"/>
      <c r="AM101" s="2021"/>
      <c r="AN101" s="2021"/>
      <c r="AO101" s="2021"/>
      <c r="AP101" s="2021"/>
      <c r="AQ101" s="2022"/>
      <c r="AR101" s="2020" t="s">
        <v>6</v>
      </c>
      <c r="AS101" s="2021"/>
      <c r="AT101" s="2021"/>
      <c r="AU101" s="2021"/>
      <c r="AV101" s="2021"/>
      <c r="AW101" s="2021"/>
      <c r="AX101" s="2021"/>
      <c r="AY101" s="2021"/>
      <c r="AZ101" s="2021"/>
      <c r="BA101" s="2021"/>
      <c r="BB101" s="2021"/>
      <c r="BC101" s="2021"/>
      <c r="BD101" s="2037"/>
      <c r="BE101" s="78"/>
      <c r="BF101" s="78"/>
      <c r="BG101" s="78"/>
    </row>
    <row r="102" spans="2:59" ht="36" hidden="1" customHeight="1">
      <c r="B102" s="2013"/>
      <c r="C102" s="2014"/>
      <c r="D102" s="2014"/>
      <c r="E102" s="2020" t="s">
        <v>6</v>
      </c>
      <c r="F102" s="2021"/>
      <c r="G102" s="2021"/>
      <c r="H102" s="2021"/>
      <c r="I102" s="2021"/>
      <c r="J102" s="2021"/>
      <c r="K102" s="2021"/>
      <c r="L102" s="2021"/>
      <c r="M102" s="2021"/>
      <c r="N102" s="2021"/>
      <c r="O102" s="2021"/>
      <c r="P102" s="2021"/>
      <c r="Q102" s="2022"/>
      <c r="R102" s="2020" t="s">
        <v>6</v>
      </c>
      <c r="S102" s="2021"/>
      <c r="T102" s="2021"/>
      <c r="U102" s="2021"/>
      <c r="V102" s="2021"/>
      <c r="W102" s="2021"/>
      <c r="X102" s="2021"/>
      <c r="Y102" s="2021"/>
      <c r="Z102" s="2021"/>
      <c r="AA102" s="2021"/>
      <c r="AB102" s="2021"/>
      <c r="AC102" s="2021"/>
      <c r="AD102" s="2022"/>
      <c r="AE102" s="2020" t="s">
        <v>6</v>
      </c>
      <c r="AF102" s="2021"/>
      <c r="AG102" s="2021"/>
      <c r="AH102" s="2021"/>
      <c r="AI102" s="2021"/>
      <c r="AJ102" s="2021"/>
      <c r="AK102" s="2021"/>
      <c r="AL102" s="2021"/>
      <c r="AM102" s="2021"/>
      <c r="AN102" s="2021"/>
      <c r="AO102" s="2021"/>
      <c r="AP102" s="2021"/>
      <c r="AQ102" s="2022"/>
      <c r="AR102" s="2020" t="s">
        <v>6</v>
      </c>
      <c r="AS102" s="2021"/>
      <c r="AT102" s="2021"/>
      <c r="AU102" s="2021"/>
      <c r="AV102" s="2021"/>
      <c r="AW102" s="2021"/>
      <c r="AX102" s="2021"/>
      <c r="AY102" s="2021"/>
      <c r="AZ102" s="2021"/>
      <c r="BA102" s="2021"/>
      <c r="BB102" s="2021"/>
      <c r="BC102" s="2021"/>
      <c r="BD102" s="2037"/>
      <c r="BE102" s="78"/>
      <c r="BF102" s="78"/>
      <c r="BG102" s="78"/>
    </row>
    <row r="103" spans="2:59" ht="36" hidden="1" customHeight="1">
      <c r="B103" s="2013"/>
      <c r="C103" s="2014"/>
      <c r="D103" s="2014"/>
      <c r="E103" s="2020" t="s">
        <v>6</v>
      </c>
      <c r="F103" s="2021"/>
      <c r="G103" s="2021"/>
      <c r="H103" s="2021"/>
      <c r="I103" s="2021"/>
      <c r="J103" s="2021"/>
      <c r="K103" s="2021"/>
      <c r="L103" s="2021"/>
      <c r="M103" s="2021"/>
      <c r="N103" s="2021"/>
      <c r="O103" s="2021"/>
      <c r="P103" s="2021"/>
      <c r="Q103" s="2022"/>
      <c r="R103" s="2020" t="s">
        <v>6</v>
      </c>
      <c r="S103" s="2021"/>
      <c r="T103" s="2021"/>
      <c r="U103" s="2021"/>
      <c r="V103" s="2021"/>
      <c r="W103" s="2021"/>
      <c r="X103" s="2021"/>
      <c r="Y103" s="2021"/>
      <c r="Z103" s="2021"/>
      <c r="AA103" s="2021"/>
      <c r="AB103" s="2021"/>
      <c r="AC103" s="2021"/>
      <c r="AD103" s="2022"/>
      <c r="AE103" s="2020" t="s">
        <v>6</v>
      </c>
      <c r="AF103" s="2021"/>
      <c r="AG103" s="2021"/>
      <c r="AH103" s="2021"/>
      <c r="AI103" s="2021"/>
      <c r="AJ103" s="2021"/>
      <c r="AK103" s="2021"/>
      <c r="AL103" s="2021"/>
      <c r="AM103" s="2021"/>
      <c r="AN103" s="2021"/>
      <c r="AO103" s="2021"/>
      <c r="AP103" s="2021"/>
      <c r="AQ103" s="2022"/>
      <c r="AR103" s="2020" t="s">
        <v>6</v>
      </c>
      <c r="AS103" s="2021"/>
      <c r="AT103" s="2021"/>
      <c r="AU103" s="2021"/>
      <c r="AV103" s="2021"/>
      <c r="AW103" s="2021"/>
      <c r="AX103" s="2021"/>
      <c r="AY103" s="2021"/>
      <c r="AZ103" s="2021"/>
      <c r="BA103" s="2021"/>
      <c r="BB103" s="2021"/>
      <c r="BC103" s="2021"/>
      <c r="BD103" s="2037"/>
      <c r="BE103" s="78"/>
      <c r="BF103" s="78"/>
      <c r="BG103" s="78"/>
    </row>
    <row r="104" spans="2:59" ht="36" hidden="1" customHeight="1" thickBot="1">
      <c r="B104" s="2038"/>
      <c r="C104" s="2039"/>
      <c r="D104" s="2039"/>
      <c r="E104" s="2034" t="s">
        <v>6</v>
      </c>
      <c r="F104" s="2035"/>
      <c r="G104" s="2035"/>
      <c r="H104" s="2035"/>
      <c r="I104" s="2035"/>
      <c r="J104" s="2035"/>
      <c r="K104" s="2035"/>
      <c r="L104" s="2035"/>
      <c r="M104" s="2035"/>
      <c r="N104" s="2035"/>
      <c r="O104" s="2035"/>
      <c r="P104" s="2035"/>
      <c r="Q104" s="2036"/>
      <c r="R104" s="2034" t="s">
        <v>6</v>
      </c>
      <c r="S104" s="2035"/>
      <c r="T104" s="2035"/>
      <c r="U104" s="2035"/>
      <c r="V104" s="2035"/>
      <c r="W104" s="2035"/>
      <c r="X104" s="2035"/>
      <c r="Y104" s="2035"/>
      <c r="Z104" s="2035"/>
      <c r="AA104" s="2035"/>
      <c r="AB104" s="2035"/>
      <c r="AC104" s="2035"/>
      <c r="AD104" s="2036"/>
      <c r="AE104" s="2034" t="s">
        <v>6</v>
      </c>
      <c r="AF104" s="2035"/>
      <c r="AG104" s="2035"/>
      <c r="AH104" s="2035"/>
      <c r="AI104" s="2035"/>
      <c r="AJ104" s="2035"/>
      <c r="AK104" s="2035"/>
      <c r="AL104" s="2035"/>
      <c r="AM104" s="2035"/>
      <c r="AN104" s="2035"/>
      <c r="AO104" s="2035"/>
      <c r="AP104" s="2035"/>
      <c r="AQ104" s="2036"/>
      <c r="AR104" s="2034" t="s">
        <v>6</v>
      </c>
      <c r="AS104" s="2035"/>
      <c r="AT104" s="2035"/>
      <c r="AU104" s="2035"/>
      <c r="AV104" s="2035"/>
      <c r="AW104" s="2035"/>
      <c r="AX104" s="2035"/>
      <c r="AY104" s="2035"/>
      <c r="AZ104" s="2035"/>
      <c r="BA104" s="2035"/>
      <c r="BB104" s="2035"/>
      <c r="BC104" s="2035"/>
      <c r="BD104" s="2069"/>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041"/>
      <c r="C107" s="2042"/>
      <c r="D107" s="2042"/>
      <c r="E107" s="2042"/>
      <c r="F107" s="2042"/>
      <c r="G107" s="2042"/>
      <c r="H107" s="2042"/>
      <c r="I107" s="2042"/>
      <c r="J107" s="2042"/>
      <c r="K107" s="2042"/>
      <c r="L107" s="2042"/>
      <c r="M107" s="2042"/>
      <c r="N107" s="2042"/>
      <c r="O107" s="2042"/>
      <c r="P107" s="2042"/>
      <c r="Q107" s="2042"/>
      <c r="R107" s="2042"/>
      <c r="S107" s="2042"/>
      <c r="T107" s="2042"/>
      <c r="U107" s="2042"/>
      <c r="V107" s="2042"/>
      <c r="W107" s="2042"/>
      <c r="X107" s="2042"/>
      <c r="Y107" s="2042"/>
      <c r="Z107" s="2042"/>
      <c r="AA107" s="2042"/>
      <c r="AB107" s="2042"/>
      <c r="AC107" s="2042"/>
      <c r="AD107" s="2042"/>
      <c r="AE107" s="2043"/>
      <c r="AF107" s="804"/>
      <c r="AG107" s="2070" t="str" cm="1">
        <f t="array" ref="AG107">IF(AI107="","",元号)</f>
        <v>西暦</v>
      </c>
      <c r="AH107" s="2070"/>
      <c r="AI107" s="2044">
        <f>IF('STEP１（第１入力頁）'!D17&gt;0,'STEP１（第１入力頁）'!D17,"")</f>
        <v>2023</v>
      </c>
      <c r="AJ107" s="2044"/>
      <c r="AK107" s="2044"/>
      <c r="AL107" s="2045"/>
      <c r="AM107" s="1935" t="s">
        <v>147</v>
      </c>
      <c r="AN107" s="1935"/>
      <c r="AO107" s="1935"/>
      <c r="AP107" s="1936"/>
      <c r="AQ107" s="2031" t="s">
        <v>148</v>
      </c>
      <c r="AR107" s="2031"/>
      <c r="AS107" s="2031"/>
      <c r="AT107" s="2031"/>
      <c r="AU107" s="2031"/>
      <c r="AV107" s="2031"/>
      <c r="AW107" s="2031"/>
      <c r="AX107" s="2031"/>
      <c r="AY107" s="2031"/>
      <c r="AZ107" s="2031"/>
      <c r="BA107" s="2031"/>
      <c r="BB107" s="2031"/>
      <c r="BC107" s="2031"/>
      <c r="BD107" s="2046"/>
      <c r="BE107" s="78"/>
      <c r="BF107" s="78"/>
      <c r="BG107" s="78"/>
    </row>
    <row r="108" spans="2:59" ht="25.35" customHeight="1">
      <c r="B108" s="2047" t="s">
        <v>23</v>
      </c>
      <c r="C108" s="2048"/>
      <c r="D108" s="2048"/>
      <c r="E108" s="2048"/>
      <c r="F108" s="2048"/>
      <c r="G108" s="2048"/>
      <c r="H108" s="2048"/>
      <c r="I108" s="2048"/>
      <c r="J108" s="2048"/>
      <c r="K108" s="2048"/>
      <c r="L108" s="2048"/>
      <c r="M108" s="2048"/>
      <c r="N108" s="2048"/>
      <c r="O108" s="2048"/>
      <c r="P108" s="2048"/>
      <c r="Q108" s="2048"/>
      <c r="R108" s="2048"/>
      <c r="S108" s="2048"/>
      <c r="T108" s="2048"/>
      <c r="U108" s="2048"/>
      <c r="V108" s="2048"/>
      <c r="W108" s="2048"/>
      <c r="X108" s="2048"/>
      <c r="Y108" s="2048"/>
      <c r="Z108" s="2048"/>
      <c r="AA108" s="2048"/>
      <c r="AB108" s="2048"/>
      <c r="AC108" s="2048"/>
      <c r="AD108" s="2048"/>
      <c r="AE108" s="2049"/>
      <c r="AF108" s="2050" t="s">
        <v>145</v>
      </c>
      <c r="AG108" s="2051"/>
      <c r="AH108" s="2054">
        <v>789200</v>
      </c>
      <c r="AI108" s="2055"/>
      <c r="AJ108" s="2055"/>
      <c r="AK108" s="2055"/>
      <c r="AL108" s="2055"/>
      <c r="AM108" s="2055"/>
      <c r="AN108" s="2055"/>
      <c r="AO108" s="2055"/>
      <c r="AP108" s="2056"/>
      <c r="AQ108" s="2060">
        <f>IF(ISERROR(AH108/'STEP１（第１入力頁）'!M27),"－",ROUND(AH108/'STEP１（第１入力頁）'!M27,2))</f>
        <v>26.31</v>
      </c>
      <c r="AR108" s="2061"/>
      <c r="AS108" s="2061"/>
      <c r="AT108" s="2061"/>
      <c r="AU108" s="2061"/>
      <c r="AV108" s="2061"/>
      <c r="AW108" s="2061"/>
      <c r="AX108" s="2061"/>
      <c r="AY108" s="2061"/>
      <c r="AZ108" s="2061"/>
      <c r="BA108" s="2061"/>
      <c r="BB108" s="2061"/>
      <c r="BC108" s="2061"/>
      <c r="BD108" s="2062"/>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066" t="str">
        <f>IF('STEP１（第１入力頁）'!D27="","-",'STEP１（第１入力頁）'!D27)</f>
        <v>テスト名称</v>
      </c>
      <c r="O109" s="2066"/>
      <c r="P109" s="2066"/>
      <c r="Q109" s="2066"/>
      <c r="R109" s="2066"/>
      <c r="S109" s="2066"/>
      <c r="T109" s="2066"/>
      <c r="U109" s="2066"/>
      <c r="V109" s="155" t="s">
        <v>301</v>
      </c>
      <c r="W109" s="811"/>
      <c r="X109" s="812"/>
      <c r="Y109" s="812"/>
      <c r="Z109" s="2067" t="str">
        <f>IF('STEP１（第１入力頁）'!I27="","-",'STEP１（第１入力頁）'!I27)</f>
        <v>千t</v>
      </c>
      <c r="AA109" s="2068"/>
      <c r="AB109" s="2068"/>
      <c r="AC109" s="2068"/>
      <c r="AD109" s="2068"/>
      <c r="AE109" s="813" t="s">
        <v>296</v>
      </c>
      <c r="AF109" s="2052"/>
      <c r="AG109" s="2053"/>
      <c r="AH109" s="2057"/>
      <c r="AI109" s="2058"/>
      <c r="AJ109" s="2058"/>
      <c r="AK109" s="2058"/>
      <c r="AL109" s="2058"/>
      <c r="AM109" s="2058"/>
      <c r="AN109" s="2058"/>
      <c r="AO109" s="2058"/>
      <c r="AP109" s="2059"/>
      <c r="AQ109" s="2063"/>
      <c r="AR109" s="2064"/>
      <c r="AS109" s="2064"/>
      <c r="AT109" s="2064"/>
      <c r="AU109" s="2064"/>
      <c r="AV109" s="2064"/>
      <c r="AW109" s="2064"/>
      <c r="AX109" s="2064"/>
      <c r="AY109" s="2064"/>
      <c r="AZ109" s="2064"/>
      <c r="BA109" s="2064"/>
      <c r="BB109" s="2064"/>
      <c r="BC109" s="2064"/>
      <c r="BD109" s="2065"/>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071"/>
      <c r="C115" s="2072"/>
      <c r="D115" s="2072"/>
      <c r="E115" s="2072"/>
      <c r="F115" s="2072"/>
      <c r="G115" s="2072"/>
      <c r="H115" s="2072"/>
      <c r="I115" s="2072"/>
      <c r="J115" s="2072"/>
      <c r="K115" s="2072"/>
      <c r="L115" s="2072"/>
      <c r="M115" s="2072"/>
      <c r="N115" s="2072"/>
      <c r="O115" s="2072"/>
      <c r="P115" s="2072"/>
      <c r="Q115" s="2072"/>
      <c r="R115" s="2072"/>
      <c r="S115" s="2072"/>
      <c r="T115" s="2072"/>
      <c r="U115" s="2072"/>
      <c r="V115" s="2072"/>
      <c r="W115" s="2072"/>
      <c r="X115" s="2072"/>
      <c r="Y115" s="2072"/>
      <c r="Z115" s="2072"/>
      <c r="AA115" s="2072"/>
      <c r="AB115" s="2072"/>
      <c r="AC115" s="2072"/>
      <c r="AD115" s="2072"/>
      <c r="AE115" s="2072"/>
      <c r="AF115" s="2072"/>
      <c r="AG115" s="2072"/>
      <c r="AH115" s="2073"/>
      <c r="AI115" s="804"/>
      <c r="AJ115" s="821"/>
      <c r="AK115" s="822" t="str">
        <f>_xlfn.SINGLE(IF(AL115="","",元号))</f>
        <v>西暦</v>
      </c>
      <c r="AL115" s="2074">
        <f>IF('STEP１（第１入力頁）'!D17&gt;0,'STEP１（第１入力頁）'!D17,"")</f>
        <v>2023</v>
      </c>
      <c r="AM115" s="2074"/>
      <c r="AN115" s="2074"/>
      <c r="AO115" s="1935" t="s">
        <v>147</v>
      </c>
      <c r="AP115" s="1935"/>
      <c r="AQ115" s="1936"/>
      <c r="AR115" s="2028" t="s">
        <v>148</v>
      </c>
      <c r="AS115" s="2029"/>
      <c r="AT115" s="2029"/>
      <c r="AU115" s="2029"/>
      <c r="AV115" s="2029"/>
      <c r="AW115" s="2029"/>
      <c r="AX115" s="2029"/>
      <c r="AY115" s="2029"/>
      <c r="AZ115" s="2029"/>
      <c r="BA115" s="2029"/>
      <c r="BB115" s="2029"/>
      <c r="BC115" s="2029"/>
      <c r="BD115" s="2075"/>
      <c r="BE115" s="78"/>
      <c r="BF115" s="78"/>
      <c r="BG115" s="78"/>
    </row>
    <row r="116" spans="2:77" ht="24" customHeight="1">
      <c r="B116" s="2082" t="s">
        <v>3100</v>
      </c>
      <c r="C116" s="2083"/>
      <c r="D116" s="2083"/>
      <c r="E116" s="2083"/>
      <c r="F116" s="2083"/>
      <c r="G116" s="2083"/>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008">
        <f>IF(AH108="","-",IFERROR(ROUND(AE117/AF117,3-INT(LOG(AE117/AF117))),"-"))</f>
        <v>9.7020000000000006E-3</v>
      </c>
      <c r="AJ116" s="2086"/>
      <c r="AK116" s="2086"/>
      <c r="AL116" s="2086"/>
      <c r="AM116" s="2086"/>
      <c r="AN116" s="2086"/>
      <c r="AO116" s="2086"/>
      <c r="AP116" s="2086"/>
      <c r="AQ116" s="2087"/>
      <c r="AR116" s="2094" t="s">
        <v>4481</v>
      </c>
      <c r="AS116" s="2095"/>
      <c r="AT116" s="2095"/>
      <c r="AU116" s="2095"/>
      <c r="AV116" s="2095"/>
      <c r="AW116" s="2095"/>
      <c r="AX116" s="2095"/>
      <c r="AY116" s="2095"/>
      <c r="AZ116" s="2095"/>
      <c r="BA116" s="2095"/>
      <c r="BB116" s="2095"/>
      <c r="BC116" s="2095"/>
      <c r="BD116" s="2096"/>
      <c r="BE116" s="78"/>
      <c r="BF116" s="827">
        <f>IF('STEP２（第１、2表）'!AE297="",0,'STEP２（第１、2表）'!AE297)</f>
        <v>10930.68602237376</v>
      </c>
      <c r="BG116" s="827">
        <f>IF('STEP２（第１、2表）'!BO297="",0,'STEP２（第１、2表）'!BO297)</f>
        <v>1673.1947063999999</v>
      </c>
      <c r="BH116" s="827">
        <f>IF('STEP２（第１、2表）'!DC297="",0,'STEP２（第１、2表）'!DC297)</f>
        <v>198.50297603999999</v>
      </c>
      <c r="BI116" s="828"/>
    </row>
    <row r="117" spans="2:77" ht="15" customHeight="1">
      <c r="B117" s="2084"/>
      <c r="C117" s="2085"/>
      <c r="D117" s="2085"/>
      <c r="E117" s="2085"/>
      <c r="F117" s="2085"/>
      <c r="G117" s="2085"/>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7657.0936375593601</v>
      </c>
      <c r="AF117" s="830">
        <f>AH108</f>
        <v>789200</v>
      </c>
      <c r="AG117" s="830">
        <f>IFERROR('STEP２（第１、2表）'!AE297-'STEP２（第１、2表）'!BO297-'STEP２（第１、2表）'!DC297, "")</f>
        <v>9058.9883399337614</v>
      </c>
      <c r="AH117" s="831"/>
      <c r="AI117" s="2088" t="s">
        <v>4477</v>
      </c>
      <c r="AJ117" s="2089"/>
      <c r="AK117" s="2055">
        <f>IF(AH108="","-",IFERROR(ROUND(AG117/AF117,3-INT(LOG(AG117/AF117))),"-"))</f>
        <v>1.1480000000000001E-2</v>
      </c>
      <c r="AL117" s="2055"/>
      <c r="AM117" s="2055"/>
      <c r="AN117" s="2055"/>
      <c r="AO117" s="2055"/>
      <c r="AP117" s="2089" t="s">
        <v>4478</v>
      </c>
      <c r="AQ117" s="2092"/>
      <c r="AR117" s="2097" t="s">
        <v>4479</v>
      </c>
      <c r="AS117" s="2098"/>
      <c r="AT117" s="2103">
        <f>IF(ISERROR(AK117/'STEP１（第１入力頁）'!M31),"-",ROUND(AK117/'STEP１（第１入力頁）'!M31,3))</f>
        <v>0</v>
      </c>
      <c r="AU117" s="2103"/>
      <c r="AV117" s="2103"/>
      <c r="AW117" s="2103"/>
      <c r="AX117" s="2103"/>
      <c r="AY117" s="2103"/>
      <c r="AZ117" s="2103"/>
      <c r="BA117" s="2103"/>
      <c r="BB117" s="2103"/>
      <c r="BC117" s="2098" t="s">
        <v>4480</v>
      </c>
      <c r="BD117" s="2101"/>
      <c r="BE117" s="78"/>
      <c r="BF117" s="78"/>
      <c r="BG117" s="78"/>
    </row>
    <row r="118" spans="2:77" ht="24" customHeight="1" thickBot="1">
      <c r="B118" s="2080"/>
      <c r="C118" s="2081"/>
      <c r="D118" s="2081"/>
      <c r="E118" s="2081"/>
      <c r="F118" s="2081"/>
      <c r="G118" s="2081"/>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789200</v>
      </c>
      <c r="AH118" s="836"/>
      <c r="AI118" s="2090"/>
      <c r="AJ118" s="2091"/>
      <c r="AK118" s="2058"/>
      <c r="AL118" s="2058"/>
      <c r="AM118" s="2058"/>
      <c r="AN118" s="2058"/>
      <c r="AO118" s="2058"/>
      <c r="AP118" s="2091"/>
      <c r="AQ118" s="2093"/>
      <c r="AR118" s="2099"/>
      <c r="AS118" s="2100"/>
      <c r="AT118" s="2104"/>
      <c r="AU118" s="2104"/>
      <c r="AV118" s="2104"/>
      <c r="AW118" s="2104"/>
      <c r="AX118" s="2104"/>
      <c r="AY118" s="2104"/>
      <c r="AZ118" s="2104"/>
      <c r="BA118" s="2104"/>
      <c r="BB118" s="2104"/>
      <c r="BC118" s="2100"/>
      <c r="BD118" s="2102"/>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071"/>
      <c r="C122" s="2072"/>
      <c r="D122" s="2072"/>
      <c r="E122" s="2072"/>
      <c r="F122" s="2072"/>
      <c r="G122" s="2072"/>
      <c r="H122" s="2072"/>
      <c r="I122" s="2072"/>
      <c r="J122" s="2072"/>
      <c r="K122" s="2072"/>
      <c r="L122" s="2072"/>
      <c r="M122" s="2072"/>
      <c r="N122" s="2072"/>
      <c r="O122" s="2072"/>
      <c r="P122" s="2072"/>
      <c r="Q122" s="2072"/>
      <c r="R122" s="2072"/>
      <c r="S122" s="2072"/>
      <c r="T122" s="2072"/>
      <c r="U122" s="2072"/>
      <c r="V122" s="2072"/>
      <c r="W122" s="2072"/>
      <c r="X122" s="2072"/>
      <c r="Y122" s="2072"/>
      <c r="Z122" s="2072"/>
      <c r="AA122" s="2072"/>
      <c r="AB122" s="2072"/>
      <c r="AC122" s="2072"/>
      <c r="AD122" s="2072"/>
      <c r="AE122" s="2072"/>
      <c r="AF122" s="2072"/>
      <c r="AG122" s="2072"/>
      <c r="AH122" s="2073"/>
      <c r="AI122" s="804"/>
      <c r="AJ122" s="821"/>
      <c r="AK122" s="822" t="str">
        <f>_xlfn.SINGLE(IF(AL122="","",元号))</f>
        <v>西暦</v>
      </c>
      <c r="AL122" s="2074">
        <f>IF('STEP１（第１入力頁）'!D17&gt;0,'STEP１（第１入力頁）'!D17,"")</f>
        <v>2023</v>
      </c>
      <c r="AM122" s="2074"/>
      <c r="AN122" s="2074"/>
      <c r="AO122" s="1935" t="s">
        <v>147</v>
      </c>
      <c r="AP122" s="1935"/>
      <c r="AQ122" s="1936"/>
      <c r="AR122" s="2028" t="s">
        <v>148</v>
      </c>
      <c r="AS122" s="2029"/>
      <c r="AT122" s="2029"/>
      <c r="AU122" s="2029"/>
      <c r="AV122" s="2029"/>
      <c r="AW122" s="2029"/>
      <c r="AX122" s="2029"/>
      <c r="AY122" s="2029"/>
      <c r="AZ122" s="2029"/>
      <c r="BA122" s="2029"/>
      <c r="BB122" s="2029"/>
      <c r="BC122" s="2029"/>
      <c r="BD122" s="2075"/>
      <c r="BE122" s="78"/>
      <c r="BF122" s="78"/>
      <c r="BG122" s="78"/>
    </row>
    <row r="123" spans="2:77" ht="27.75" customHeight="1">
      <c r="B123" s="2076" t="s">
        <v>6232</v>
      </c>
      <c r="C123" s="2077"/>
      <c r="D123" s="2077"/>
      <c r="E123" s="2077"/>
      <c r="F123" s="2077"/>
      <c r="G123" s="2077"/>
      <c r="H123" s="2105" t="s">
        <v>6233</v>
      </c>
      <c r="I123" s="2105"/>
      <c r="J123" s="2105"/>
      <c r="K123" s="2105"/>
      <c r="L123" s="2105"/>
      <c r="M123" s="2105"/>
      <c r="N123" s="2105"/>
      <c r="O123" s="2105"/>
      <c r="P123" s="2105"/>
      <c r="Q123" s="2105"/>
      <c r="R123" s="2105"/>
      <c r="S123" s="2105"/>
      <c r="T123" s="2105"/>
      <c r="U123" s="2105"/>
      <c r="V123" s="2105"/>
      <c r="W123" s="2105"/>
      <c r="X123" s="2105"/>
      <c r="Y123" s="2105"/>
      <c r="Z123" s="2105"/>
      <c r="AA123" s="2105"/>
      <c r="AB123" s="2105"/>
      <c r="AC123" s="2105"/>
      <c r="AD123" s="2105"/>
      <c r="AE123" s="2105"/>
      <c r="AF123" s="2105"/>
      <c r="AG123" s="839">
        <f>AH108</f>
        <v>789200</v>
      </c>
      <c r="AH123" s="840">
        <f>IF('STEP２（第１、2表）'!DM297&lt;0,"",'STEP２（第１、2表）'!DM297)</f>
        <v>9059.0503982785212</v>
      </c>
      <c r="AI123" s="2008">
        <f>IF(電気需要最適化!AA54=0,"-",ROUND(電気需要最適化!AA54/AG123,3-INT(LOG(電気需要最適化!AA54/AG123))))</f>
        <v>0.1449</v>
      </c>
      <c r="AJ123" s="2086"/>
      <c r="AK123" s="2086"/>
      <c r="AL123" s="2086"/>
      <c r="AM123" s="2086"/>
      <c r="AN123" s="2086"/>
      <c r="AO123" s="2086"/>
      <c r="AP123" s="2086"/>
      <c r="AQ123" s="2087"/>
      <c r="AR123" s="2094" t="s">
        <v>4481</v>
      </c>
      <c r="AS123" s="2095"/>
      <c r="AT123" s="2095"/>
      <c r="AU123" s="2095"/>
      <c r="AV123" s="2095"/>
      <c r="AW123" s="2095"/>
      <c r="AX123" s="2095"/>
      <c r="AY123" s="2095"/>
      <c r="AZ123" s="2095"/>
      <c r="BA123" s="2095"/>
      <c r="BB123" s="2095"/>
      <c r="BC123" s="2095"/>
      <c r="BD123" s="2096"/>
      <c r="BE123" s="78"/>
      <c r="BF123" s="78"/>
      <c r="BG123" s="78"/>
    </row>
    <row r="124" spans="2:77" ht="15" customHeight="1">
      <c r="B124" s="2078"/>
      <c r="C124" s="2079"/>
      <c r="D124" s="2079"/>
      <c r="E124" s="2079"/>
      <c r="F124" s="2079"/>
      <c r="G124" s="2079"/>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088" t="s">
        <v>4477</v>
      </c>
      <c r="AJ124" s="2089"/>
      <c r="AK124" s="2055">
        <f>IF(AH108="","-",IFERROR(ROUND(AH123/AG123,3-INT(LOG(AH123/AG123))),"-"))</f>
        <v>1.1480000000000001E-2</v>
      </c>
      <c r="AL124" s="2055"/>
      <c r="AM124" s="2055"/>
      <c r="AN124" s="2055"/>
      <c r="AO124" s="2055"/>
      <c r="AP124" s="2089" t="s">
        <v>4478</v>
      </c>
      <c r="AQ124" s="2092"/>
      <c r="AR124" s="2097" t="s">
        <v>4479</v>
      </c>
      <c r="AS124" s="2098"/>
      <c r="AT124" s="2103">
        <f>IF(ISERROR(AK124/'STEP１（第１入力頁）'!M36),"-",ROUND(AK124/'STEP１（第１入力頁）'!M36,3))</f>
        <v>0</v>
      </c>
      <c r="AU124" s="2103"/>
      <c r="AV124" s="2103"/>
      <c r="AW124" s="2103"/>
      <c r="AX124" s="2103"/>
      <c r="AY124" s="2103"/>
      <c r="AZ124" s="2103"/>
      <c r="BA124" s="2103"/>
      <c r="BB124" s="2103"/>
      <c r="BC124" s="2098" t="s">
        <v>4480</v>
      </c>
      <c r="BD124" s="2101"/>
      <c r="BE124" s="78"/>
      <c r="BF124" s="78"/>
      <c r="BG124" s="78"/>
    </row>
    <row r="125" spans="2:77" ht="24" customHeight="1" thickBot="1">
      <c r="B125" s="2080"/>
      <c r="C125" s="2081"/>
      <c r="D125" s="2081"/>
      <c r="E125" s="2081"/>
      <c r="F125" s="2081"/>
      <c r="G125" s="2081"/>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090"/>
      <c r="AJ125" s="2091"/>
      <c r="AK125" s="2058"/>
      <c r="AL125" s="2058"/>
      <c r="AM125" s="2058"/>
      <c r="AN125" s="2058"/>
      <c r="AO125" s="2058"/>
      <c r="AP125" s="2091"/>
      <c r="AQ125" s="2093"/>
      <c r="AR125" s="2099"/>
      <c r="AS125" s="2100"/>
      <c r="AT125" s="2104"/>
      <c r="AU125" s="2104"/>
      <c r="AV125" s="2104"/>
      <c r="AW125" s="2104"/>
      <c r="AX125" s="2104"/>
      <c r="AY125" s="2104"/>
      <c r="AZ125" s="2104"/>
      <c r="BA125" s="2104"/>
      <c r="BB125" s="2104"/>
      <c r="BC125" s="2100"/>
      <c r="BD125" s="2102"/>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071"/>
      <c r="C128" s="2072"/>
      <c r="D128" s="2072"/>
      <c r="E128" s="2072"/>
      <c r="F128" s="2072"/>
      <c r="G128" s="2072"/>
      <c r="H128" s="2072"/>
      <c r="I128" s="2072"/>
      <c r="J128" s="2072"/>
      <c r="K128" s="2072"/>
      <c r="L128" s="2072"/>
      <c r="M128" s="2072"/>
      <c r="N128" s="2072"/>
      <c r="O128" s="2072"/>
      <c r="P128" s="2072"/>
      <c r="Q128" s="2072"/>
      <c r="R128" s="2072"/>
      <c r="S128" s="2072"/>
      <c r="T128" s="2072"/>
      <c r="U128" s="2072"/>
      <c r="V128" s="2072"/>
      <c r="W128" s="2072"/>
      <c r="X128" s="2072"/>
      <c r="Y128" s="2072"/>
      <c r="Z128" s="2072"/>
      <c r="AA128" s="2072"/>
      <c r="AB128" s="2072"/>
      <c r="AC128" s="2072"/>
      <c r="AD128" s="2072"/>
      <c r="AE128" s="2072"/>
      <c r="AF128" s="2072"/>
      <c r="AG128" s="2072"/>
      <c r="AH128" s="2073"/>
      <c r="AI128" s="2114">
        <f>IF('STEP１（第１入力頁）'!D17&gt;0,'STEP１（第１入力頁）'!D17,"")</f>
        <v>2023</v>
      </c>
      <c r="AJ128" s="2070"/>
      <c r="AK128" s="2070"/>
      <c r="AL128" s="2070"/>
      <c r="AM128" s="2070"/>
      <c r="AN128" s="2070"/>
      <c r="AO128" s="1935" t="s">
        <v>147</v>
      </c>
      <c r="AP128" s="1935"/>
      <c r="AQ128" s="1935"/>
      <c r="AR128" s="843"/>
      <c r="BY128" s="614"/>
    </row>
    <row r="129" spans="1:94" s="78" customFormat="1" ht="27.75" customHeight="1">
      <c r="B129" s="2076" t="s">
        <v>6212</v>
      </c>
      <c r="C129" s="2077"/>
      <c r="D129" s="2077"/>
      <c r="E129" s="2077"/>
      <c r="F129" s="2077"/>
      <c r="G129" s="2077"/>
      <c r="H129" s="2117" t="s">
        <v>4303</v>
      </c>
      <c r="I129" s="2118"/>
      <c r="J129" s="2118"/>
      <c r="K129" s="2118"/>
      <c r="L129" s="2118"/>
      <c r="M129" s="2118"/>
      <c r="N129" s="2118"/>
      <c r="O129" s="2118"/>
      <c r="P129" s="2118"/>
      <c r="Q129" s="2118"/>
      <c r="R129" s="2118"/>
      <c r="S129" s="2118"/>
      <c r="T129" s="2118"/>
      <c r="U129" s="2118"/>
      <c r="V129" s="2118"/>
      <c r="W129" s="2118"/>
      <c r="X129" s="2118"/>
      <c r="Y129" s="2118"/>
      <c r="Z129" s="2118"/>
      <c r="AA129" s="2118"/>
      <c r="AB129" s="2118"/>
      <c r="AC129" s="2118"/>
      <c r="AD129" s="2118"/>
      <c r="AE129" s="2118"/>
      <c r="AF129" s="844" t="str">
        <f>IF('STEP２（第１、2表）'!AD289 = "","",('STEP２（第１、2表）'!AD289+'STEP２（第１、2表）'!AD281+'STEP２（第１、2表）'!AD285+'STEP２（第１、2表）'!AD291*0.2)*0.0258)</f>
        <v/>
      </c>
      <c r="AG129" s="844"/>
      <c r="AH129" s="805"/>
      <c r="AI129" s="2119" t="str">
        <f>IFERROR(ROUND(AF129/AF130*100,3-INT(LOG(AF129/AF130*100))),"-")</f>
        <v>-</v>
      </c>
      <c r="AJ129" s="2120"/>
      <c r="AK129" s="2120"/>
      <c r="AL129" s="2120"/>
      <c r="AM129" s="2120"/>
      <c r="AN129" s="2120"/>
      <c r="AO129" s="2120"/>
      <c r="AP129" s="2123" t="s">
        <v>4302</v>
      </c>
      <c r="AQ129" s="2124"/>
      <c r="AR129" s="845"/>
      <c r="AS129" s="846"/>
      <c r="AT129" s="846"/>
      <c r="AU129" s="846"/>
      <c r="AV129" s="846"/>
      <c r="AW129" s="846"/>
      <c r="AX129" s="846"/>
      <c r="AY129" s="846"/>
      <c r="AZ129" s="846"/>
      <c r="BA129" s="846"/>
      <c r="BB129" s="846"/>
      <c r="BC129" s="846"/>
      <c r="BD129" s="846"/>
      <c r="BY129" s="614"/>
    </row>
    <row r="130" spans="1:94" s="78" customFormat="1" ht="15" customHeight="1" thickBot="1">
      <c r="B130" s="2115"/>
      <c r="C130" s="2116"/>
      <c r="D130" s="2116"/>
      <c r="E130" s="2116"/>
      <c r="F130" s="2116"/>
      <c r="G130" s="2116"/>
      <c r="H130" s="2127" t="s">
        <v>4304</v>
      </c>
      <c r="I130" s="2127"/>
      <c r="J130" s="2127"/>
      <c r="K130" s="2127"/>
      <c r="L130" s="2127"/>
      <c r="M130" s="2127"/>
      <c r="N130" s="2127"/>
      <c r="O130" s="2127"/>
      <c r="P130" s="2127"/>
      <c r="Q130" s="2127"/>
      <c r="R130" s="2127"/>
      <c r="S130" s="2127"/>
      <c r="T130" s="2127"/>
      <c r="U130" s="2127"/>
      <c r="V130" s="2127"/>
      <c r="W130" s="2127"/>
      <c r="X130" s="2127"/>
      <c r="Y130" s="2127"/>
      <c r="Z130" s="2127"/>
      <c r="AA130" s="2127"/>
      <c r="AB130" s="2127"/>
      <c r="AC130" s="2127"/>
      <c r="AD130" s="2127"/>
      <c r="AE130" s="2127"/>
      <c r="AF130" s="847">
        <f>IF('STEP２（第１、2表）'!AD287 = "","",('STEP２（第１、2表）'!AD287+'STEP２（第１、2表）'!AD279+'STEP２（第１、2表）'!AD281+'STEP２（第１、2表）'!AD283+'STEP２（第１、2表）'!AD285+'STEP２（第１、2表）'!AD291*0.2)*0.0258)</f>
        <v>3.3667188468480012</v>
      </c>
      <c r="AG130" s="847"/>
      <c r="AH130" s="848"/>
      <c r="AI130" s="2121"/>
      <c r="AJ130" s="2122"/>
      <c r="AK130" s="2122"/>
      <c r="AL130" s="2122"/>
      <c r="AM130" s="2122"/>
      <c r="AN130" s="2122"/>
      <c r="AO130" s="2122"/>
      <c r="AP130" s="2125"/>
      <c r="AQ130" s="2126"/>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111"/>
      <c r="C138" s="2112"/>
      <c r="D138" s="2112"/>
      <c r="E138" s="2112"/>
      <c r="F138" s="2112"/>
      <c r="G138" s="2112"/>
      <c r="H138" s="2112"/>
      <c r="I138" s="2112"/>
      <c r="J138" s="2112"/>
      <c r="K138" s="2112"/>
      <c r="L138" s="2113"/>
      <c r="M138" s="1933">
        <f>IF(U138="","",(U138-1))</f>
        <v>2019</v>
      </c>
      <c r="N138" s="1934"/>
      <c r="O138" s="1934"/>
      <c r="P138" s="1934"/>
      <c r="Q138" s="1935" t="s">
        <v>3142</v>
      </c>
      <c r="R138" s="1935"/>
      <c r="S138" s="1935"/>
      <c r="T138" s="1936"/>
      <c r="U138" s="1933">
        <f>IF(AB138="","",(AB138-1))</f>
        <v>2020</v>
      </c>
      <c r="V138" s="1934"/>
      <c r="W138" s="1934"/>
      <c r="X138" s="1934"/>
      <c r="Y138" s="1935" t="s">
        <v>3142</v>
      </c>
      <c r="Z138" s="1935"/>
      <c r="AA138" s="1936"/>
      <c r="AB138" s="1933">
        <f>IF(AJ138="","",(AJ138-1))</f>
        <v>2021</v>
      </c>
      <c r="AC138" s="1934"/>
      <c r="AD138" s="1934"/>
      <c r="AE138" s="1934"/>
      <c r="AF138" s="1934"/>
      <c r="AG138" s="1935" t="s">
        <v>3142</v>
      </c>
      <c r="AH138" s="1935"/>
      <c r="AI138" s="1936"/>
      <c r="AJ138" s="1933">
        <f>IF(AR138="","",(AR138-1))</f>
        <v>2022</v>
      </c>
      <c r="AK138" s="1934"/>
      <c r="AL138" s="1934"/>
      <c r="AM138" s="1934"/>
      <c r="AN138" s="1934"/>
      <c r="AO138" s="1935" t="s">
        <v>3142</v>
      </c>
      <c r="AP138" s="1935"/>
      <c r="AQ138" s="1936"/>
      <c r="AR138" s="1933">
        <f>IF('STEP２（第１、2表）'!AZ87=0,"",('STEP２（第１、2表）'!AZ87))</f>
        <v>2023</v>
      </c>
      <c r="AS138" s="1934"/>
      <c r="AT138" s="1934"/>
      <c r="AU138" s="1934"/>
      <c r="AV138" s="2106" t="s">
        <v>3142</v>
      </c>
      <c r="AW138" s="2106"/>
      <c r="AX138" s="2107"/>
      <c r="AY138" s="2108" t="s">
        <v>71</v>
      </c>
      <c r="AZ138" s="2109"/>
      <c r="BA138" s="2109"/>
      <c r="BB138" s="2109"/>
      <c r="BC138" s="2109"/>
      <c r="BD138" s="2109"/>
      <c r="BE138" s="2109"/>
      <c r="BF138" s="2110"/>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1999" t="s">
        <v>4484</v>
      </c>
      <c r="C139" s="2000"/>
      <c r="D139" s="2000"/>
      <c r="E139" s="2000"/>
      <c r="F139" s="2000"/>
      <c r="G139" s="2000"/>
      <c r="H139" s="2000"/>
      <c r="I139" s="2000"/>
      <c r="J139" s="2000"/>
      <c r="K139" s="2000"/>
      <c r="L139" s="2001"/>
      <c r="M139" s="2005"/>
      <c r="N139" s="2006"/>
      <c r="O139" s="2006"/>
      <c r="P139" s="2006"/>
      <c r="Q139" s="2006"/>
      <c r="R139" s="2006"/>
      <c r="S139" s="2006"/>
      <c r="T139" s="2007"/>
      <c r="U139" s="2005"/>
      <c r="V139" s="2006"/>
      <c r="W139" s="2006"/>
      <c r="X139" s="2006"/>
      <c r="Y139" s="2006"/>
      <c r="Z139" s="2006"/>
      <c r="AA139" s="2007"/>
      <c r="AB139" s="2005"/>
      <c r="AC139" s="2006"/>
      <c r="AD139" s="2006"/>
      <c r="AE139" s="2006"/>
      <c r="AF139" s="2006"/>
      <c r="AG139" s="2006"/>
      <c r="AH139" s="2006"/>
      <c r="AI139" s="2007"/>
      <c r="AJ139" s="2005"/>
      <c r="AK139" s="2006"/>
      <c r="AL139" s="2006"/>
      <c r="AM139" s="2006"/>
      <c r="AN139" s="2006"/>
      <c r="AO139" s="2006"/>
      <c r="AP139" s="2006"/>
      <c r="AQ139" s="2007"/>
      <c r="AR139" s="2008">
        <f>IF(AI116="","-",AI116)</f>
        <v>9.7020000000000006E-3</v>
      </c>
      <c r="AS139" s="2006"/>
      <c r="AT139" s="2006"/>
      <c r="AU139" s="2006"/>
      <c r="AV139" s="2006"/>
      <c r="AW139" s="2006"/>
      <c r="AX139" s="2006"/>
      <c r="AY139" s="1974"/>
      <c r="AZ139" s="1975"/>
      <c r="BA139" s="1975"/>
      <c r="BB139" s="1975"/>
      <c r="BC139" s="1975"/>
      <c r="BD139" s="1975"/>
      <c r="BE139" s="1975"/>
      <c r="BF139" s="1976"/>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2002"/>
      <c r="C140" s="2003"/>
      <c r="D140" s="2003"/>
      <c r="E140" s="2003"/>
      <c r="F140" s="2003"/>
      <c r="G140" s="2003"/>
      <c r="H140" s="2003"/>
      <c r="I140" s="2003"/>
      <c r="J140" s="2003"/>
      <c r="K140" s="2003"/>
      <c r="L140" s="2004"/>
      <c r="M140" s="1968" t="s">
        <v>4479</v>
      </c>
      <c r="N140" s="1969"/>
      <c r="O140" s="1967">
        <f>IF(ISBLANK('STEP１（第１入力頁）'!D31),"-",'STEP１（第１入力頁）'!D31)</f>
        <v>40000</v>
      </c>
      <c r="P140" s="1967"/>
      <c r="Q140" s="1967"/>
      <c r="R140" s="1967"/>
      <c r="S140" s="1969" t="s">
        <v>4480</v>
      </c>
      <c r="T140" s="1970"/>
      <c r="U140" s="1968" t="s">
        <v>4479</v>
      </c>
      <c r="V140" s="1969"/>
      <c r="W140" s="1967">
        <f>IF(ISBLANK('STEP１（第１入力頁）'!G31),"-",'STEP１（第１入力頁）'!G31)</f>
        <v>50000</v>
      </c>
      <c r="X140" s="1967"/>
      <c r="Y140" s="1967"/>
      <c r="Z140" s="1969" t="s">
        <v>4480</v>
      </c>
      <c r="AA140" s="1970"/>
      <c r="AB140" s="1968" t="s">
        <v>4479</v>
      </c>
      <c r="AC140" s="1969"/>
      <c r="AD140" s="1967">
        <f>IF(ISBLANK('STEP１（第１入力頁）'!J31),"-",'STEP１（第１入力頁）'!J31)</f>
        <v>60000</v>
      </c>
      <c r="AE140" s="1967"/>
      <c r="AF140" s="1967"/>
      <c r="AG140" s="1967"/>
      <c r="AH140" s="1969" t="s">
        <v>4480</v>
      </c>
      <c r="AI140" s="1970"/>
      <c r="AJ140" s="1968" t="s">
        <v>4479</v>
      </c>
      <c r="AK140" s="1969"/>
      <c r="AL140" s="1967">
        <f>IF(ISBLANK('STEP１（第１入力頁）'!M31),"-",'STEP１（第１入力頁）'!M31)</f>
        <v>70000</v>
      </c>
      <c r="AM140" s="1967"/>
      <c r="AN140" s="1967"/>
      <c r="AO140" s="1967"/>
      <c r="AP140" s="1969" t="s">
        <v>4480</v>
      </c>
      <c r="AQ140" s="1970"/>
      <c r="AR140" s="1971" t="s">
        <v>4479</v>
      </c>
      <c r="AS140" s="1972"/>
      <c r="AT140" s="1941">
        <f>IF(AK117="","-",AK117)</f>
        <v>1.1480000000000001E-2</v>
      </c>
      <c r="AU140" s="1941"/>
      <c r="AV140" s="1941"/>
      <c r="AW140" s="1972" t="s">
        <v>4480</v>
      </c>
      <c r="AX140" s="1973"/>
      <c r="AY140" s="1977"/>
      <c r="AZ140" s="1978"/>
      <c r="BA140" s="1978"/>
      <c r="BB140" s="1978"/>
      <c r="BC140" s="1978"/>
      <c r="BD140" s="1978"/>
      <c r="BE140" s="1978"/>
      <c r="BF140" s="1979"/>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1942" t="s">
        <v>150</v>
      </c>
      <c r="D141" s="1943"/>
      <c r="E141" s="1943"/>
      <c r="F141" s="1943"/>
      <c r="G141" s="1943"/>
      <c r="H141" s="1943"/>
      <c r="I141" s="1943"/>
      <c r="J141" s="1943"/>
      <c r="K141" s="1943"/>
      <c r="L141" s="1944"/>
      <c r="M141" s="1948"/>
      <c r="N141" s="1949"/>
      <c r="O141" s="1949"/>
      <c r="P141" s="1949"/>
      <c r="Q141" s="1949"/>
      <c r="R141" s="1949"/>
      <c r="S141" s="1949"/>
      <c r="T141" s="1950"/>
      <c r="U141" s="1954" t="s">
        <v>149</v>
      </c>
      <c r="V141" s="1955"/>
      <c r="W141" s="1958" t="str">
        <f>IF(ISERROR(U139/M139),"-",ROUND(U139/M139*100,4))</f>
        <v>-</v>
      </c>
      <c r="X141" s="1958"/>
      <c r="Y141" s="1958"/>
      <c r="Z141" s="1958"/>
      <c r="AA141" s="1959"/>
      <c r="AB141" s="1961" t="s">
        <v>25</v>
      </c>
      <c r="AC141" s="1962"/>
      <c r="AD141" s="1965" t="str">
        <f>IF(ISERROR(AB139/U139),"-",ROUND(AB139/U139*100,4))</f>
        <v>-</v>
      </c>
      <c r="AE141" s="1965"/>
      <c r="AF141" s="1965"/>
      <c r="AG141" s="1965"/>
      <c r="AH141" s="1965"/>
      <c r="AI141" s="1966"/>
      <c r="AJ141" s="1961" t="s">
        <v>26</v>
      </c>
      <c r="AK141" s="1962"/>
      <c r="AL141" s="1958" t="str">
        <f>IF(ISERROR(AJ139/AB139),"-",ROUND(AJ139/AB139*100,4))</f>
        <v>-</v>
      </c>
      <c r="AM141" s="1958"/>
      <c r="AN141" s="1958"/>
      <c r="AO141" s="1958"/>
      <c r="AP141" s="1958"/>
      <c r="AQ141" s="1959"/>
      <c r="AR141" s="1954" t="s">
        <v>27</v>
      </c>
      <c r="AS141" s="1955"/>
      <c r="AT141" s="1997" t="str">
        <f>IF(ISERROR(AR139/AJ139),"-",ROUND(AR139/AJ139*100,4))</f>
        <v>-</v>
      </c>
      <c r="AU141" s="1997"/>
      <c r="AV141" s="1997"/>
      <c r="AW141" s="1997"/>
      <c r="AX141" s="1998"/>
      <c r="AY141" s="1937" t="s">
        <v>4481</v>
      </c>
      <c r="AZ141" s="1938"/>
      <c r="BA141" s="1938"/>
      <c r="BB141" s="1938"/>
      <c r="BC141" s="1938"/>
      <c r="BD141" s="1938"/>
      <c r="BE141" s="1938"/>
      <c r="BF141" s="1939"/>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1945"/>
      <c r="D142" s="1946"/>
      <c r="E142" s="1946"/>
      <c r="F142" s="1946"/>
      <c r="G142" s="1946"/>
      <c r="H142" s="1946"/>
      <c r="I142" s="1946"/>
      <c r="J142" s="1946"/>
      <c r="K142" s="1946"/>
      <c r="L142" s="1947"/>
      <c r="M142" s="1951"/>
      <c r="N142" s="1952"/>
      <c r="O142" s="1952"/>
      <c r="P142" s="1952"/>
      <c r="Q142" s="1952"/>
      <c r="R142" s="1952"/>
      <c r="S142" s="1952"/>
      <c r="T142" s="1953"/>
      <c r="U142" s="1956"/>
      <c r="V142" s="1957"/>
      <c r="W142" s="856" t="s">
        <v>4477</v>
      </c>
      <c r="X142" s="1960">
        <f>IF(ISERROR(W140/O140),"-",ROUND(W140/O140*100,4))</f>
        <v>125</v>
      </c>
      <c r="Y142" s="1960"/>
      <c r="Z142" s="1960"/>
      <c r="AA142" s="857" t="s">
        <v>4478</v>
      </c>
      <c r="AB142" s="1963"/>
      <c r="AC142" s="1964"/>
      <c r="AD142" s="858" t="s">
        <v>4477</v>
      </c>
      <c r="AE142" s="1960">
        <f>IF(ISERROR(AD140/W140),"-",ROUND(AD140/W140 *100,4))</f>
        <v>120</v>
      </c>
      <c r="AF142" s="1960"/>
      <c r="AG142" s="1960"/>
      <c r="AH142" s="1960"/>
      <c r="AI142" s="857" t="s">
        <v>4478</v>
      </c>
      <c r="AJ142" s="1963"/>
      <c r="AK142" s="1964"/>
      <c r="AL142" s="856" t="s">
        <v>4477</v>
      </c>
      <c r="AM142" s="1960">
        <f>IF(ISERROR(AL140/AD140),"-",ROUND(AL140/AD140*100,4))</f>
        <v>116.66670000000001</v>
      </c>
      <c r="AN142" s="1960"/>
      <c r="AO142" s="1960"/>
      <c r="AP142" s="1960"/>
      <c r="AQ142" s="857" t="s">
        <v>4478</v>
      </c>
      <c r="AR142" s="1956"/>
      <c r="AS142" s="1957"/>
      <c r="AT142" s="856" t="s">
        <v>4477</v>
      </c>
      <c r="AU142" s="1960">
        <f>IF(ISERROR(AT140/AL140),"-",ROUND(AT140/AL140*100,4))</f>
        <v>0</v>
      </c>
      <c r="AV142" s="1960"/>
      <c r="AW142" s="1960"/>
      <c r="AX142" s="857" t="s">
        <v>4478</v>
      </c>
      <c r="AY142" s="1995" t="s">
        <v>4477</v>
      </c>
      <c r="AZ142" s="1996"/>
      <c r="BA142" s="1960">
        <f>IF(ISERROR(X142*AE142*AM142*AU142)^(1/4),"-",ROUND((X142*AE142*AM142*AU142)^(1/4),2))</f>
        <v>0</v>
      </c>
      <c r="BB142" s="1960"/>
      <c r="BC142" s="1960"/>
      <c r="BD142" s="1960"/>
      <c r="BE142" s="1996" t="s">
        <v>4478</v>
      </c>
      <c r="BF142" s="2130"/>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128" t="s">
        <v>4310</v>
      </c>
      <c r="C145" s="2129"/>
      <c r="D145" s="2129"/>
      <c r="E145" s="2129"/>
      <c r="F145" s="2129"/>
      <c r="G145" s="2129"/>
      <c r="H145" s="2129"/>
      <c r="I145" s="2129"/>
      <c r="J145" s="2129"/>
      <c r="K145" s="2129"/>
      <c r="L145" s="2129"/>
      <c r="M145" s="2129"/>
      <c r="N145" s="2129"/>
      <c r="O145" s="2129"/>
      <c r="P145" s="2129"/>
      <c r="Q145" s="2129"/>
      <c r="R145" s="2129"/>
      <c r="S145" s="2129"/>
      <c r="T145" s="2129"/>
      <c r="U145" s="2129"/>
      <c r="V145" s="2129"/>
      <c r="W145" s="2129"/>
      <c r="X145" s="2129"/>
      <c r="Y145" s="2129"/>
      <c r="Z145" s="2129"/>
      <c r="AA145" s="2129"/>
      <c r="AB145" s="2031" t="s">
        <v>4311</v>
      </c>
      <c r="AC145" s="2031"/>
      <c r="AD145" s="2031"/>
      <c r="AE145" s="2031"/>
      <c r="AF145" s="2031"/>
      <c r="AG145" s="2031"/>
      <c r="AH145" s="2031"/>
      <c r="AI145" s="2031"/>
      <c r="AJ145" s="2031"/>
      <c r="AK145" s="2031"/>
      <c r="AL145" s="2031"/>
      <c r="AM145" s="2031"/>
      <c r="AN145" s="2031"/>
      <c r="AO145" s="2031"/>
      <c r="AP145" s="2031"/>
      <c r="AQ145" s="2031"/>
      <c r="AR145" s="2031"/>
      <c r="AS145" s="2031"/>
      <c r="AT145" s="2031"/>
      <c r="AU145" s="2031"/>
      <c r="AV145" s="2031"/>
      <c r="AW145" s="2031"/>
      <c r="AX145" s="2031"/>
      <c r="AY145" s="2031"/>
      <c r="AZ145" s="2031"/>
      <c r="BA145" s="2031"/>
      <c r="BB145" s="2031"/>
      <c r="BC145" s="2031"/>
      <c r="BD145" s="2031"/>
      <c r="BE145" s="2031"/>
      <c r="BF145" s="2046"/>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111"/>
      <c r="C146" s="2112"/>
      <c r="D146" s="2112"/>
      <c r="E146" s="2112"/>
      <c r="F146" s="2112"/>
      <c r="G146" s="2112"/>
      <c r="H146" s="2112"/>
      <c r="I146" s="2112"/>
      <c r="J146" s="2112"/>
      <c r="K146" s="2112"/>
      <c r="L146" s="2113"/>
      <c r="M146" s="1933">
        <f>IF(U146="","",(U146-1))</f>
        <v>2019</v>
      </c>
      <c r="N146" s="1934"/>
      <c r="O146" s="1934"/>
      <c r="P146" s="1934"/>
      <c r="Q146" s="1935" t="s">
        <v>3142</v>
      </c>
      <c r="R146" s="1935"/>
      <c r="S146" s="1935"/>
      <c r="T146" s="1936"/>
      <c r="U146" s="1933">
        <f>IF(AB146="","",(AB146-1))</f>
        <v>2020</v>
      </c>
      <c r="V146" s="1934"/>
      <c r="W146" s="1934"/>
      <c r="X146" s="1934"/>
      <c r="Y146" s="1935" t="s">
        <v>3142</v>
      </c>
      <c r="Z146" s="1935"/>
      <c r="AA146" s="1936"/>
      <c r="AB146" s="1933">
        <f>IF(AJ146="","",(AJ146-1))</f>
        <v>2021</v>
      </c>
      <c r="AC146" s="1934"/>
      <c r="AD146" s="1934"/>
      <c r="AE146" s="1934"/>
      <c r="AF146" s="1934"/>
      <c r="AG146" s="1935" t="s">
        <v>3142</v>
      </c>
      <c r="AH146" s="1935"/>
      <c r="AI146" s="1936"/>
      <c r="AJ146" s="1933">
        <f>IF(AR146="","",(AR146-1))</f>
        <v>2022</v>
      </c>
      <c r="AK146" s="1934"/>
      <c r="AL146" s="1934"/>
      <c r="AM146" s="1934"/>
      <c r="AN146" s="1934"/>
      <c r="AO146" s="1935" t="s">
        <v>3142</v>
      </c>
      <c r="AP146" s="1935"/>
      <c r="AQ146" s="1936"/>
      <c r="AR146" s="1933">
        <f>IF('STEP２（第１、2表）'!AZ87=0,"",('STEP２（第１、2表）'!AZ87))</f>
        <v>2023</v>
      </c>
      <c r="AS146" s="1934"/>
      <c r="AT146" s="1934"/>
      <c r="AU146" s="1934"/>
      <c r="AV146" s="2106" t="s">
        <v>3142</v>
      </c>
      <c r="AW146" s="2106"/>
      <c r="AX146" s="2107"/>
      <c r="AY146" s="2108" t="s">
        <v>71</v>
      </c>
      <c r="AZ146" s="2109"/>
      <c r="BA146" s="2109"/>
      <c r="BB146" s="2109"/>
      <c r="BC146" s="2109"/>
      <c r="BD146" s="2109"/>
      <c r="BE146" s="2109"/>
      <c r="BF146" s="2110"/>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1999" t="s">
        <v>4486</v>
      </c>
      <c r="C147" s="2000"/>
      <c r="D147" s="2000"/>
      <c r="E147" s="2000"/>
      <c r="F147" s="2000"/>
      <c r="G147" s="2000"/>
      <c r="H147" s="2000"/>
      <c r="I147" s="2000"/>
      <c r="J147" s="2000"/>
      <c r="K147" s="2000"/>
      <c r="L147" s="2001"/>
      <c r="M147" s="2005"/>
      <c r="N147" s="2006"/>
      <c r="O147" s="2006"/>
      <c r="P147" s="2006"/>
      <c r="Q147" s="2006"/>
      <c r="R147" s="2006"/>
      <c r="S147" s="2006"/>
      <c r="T147" s="2007"/>
      <c r="U147" s="2005"/>
      <c r="V147" s="2006"/>
      <c r="W147" s="2006"/>
      <c r="X147" s="2006"/>
      <c r="Y147" s="2006"/>
      <c r="Z147" s="2006"/>
      <c r="AA147" s="2007"/>
      <c r="AB147" s="2005"/>
      <c r="AC147" s="2006"/>
      <c r="AD147" s="2006"/>
      <c r="AE147" s="2006"/>
      <c r="AF147" s="2006"/>
      <c r="AG147" s="2006"/>
      <c r="AH147" s="2006"/>
      <c r="AI147" s="2007"/>
      <c r="AJ147" s="2005"/>
      <c r="AK147" s="2006"/>
      <c r="AL147" s="2006"/>
      <c r="AM147" s="2006"/>
      <c r="AN147" s="2006"/>
      <c r="AO147" s="2006"/>
      <c r="AP147" s="2006"/>
      <c r="AQ147" s="2007"/>
      <c r="AR147" s="2008">
        <f>IF(AI123="","-",AI123)</f>
        <v>0.1449</v>
      </c>
      <c r="AS147" s="2006"/>
      <c r="AT147" s="2006"/>
      <c r="AU147" s="2006"/>
      <c r="AV147" s="2006"/>
      <c r="AW147" s="2006"/>
      <c r="AX147" s="2006"/>
      <c r="AY147" s="1974"/>
      <c r="AZ147" s="1975"/>
      <c r="BA147" s="1975"/>
      <c r="BB147" s="1975"/>
      <c r="BC147" s="1975"/>
      <c r="BD147" s="1975"/>
      <c r="BE147" s="1975"/>
      <c r="BF147" s="1976"/>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2002"/>
      <c r="C148" s="2003"/>
      <c r="D148" s="2003"/>
      <c r="E148" s="2003"/>
      <c r="F148" s="2003"/>
      <c r="G148" s="2003"/>
      <c r="H148" s="2003"/>
      <c r="I148" s="2003"/>
      <c r="J148" s="2003"/>
      <c r="K148" s="2003"/>
      <c r="L148" s="2004"/>
      <c r="M148" s="1968" t="s">
        <v>4479</v>
      </c>
      <c r="N148" s="1969"/>
      <c r="O148" s="1967">
        <f>IF(ISBLANK('STEP１（第１入力頁）'!D36),"-",'STEP１（第１入力頁）'!D36)</f>
        <v>80000</v>
      </c>
      <c r="P148" s="1967"/>
      <c r="Q148" s="1967"/>
      <c r="R148" s="1967"/>
      <c r="S148" s="1969" t="s">
        <v>4480</v>
      </c>
      <c r="T148" s="1970"/>
      <c r="U148" s="1968" t="s">
        <v>4479</v>
      </c>
      <c r="V148" s="1969"/>
      <c r="W148" s="1967">
        <f>IF(ISBLANK('STEP１（第１入力頁）'!G36),"-",'STEP１（第１入力頁）'!G36)</f>
        <v>90000</v>
      </c>
      <c r="X148" s="1967"/>
      <c r="Y148" s="1967"/>
      <c r="Z148" s="1969" t="s">
        <v>4480</v>
      </c>
      <c r="AA148" s="1970"/>
      <c r="AB148" s="1968" t="s">
        <v>4479</v>
      </c>
      <c r="AC148" s="1969"/>
      <c r="AD148" s="1967">
        <f>IF(ISBLANK('STEP１（第１入力頁）'!J36),"-",'STEP１（第１入力頁）'!J36)</f>
        <v>100000</v>
      </c>
      <c r="AE148" s="1967"/>
      <c r="AF148" s="1967"/>
      <c r="AG148" s="1967"/>
      <c r="AH148" s="1969" t="s">
        <v>4480</v>
      </c>
      <c r="AI148" s="1970"/>
      <c r="AJ148" s="1968" t="s">
        <v>4479</v>
      </c>
      <c r="AK148" s="1969"/>
      <c r="AL148" s="1967">
        <f>IF(ISBLANK('STEP１（第１入力頁）'!M36),"-",'STEP１（第１入力頁）'!M36)</f>
        <v>110000</v>
      </c>
      <c r="AM148" s="1967"/>
      <c r="AN148" s="1967"/>
      <c r="AO148" s="1967"/>
      <c r="AP148" s="1969" t="s">
        <v>4480</v>
      </c>
      <c r="AQ148" s="1970"/>
      <c r="AR148" s="1971" t="s">
        <v>4479</v>
      </c>
      <c r="AS148" s="1972"/>
      <c r="AT148" s="1941">
        <f>IF(AK124="","-",AK124)</f>
        <v>1.1480000000000001E-2</v>
      </c>
      <c r="AU148" s="1941"/>
      <c r="AV148" s="1941"/>
      <c r="AW148" s="1972" t="s">
        <v>4480</v>
      </c>
      <c r="AX148" s="1973"/>
      <c r="AY148" s="1977"/>
      <c r="AZ148" s="1978"/>
      <c r="BA148" s="1978"/>
      <c r="BB148" s="1978"/>
      <c r="BC148" s="1978"/>
      <c r="BD148" s="1978"/>
      <c r="BE148" s="1978"/>
      <c r="BF148" s="1979"/>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1942" t="s">
        <v>150</v>
      </c>
      <c r="D149" s="1943"/>
      <c r="E149" s="1943"/>
      <c r="F149" s="1943"/>
      <c r="G149" s="1943"/>
      <c r="H149" s="1943"/>
      <c r="I149" s="1943"/>
      <c r="J149" s="1943"/>
      <c r="K149" s="1943"/>
      <c r="L149" s="1944"/>
      <c r="M149" s="1948"/>
      <c r="N149" s="1949"/>
      <c r="O149" s="1949"/>
      <c r="P149" s="1949"/>
      <c r="Q149" s="1949"/>
      <c r="R149" s="1949"/>
      <c r="S149" s="1949"/>
      <c r="T149" s="1950"/>
      <c r="U149" s="1954" t="s">
        <v>347</v>
      </c>
      <c r="V149" s="1955"/>
      <c r="W149" s="1980" t="str">
        <f>IF(ISERROR(M147/U147),"-",ROUND(M147/U147*100,4))</f>
        <v>-</v>
      </c>
      <c r="X149" s="1980"/>
      <c r="Y149" s="1980"/>
      <c r="Z149" s="1980"/>
      <c r="AA149" s="1981"/>
      <c r="AB149" s="1961" t="s">
        <v>348</v>
      </c>
      <c r="AC149" s="1962"/>
      <c r="AD149" s="1980" t="str">
        <f>IF(ISERROR(U147/AB147),"-",ROUND(U147/AB147*100,4))</f>
        <v>-</v>
      </c>
      <c r="AE149" s="1980"/>
      <c r="AF149" s="1980"/>
      <c r="AG149" s="1980"/>
      <c r="AH149" s="1980"/>
      <c r="AI149" s="1981"/>
      <c r="AJ149" s="1961" t="s">
        <v>349</v>
      </c>
      <c r="AK149" s="1962"/>
      <c r="AL149" s="1980" t="str">
        <f>IF(ISERROR(AB147/AJ147),"-",ROUND(AB147/AJ147*100,4))</f>
        <v>-</v>
      </c>
      <c r="AM149" s="1980"/>
      <c r="AN149" s="1980"/>
      <c r="AO149" s="1980"/>
      <c r="AP149" s="1980"/>
      <c r="AQ149" s="1981"/>
      <c r="AR149" s="1954" t="s">
        <v>350</v>
      </c>
      <c r="AS149" s="1955"/>
      <c r="AT149" s="1982" t="str">
        <f>IF(ISERROR(AR147/AJ147),"-",ROUND(AR147/AJ147*100,4))</f>
        <v>-</v>
      </c>
      <c r="AU149" s="1982"/>
      <c r="AV149" s="1982"/>
      <c r="AW149" s="1982"/>
      <c r="AX149" s="1983"/>
      <c r="AY149" s="1937" t="s">
        <v>4481</v>
      </c>
      <c r="AZ149" s="1938"/>
      <c r="BA149" s="1938"/>
      <c r="BB149" s="1938"/>
      <c r="BC149" s="1938"/>
      <c r="BD149" s="1938"/>
      <c r="BE149" s="1938"/>
      <c r="BF149" s="1939"/>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1945"/>
      <c r="D150" s="1946"/>
      <c r="E150" s="1946"/>
      <c r="F150" s="1946"/>
      <c r="G150" s="1946"/>
      <c r="H150" s="1946"/>
      <c r="I150" s="1946"/>
      <c r="J150" s="1946"/>
      <c r="K150" s="1946"/>
      <c r="L150" s="1947"/>
      <c r="M150" s="1951"/>
      <c r="N150" s="1952"/>
      <c r="O150" s="1952"/>
      <c r="P150" s="1952"/>
      <c r="Q150" s="1952"/>
      <c r="R150" s="1952"/>
      <c r="S150" s="1952"/>
      <c r="T150" s="1953"/>
      <c r="U150" s="1956"/>
      <c r="V150" s="1957"/>
      <c r="W150" s="860" t="s">
        <v>4477</v>
      </c>
      <c r="X150" s="1940">
        <f>IF(ISERROR(W148/O148),"-",ROUND(W148/O148*100,4))</f>
        <v>112.5</v>
      </c>
      <c r="Y150" s="1940"/>
      <c r="Z150" s="1940"/>
      <c r="AA150" s="861" t="s">
        <v>4478</v>
      </c>
      <c r="AB150" s="1963"/>
      <c r="AC150" s="1964"/>
      <c r="AD150" s="862" t="s">
        <v>4477</v>
      </c>
      <c r="AE150" s="1940">
        <f>IF(ISERROR(AD148/W148),"-",ROUND(AD148/W148*100,4))</f>
        <v>111.11109999999999</v>
      </c>
      <c r="AF150" s="1940"/>
      <c r="AG150" s="1940"/>
      <c r="AH150" s="1940"/>
      <c r="AI150" s="861" t="s">
        <v>4478</v>
      </c>
      <c r="AJ150" s="1963"/>
      <c r="AK150" s="1964"/>
      <c r="AL150" s="860" t="s">
        <v>4477</v>
      </c>
      <c r="AM150" s="1940">
        <f>IF(ISERROR(AL148/AD148),"-",ROUND(AL148/AD148*100,4))</f>
        <v>110</v>
      </c>
      <c r="AN150" s="1940"/>
      <c r="AO150" s="1940"/>
      <c r="AP150" s="1940"/>
      <c r="AQ150" s="861" t="s">
        <v>4478</v>
      </c>
      <c r="AR150" s="1956"/>
      <c r="AS150" s="1957"/>
      <c r="AT150" s="860" t="s">
        <v>4477</v>
      </c>
      <c r="AU150" s="1940">
        <f>IF(ISERROR(AT148/AL148),"-",ROUND(AT148/AL148*100,4))</f>
        <v>0</v>
      </c>
      <c r="AV150" s="1940"/>
      <c r="AW150" s="1940"/>
      <c r="AX150" s="861" t="s">
        <v>4478</v>
      </c>
      <c r="AY150" s="1984" t="s">
        <v>4477</v>
      </c>
      <c r="AZ150" s="1985"/>
      <c r="BA150" s="1940">
        <f>IF(ISERROR(X150*AE150*AM150*AU150)^(1/4),"-",ROUND((X150*AE150*AM150*AU150)^(1/4),2))</f>
        <v>0</v>
      </c>
      <c r="BB150" s="1940"/>
      <c r="BC150" s="1940"/>
      <c r="BD150" s="1940"/>
      <c r="BE150" s="1985" t="s">
        <v>4478</v>
      </c>
      <c r="BF150" s="1986"/>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145"/>
      <c r="C153" s="2146"/>
      <c r="D153" s="2146"/>
      <c r="E153" s="2146"/>
      <c r="F153" s="2146"/>
      <c r="G153" s="2146"/>
      <c r="H153" s="2146"/>
      <c r="I153" s="2146"/>
      <c r="J153" s="2146"/>
      <c r="K153" s="2147"/>
      <c r="L153" s="2151">
        <f>IF(T153="","",(T153-1))</f>
        <v>2019</v>
      </c>
      <c r="M153" s="2152"/>
      <c r="N153" s="2152"/>
      <c r="O153" s="2152"/>
      <c r="P153" s="2131" t="s">
        <v>3142</v>
      </c>
      <c r="Q153" s="2131"/>
      <c r="R153" s="2131"/>
      <c r="S153" s="2131"/>
      <c r="T153" s="2133">
        <f>IF(AB153="","",(AB153-1))</f>
        <v>2020</v>
      </c>
      <c r="U153" s="2134"/>
      <c r="V153" s="2134"/>
      <c r="W153" s="2134"/>
      <c r="X153" s="2131" t="s">
        <v>3142</v>
      </c>
      <c r="Y153" s="2131"/>
      <c r="Z153" s="2131"/>
      <c r="AA153" s="2131"/>
      <c r="AB153" s="2133">
        <f>IF(AJ153="","",(AJ153-1))</f>
        <v>2021</v>
      </c>
      <c r="AC153" s="2134"/>
      <c r="AD153" s="2134"/>
      <c r="AE153" s="2134"/>
      <c r="AF153" s="2131" t="s">
        <v>3142</v>
      </c>
      <c r="AG153" s="2131"/>
      <c r="AH153" s="2131"/>
      <c r="AI153" s="2131"/>
      <c r="AJ153" s="2133">
        <f>IF(AR153="","",(AR153-1))</f>
        <v>2022</v>
      </c>
      <c r="AK153" s="2134"/>
      <c r="AL153" s="2134"/>
      <c r="AM153" s="2134"/>
      <c r="AN153" s="2131" t="s">
        <v>3142</v>
      </c>
      <c r="AO153" s="2131"/>
      <c r="AP153" s="2131"/>
      <c r="AQ153" s="2131"/>
      <c r="AR153" s="2133">
        <f>IF('STEP２（第１、2表）'!AZ87=0,"",('STEP２（第１、2表）'!AZ87))</f>
        <v>2023</v>
      </c>
      <c r="AS153" s="2134"/>
      <c r="AT153" s="2134"/>
      <c r="AU153" s="2134"/>
      <c r="AV153" s="2131" t="s">
        <v>3142</v>
      </c>
      <c r="AW153" s="2131"/>
      <c r="AX153" s="2131"/>
      <c r="AY153" s="2131"/>
      <c r="AZ153" s="2137" t="s">
        <v>4313</v>
      </c>
      <c r="BA153" s="2138"/>
      <c r="BB153" s="2138"/>
      <c r="BC153" s="2138"/>
      <c r="BD153" s="2138"/>
      <c r="BE153" s="2138"/>
      <c r="BF153" s="2138"/>
      <c r="BG153" s="2139"/>
    </row>
    <row r="154" spans="1:94" s="78" customFormat="1" ht="30.75" customHeight="1" thickBot="1">
      <c r="B154" s="2148"/>
      <c r="C154" s="2149"/>
      <c r="D154" s="2149"/>
      <c r="E154" s="2149"/>
      <c r="F154" s="2149"/>
      <c r="G154" s="2149"/>
      <c r="H154" s="2149"/>
      <c r="I154" s="2149"/>
      <c r="J154" s="2149"/>
      <c r="K154" s="2150"/>
      <c r="L154" s="2153"/>
      <c r="M154" s="2154"/>
      <c r="N154" s="2154"/>
      <c r="O154" s="2154"/>
      <c r="P154" s="2132"/>
      <c r="Q154" s="2132"/>
      <c r="R154" s="2132"/>
      <c r="S154" s="2132"/>
      <c r="T154" s="2135"/>
      <c r="U154" s="2136"/>
      <c r="V154" s="2136"/>
      <c r="W154" s="2136"/>
      <c r="X154" s="2132"/>
      <c r="Y154" s="2132"/>
      <c r="Z154" s="2132"/>
      <c r="AA154" s="2132"/>
      <c r="AB154" s="2135"/>
      <c r="AC154" s="2136"/>
      <c r="AD154" s="2136"/>
      <c r="AE154" s="2136"/>
      <c r="AF154" s="2132"/>
      <c r="AG154" s="2132"/>
      <c r="AH154" s="2132"/>
      <c r="AI154" s="2132"/>
      <c r="AJ154" s="2135"/>
      <c r="AK154" s="2136"/>
      <c r="AL154" s="2136"/>
      <c r="AM154" s="2136"/>
      <c r="AN154" s="2132"/>
      <c r="AO154" s="2132"/>
      <c r="AP154" s="2132"/>
      <c r="AQ154" s="2132"/>
      <c r="AR154" s="2135"/>
      <c r="AS154" s="2136"/>
      <c r="AT154" s="2136"/>
      <c r="AU154" s="2136"/>
      <c r="AV154" s="2132"/>
      <c r="AW154" s="2132"/>
      <c r="AX154" s="2132"/>
      <c r="AY154" s="2132"/>
      <c r="AZ154" s="2140">
        <v>2030</v>
      </c>
      <c r="BA154" s="2140"/>
      <c r="BB154" s="2140"/>
      <c r="BC154" s="2141"/>
      <c r="BD154" s="2142" t="s">
        <v>3142</v>
      </c>
      <c r="BE154" s="2143"/>
      <c r="BF154" s="2143"/>
      <c r="BG154" s="2144"/>
    </row>
    <row r="155" spans="1:94" s="78" customFormat="1" ht="63.75" customHeight="1" thickBot="1">
      <c r="B155" s="2159" t="s">
        <v>4535</v>
      </c>
      <c r="C155" s="2160"/>
      <c r="D155" s="2160"/>
      <c r="E155" s="2160"/>
      <c r="F155" s="2160"/>
      <c r="G155" s="2160"/>
      <c r="H155" s="2160"/>
      <c r="I155" s="2160"/>
      <c r="J155" s="2160"/>
      <c r="K155" s="2160"/>
      <c r="L155" s="1993"/>
      <c r="M155" s="1994"/>
      <c r="N155" s="1994"/>
      <c r="O155" s="1994"/>
      <c r="P155" s="1994"/>
      <c r="Q155" s="1994"/>
      <c r="R155" s="1935" t="s">
        <v>4302</v>
      </c>
      <c r="S155" s="1936"/>
      <c r="T155" s="1993"/>
      <c r="U155" s="1994"/>
      <c r="V155" s="1994"/>
      <c r="W155" s="1994"/>
      <c r="X155" s="1994"/>
      <c r="Y155" s="1994"/>
      <c r="Z155" s="1935" t="s">
        <v>4302</v>
      </c>
      <c r="AA155" s="1936"/>
      <c r="AB155" s="1993"/>
      <c r="AC155" s="1994"/>
      <c r="AD155" s="1994"/>
      <c r="AE155" s="1994"/>
      <c r="AF155" s="1994"/>
      <c r="AG155" s="1994"/>
      <c r="AH155" s="1935" t="s">
        <v>4302</v>
      </c>
      <c r="AI155" s="1936"/>
      <c r="AJ155" s="1993"/>
      <c r="AK155" s="1994"/>
      <c r="AL155" s="1994"/>
      <c r="AM155" s="1994"/>
      <c r="AN155" s="1994"/>
      <c r="AO155" s="1994"/>
      <c r="AP155" s="1935" t="s">
        <v>4302</v>
      </c>
      <c r="AQ155" s="1936"/>
      <c r="AR155" s="2155">
        <f>IF('6-3 '!F35 = "","-",ROUND('6-3 '!F35*100,4) )</f>
        <v>79.433800000000005</v>
      </c>
      <c r="AS155" s="2156"/>
      <c r="AT155" s="2156"/>
      <c r="AU155" s="2156"/>
      <c r="AV155" s="2156"/>
      <c r="AW155" s="2156"/>
      <c r="AX155" s="1935" t="s">
        <v>4302</v>
      </c>
      <c r="AY155" s="1936"/>
      <c r="AZ155" s="2157"/>
      <c r="BA155" s="2158"/>
      <c r="BB155" s="2158"/>
      <c r="BC155" s="2158"/>
      <c r="BD155" s="2158"/>
      <c r="BE155" s="2158"/>
      <c r="BF155" s="1935" t="s">
        <v>4302</v>
      </c>
      <c r="BG155" s="1936"/>
      <c r="BS155" s="852">
        <f>IF(AR155="-","-",IF(AR155&gt;AJ155,AR155-AJ155,0))</f>
        <v>79.433800000000005</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1990" t="s">
        <v>151</v>
      </c>
      <c r="C160" s="1991"/>
      <c r="D160" s="1991"/>
      <c r="E160" s="1991"/>
      <c r="F160" s="1991"/>
      <c r="G160" s="1991"/>
      <c r="H160" s="1991"/>
      <c r="I160" s="1991"/>
      <c r="J160" s="1991"/>
      <c r="K160" s="1991"/>
      <c r="L160" s="1991"/>
      <c r="M160" s="1991"/>
      <c r="N160" s="1991"/>
      <c r="O160" s="1991"/>
      <c r="P160" s="1991"/>
      <c r="Q160" s="1991"/>
      <c r="R160" s="1991"/>
      <c r="S160" s="1991"/>
      <c r="T160" s="1991"/>
      <c r="U160" s="1991"/>
      <c r="V160" s="1991"/>
      <c r="W160" s="1991"/>
      <c r="X160" s="1991"/>
      <c r="Y160" s="1991"/>
      <c r="Z160" s="1991"/>
      <c r="AA160" s="1991"/>
      <c r="AB160" s="1991"/>
      <c r="AC160" s="1991"/>
      <c r="AD160" s="1991"/>
      <c r="AE160" s="1991"/>
      <c r="AF160" s="1991"/>
      <c r="AG160" s="1991"/>
      <c r="AH160" s="1991"/>
      <c r="AI160" s="1991"/>
      <c r="AJ160" s="1991"/>
      <c r="AK160" s="1991"/>
      <c r="AL160" s="1991"/>
      <c r="AM160" s="1991"/>
      <c r="AN160" s="1991"/>
      <c r="AO160" s="1991"/>
      <c r="AP160" s="1991"/>
      <c r="AQ160" s="1991"/>
      <c r="AR160" s="1991"/>
      <c r="AS160" s="1991"/>
      <c r="AT160" s="1991"/>
      <c r="AU160" s="1991"/>
      <c r="AV160" s="1991"/>
      <c r="AW160" s="1991"/>
      <c r="AX160" s="1991"/>
      <c r="AY160" s="1991"/>
      <c r="AZ160" s="1991"/>
      <c r="BA160" s="1991"/>
      <c r="BB160" s="1991"/>
      <c r="BC160" s="1991"/>
      <c r="BD160" s="1992"/>
      <c r="BE160" s="78"/>
      <c r="BF160" s="78"/>
      <c r="BG160" s="78"/>
    </row>
    <row r="161" spans="1:59" ht="36.6" customHeight="1">
      <c r="A161" s="617"/>
      <c r="B161" s="618"/>
      <c r="C161" s="1989" t="s">
        <v>7280</v>
      </c>
      <c r="D161" s="1989"/>
      <c r="E161" s="1989"/>
      <c r="F161" s="1989"/>
      <c r="G161" s="1989"/>
      <c r="H161" s="1989"/>
      <c r="I161" s="1989"/>
      <c r="J161" s="1989"/>
      <c r="K161" s="1989"/>
      <c r="L161" s="1989"/>
      <c r="M161" s="1989"/>
      <c r="N161" s="1989"/>
      <c r="O161" s="1989"/>
      <c r="P161" s="1989"/>
      <c r="Q161" s="1989"/>
      <c r="R161" s="1989"/>
      <c r="S161" s="1989"/>
      <c r="T161" s="1989"/>
      <c r="U161" s="1989"/>
      <c r="V161" s="1989"/>
      <c r="W161" s="1989"/>
      <c r="X161" s="1989"/>
      <c r="Y161" s="1989"/>
      <c r="Z161" s="1989"/>
      <c r="AA161" s="1989"/>
      <c r="AB161" s="1989"/>
      <c r="AC161" s="1989"/>
      <c r="AD161" s="1989"/>
      <c r="AE161" s="1989"/>
      <c r="AF161" s="1989"/>
      <c r="AG161" s="1989"/>
      <c r="AH161" s="1989"/>
      <c r="AI161" s="1989"/>
      <c r="AJ161" s="1989"/>
      <c r="AK161" s="1989"/>
      <c r="AL161" s="1989"/>
      <c r="AM161" s="1989"/>
      <c r="AN161" s="1989"/>
      <c r="AO161" s="1989"/>
      <c r="AP161" s="1989"/>
      <c r="AQ161" s="1989"/>
      <c r="AR161" s="1989"/>
      <c r="AS161" s="1989"/>
      <c r="AT161" s="1989"/>
      <c r="AU161" s="1989"/>
      <c r="AV161" s="1989"/>
      <c r="AW161" s="1989"/>
      <c r="AX161" s="1989"/>
      <c r="AY161" s="1989"/>
      <c r="AZ161" s="1989"/>
      <c r="BA161" s="1989"/>
      <c r="BB161" s="1989"/>
      <c r="BC161" s="1989"/>
      <c r="BD161" s="619"/>
      <c r="BE161" s="78"/>
      <c r="BF161" s="78"/>
      <c r="BG161" s="78"/>
    </row>
    <row r="162" spans="1:59" ht="36.6" customHeight="1">
      <c r="A162" s="617"/>
      <c r="B162" s="618"/>
      <c r="C162" s="1989"/>
      <c r="D162" s="1989"/>
      <c r="E162" s="1989"/>
      <c r="F162" s="1989"/>
      <c r="G162" s="1989"/>
      <c r="H162" s="1989"/>
      <c r="I162" s="1989"/>
      <c r="J162" s="1989"/>
      <c r="K162" s="1989"/>
      <c r="L162" s="1989"/>
      <c r="M162" s="1989"/>
      <c r="N162" s="1989"/>
      <c r="O162" s="1989"/>
      <c r="P162" s="1989"/>
      <c r="Q162" s="1989"/>
      <c r="R162" s="1989"/>
      <c r="S162" s="1989"/>
      <c r="T162" s="1989"/>
      <c r="U162" s="1989"/>
      <c r="V162" s="1989"/>
      <c r="W162" s="1989"/>
      <c r="X162" s="1989"/>
      <c r="Y162" s="1989"/>
      <c r="Z162" s="1989"/>
      <c r="AA162" s="1989"/>
      <c r="AB162" s="1989"/>
      <c r="AC162" s="1989"/>
      <c r="AD162" s="1989"/>
      <c r="AE162" s="1989"/>
      <c r="AF162" s="1989"/>
      <c r="AG162" s="1989"/>
      <c r="AH162" s="1989"/>
      <c r="AI162" s="1989"/>
      <c r="AJ162" s="1989"/>
      <c r="AK162" s="1989"/>
      <c r="AL162" s="1989"/>
      <c r="AM162" s="1989"/>
      <c r="AN162" s="1989"/>
      <c r="AO162" s="1989"/>
      <c r="AP162" s="1989"/>
      <c r="AQ162" s="1989"/>
      <c r="AR162" s="1989"/>
      <c r="AS162" s="1989"/>
      <c r="AT162" s="1989"/>
      <c r="AU162" s="1989"/>
      <c r="AV162" s="1989"/>
      <c r="AW162" s="1989"/>
      <c r="AX162" s="1989"/>
      <c r="AY162" s="1989"/>
      <c r="AZ162" s="1989"/>
      <c r="BA162" s="1989"/>
      <c r="BB162" s="1989"/>
      <c r="BC162" s="1989"/>
      <c r="BD162" s="619"/>
      <c r="BE162" s="78"/>
      <c r="BF162" s="78"/>
      <c r="BG162" s="78"/>
    </row>
    <row r="163" spans="1:59" ht="37.35" customHeight="1">
      <c r="A163" s="617"/>
      <c r="B163" s="618"/>
      <c r="C163" s="1989"/>
      <c r="D163" s="1989"/>
      <c r="E163" s="1989"/>
      <c r="F163" s="1989"/>
      <c r="G163" s="1989"/>
      <c r="H163" s="1989"/>
      <c r="I163" s="1989"/>
      <c r="J163" s="1989"/>
      <c r="K163" s="1989"/>
      <c r="L163" s="1989"/>
      <c r="M163" s="1989"/>
      <c r="N163" s="1989"/>
      <c r="O163" s="1989"/>
      <c r="P163" s="1989"/>
      <c r="Q163" s="1989"/>
      <c r="R163" s="1989"/>
      <c r="S163" s="1989"/>
      <c r="T163" s="1989"/>
      <c r="U163" s="1989"/>
      <c r="V163" s="1989"/>
      <c r="W163" s="1989"/>
      <c r="X163" s="1989"/>
      <c r="Y163" s="1989"/>
      <c r="Z163" s="1989"/>
      <c r="AA163" s="1989"/>
      <c r="AB163" s="1989"/>
      <c r="AC163" s="1989"/>
      <c r="AD163" s="1989"/>
      <c r="AE163" s="1989"/>
      <c r="AF163" s="1989"/>
      <c r="AG163" s="1989"/>
      <c r="AH163" s="1989"/>
      <c r="AI163" s="1989"/>
      <c r="AJ163" s="1989"/>
      <c r="AK163" s="1989"/>
      <c r="AL163" s="1989"/>
      <c r="AM163" s="1989"/>
      <c r="AN163" s="1989"/>
      <c r="AO163" s="1989"/>
      <c r="AP163" s="1989"/>
      <c r="AQ163" s="1989"/>
      <c r="AR163" s="1989"/>
      <c r="AS163" s="1989"/>
      <c r="AT163" s="1989"/>
      <c r="AU163" s="1989"/>
      <c r="AV163" s="1989"/>
      <c r="AW163" s="1989"/>
      <c r="AX163" s="1989"/>
      <c r="AY163" s="1989"/>
      <c r="AZ163" s="1989"/>
      <c r="BA163" s="1989"/>
      <c r="BB163" s="1989"/>
      <c r="BC163" s="1989"/>
      <c r="BD163" s="619"/>
      <c r="BE163" s="78"/>
      <c r="BF163" s="78"/>
      <c r="BG163" s="78"/>
    </row>
    <row r="164" spans="1:59" ht="37.35" customHeight="1">
      <c r="A164" s="617"/>
      <c r="B164" s="618"/>
      <c r="C164" s="1989"/>
      <c r="D164" s="1989"/>
      <c r="E164" s="1989"/>
      <c r="F164" s="1989"/>
      <c r="G164" s="1989"/>
      <c r="H164" s="1989"/>
      <c r="I164" s="1989"/>
      <c r="J164" s="1989"/>
      <c r="K164" s="1989"/>
      <c r="L164" s="1989"/>
      <c r="M164" s="1989"/>
      <c r="N164" s="1989"/>
      <c r="O164" s="1989"/>
      <c r="P164" s="1989"/>
      <c r="Q164" s="1989"/>
      <c r="R164" s="1989"/>
      <c r="S164" s="1989"/>
      <c r="T164" s="1989"/>
      <c r="U164" s="1989"/>
      <c r="V164" s="1989"/>
      <c r="W164" s="1989"/>
      <c r="X164" s="1989"/>
      <c r="Y164" s="1989"/>
      <c r="Z164" s="1989"/>
      <c r="AA164" s="1989"/>
      <c r="AB164" s="1989"/>
      <c r="AC164" s="1989"/>
      <c r="AD164" s="1989"/>
      <c r="AE164" s="1989"/>
      <c r="AF164" s="1989"/>
      <c r="AG164" s="1989"/>
      <c r="AH164" s="1989"/>
      <c r="AI164" s="1989"/>
      <c r="AJ164" s="1989"/>
      <c r="AK164" s="1989"/>
      <c r="AL164" s="1989"/>
      <c r="AM164" s="1989"/>
      <c r="AN164" s="1989"/>
      <c r="AO164" s="1989"/>
      <c r="AP164" s="1989"/>
      <c r="AQ164" s="1989"/>
      <c r="AR164" s="1989"/>
      <c r="AS164" s="1989"/>
      <c r="AT164" s="1989"/>
      <c r="AU164" s="1989"/>
      <c r="AV164" s="1989"/>
      <c r="AW164" s="1989"/>
      <c r="AX164" s="1989"/>
      <c r="AY164" s="1989"/>
      <c r="AZ164" s="1989"/>
      <c r="BA164" s="1989"/>
      <c r="BB164" s="1989"/>
      <c r="BC164" s="1989"/>
      <c r="BD164" s="619"/>
      <c r="BE164" s="78"/>
      <c r="BF164" s="78"/>
      <c r="BG164" s="78"/>
    </row>
    <row r="165" spans="1:59" ht="37.35" customHeight="1">
      <c r="A165" s="617"/>
      <c r="B165" s="618"/>
      <c r="C165" s="1989"/>
      <c r="D165" s="1989"/>
      <c r="E165" s="1989"/>
      <c r="F165" s="1989"/>
      <c r="G165" s="1989"/>
      <c r="H165" s="1989"/>
      <c r="I165" s="1989"/>
      <c r="J165" s="1989"/>
      <c r="K165" s="1989"/>
      <c r="L165" s="1989"/>
      <c r="M165" s="1989"/>
      <c r="N165" s="1989"/>
      <c r="O165" s="1989"/>
      <c r="P165" s="1989"/>
      <c r="Q165" s="1989"/>
      <c r="R165" s="1989"/>
      <c r="S165" s="1989"/>
      <c r="T165" s="1989"/>
      <c r="U165" s="1989"/>
      <c r="V165" s="1989"/>
      <c r="W165" s="1989"/>
      <c r="X165" s="1989"/>
      <c r="Y165" s="1989"/>
      <c r="Z165" s="1989"/>
      <c r="AA165" s="1989"/>
      <c r="AB165" s="1989"/>
      <c r="AC165" s="1989"/>
      <c r="AD165" s="1989"/>
      <c r="AE165" s="1989"/>
      <c r="AF165" s="1989"/>
      <c r="AG165" s="1989"/>
      <c r="AH165" s="1989"/>
      <c r="AI165" s="1989"/>
      <c r="AJ165" s="1989"/>
      <c r="AK165" s="1989"/>
      <c r="AL165" s="1989"/>
      <c r="AM165" s="1989"/>
      <c r="AN165" s="1989"/>
      <c r="AO165" s="1989"/>
      <c r="AP165" s="1989"/>
      <c r="AQ165" s="1989"/>
      <c r="AR165" s="1989"/>
      <c r="AS165" s="1989"/>
      <c r="AT165" s="1989"/>
      <c r="AU165" s="1989"/>
      <c r="AV165" s="1989"/>
      <c r="AW165" s="1989"/>
      <c r="AX165" s="1989"/>
      <c r="AY165" s="1989"/>
      <c r="AZ165" s="1989"/>
      <c r="BA165" s="1989"/>
      <c r="BB165" s="1989"/>
      <c r="BC165" s="1989"/>
      <c r="BD165" s="619"/>
      <c r="BE165" s="78"/>
      <c r="BF165" s="78"/>
      <c r="BG165" s="78"/>
    </row>
    <row r="166" spans="1:59" ht="37.35" customHeight="1">
      <c r="A166" s="617"/>
      <c r="B166" s="618"/>
      <c r="C166" s="1989"/>
      <c r="D166" s="1989"/>
      <c r="E166" s="1989"/>
      <c r="F166" s="1989"/>
      <c r="G166" s="1989"/>
      <c r="H166" s="1989"/>
      <c r="I166" s="1989"/>
      <c r="J166" s="1989"/>
      <c r="K166" s="1989"/>
      <c r="L166" s="1989"/>
      <c r="M166" s="1989"/>
      <c r="N166" s="1989"/>
      <c r="O166" s="1989"/>
      <c r="P166" s="1989"/>
      <c r="Q166" s="1989"/>
      <c r="R166" s="1989"/>
      <c r="S166" s="1989"/>
      <c r="T166" s="1989"/>
      <c r="U166" s="1989"/>
      <c r="V166" s="1989"/>
      <c r="W166" s="1989"/>
      <c r="X166" s="1989"/>
      <c r="Y166" s="1989"/>
      <c r="Z166" s="1989"/>
      <c r="AA166" s="1989"/>
      <c r="AB166" s="1989"/>
      <c r="AC166" s="1989"/>
      <c r="AD166" s="1989"/>
      <c r="AE166" s="1989"/>
      <c r="AF166" s="1989"/>
      <c r="AG166" s="1989"/>
      <c r="AH166" s="1989"/>
      <c r="AI166" s="1989"/>
      <c r="AJ166" s="1989"/>
      <c r="AK166" s="1989"/>
      <c r="AL166" s="1989"/>
      <c r="AM166" s="1989"/>
      <c r="AN166" s="1989"/>
      <c r="AO166" s="1989"/>
      <c r="AP166" s="1989"/>
      <c r="AQ166" s="1989"/>
      <c r="AR166" s="1989"/>
      <c r="AS166" s="1989"/>
      <c r="AT166" s="1989"/>
      <c r="AU166" s="1989"/>
      <c r="AV166" s="1989"/>
      <c r="AW166" s="1989"/>
      <c r="AX166" s="1989"/>
      <c r="AY166" s="1989"/>
      <c r="AZ166" s="1989"/>
      <c r="BA166" s="1989"/>
      <c r="BB166" s="1989"/>
      <c r="BC166" s="1989"/>
      <c r="BD166" s="619"/>
      <c r="BE166" s="78"/>
      <c r="BF166" s="78"/>
      <c r="BG166" s="78"/>
    </row>
    <row r="167" spans="1:59" ht="37.35" customHeight="1">
      <c r="A167" s="617"/>
      <c r="B167" s="618"/>
      <c r="C167" s="1989"/>
      <c r="D167" s="1989"/>
      <c r="E167" s="1989"/>
      <c r="F167" s="1989"/>
      <c r="G167" s="1989"/>
      <c r="H167" s="1989"/>
      <c r="I167" s="1989"/>
      <c r="J167" s="1989"/>
      <c r="K167" s="1989"/>
      <c r="L167" s="1989"/>
      <c r="M167" s="1989"/>
      <c r="N167" s="1989"/>
      <c r="O167" s="1989"/>
      <c r="P167" s="1989"/>
      <c r="Q167" s="1989"/>
      <c r="R167" s="1989"/>
      <c r="S167" s="1989"/>
      <c r="T167" s="1989"/>
      <c r="U167" s="1989"/>
      <c r="V167" s="1989"/>
      <c r="W167" s="1989"/>
      <c r="X167" s="1989"/>
      <c r="Y167" s="1989"/>
      <c r="Z167" s="1989"/>
      <c r="AA167" s="1989"/>
      <c r="AB167" s="1989"/>
      <c r="AC167" s="1989"/>
      <c r="AD167" s="1989"/>
      <c r="AE167" s="1989"/>
      <c r="AF167" s="1989"/>
      <c r="AG167" s="1989"/>
      <c r="AH167" s="1989"/>
      <c r="AI167" s="1989"/>
      <c r="AJ167" s="1989"/>
      <c r="AK167" s="1989"/>
      <c r="AL167" s="1989"/>
      <c r="AM167" s="1989"/>
      <c r="AN167" s="1989"/>
      <c r="AO167" s="1989"/>
      <c r="AP167" s="1989"/>
      <c r="AQ167" s="1989"/>
      <c r="AR167" s="1989"/>
      <c r="AS167" s="1989"/>
      <c r="AT167" s="1989"/>
      <c r="AU167" s="1989"/>
      <c r="AV167" s="1989"/>
      <c r="AW167" s="1989"/>
      <c r="AX167" s="1989"/>
      <c r="AY167" s="1989"/>
      <c r="AZ167" s="1989"/>
      <c r="BA167" s="1989"/>
      <c r="BB167" s="1989"/>
      <c r="BC167" s="1989"/>
      <c r="BD167" s="619"/>
      <c r="BE167" s="78"/>
      <c r="BF167" s="78"/>
      <c r="BG167" s="78"/>
    </row>
    <row r="168" spans="1:59" ht="37.35" customHeight="1" thickBot="1">
      <c r="B168" s="620"/>
      <c r="C168" s="1989"/>
      <c r="D168" s="1989"/>
      <c r="E168" s="1989"/>
      <c r="F168" s="1989"/>
      <c r="G168" s="1989"/>
      <c r="H168" s="1989"/>
      <c r="I168" s="1989"/>
      <c r="J168" s="1989"/>
      <c r="K168" s="1989"/>
      <c r="L168" s="1989"/>
      <c r="M168" s="1989"/>
      <c r="N168" s="1989"/>
      <c r="O168" s="1989"/>
      <c r="P168" s="1989"/>
      <c r="Q168" s="1989"/>
      <c r="R168" s="1989"/>
      <c r="S168" s="1989"/>
      <c r="T168" s="1989"/>
      <c r="U168" s="1989"/>
      <c r="V168" s="1989"/>
      <c r="W168" s="1989"/>
      <c r="X168" s="1989"/>
      <c r="Y168" s="1989"/>
      <c r="Z168" s="1989"/>
      <c r="AA168" s="1989"/>
      <c r="AB168" s="1989"/>
      <c r="AC168" s="1989"/>
      <c r="AD168" s="1989"/>
      <c r="AE168" s="1989"/>
      <c r="AF168" s="1989"/>
      <c r="AG168" s="1989"/>
      <c r="AH168" s="1989"/>
      <c r="AI168" s="1989"/>
      <c r="AJ168" s="1989"/>
      <c r="AK168" s="1989"/>
      <c r="AL168" s="1989"/>
      <c r="AM168" s="1989"/>
      <c r="AN168" s="1989"/>
      <c r="AO168" s="1989"/>
      <c r="AP168" s="1989"/>
      <c r="AQ168" s="1989"/>
      <c r="AR168" s="1989"/>
      <c r="AS168" s="1989"/>
      <c r="AT168" s="1989"/>
      <c r="AU168" s="1989"/>
      <c r="AV168" s="1989"/>
      <c r="AW168" s="1989"/>
      <c r="AX168" s="1989"/>
      <c r="AY168" s="1989"/>
      <c r="AZ168" s="1989"/>
      <c r="BA168" s="1989"/>
      <c r="BB168" s="1989"/>
      <c r="BC168" s="1989"/>
      <c r="BD168" s="619"/>
      <c r="BE168" s="78"/>
      <c r="BF168" s="78"/>
      <c r="BG168" s="78"/>
    </row>
    <row r="169" spans="1:59" ht="37.35" hidden="1" customHeight="1">
      <c r="A169" s="617"/>
      <c r="B169" s="618"/>
      <c r="C169" s="1989" t="s">
        <v>6</v>
      </c>
      <c r="D169" s="1989"/>
      <c r="E169" s="1989"/>
      <c r="F169" s="1989"/>
      <c r="G169" s="1989"/>
      <c r="H169" s="1989"/>
      <c r="I169" s="1989"/>
      <c r="J169" s="1989"/>
      <c r="K169" s="1989"/>
      <c r="L169" s="1989"/>
      <c r="M169" s="1989"/>
      <c r="N169" s="1989"/>
      <c r="O169" s="1989"/>
      <c r="P169" s="1989"/>
      <c r="Q169" s="1989"/>
      <c r="R169" s="1989"/>
      <c r="S169" s="1989"/>
      <c r="T169" s="1989"/>
      <c r="U169" s="1989"/>
      <c r="V169" s="1989"/>
      <c r="W169" s="1989"/>
      <c r="X169" s="1989"/>
      <c r="Y169" s="1989"/>
      <c r="Z169" s="1989"/>
      <c r="AA169" s="1989"/>
      <c r="AB169" s="1989"/>
      <c r="AC169" s="1989"/>
      <c r="AD169" s="1989"/>
      <c r="AE169" s="1989"/>
      <c r="AF169" s="1989"/>
      <c r="AG169" s="1989"/>
      <c r="AH169" s="1989"/>
      <c r="AI169" s="1989"/>
      <c r="AJ169" s="1989"/>
      <c r="AK169" s="1989"/>
      <c r="AL169" s="1989"/>
      <c r="AM169" s="1989"/>
      <c r="AN169" s="1989"/>
      <c r="AO169" s="1989"/>
      <c r="AP169" s="1989"/>
      <c r="AQ169" s="1989"/>
      <c r="AR169" s="1989"/>
      <c r="AS169" s="1989"/>
      <c r="AT169" s="1989"/>
      <c r="AU169" s="1989"/>
      <c r="AV169" s="1989"/>
      <c r="AW169" s="1989"/>
      <c r="AX169" s="1989"/>
      <c r="AY169" s="1989"/>
      <c r="AZ169" s="1989"/>
      <c r="BA169" s="1989"/>
      <c r="BB169" s="1989"/>
      <c r="BC169" s="1989"/>
      <c r="BD169" s="619"/>
      <c r="BE169" s="78"/>
      <c r="BF169" s="78"/>
      <c r="BG169" s="78"/>
    </row>
    <row r="170" spans="1:59" ht="37.35" hidden="1" customHeight="1">
      <c r="A170" s="617"/>
      <c r="B170" s="618"/>
      <c r="C170" s="1989" t="s">
        <v>6</v>
      </c>
      <c r="D170" s="1989"/>
      <c r="E170" s="1989"/>
      <c r="F170" s="1989"/>
      <c r="G170" s="1989"/>
      <c r="H170" s="1989"/>
      <c r="I170" s="1989"/>
      <c r="J170" s="1989"/>
      <c r="K170" s="1989"/>
      <c r="L170" s="1989"/>
      <c r="M170" s="1989"/>
      <c r="N170" s="1989"/>
      <c r="O170" s="1989"/>
      <c r="P170" s="1989"/>
      <c r="Q170" s="1989"/>
      <c r="R170" s="1989"/>
      <c r="S170" s="1989"/>
      <c r="T170" s="1989"/>
      <c r="U170" s="1989"/>
      <c r="V170" s="1989"/>
      <c r="W170" s="1989"/>
      <c r="X170" s="1989"/>
      <c r="Y170" s="1989"/>
      <c r="Z170" s="1989"/>
      <c r="AA170" s="1989"/>
      <c r="AB170" s="1989"/>
      <c r="AC170" s="1989"/>
      <c r="AD170" s="1989"/>
      <c r="AE170" s="1989"/>
      <c r="AF170" s="1989"/>
      <c r="AG170" s="1989"/>
      <c r="AH170" s="1989"/>
      <c r="AI170" s="1989"/>
      <c r="AJ170" s="1989"/>
      <c r="AK170" s="1989"/>
      <c r="AL170" s="1989"/>
      <c r="AM170" s="1989"/>
      <c r="AN170" s="1989"/>
      <c r="AO170" s="1989"/>
      <c r="AP170" s="1989"/>
      <c r="AQ170" s="1989"/>
      <c r="AR170" s="1989"/>
      <c r="AS170" s="1989"/>
      <c r="AT170" s="1989"/>
      <c r="AU170" s="1989"/>
      <c r="AV170" s="1989"/>
      <c r="AW170" s="1989"/>
      <c r="AX170" s="1989"/>
      <c r="AY170" s="1989"/>
      <c r="AZ170" s="1989"/>
      <c r="BA170" s="1989"/>
      <c r="BB170" s="1989"/>
      <c r="BC170" s="1989"/>
      <c r="BD170" s="619"/>
      <c r="BE170" s="78"/>
      <c r="BF170" s="78"/>
      <c r="BG170" s="78"/>
    </row>
    <row r="171" spans="1:59" ht="37.35" hidden="1" customHeight="1">
      <c r="A171" s="617"/>
      <c r="B171" s="618"/>
      <c r="C171" s="1989" t="s">
        <v>6</v>
      </c>
      <c r="D171" s="1989"/>
      <c r="E171" s="1989"/>
      <c r="F171" s="1989"/>
      <c r="G171" s="1989"/>
      <c r="H171" s="1989"/>
      <c r="I171" s="1989"/>
      <c r="J171" s="1989"/>
      <c r="K171" s="1989"/>
      <c r="L171" s="1989"/>
      <c r="M171" s="1989"/>
      <c r="N171" s="1989"/>
      <c r="O171" s="1989"/>
      <c r="P171" s="1989"/>
      <c r="Q171" s="1989"/>
      <c r="R171" s="1989"/>
      <c r="S171" s="1989"/>
      <c r="T171" s="1989"/>
      <c r="U171" s="1989"/>
      <c r="V171" s="1989"/>
      <c r="W171" s="1989"/>
      <c r="X171" s="1989"/>
      <c r="Y171" s="1989"/>
      <c r="Z171" s="1989"/>
      <c r="AA171" s="1989"/>
      <c r="AB171" s="1989"/>
      <c r="AC171" s="1989"/>
      <c r="AD171" s="1989"/>
      <c r="AE171" s="1989"/>
      <c r="AF171" s="1989"/>
      <c r="AG171" s="1989"/>
      <c r="AH171" s="1989"/>
      <c r="AI171" s="1989"/>
      <c r="AJ171" s="1989"/>
      <c r="AK171" s="1989"/>
      <c r="AL171" s="1989"/>
      <c r="AM171" s="1989"/>
      <c r="AN171" s="1989"/>
      <c r="AO171" s="1989"/>
      <c r="AP171" s="1989"/>
      <c r="AQ171" s="1989"/>
      <c r="AR171" s="1989"/>
      <c r="AS171" s="1989"/>
      <c r="AT171" s="1989"/>
      <c r="AU171" s="1989"/>
      <c r="AV171" s="1989"/>
      <c r="AW171" s="1989"/>
      <c r="AX171" s="1989"/>
      <c r="AY171" s="1989"/>
      <c r="AZ171" s="1989"/>
      <c r="BA171" s="1989"/>
      <c r="BB171" s="1989"/>
      <c r="BC171" s="1989"/>
      <c r="BD171" s="619"/>
      <c r="BE171" s="78"/>
      <c r="BF171" s="78"/>
      <c r="BG171" s="78"/>
    </row>
    <row r="172" spans="1:59" ht="37.35" hidden="1" customHeight="1">
      <c r="A172" s="617"/>
      <c r="B172" s="618"/>
      <c r="C172" s="1989" t="s">
        <v>6</v>
      </c>
      <c r="D172" s="1989"/>
      <c r="E172" s="1989"/>
      <c r="F172" s="1989"/>
      <c r="G172" s="1989"/>
      <c r="H172" s="1989"/>
      <c r="I172" s="1989"/>
      <c r="J172" s="1989"/>
      <c r="K172" s="1989"/>
      <c r="L172" s="1989"/>
      <c r="M172" s="1989"/>
      <c r="N172" s="1989"/>
      <c r="O172" s="1989"/>
      <c r="P172" s="1989"/>
      <c r="Q172" s="1989"/>
      <c r="R172" s="1989"/>
      <c r="S172" s="1989"/>
      <c r="T172" s="1989"/>
      <c r="U172" s="1989"/>
      <c r="V172" s="1989"/>
      <c r="W172" s="1989"/>
      <c r="X172" s="1989"/>
      <c r="Y172" s="1989"/>
      <c r="Z172" s="1989"/>
      <c r="AA172" s="1989"/>
      <c r="AB172" s="1989"/>
      <c r="AC172" s="1989"/>
      <c r="AD172" s="1989"/>
      <c r="AE172" s="1989"/>
      <c r="AF172" s="1989"/>
      <c r="AG172" s="1989"/>
      <c r="AH172" s="1989"/>
      <c r="AI172" s="1989"/>
      <c r="AJ172" s="1989"/>
      <c r="AK172" s="1989"/>
      <c r="AL172" s="1989"/>
      <c r="AM172" s="1989"/>
      <c r="AN172" s="1989"/>
      <c r="AO172" s="1989"/>
      <c r="AP172" s="1989"/>
      <c r="AQ172" s="1989"/>
      <c r="AR172" s="1989"/>
      <c r="AS172" s="1989"/>
      <c r="AT172" s="1989"/>
      <c r="AU172" s="1989"/>
      <c r="AV172" s="1989"/>
      <c r="AW172" s="1989"/>
      <c r="AX172" s="1989"/>
      <c r="AY172" s="1989"/>
      <c r="AZ172" s="1989"/>
      <c r="BA172" s="1989"/>
      <c r="BB172" s="1989"/>
      <c r="BC172" s="1989"/>
      <c r="BD172" s="619"/>
      <c r="BE172" s="78"/>
      <c r="BF172" s="78"/>
      <c r="BG172" s="78"/>
    </row>
    <row r="173" spans="1:59" ht="37.35" hidden="1" customHeight="1">
      <c r="A173" s="617"/>
      <c r="B173" s="618"/>
      <c r="C173" s="1989" t="s">
        <v>6</v>
      </c>
      <c r="D173" s="1989"/>
      <c r="E173" s="1989"/>
      <c r="F173" s="1989"/>
      <c r="G173" s="1989"/>
      <c r="H173" s="1989"/>
      <c r="I173" s="1989"/>
      <c r="J173" s="1989"/>
      <c r="K173" s="1989"/>
      <c r="L173" s="1989"/>
      <c r="M173" s="1989"/>
      <c r="N173" s="1989"/>
      <c r="O173" s="1989"/>
      <c r="P173" s="1989"/>
      <c r="Q173" s="1989"/>
      <c r="R173" s="1989"/>
      <c r="S173" s="1989"/>
      <c r="T173" s="1989"/>
      <c r="U173" s="1989"/>
      <c r="V173" s="1989"/>
      <c r="W173" s="1989"/>
      <c r="X173" s="1989"/>
      <c r="Y173" s="1989"/>
      <c r="Z173" s="1989"/>
      <c r="AA173" s="1989"/>
      <c r="AB173" s="1989"/>
      <c r="AC173" s="1989"/>
      <c r="AD173" s="1989"/>
      <c r="AE173" s="1989"/>
      <c r="AF173" s="1989"/>
      <c r="AG173" s="1989"/>
      <c r="AH173" s="1989"/>
      <c r="AI173" s="1989"/>
      <c r="AJ173" s="1989"/>
      <c r="AK173" s="1989"/>
      <c r="AL173" s="1989"/>
      <c r="AM173" s="1989"/>
      <c r="AN173" s="1989"/>
      <c r="AO173" s="1989"/>
      <c r="AP173" s="1989"/>
      <c r="AQ173" s="1989"/>
      <c r="AR173" s="1989"/>
      <c r="AS173" s="1989"/>
      <c r="AT173" s="1989"/>
      <c r="AU173" s="1989"/>
      <c r="AV173" s="1989"/>
      <c r="AW173" s="1989"/>
      <c r="AX173" s="1989"/>
      <c r="AY173" s="1989"/>
      <c r="AZ173" s="1989"/>
      <c r="BA173" s="1989"/>
      <c r="BB173" s="1989"/>
      <c r="BC173" s="1989"/>
      <c r="BD173" s="619"/>
      <c r="BE173" s="78"/>
      <c r="BF173" s="78"/>
      <c r="BG173" s="78"/>
    </row>
    <row r="174" spans="1:59" ht="37.35" hidden="1" customHeight="1">
      <c r="A174" s="617"/>
      <c r="B174" s="618"/>
      <c r="C174" s="1989" t="s">
        <v>6</v>
      </c>
      <c r="D174" s="1989"/>
      <c r="E174" s="1989"/>
      <c r="F174" s="1989"/>
      <c r="G174" s="1989"/>
      <c r="H174" s="1989"/>
      <c r="I174" s="1989"/>
      <c r="J174" s="1989"/>
      <c r="K174" s="1989"/>
      <c r="L174" s="1989"/>
      <c r="M174" s="1989"/>
      <c r="N174" s="1989"/>
      <c r="O174" s="1989"/>
      <c r="P174" s="1989"/>
      <c r="Q174" s="1989"/>
      <c r="R174" s="1989"/>
      <c r="S174" s="1989"/>
      <c r="T174" s="1989"/>
      <c r="U174" s="1989"/>
      <c r="V174" s="1989"/>
      <c r="W174" s="1989"/>
      <c r="X174" s="1989"/>
      <c r="Y174" s="1989"/>
      <c r="Z174" s="1989"/>
      <c r="AA174" s="1989"/>
      <c r="AB174" s="1989"/>
      <c r="AC174" s="1989"/>
      <c r="AD174" s="1989"/>
      <c r="AE174" s="1989"/>
      <c r="AF174" s="1989"/>
      <c r="AG174" s="1989"/>
      <c r="AH174" s="1989"/>
      <c r="AI174" s="1989"/>
      <c r="AJ174" s="1989"/>
      <c r="AK174" s="1989"/>
      <c r="AL174" s="1989"/>
      <c r="AM174" s="1989"/>
      <c r="AN174" s="1989"/>
      <c r="AO174" s="1989"/>
      <c r="AP174" s="1989"/>
      <c r="AQ174" s="1989"/>
      <c r="AR174" s="1989"/>
      <c r="AS174" s="1989"/>
      <c r="AT174" s="1989"/>
      <c r="AU174" s="1989"/>
      <c r="AV174" s="1989"/>
      <c r="AW174" s="1989"/>
      <c r="AX174" s="1989"/>
      <c r="AY174" s="1989"/>
      <c r="AZ174" s="1989"/>
      <c r="BA174" s="1989"/>
      <c r="BB174" s="1989"/>
      <c r="BC174" s="1989"/>
      <c r="BD174" s="619"/>
      <c r="BE174" s="78"/>
      <c r="BF174" s="78"/>
      <c r="BG174" s="78"/>
    </row>
    <row r="175" spans="1:59" ht="37.35" hidden="1" customHeight="1">
      <c r="A175" s="617"/>
      <c r="B175" s="618"/>
      <c r="C175" s="1989" t="s">
        <v>6</v>
      </c>
      <c r="D175" s="1989"/>
      <c r="E175" s="1989"/>
      <c r="F175" s="1989"/>
      <c r="G175" s="1989"/>
      <c r="H175" s="1989"/>
      <c r="I175" s="1989"/>
      <c r="J175" s="1989"/>
      <c r="K175" s="1989"/>
      <c r="L175" s="1989"/>
      <c r="M175" s="1989"/>
      <c r="N175" s="1989"/>
      <c r="O175" s="1989"/>
      <c r="P175" s="1989"/>
      <c r="Q175" s="1989"/>
      <c r="R175" s="1989"/>
      <c r="S175" s="1989"/>
      <c r="T175" s="1989"/>
      <c r="U175" s="1989"/>
      <c r="V175" s="1989"/>
      <c r="W175" s="1989"/>
      <c r="X175" s="1989"/>
      <c r="Y175" s="1989"/>
      <c r="Z175" s="1989"/>
      <c r="AA175" s="1989"/>
      <c r="AB175" s="1989"/>
      <c r="AC175" s="1989"/>
      <c r="AD175" s="1989"/>
      <c r="AE175" s="1989"/>
      <c r="AF175" s="1989"/>
      <c r="AG175" s="1989"/>
      <c r="AH175" s="1989"/>
      <c r="AI175" s="1989"/>
      <c r="AJ175" s="1989"/>
      <c r="AK175" s="1989"/>
      <c r="AL175" s="1989"/>
      <c r="AM175" s="1989"/>
      <c r="AN175" s="1989"/>
      <c r="AO175" s="1989"/>
      <c r="AP175" s="1989"/>
      <c r="AQ175" s="1989"/>
      <c r="AR175" s="1989"/>
      <c r="AS175" s="1989"/>
      <c r="AT175" s="1989"/>
      <c r="AU175" s="1989"/>
      <c r="AV175" s="1989"/>
      <c r="AW175" s="1989"/>
      <c r="AX175" s="1989"/>
      <c r="AY175" s="1989"/>
      <c r="AZ175" s="1989"/>
      <c r="BA175" s="1989"/>
      <c r="BB175" s="1989"/>
      <c r="BC175" s="1989"/>
      <c r="BD175" s="619"/>
      <c r="BE175" s="78"/>
      <c r="BF175" s="78"/>
      <c r="BG175" s="78"/>
    </row>
    <row r="176" spans="1:59" ht="37.35" hidden="1" customHeight="1" thickBot="1">
      <c r="A176" s="617"/>
      <c r="B176" s="618"/>
      <c r="C176" s="1989" t="s">
        <v>6</v>
      </c>
      <c r="D176" s="1989"/>
      <c r="E176" s="1989"/>
      <c r="F176" s="1989"/>
      <c r="G176" s="1989"/>
      <c r="H176" s="1989"/>
      <c r="I176" s="1989"/>
      <c r="J176" s="1989"/>
      <c r="K176" s="1989"/>
      <c r="L176" s="1989"/>
      <c r="M176" s="1989"/>
      <c r="N176" s="1989"/>
      <c r="O176" s="1989"/>
      <c r="P176" s="1989"/>
      <c r="Q176" s="1989"/>
      <c r="R176" s="1989"/>
      <c r="S176" s="1989"/>
      <c r="T176" s="1989"/>
      <c r="U176" s="1989"/>
      <c r="V176" s="1989"/>
      <c r="W176" s="1989"/>
      <c r="X176" s="1989"/>
      <c r="Y176" s="1989"/>
      <c r="Z176" s="1989"/>
      <c r="AA176" s="1989"/>
      <c r="AB176" s="1989"/>
      <c r="AC176" s="1989"/>
      <c r="AD176" s="1989"/>
      <c r="AE176" s="1989"/>
      <c r="AF176" s="1989"/>
      <c r="AG176" s="1989"/>
      <c r="AH176" s="1989"/>
      <c r="AI176" s="1989"/>
      <c r="AJ176" s="1989"/>
      <c r="AK176" s="1989"/>
      <c r="AL176" s="1989"/>
      <c r="AM176" s="1989"/>
      <c r="AN176" s="1989"/>
      <c r="AO176" s="1989"/>
      <c r="AP176" s="1989"/>
      <c r="AQ176" s="1989"/>
      <c r="AR176" s="1989"/>
      <c r="AS176" s="1989"/>
      <c r="AT176" s="1989"/>
      <c r="AU176" s="1989"/>
      <c r="AV176" s="1989"/>
      <c r="AW176" s="1989"/>
      <c r="AX176" s="1989"/>
      <c r="AY176" s="1989"/>
      <c r="AZ176" s="1989"/>
      <c r="BA176" s="1989"/>
      <c r="BB176" s="1989"/>
      <c r="BC176" s="1989"/>
      <c r="BD176" s="619"/>
      <c r="BE176" s="78"/>
      <c r="BF176" s="78"/>
      <c r="BG176" s="78"/>
    </row>
    <row r="177" spans="1:59" ht="37.35" hidden="1" customHeight="1">
      <c r="A177" s="617"/>
      <c r="B177" s="618"/>
      <c r="C177" s="1989" t="s">
        <v>6</v>
      </c>
      <c r="D177" s="1989"/>
      <c r="E177" s="1989"/>
      <c r="F177" s="1989"/>
      <c r="G177" s="1989"/>
      <c r="H177" s="1989"/>
      <c r="I177" s="1989"/>
      <c r="J177" s="1989"/>
      <c r="K177" s="1989"/>
      <c r="L177" s="1989"/>
      <c r="M177" s="1989"/>
      <c r="N177" s="1989"/>
      <c r="O177" s="1989"/>
      <c r="P177" s="1989"/>
      <c r="Q177" s="1989"/>
      <c r="R177" s="1989"/>
      <c r="S177" s="1989"/>
      <c r="T177" s="1989"/>
      <c r="U177" s="1989"/>
      <c r="V177" s="1989"/>
      <c r="W177" s="1989"/>
      <c r="X177" s="1989"/>
      <c r="Y177" s="1989"/>
      <c r="Z177" s="1989"/>
      <c r="AA177" s="1989"/>
      <c r="AB177" s="1989"/>
      <c r="AC177" s="1989"/>
      <c r="AD177" s="1989"/>
      <c r="AE177" s="1989"/>
      <c r="AF177" s="1989"/>
      <c r="AG177" s="1989"/>
      <c r="AH177" s="1989"/>
      <c r="AI177" s="1989"/>
      <c r="AJ177" s="1989"/>
      <c r="AK177" s="1989"/>
      <c r="AL177" s="1989"/>
      <c r="AM177" s="1989"/>
      <c r="AN177" s="1989"/>
      <c r="AO177" s="1989"/>
      <c r="AP177" s="1989"/>
      <c r="AQ177" s="1989"/>
      <c r="AR177" s="1989"/>
      <c r="AS177" s="1989"/>
      <c r="AT177" s="1989"/>
      <c r="AU177" s="1989"/>
      <c r="AV177" s="1989"/>
      <c r="AW177" s="1989"/>
      <c r="AX177" s="1989"/>
      <c r="AY177" s="1989"/>
      <c r="AZ177" s="1989"/>
      <c r="BA177" s="1989"/>
      <c r="BB177" s="1989"/>
      <c r="BC177" s="1989"/>
      <c r="BD177" s="619"/>
      <c r="BE177" s="78"/>
      <c r="BF177" s="78"/>
      <c r="BG177" s="78"/>
    </row>
    <row r="178" spans="1:59" ht="37.35" hidden="1" customHeight="1">
      <c r="A178" s="617"/>
      <c r="B178" s="618"/>
      <c r="C178" s="1989" t="s">
        <v>6</v>
      </c>
      <c r="D178" s="1989"/>
      <c r="E178" s="1989"/>
      <c r="F178" s="1989"/>
      <c r="G178" s="1989"/>
      <c r="H178" s="1989"/>
      <c r="I178" s="1989"/>
      <c r="J178" s="1989"/>
      <c r="K178" s="1989"/>
      <c r="L178" s="1989"/>
      <c r="M178" s="1989"/>
      <c r="N178" s="1989"/>
      <c r="O178" s="1989"/>
      <c r="P178" s="1989"/>
      <c r="Q178" s="1989"/>
      <c r="R178" s="1989"/>
      <c r="S178" s="1989"/>
      <c r="T178" s="1989"/>
      <c r="U178" s="1989"/>
      <c r="V178" s="1989"/>
      <c r="W178" s="1989"/>
      <c r="X178" s="1989"/>
      <c r="Y178" s="1989"/>
      <c r="Z178" s="1989"/>
      <c r="AA178" s="1989"/>
      <c r="AB178" s="1989"/>
      <c r="AC178" s="1989"/>
      <c r="AD178" s="1989"/>
      <c r="AE178" s="1989"/>
      <c r="AF178" s="1989"/>
      <c r="AG178" s="1989"/>
      <c r="AH178" s="1989"/>
      <c r="AI178" s="1989"/>
      <c r="AJ178" s="1989"/>
      <c r="AK178" s="1989"/>
      <c r="AL178" s="1989"/>
      <c r="AM178" s="1989"/>
      <c r="AN178" s="1989"/>
      <c r="AO178" s="1989"/>
      <c r="AP178" s="1989"/>
      <c r="AQ178" s="1989"/>
      <c r="AR178" s="1989"/>
      <c r="AS178" s="1989"/>
      <c r="AT178" s="1989"/>
      <c r="AU178" s="1989"/>
      <c r="AV178" s="1989"/>
      <c r="AW178" s="1989"/>
      <c r="AX178" s="1989"/>
      <c r="AY178" s="1989"/>
      <c r="AZ178" s="1989"/>
      <c r="BA178" s="1989"/>
      <c r="BB178" s="1989"/>
      <c r="BC178" s="1989"/>
      <c r="BD178" s="619"/>
      <c r="BE178" s="78"/>
      <c r="BF178" s="78"/>
      <c r="BG178" s="78"/>
    </row>
    <row r="179" spans="1:59" ht="37.35" hidden="1" customHeight="1">
      <c r="A179" s="617"/>
      <c r="B179" s="618"/>
      <c r="C179" s="1989" t="s">
        <v>6</v>
      </c>
      <c r="D179" s="1989"/>
      <c r="E179" s="1989"/>
      <c r="F179" s="1989"/>
      <c r="G179" s="1989"/>
      <c r="H179" s="1989"/>
      <c r="I179" s="1989"/>
      <c r="J179" s="1989"/>
      <c r="K179" s="1989"/>
      <c r="L179" s="1989"/>
      <c r="M179" s="1989"/>
      <c r="N179" s="1989"/>
      <c r="O179" s="1989"/>
      <c r="P179" s="1989"/>
      <c r="Q179" s="1989"/>
      <c r="R179" s="1989"/>
      <c r="S179" s="1989"/>
      <c r="T179" s="1989"/>
      <c r="U179" s="1989"/>
      <c r="V179" s="1989"/>
      <c r="W179" s="1989"/>
      <c r="X179" s="1989"/>
      <c r="Y179" s="1989"/>
      <c r="Z179" s="1989"/>
      <c r="AA179" s="1989"/>
      <c r="AB179" s="1989"/>
      <c r="AC179" s="1989"/>
      <c r="AD179" s="1989"/>
      <c r="AE179" s="1989"/>
      <c r="AF179" s="1989"/>
      <c r="AG179" s="1989"/>
      <c r="AH179" s="1989"/>
      <c r="AI179" s="1989"/>
      <c r="AJ179" s="1989"/>
      <c r="AK179" s="1989"/>
      <c r="AL179" s="1989"/>
      <c r="AM179" s="1989"/>
      <c r="AN179" s="1989"/>
      <c r="AO179" s="1989"/>
      <c r="AP179" s="1989"/>
      <c r="AQ179" s="1989"/>
      <c r="AR179" s="1989"/>
      <c r="AS179" s="1989"/>
      <c r="AT179" s="1989"/>
      <c r="AU179" s="1989"/>
      <c r="AV179" s="1989"/>
      <c r="AW179" s="1989"/>
      <c r="AX179" s="1989"/>
      <c r="AY179" s="1989"/>
      <c r="AZ179" s="1989"/>
      <c r="BA179" s="1989"/>
      <c r="BB179" s="1989"/>
      <c r="BC179" s="1989"/>
      <c r="BD179" s="619"/>
      <c r="BE179" s="78"/>
      <c r="BF179" s="78"/>
      <c r="BG179" s="78"/>
    </row>
    <row r="180" spans="1:59" ht="37.35" hidden="1" customHeight="1">
      <c r="A180" s="617"/>
      <c r="B180" s="618"/>
      <c r="C180" s="1989" t="s">
        <v>6</v>
      </c>
      <c r="D180" s="1989"/>
      <c r="E180" s="1989"/>
      <c r="F180" s="1989"/>
      <c r="G180" s="1989"/>
      <c r="H180" s="1989"/>
      <c r="I180" s="1989"/>
      <c r="J180" s="1989"/>
      <c r="K180" s="1989"/>
      <c r="L180" s="1989"/>
      <c r="M180" s="1989"/>
      <c r="N180" s="1989"/>
      <c r="O180" s="1989"/>
      <c r="P180" s="1989"/>
      <c r="Q180" s="1989"/>
      <c r="R180" s="1989"/>
      <c r="S180" s="1989"/>
      <c r="T180" s="1989"/>
      <c r="U180" s="1989"/>
      <c r="V180" s="1989"/>
      <c r="W180" s="1989"/>
      <c r="X180" s="1989"/>
      <c r="Y180" s="1989"/>
      <c r="Z180" s="1989"/>
      <c r="AA180" s="1989"/>
      <c r="AB180" s="1989"/>
      <c r="AC180" s="1989"/>
      <c r="AD180" s="1989"/>
      <c r="AE180" s="1989"/>
      <c r="AF180" s="1989"/>
      <c r="AG180" s="1989"/>
      <c r="AH180" s="1989"/>
      <c r="AI180" s="1989"/>
      <c r="AJ180" s="1989"/>
      <c r="AK180" s="1989"/>
      <c r="AL180" s="1989"/>
      <c r="AM180" s="1989"/>
      <c r="AN180" s="1989"/>
      <c r="AO180" s="1989"/>
      <c r="AP180" s="1989"/>
      <c r="AQ180" s="1989"/>
      <c r="AR180" s="1989"/>
      <c r="AS180" s="1989"/>
      <c r="AT180" s="1989"/>
      <c r="AU180" s="1989"/>
      <c r="AV180" s="1989"/>
      <c r="AW180" s="1989"/>
      <c r="AX180" s="1989"/>
      <c r="AY180" s="1989"/>
      <c r="AZ180" s="1989"/>
      <c r="BA180" s="1989"/>
      <c r="BB180" s="1989"/>
      <c r="BC180" s="1989"/>
      <c r="BD180" s="619"/>
      <c r="BE180" s="78"/>
      <c r="BF180" s="78"/>
      <c r="BG180" s="78"/>
    </row>
    <row r="181" spans="1:59" ht="37.35" hidden="1" customHeight="1">
      <c r="A181" s="617"/>
      <c r="B181" s="618"/>
      <c r="C181" s="1989" t="s">
        <v>6</v>
      </c>
      <c r="D181" s="1989"/>
      <c r="E181" s="1989"/>
      <c r="F181" s="1989"/>
      <c r="G181" s="1989"/>
      <c r="H181" s="1989"/>
      <c r="I181" s="1989"/>
      <c r="J181" s="1989"/>
      <c r="K181" s="1989"/>
      <c r="L181" s="1989"/>
      <c r="M181" s="1989"/>
      <c r="N181" s="1989"/>
      <c r="O181" s="1989"/>
      <c r="P181" s="1989"/>
      <c r="Q181" s="1989"/>
      <c r="R181" s="1989"/>
      <c r="S181" s="1989"/>
      <c r="T181" s="1989"/>
      <c r="U181" s="1989"/>
      <c r="V181" s="1989"/>
      <c r="W181" s="1989"/>
      <c r="X181" s="1989"/>
      <c r="Y181" s="1989"/>
      <c r="Z181" s="1989"/>
      <c r="AA181" s="1989"/>
      <c r="AB181" s="1989"/>
      <c r="AC181" s="1989"/>
      <c r="AD181" s="1989"/>
      <c r="AE181" s="1989"/>
      <c r="AF181" s="1989"/>
      <c r="AG181" s="1989"/>
      <c r="AH181" s="1989"/>
      <c r="AI181" s="1989"/>
      <c r="AJ181" s="1989"/>
      <c r="AK181" s="1989"/>
      <c r="AL181" s="1989"/>
      <c r="AM181" s="1989"/>
      <c r="AN181" s="1989"/>
      <c r="AO181" s="1989"/>
      <c r="AP181" s="1989"/>
      <c r="AQ181" s="1989"/>
      <c r="AR181" s="1989"/>
      <c r="AS181" s="1989"/>
      <c r="AT181" s="1989"/>
      <c r="AU181" s="1989"/>
      <c r="AV181" s="1989"/>
      <c r="AW181" s="1989"/>
      <c r="AX181" s="1989"/>
      <c r="AY181" s="1989"/>
      <c r="AZ181" s="1989"/>
      <c r="BA181" s="1989"/>
      <c r="BB181" s="1989"/>
      <c r="BC181" s="1989"/>
      <c r="BD181" s="619"/>
      <c r="BE181" s="78"/>
      <c r="BF181" s="78"/>
      <c r="BG181" s="78"/>
    </row>
    <row r="182" spans="1:59" ht="37.35" hidden="1" customHeight="1">
      <c r="A182" s="617"/>
      <c r="B182" s="618"/>
      <c r="C182" s="1989" t="s">
        <v>6</v>
      </c>
      <c r="D182" s="1989"/>
      <c r="E182" s="1989"/>
      <c r="F182" s="1989"/>
      <c r="G182" s="1989"/>
      <c r="H182" s="1989"/>
      <c r="I182" s="1989"/>
      <c r="J182" s="1989"/>
      <c r="K182" s="1989"/>
      <c r="L182" s="1989"/>
      <c r="M182" s="1989"/>
      <c r="N182" s="1989"/>
      <c r="O182" s="1989"/>
      <c r="P182" s="1989"/>
      <c r="Q182" s="1989"/>
      <c r="R182" s="1989"/>
      <c r="S182" s="1989"/>
      <c r="T182" s="1989"/>
      <c r="U182" s="1989"/>
      <c r="V182" s="1989"/>
      <c r="W182" s="1989"/>
      <c r="X182" s="1989"/>
      <c r="Y182" s="1989"/>
      <c r="Z182" s="1989"/>
      <c r="AA182" s="1989"/>
      <c r="AB182" s="1989"/>
      <c r="AC182" s="1989"/>
      <c r="AD182" s="1989"/>
      <c r="AE182" s="1989"/>
      <c r="AF182" s="1989"/>
      <c r="AG182" s="1989"/>
      <c r="AH182" s="1989"/>
      <c r="AI182" s="1989"/>
      <c r="AJ182" s="1989"/>
      <c r="AK182" s="1989"/>
      <c r="AL182" s="1989"/>
      <c r="AM182" s="1989"/>
      <c r="AN182" s="1989"/>
      <c r="AO182" s="1989"/>
      <c r="AP182" s="1989"/>
      <c r="AQ182" s="1989"/>
      <c r="AR182" s="1989"/>
      <c r="AS182" s="1989"/>
      <c r="AT182" s="1989"/>
      <c r="AU182" s="1989"/>
      <c r="AV182" s="1989"/>
      <c r="AW182" s="1989"/>
      <c r="AX182" s="1989"/>
      <c r="AY182" s="1989"/>
      <c r="AZ182" s="1989"/>
      <c r="BA182" s="1989"/>
      <c r="BB182" s="1989"/>
      <c r="BC182" s="1989"/>
      <c r="BD182" s="619"/>
      <c r="BE182" s="78"/>
      <c r="BF182" s="78"/>
      <c r="BG182" s="78"/>
    </row>
    <row r="183" spans="1:59" ht="37.35" hidden="1" customHeight="1">
      <c r="A183" s="617"/>
      <c r="B183" s="618"/>
      <c r="C183" s="1989" t="s">
        <v>6</v>
      </c>
      <c r="D183" s="1989"/>
      <c r="E183" s="1989"/>
      <c r="F183" s="1989"/>
      <c r="G183" s="1989"/>
      <c r="H183" s="1989"/>
      <c r="I183" s="1989"/>
      <c r="J183" s="1989"/>
      <c r="K183" s="1989"/>
      <c r="L183" s="1989"/>
      <c r="M183" s="1989"/>
      <c r="N183" s="1989"/>
      <c r="O183" s="1989"/>
      <c r="P183" s="1989"/>
      <c r="Q183" s="1989"/>
      <c r="R183" s="1989"/>
      <c r="S183" s="1989"/>
      <c r="T183" s="1989"/>
      <c r="U183" s="1989"/>
      <c r="V183" s="1989"/>
      <c r="W183" s="1989"/>
      <c r="X183" s="1989"/>
      <c r="Y183" s="1989"/>
      <c r="Z183" s="1989"/>
      <c r="AA183" s="1989"/>
      <c r="AB183" s="1989"/>
      <c r="AC183" s="1989"/>
      <c r="AD183" s="1989"/>
      <c r="AE183" s="1989"/>
      <c r="AF183" s="1989"/>
      <c r="AG183" s="1989"/>
      <c r="AH183" s="1989"/>
      <c r="AI183" s="1989"/>
      <c r="AJ183" s="1989"/>
      <c r="AK183" s="1989"/>
      <c r="AL183" s="1989"/>
      <c r="AM183" s="1989"/>
      <c r="AN183" s="1989"/>
      <c r="AO183" s="1989"/>
      <c r="AP183" s="1989"/>
      <c r="AQ183" s="1989"/>
      <c r="AR183" s="1989"/>
      <c r="AS183" s="1989"/>
      <c r="AT183" s="1989"/>
      <c r="AU183" s="1989"/>
      <c r="AV183" s="1989"/>
      <c r="AW183" s="1989"/>
      <c r="AX183" s="1989"/>
      <c r="AY183" s="1989"/>
      <c r="AZ183" s="1989"/>
      <c r="BA183" s="1989"/>
      <c r="BB183" s="1989"/>
      <c r="BC183" s="1989"/>
      <c r="BD183" s="619"/>
      <c r="BE183" s="78"/>
      <c r="BF183" s="78"/>
      <c r="BG183" s="78"/>
    </row>
    <row r="184" spans="1:59" ht="37.35" hidden="1" customHeight="1" thickBot="1">
      <c r="A184" s="617"/>
      <c r="B184" s="618"/>
      <c r="C184" s="1989" t="s">
        <v>6</v>
      </c>
      <c r="D184" s="1989"/>
      <c r="E184" s="1989"/>
      <c r="F184" s="1989"/>
      <c r="G184" s="1989"/>
      <c r="H184" s="1989"/>
      <c r="I184" s="1989"/>
      <c r="J184" s="1989"/>
      <c r="K184" s="1989"/>
      <c r="L184" s="1989"/>
      <c r="M184" s="1989"/>
      <c r="N184" s="1989"/>
      <c r="O184" s="1989"/>
      <c r="P184" s="1989"/>
      <c r="Q184" s="1989"/>
      <c r="R184" s="1989"/>
      <c r="S184" s="1989"/>
      <c r="T184" s="1989"/>
      <c r="U184" s="1989"/>
      <c r="V184" s="1989"/>
      <c r="W184" s="1989"/>
      <c r="X184" s="1989"/>
      <c r="Y184" s="1989"/>
      <c r="Z184" s="1989"/>
      <c r="AA184" s="1989"/>
      <c r="AB184" s="1989"/>
      <c r="AC184" s="1989"/>
      <c r="AD184" s="1989"/>
      <c r="AE184" s="1989"/>
      <c r="AF184" s="1989"/>
      <c r="AG184" s="1989"/>
      <c r="AH184" s="1989"/>
      <c r="AI184" s="1989"/>
      <c r="AJ184" s="1989"/>
      <c r="AK184" s="1989"/>
      <c r="AL184" s="1989"/>
      <c r="AM184" s="1989"/>
      <c r="AN184" s="1989"/>
      <c r="AO184" s="1989"/>
      <c r="AP184" s="1989"/>
      <c r="AQ184" s="1989"/>
      <c r="AR184" s="1989"/>
      <c r="AS184" s="1989"/>
      <c r="AT184" s="1989"/>
      <c r="AU184" s="1989"/>
      <c r="AV184" s="1989"/>
      <c r="AW184" s="1989"/>
      <c r="AX184" s="1989"/>
      <c r="AY184" s="1989"/>
      <c r="AZ184" s="1989"/>
      <c r="BA184" s="1989"/>
      <c r="BB184" s="1989"/>
      <c r="BC184" s="1989"/>
      <c r="BD184" s="619"/>
      <c r="BE184" s="78"/>
      <c r="BF184" s="78"/>
      <c r="BG184" s="78"/>
    </row>
    <row r="185" spans="1:59" ht="37.35" hidden="1" customHeight="1">
      <c r="A185" s="617"/>
      <c r="B185" s="618"/>
      <c r="C185" s="1989" t="s">
        <v>6</v>
      </c>
      <c r="D185" s="1989"/>
      <c r="E185" s="1989"/>
      <c r="F185" s="1989"/>
      <c r="G185" s="1989"/>
      <c r="H185" s="1989"/>
      <c r="I185" s="1989"/>
      <c r="J185" s="1989"/>
      <c r="K185" s="1989"/>
      <c r="L185" s="1989"/>
      <c r="M185" s="1989"/>
      <c r="N185" s="1989"/>
      <c r="O185" s="1989"/>
      <c r="P185" s="1989"/>
      <c r="Q185" s="1989"/>
      <c r="R185" s="1989"/>
      <c r="S185" s="1989"/>
      <c r="T185" s="1989"/>
      <c r="U185" s="1989"/>
      <c r="V185" s="1989"/>
      <c r="W185" s="1989"/>
      <c r="X185" s="1989"/>
      <c r="Y185" s="1989"/>
      <c r="Z185" s="1989"/>
      <c r="AA185" s="1989"/>
      <c r="AB185" s="1989"/>
      <c r="AC185" s="1989"/>
      <c r="AD185" s="1989"/>
      <c r="AE185" s="1989"/>
      <c r="AF185" s="1989"/>
      <c r="AG185" s="1989"/>
      <c r="AH185" s="1989"/>
      <c r="AI185" s="1989"/>
      <c r="AJ185" s="1989"/>
      <c r="AK185" s="1989"/>
      <c r="AL185" s="1989"/>
      <c r="AM185" s="1989"/>
      <c r="AN185" s="1989"/>
      <c r="AO185" s="1989"/>
      <c r="AP185" s="1989"/>
      <c r="AQ185" s="1989"/>
      <c r="AR185" s="1989"/>
      <c r="AS185" s="1989"/>
      <c r="AT185" s="1989"/>
      <c r="AU185" s="1989"/>
      <c r="AV185" s="1989"/>
      <c r="AW185" s="1989"/>
      <c r="AX185" s="1989"/>
      <c r="AY185" s="1989"/>
      <c r="AZ185" s="1989"/>
      <c r="BA185" s="1989"/>
      <c r="BB185" s="1989"/>
      <c r="BC185" s="1989"/>
      <c r="BD185" s="619"/>
      <c r="BE185" s="78"/>
      <c r="BF185" s="78"/>
      <c r="BG185" s="78"/>
    </row>
    <row r="186" spans="1:59" ht="37.35" hidden="1" customHeight="1">
      <c r="A186" s="617"/>
      <c r="B186" s="618"/>
      <c r="C186" s="1989" t="s">
        <v>6</v>
      </c>
      <c r="D186" s="1989"/>
      <c r="E186" s="1989"/>
      <c r="F186" s="1989"/>
      <c r="G186" s="1989"/>
      <c r="H186" s="1989"/>
      <c r="I186" s="1989"/>
      <c r="J186" s="1989"/>
      <c r="K186" s="1989"/>
      <c r="L186" s="1989"/>
      <c r="M186" s="1989"/>
      <c r="N186" s="1989"/>
      <c r="O186" s="1989"/>
      <c r="P186" s="1989"/>
      <c r="Q186" s="1989"/>
      <c r="R186" s="1989"/>
      <c r="S186" s="1989"/>
      <c r="T186" s="1989"/>
      <c r="U186" s="1989"/>
      <c r="V186" s="1989"/>
      <c r="W186" s="1989"/>
      <c r="X186" s="1989"/>
      <c r="Y186" s="1989"/>
      <c r="Z186" s="1989"/>
      <c r="AA186" s="1989"/>
      <c r="AB186" s="1989"/>
      <c r="AC186" s="1989"/>
      <c r="AD186" s="1989"/>
      <c r="AE186" s="1989"/>
      <c r="AF186" s="1989"/>
      <c r="AG186" s="1989"/>
      <c r="AH186" s="1989"/>
      <c r="AI186" s="1989"/>
      <c r="AJ186" s="1989"/>
      <c r="AK186" s="1989"/>
      <c r="AL186" s="1989"/>
      <c r="AM186" s="1989"/>
      <c r="AN186" s="1989"/>
      <c r="AO186" s="1989"/>
      <c r="AP186" s="1989"/>
      <c r="AQ186" s="1989"/>
      <c r="AR186" s="1989"/>
      <c r="AS186" s="1989"/>
      <c r="AT186" s="1989"/>
      <c r="AU186" s="1989"/>
      <c r="AV186" s="1989"/>
      <c r="AW186" s="1989"/>
      <c r="AX186" s="1989"/>
      <c r="AY186" s="1989"/>
      <c r="AZ186" s="1989"/>
      <c r="BA186" s="1989"/>
      <c r="BB186" s="1989"/>
      <c r="BC186" s="1989"/>
      <c r="BD186" s="619"/>
      <c r="BE186" s="78"/>
      <c r="BF186" s="78"/>
      <c r="BG186" s="78"/>
    </row>
    <row r="187" spans="1:59" ht="37.35" hidden="1" customHeight="1">
      <c r="A187" s="617"/>
      <c r="B187" s="618"/>
      <c r="C187" s="1989" t="s">
        <v>6</v>
      </c>
      <c r="D187" s="1989"/>
      <c r="E187" s="1989"/>
      <c r="F187" s="1989"/>
      <c r="G187" s="1989"/>
      <c r="H187" s="1989"/>
      <c r="I187" s="1989"/>
      <c r="J187" s="1989"/>
      <c r="K187" s="1989"/>
      <c r="L187" s="1989"/>
      <c r="M187" s="1989"/>
      <c r="N187" s="1989"/>
      <c r="O187" s="1989"/>
      <c r="P187" s="1989"/>
      <c r="Q187" s="1989"/>
      <c r="R187" s="1989"/>
      <c r="S187" s="1989"/>
      <c r="T187" s="1989"/>
      <c r="U187" s="1989"/>
      <c r="V187" s="1989"/>
      <c r="W187" s="1989"/>
      <c r="X187" s="1989"/>
      <c r="Y187" s="1989"/>
      <c r="Z187" s="1989"/>
      <c r="AA187" s="1989"/>
      <c r="AB187" s="1989"/>
      <c r="AC187" s="1989"/>
      <c r="AD187" s="1989"/>
      <c r="AE187" s="1989"/>
      <c r="AF187" s="1989"/>
      <c r="AG187" s="1989"/>
      <c r="AH187" s="1989"/>
      <c r="AI187" s="1989"/>
      <c r="AJ187" s="1989"/>
      <c r="AK187" s="1989"/>
      <c r="AL187" s="1989"/>
      <c r="AM187" s="1989"/>
      <c r="AN187" s="1989"/>
      <c r="AO187" s="1989"/>
      <c r="AP187" s="1989"/>
      <c r="AQ187" s="1989"/>
      <c r="AR187" s="1989"/>
      <c r="AS187" s="1989"/>
      <c r="AT187" s="1989"/>
      <c r="AU187" s="1989"/>
      <c r="AV187" s="1989"/>
      <c r="AW187" s="1989"/>
      <c r="AX187" s="1989"/>
      <c r="AY187" s="1989"/>
      <c r="AZ187" s="1989"/>
      <c r="BA187" s="1989"/>
      <c r="BB187" s="1989"/>
      <c r="BC187" s="1989"/>
      <c r="BD187" s="619"/>
      <c r="BE187" s="78"/>
      <c r="BF187" s="78"/>
      <c r="BG187" s="78"/>
    </row>
    <row r="188" spans="1:59" ht="37.35" hidden="1" customHeight="1">
      <c r="A188" s="617"/>
      <c r="B188" s="618"/>
      <c r="C188" s="1989" t="s">
        <v>6</v>
      </c>
      <c r="D188" s="1989"/>
      <c r="E188" s="1989"/>
      <c r="F188" s="1989"/>
      <c r="G188" s="1989"/>
      <c r="H188" s="1989"/>
      <c r="I188" s="1989"/>
      <c r="J188" s="1989"/>
      <c r="K188" s="1989"/>
      <c r="L188" s="1989"/>
      <c r="M188" s="1989"/>
      <c r="N188" s="1989"/>
      <c r="O188" s="1989"/>
      <c r="P188" s="1989"/>
      <c r="Q188" s="1989"/>
      <c r="R188" s="1989"/>
      <c r="S188" s="1989"/>
      <c r="T188" s="1989"/>
      <c r="U188" s="1989"/>
      <c r="V188" s="1989"/>
      <c r="W188" s="1989"/>
      <c r="X188" s="1989"/>
      <c r="Y188" s="1989"/>
      <c r="Z188" s="1989"/>
      <c r="AA188" s="1989"/>
      <c r="AB188" s="1989"/>
      <c r="AC188" s="1989"/>
      <c r="AD188" s="1989"/>
      <c r="AE188" s="1989"/>
      <c r="AF188" s="1989"/>
      <c r="AG188" s="1989"/>
      <c r="AH188" s="1989"/>
      <c r="AI188" s="1989"/>
      <c r="AJ188" s="1989"/>
      <c r="AK188" s="1989"/>
      <c r="AL188" s="1989"/>
      <c r="AM188" s="1989"/>
      <c r="AN188" s="1989"/>
      <c r="AO188" s="1989"/>
      <c r="AP188" s="1989"/>
      <c r="AQ188" s="1989"/>
      <c r="AR188" s="1989"/>
      <c r="AS188" s="1989"/>
      <c r="AT188" s="1989"/>
      <c r="AU188" s="1989"/>
      <c r="AV188" s="1989"/>
      <c r="AW188" s="1989"/>
      <c r="AX188" s="1989"/>
      <c r="AY188" s="1989"/>
      <c r="AZ188" s="1989"/>
      <c r="BA188" s="1989"/>
      <c r="BB188" s="1989"/>
      <c r="BC188" s="1989"/>
      <c r="BD188" s="619"/>
      <c r="BE188" s="78"/>
      <c r="BF188" s="78"/>
      <c r="BG188" s="78"/>
    </row>
    <row r="189" spans="1:59" ht="37.35" hidden="1" customHeight="1">
      <c r="A189" s="617"/>
      <c r="B189" s="618"/>
      <c r="C189" s="1989" t="s">
        <v>6</v>
      </c>
      <c r="D189" s="1989"/>
      <c r="E189" s="1989"/>
      <c r="F189" s="1989"/>
      <c r="G189" s="1989"/>
      <c r="H189" s="1989"/>
      <c r="I189" s="1989"/>
      <c r="J189" s="1989"/>
      <c r="K189" s="1989"/>
      <c r="L189" s="1989"/>
      <c r="M189" s="1989"/>
      <c r="N189" s="1989"/>
      <c r="O189" s="1989"/>
      <c r="P189" s="1989"/>
      <c r="Q189" s="1989"/>
      <c r="R189" s="1989"/>
      <c r="S189" s="1989"/>
      <c r="T189" s="1989"/>
      <c r="U189" s="1989"/>
      <c r="V189" s="1989"/>
      <c r="W189" s="1989"/>
      <c r="X189" s="1989"/>
      <c r="Y189" s="1989"/>
      <c r="Z189" s="1989"/>
      <c r="AA189" s="1989"/>
      <c r="AB189" s="1989"/>
      <c r="AC189" s="1989"/>
      <c r="AD189" s="1989"/>
      <c r="AE189" s="1989"/>
      <c r="AF189" s="1989"/>
      <c r="AG189" s="1989"/>
      <c r="AH189" s="1989"/>
      <c r="AI189" s="1989"/>
      <c r="AJ189" s="1989"/>
      <c r="AK189" s="1989"/>
      <c r="AL189" s="1989"/>
      <c r="AM189" s="1989"/>
      <c r="AN189" s="1989"/>
      <c r="AO189" s="1989"/>
      <c r="AP189" s="1989"/>
      <c r="AQ189" s="1989"/>
      <c r="AR189" s="1989"/>
      <c r="AS189" s="1989"/>
      <c r="AT189" s="1989"/>
      <c r="AU189" s="1989"/>
      <c r="AV189" s="1989"/>
      <c r="AW189" s="1989"/>
      <c r="AX189" s="1989"/>
      <c r="AY189" s="1989"/>
      <c r="AZ189" s="1989"/>
      <c r="BA189" s="1989"/>
      <c r="BB189" s="1989"/>
      <c r="BC189" s="1989"/>
      <c r="BD189" s="619"/>
      <c r="BE189" s="78"/>
      <c r="BF189" s="78"/>
      <c r="BG189" s="78"/>
    </row>
    <row r="190" spans="1:59" ht="37.35" hidden="1" customHeight="1">
      <c r="A190" s="617"/>
      <c r="B190" s="618"/>
      <c r="C190" s="1989" t="s">
        <v>6</v>
      </c>
      <c r="D190" s="1989"/>
      <c r="E190" s="1989"/>
      <c r="F190" s="1989"/>
      <c r="G190" s="1989"/>
      <c r="H190" s="1989"/>
      <c r="I190" s="1989"/>
      <c r="J190" s="1989"/>
      <c r="K190" s="1989"/>
      <c r="L190" s="1989"/>
      <c r="M190" s="1989"/>
      <c r="N190" s="1989"/>
      <c r="O190" s="1989"/>
      <c r="P190" s="1989"/>
      <c r="Q190" s="1989"/>
      <c r="R190" s="1989"/>
      <c r="S190" s="1989"/>
      <c r="T190" s="1989"/>
      <c r="U190" s="1989"/>
      <c r="V190" s="1989"/>
      <c r="W190" s="1989"/>
      <c r="X190" s="1989"/>
      <c r="Y190" s="1989"/>
      <c r="Z190" s="1989"/>
      <c r="AA190" s="1989"/>
      <c r="AB190" s="1989"/>
      <c r="AC190" s="1989"/>
      <c r="AD190" s="1989"/>
      <c r="AE190" s="1989"/>
      <c r="AF190" s="1989"/>
      <c r="AG190" s="1989"/>
      <c r="AH190" s="1989"/>
      <c r="AI190" s="1989"/>
      <c r="AJ190" s="1989"/>
      <c r="AK190" s="1989"/>
      <c r="AL190" s="1989"/>
      <c r="AM190" s="1989"/>
      <c r="AN190" s="1989"/>
      <c r="AO190" s="1989"/>
      <c r="AP190" s="1989"/>
      <c r="AQ190" s="1989"/>
      <c r="AR190" s="1989"/>
      <c r="AS190" s="1989"/>
      <c r="AT190" s="1989"/>
      <c r="AU190" s="1989"/>
      <c r="AV190" s="1989"/>
      <c r="AW190" s="1989"/>
      <c r="AX190" s="1989"/>
      <c r="AY190" s="1989"/>
      <c r="AZ190" s="1989"/>
      <c r="BA190" s="1989"/>
      <c r="BB190" s="1989"/>
      <c r="BC190" s="1989"/>
      <c r="BD190" s="619"/>
      <c r="BE190" s="78"/>
      <c r="BF190" s="78"/>
      <c r="BG190" s="78"/>
    </row>
    <row r="191" spans="1:59" ht="37.35" hidden="1" customHeight="1">
      <c r="A191" s="617"/>
      <c r="B191" s="618"/>
      <c r="C191" s="1989" t="s">
        <v>6</v>
      </c>
      <c r="D191" s="1989"/>
      <c r="E191" s="1989"/>
      <c r="F191" s="1989"/>
      <c r="G191" s="1989"/>
      <c r="H191" s="1989"/>
      <c r="I191" s="1989"/>
      <c r="J191" s="1989"/>
      <c r="K191" s="1989"/>
      <c r="L191" s="1989"/>
      <c r="M191" s="1989"/>
      <c r="N191" s="1989"/>
      <c r="O191" s="1989"/>
      <c r="P191" s="1989"/>
      <c r="Q191" s="1989"/>
      <c r="R191" s="1989"/>
      <c r="S191" s="1989"/>
      <c r="T191" s="1989"/>
      <c r="U191" s="1989"/>
      <c r="V191" s="1989"/>
      <c r="W191" s="1989"/>
      <c r="X191" s="1989"/>
      <c r="Y191" s="1989"/>
      <c r="Z191" s="1989"/>
      <c r="AA191" s="1989"/>
      <c r="AB191" s="1989"/>
      <c r="AC191" s="1989"/>
      <c r="AD191" s="1989"/>
      <c r="AE191" s="1989"/>
      <c r="AF191" s="1989"/>
      <c r="AG191" s="1989"/>
      <c r="AH191" s="1989"/>
      <c r="AI191" s="1989"/>
      <c r="AJ191" s="1989"/>
      <c r="AK191" s="1989"/>
      <c r="AL191" s="1989"/>
      <c r="AM191" s="1989"/>
      <c r="AN191" s="1989"/>
      <c r="AO191" s="1989"/>
      <c r="AP191" s="1989"/>
      <c r="AQ191" s="1989"/>
      <c r="AR191" s="1989"/>
      <c r="AS191" s="1989"/>
      <c r="AT191" s="1989"/>
      <c r="AU191" s="1989"/>
      <c r="AV191" s="1989"/>
      <c r="AW191" s="1989"/>
      <c r="AX191" s="1989"/>
      <c r="AY191" s="1989"/>
      <c r="AZ191" s="1989"/>
      <c r="BA191" s="1989"/>
      <c r="BB191" s="1989"/>
      <c r="BC191" s="1989"/>
      <c r="BD191" s="619"/>
      <c r="BE191" s="78"/>
      <c r="BF191" s="78"/>
      <c r="BG191" s="78"/>
    </row>
    <row r="192" spans="1:59" ht="37.35" hidden="1" customHeight="1" thickBot="1">
      <c r="A192" s="617"/>
      <c r="B192" s="621"/>
      <c r="C192" s="2161" t="s">
        <v>6</v>
      </c>
      <c r="D192" s="2161"/>
      <c r="E192" s="2161"/>
      <c r="F192" s="2161"/>
      <c r="G192" s="2161"/>
      <c r="H192" s="2161"/>
      <c r="I192" s="2161"/>
      <c r="J192" s="2161"/>
      <c r="K192" s="2161"/>
      <c r="L192" s="2161"/>
      <c r="M192" s="2161"/>
      <c r="N192" s="2161"/>
      <c r="O192" s="2161"/>
      <c r="P192" s="2161"/>
      <c r="Q192" s="2161"/>
      <c r="R192" s="2161"/>
      <c r="S192" s="2161"/>
      <c r="T192" s="2161"/>
      <c r="U192" s="2161"/>
      <c r="V192" s="2161"/>
      <c r="W192" s="2161"/>
      <c r="X192" s="2161"/>
      <c r="Y192" s="2161"/>
      <c r="Z192" s="2161"/>
      <c r="AA192" s="2161"/>
      <c r="AB192" s="2161"/>
      <c r="AC192" s="2161"/>
      <c r="AD192" s="2161"/>
      <c r="AE192" s="2161"/>
      <c r="AF192" s="2161"/>
      <c r="AG192" s="2161"/>
      <c r="AH192" s="2161"/>
      <c r="AI192" s="2161"/>
      <c r="AJ192" s="2161"/>
      <c r="AK192" s="2161"/>
      <c r="AL192" s="2161"/>
      <c r="AM192" s="2161"/>
      <c r="AN192" s="2161"/>
      <c r="AO192" s="2161"/>
      <c r="AP192" s="2161"/>
      <c r="AQ192" s="2161"/>
      <c r="AR192" s="2161"/>
      <c r="AS192" s="2161"/>
      <c r="AT192" s="2161"/>
      <c r="AU192" s="2161"/>
      <c r="AV192" s="2161"/>
      <c r="AW192" s="2161"/>
      <c r="AX192" s="2161"/>
      <c r="AY192" s="2161"/>
      <c r="AZ192" s="2161"/>
      <c r="BA192" s="2161"/>
      <c r="BB192" s="2161"/>
      <c r="BC192" s="2161"/>
      <c r="BD192" s="622"/>
      <c r="BE192" s="78"/>
      <c r="BF192" s="78"/>
      <c r="BG192" s="78"/>
    </row>
    <row r="193" spans="1:59" ht="23.25" customHeight="1">
      <c r="A193" s="617"/>
      <c r="B193" s="1990" t="s">
        <v>152</v>
      </c>
      <c r="C193" s="1991"/>
      <c r="D193" s="1991"/>
      <c r="E193" s="1991"/>
      <c r="F193" s="1991"/>
      <c r="G193" s="1991"/>
      <c r="H193" s="1991"/>
      <c r="I193" s="1991"/>
      <c r="J193" s="1991"/>
      <c r="K193" s="1991"/>
      <c r="L193" s="1991"/>
      <c r="M193" s="1991"/>
      <c r="N193" s="1991"/>
      <c r="O193" s="1991"/>
      <c r="P193" s="1991"/>
      <c r="Q193" s="1991"/>
      <c r="R193" s="1991"/>
      <c r="S193" s="1991"/>
      <c r="T193" s="1991"/>
      <c r="U193" s="1991"/>
      <c r="V193" s="1991"/>
      <c r="W193" s="1991"/>
      <c r="X193" s="1991"/>
      <c r="Y193" s="1991"/>
      <c r="Z193" s="1991"/>
      <c r="AA193" s="1991"/>
      <c r="AB193" s="1991"/>
      <c r="AC193" s="1991"/>
      <c r="AD193" s="1991"/>
      <c r="AE193" s="1991"/>
      <c r="AF193" s="1991"/>
      <c r="AG193" s="1991"/>
      <c r="AH193" s="1991"/>
      <c r="AI193" s="1991"/>
      <c r="AJ193" s="1991"/>
      <c r="AK193" s="1991"/>
      <c r="AL193" s="1991"/>
      <c r="AM193" s="1991"/>
      <c r="AN193" s="1991"/>
      <c r="AO193" s="1991"/>
      <c r="AP193" s="1991"/>
      <c r="AQ193" s="1991"/>
      <c r="AR193" s="1991"/>
      <c r="AS193" s="1991"/>
      <c r="AT193" s="1991"/>
      <c r="AU193" s="1991"/>
      <c r="AV193" s="1991"/>
      <c r="AW193" s="1991"/>
      <c r="AX193" s="1991"/>
      <c r="AY193" s="1991"/>
      <c r="AZ193" s="1991"/>
      <c r="BA193" s="1991"/>
      <c r="BB193" s="1991"/>
      <c r="BC193" s="1991"/>
      <c r="BD193" s="1992"/>
      <c r="BE193" s="78"/>
      <c r="BF193" s="78"/>
      <c r="BG193" s="78"/>
    </row>
    <row r="194" spans="1:59" ht="36.6" customHeight="1">
      <c r="A194" s="617"/>
      <c r="B194" s="618"/>
      <c r="C194" s="1987" t="s">
        <v>7281</v>
      </c>
      <c r="D194" s="1987"/>
      <c r="E194" s="1987"/>
      <c r="F194" s="1987"/>
      <c r="G194" s="1987"/>
      <c r="H194" s="1987"/>
      <c r="I194" s="1987"/>
      <c r="J194" s="1987"/>
      <c r="K194" s="1987"/>
      <c r="L194" s="1987"/>
      <c r="M194" s="1987"/>
      <c r="N194" s="1987"/>
      <c r="O194" s="1987"/>
      <c r="P194" s="1987"/>
      <c r="Q194" s="1987"/>
      <c r="R194" s="1987"/>
      <c r="S194" s="1987"/>
      <c r="T194" s="1987"/>
      <c r="U194" s="1987"/>
      <c r="V194" s="1987"/>
      <c r="W194" s="1987"/>
      <c r="X194" s="1987"/>
      <c r="Y194" s="1987"/>
      <c r="Z194" s="1987"/>
      <c r="AA194" s="1987"/>
      <c r="AB194" s="1987"/>
      <c r="AC194" s="1987"/>
      <c r="AD194" s="1987"/>
      <c r="AE194" s="1987"/>
      <c r="AF194" s="1987"/>
      <c r="AG194" s="1987"/>
      <c r="AH194" s="1987"/>
      <c r="AI194" s="1987"/>
      <c r="AJ194" s="1987"/>
      <c r="AK194" s="1987"/>
      <c r="AL194" s="1987"/>
      <c r="AM194" s="1987"/>
      <c r="AN194" s="1987"/>
      <c r="AO194" s="1987"/>
      <c r="AP194" s="1987"/>
      <c r="AQ194" s="1987"/>
      <c r="AR194" s="1987"/>
      <c r="AS194" s="1987"/>
      <c r="AT194" s="1987"/>
      <c r="AU194" s="1987"/>
      <c r="AV194" s="1987"/>
      <c r="AW194" s="1987"/>
      <c r="AX194" s="1987"/>
      <c r="AY194" s="1987"/>
      <c r="AZ194" s="1987"/>
      <c r="BA194" s="1987"/>
      <c r="BB194" s="1987"/>
      <c r="BC194" s="1987"/>
      <c r="BD194" s="619"/>
      <c r="BE194" s="78"/>
      <c r="BF194" s="78"/>
      <c r="BG194" s="78"/>
    </row>
    <row r="195" spans="1:59" ht="37.35" customHeight="1">
      <c r="A195" s="617"/>
      <c r="B195" s="618"/>
      <c r="C195" s="1987"/>
      <c r="D195" s="1987"/>
      <c r="E195" s="1987"/>
      <c r="F195" s="1987"/>
      <c r="G195" s="1987"/>
      <c r="H195" s="1987"/>
      <c r="I195" s="1987"/>
      <c r="J195" s="1987"/>
      <c r="K195" s="1987"/>
      <c r="L195" s="1987"/>
      <c r="M195" s="1987"/>
      <c r="N195" s="1987"/>
      <c r="O195" s="1987"/>
      <c r="P195" s="1987"/>
      <c r="Q195" s="1987"/>
      <c r="R195" s="1987"/>
      <c r="S195" s="1987"/>
      <c r="T195" s="1987"/>
      <c r="U195" s="1987"/>
      <c r="V195" s="1987"/>
      <c r="W195" s="1987"/>
      <c r="X195" s="1987"/>
      <c r="Y195" s="1987"/>
      <c r="Z195" s="1987"/>
      <c r="AA195" s="1987"/>
      <c r="AB195" s="1987"/>
      <c r="AC195" s="1987"/>
      <c r="AD195" s="1987"/>
      <c r="AE195" s="1987"/>
      <c r="AF195" s="1987"/>
      <c r="AG195" s="1987"/>
      <c r="AH195" s="1987"/>
      <c r="AI195" s="1987"/>
      <c r="AJ195" s="1987"/>
      <c r="AK195" s="1987"/>
      <c r="AL195" s="1987"/>
      <c r="AM195" s="1987"/>
      <c r="AN195" s="1987"/>
      <c r="AO195" s="1987"/>
      <c r="AP195" s="1987"/>
      <c r="AQ195" s="1987"/>
      <c r="AR195" s="1987"/>
      <c r="AS195" s="1987"/>
      <c r="AT195" s="1987"/>
      <c r="AU195" s="1987"/>
      <c r="AV195" s="1987"/>
      <c r="AW195" s="1987"/>
      <c r="AX195" s="1987"/>
      <c r="AY195" s="1987"/>
      <c r="AZ195" s="1987"/>
      <c r="BA195" s="1987"/>
      <c r="BB195" s="1987"/>
      <c r="BC195" s="1987"/>
      <c r="BD195" s="619"/>
      <c r="BE195" s="78"/>
      <c r="BF195" s="78"/>
      <c r="BG195" s="78"/>
    </row>
    <row r="196" spans="1:59" ht="37.35" customHeight="1">
      <c r="A196" s="617"/>
      <c r="B196" s="618"/>
      <c r="C196" s="1987"/>
      <c r="D196" s="1987"/>
      <c r="E196" s="1987"/>
      <c r="F196" s="1987"/>
      <c r="G196" s="1987"/>
      <c r="H196" s="1987"/>
      <c r="I196" s="1987"/>
      <c r="J196" s="1987"/>
      <c r="K196" s="1987"/>
      <c r="L196" s="1987"/>
      <c r="M196" s="1987"/>
      <c r="N196" s="1987"/>
      <c r="O196" s="1987"/>
      <c r="P196" s="1987"/>
      <c r="Q196" s="1987"/>
      <c r="R196" s="1987"/>
      <c r="S196" s="1987"/>
      <c r="T196" s="1987"/>
      <c r="U196" s="1987"/>
      <c r="V196" s="1987"/>
      <c r="W196" s="1987"/>
      <c r="X196" s="1987"/>
      <c r="Y196" s="1987"/>
      <c r="Z196" s="1987"/>
      <c r="AA196" s="1987"/>
      <c r="AB196" s="1987"/>
      <c r="AC196" s="1987"/>
      <c r="AD196" s="1987"/>
      <c r="AE196" s="1987"/>
      <c r="AF196" s="1987"/>
      <c r="AG196" s="1987"/>
      <c r="AH196" s="1987"/>
      <c r="AI196" s="1987"/>
      <c r="AJ196" s="1987"/>
      <c r="AK196" s="1987"/>
      <c r="AL196" s="1987"/>
      <c r="AM196" s="1987"/>
      <c r="AN196" s="1987"/>
      <c r="AO196" s="1987"/>
      <c r="AP196" s="1987"/>
      <c r="AQ196" s="1987"/>
      <c r="AR196" s="1987"/>
      <c r="AS196" s="1987"/>
      <c r="AT196" s="1987"/>
      <c r="AU196" s="1987"/>
      <c r="AV196" s="1987"/>
      <c r="AW196" s="1987"/>
      <c r="AX196" s="1987"/>
      <c r="AY196" s="1987"/>
      <c r="AZ196" s="1987"/>
      <c r="BA196" s="1987"/>
      <c r="BB196" s="1987"/>
      <c r="BC196" s="1987"/>
      <c r="BD196" s="619"/>
      <c r="BE196" s="78"/>
      <c r="BF196" s="78"/>
      <c r="BG196" s="78"/>
    </row>
    <row r="197" spans="1:59" ht="37.35" customHeight="1">
      <c r="A197" s="617"/>
      <c r="B197" s="152"/>
      <c r="C197" s="1987"/>
      <c r="D197" s="1987"/>
      <c r="E197" s="1987"/>
      <c r="F197" s="1987"/>
      <c r="G197" s="1987"/>
      <c r="H197" s="1987"/>
      <c r="I197" s="1987"/>
      <c r="J197" s="1987"/>
      <c r="K197" s="1987"/>
      <c r="L197" s="1987"/>
      <c r="M197" s="1987"/>
      <c r="N197" s="1987"/>
      <c r="O197" s="1987"/>
      <c r="P197" s="1987"/>
      <c r="Q197" s="1987"/>
      <c r="R197" s="1987"/>
      <c r="S197" s="1987"/>
      <c r="T197" s="1987"/>
      <c r="U197" s="1987"/>
      <c r="V197" s="1987"/>
      <c r="W197" s="1987"/>
      <c r="X197" s="1987"/>
      <c r="Y197" s="1987"/>
      <c r="Z197" s="1987"/>
      <c r="AA197" s="1987"/>
      <c r="AB197" s="1987"/>
      <c r="AC197" s="1987"/>
      <c r="AD197" s="1987"/>
      <c r="AE197" s="1987"/>
      <c r="AF197" s="1987"/>
      <c r="AG197" s="1987"/>
      <c r="AH197" s="1987"/>
      <c r="AI197" s="1987"/>
      <c r="AJ197" s="1987"/>
      <c r="AK197" s="1987"/>
      <c r="AL197" s="1987"/>
      <c r="AM197" s="1987"/>
      <c r="AN197" s="1987"/>
      <c r="AO197" s="1987"/>
      <c r="AP197" s="1987"/>
      <c r="AQ197" s="1987"/>
      <c r="AR197" s="1987"/>
      <c r="AS197" s="1987"/>
      <c r="AT197" s="1987"/>
      <c r="AU197" s="1987"/>
      <c r="AV197" s="1987"/>
      <c r="AW197" s="1987"/>
      <c r="AX197" s="1987"/>
      <c r="AY197" s="1987"/>
      <c r="AZ197" s="1987"/>
      <c r="BA197" s="1987"/>
      <c r="BB197" s="1987"/>
      <c r="BC197" s="1987"/>
      <c r="BD197" s="619"/>
      <c r="BE197" s="78"/>
      <c r="BF197" s="78"/>
      <c r="BG197" s="78"/>
    </row>
    <row r="198" spans="1:59" ht="37.35" customHeight="1">
      <c r="A198" s="617"/>
      <c r="B198" s="152"/>
      <c r="C198" s="1987"/>
      <c r="D198" s="1987"/>
      <c r="E198" s="1987"/>
      <c r="F198" s="1987"/>
      <c r="G198" s="1987"/>
      <c r="H198" s="1987"/>
      <c r="I198" s="1987"/>
      <c r="J198" s="1987"/>
      <c r="K198" s="1987"/>
      <c r="L198" s="1987"/>
      <c r="M198" s="1987"/>
      <c r="N198" s="1987"/>
      <c r="O198" s="1987"/>
      <c r="P198" s="1987"/>
      <c r="Q198" s="1987"/>
      <c r="R198" s="1987"/>
      <c r="S198" s="1987"/>
      <c r="T198" s="1987"/>
      <c r="U198" s="1987"/>
      <c r="V198" s="1987"/>
      <c r="W198" s="1987"/>
      <c r="X198" s="1987"/>
      <c r="Y198" s="1987"/>
      <c r="Z198" s="1987"/>
      <c r="AA198" s="1987"/>
      <c r="AB198" s="1987"/>
      <c r="AC198" s="1987"/>
      <c r="AD198" s="1987"/>
      <c r="AE198" s="1987"/>
      <c r="AF198" s="1987"/>
      <c r="AG198" s="1987"/>
      <c r="AH198" s="1987"/>
      <c r="AI198" s="1987"/>
      <c r="AJ198" s="1987"/>
      <c r="AK198" s="1987"/>
      <c r="AL198" s="1987"/>
      <c r="AM198" s="1987"/>
      <c r="AN198" s="1987"/>
      <c r="AO198" s="1987"/>
      <c r="AP198" s="1987"/>
      <c r="AQ198" s="1987"/>
      <c r="AR198" s="1987"/>
      <c r="AS198" s="1987"/>
      <c r="AT198" s="1987"/>
      <c r="AU198" s="1987"/>
      <c r="AV198" s="1987"/>
      <c r="AW198" s="1987"/>
      <c r="AX198" s="1987"/>
      <c r="AY198" s="1987"/>
      <c r="AZ198" s="1987"/>
      <c r="BA198" s="1987"/>
      <c r="BB198" s="1987"/>
      <c r="BC198" s="1987"/>
      <c r="BD198" s="619"/>
      <c r="BE198" s="78"/>
      <c r="BF198" s="78"/>
      <c r="BG198" s="78"/>
    </row>
    <row r="199" spans="1:59" ht="37.35" customHeight="1">
      <c r="A199" s="617"/>
      <c r="B199" s="152"/>
      <c r="C199" s="1987"/>
      <c r="D199" s="1987"/>
      <c r="E199" s="1987"/>
      <c r="F199" s="1987"/>
      <c r="G199" s="1987"/>
      <c r="H199" s="1987"/>
      <c r="I199" s="1987"/>
      <c r="J199" s="1987"/>
      <c r="K199" s="1987"/>
      <c r="L199" s="1987"/>
      <c r="M199" s="1987"/>
      <c r="N199" s="1987"/>
      <c r="O199" s="1987"/>
      <c r="P199" s="1987"/>
      <c r="Q199" s="1987"/>
      <c r="R199" s="1987"/>
      <c r="S199" s="1987"/>
      <c r="T199" s="1987"/>
      <c r="U199" s="1987"/>
      <c r="V199" s="1987"/>
      <c r="W199" s="1987"/>
      <c r="X199" s="1987"/>
      <c r="Y199" s="1987"/>
      <c r="Z199" s="1987"/>
      <c r="AA199" s="1987"/>
      <c r="AB199" s="1987"/>
      <c r="AC199" s="1987"/>
      <c r="AD199" s="1987"/>
      <c r="AE199" s="1987"/>
      <c r="AF199" s="1987"/>
      <c r="AG199" s="1987"/>
      <c r="AH199" s="1987"/>
      <c r="AI199" s="1987"/>
      <c r="AJ199" s="1987"/>
      <c r="AK199" s="1987"/>
      <c r="AL199" s="1987"/>
      <c r="AM199" s="1987"/>
      <c r="AN199" s="1987"/>
      <c r="AO199" s="1987"/>
      <c r="AP199" s="1987"/>
      <c r="AQ199" s="1987"/>
      <c r="AR199" s="1987"/>
      <c r="AS199" s="1987"/>
      <c r="AT199" s="1987"/>
      <c r="AU199" s="1987"/>
      <c r="AV199" s="1987"/>
      <c r="AW199" s="1987"/>
      <c r="AX199" s="1987"/>
      <c r="AY199" s="1987"/>
      <c r="AZ199" s="1987"/>
      <c r="BA199" s="1987"/>
      <c r="BB199" s="1987"/>
      <c r="BC199" s="1987"/>
      <c r="BD199" s="619"/>
      <c r="BE199" s="78"/>
      <c r="BF199" s="78"/>
      <c r="BG199" s="78"/>
    </row>
    <row r="200" spans="1:59" ht="37.35" customHeight="1">
      <c r="A200" s="617"/>
      <c r="B200" s="618"/>
      <c r="C200" s="1987"/>
      <c r="D200" s="1987"/>
      <c r="E200" s="1987"/>
      <c r="F200" s="1987"/>
      <c r="G200" s="1987"/>
      <c r="H200" s="1987"/>
      <c r="I200" s="1987"/>
      <c r="J200" s="1987"/>
      <c r="K200" s="1987"/>
      <c r="L200" s="1987"/>
      <c r="M200" s="1987"/>
      <c r="N200" s="1987"/>
      <c r="O200" s="1987"/>
      <c r="P200" s="1987"/>
      <c r="Q200" s="1987"/>
      <c r="R200" s="1987"/>
      <c r="S200" s="1987"/>
      <c r="T200" s="1987"/>
      <c r="U200" s="1987"/>
      <c r="V200" s="1987"/>
      <c r="W200" s="1987"/>
      <c r="X200" s="1987"/>
      <c r="Y200" s="1987"/>
      <c r="Z200" s="1987"/>
      <c r="AA200" s="1987"/>
      <c r="AB200" s="1987"/>
      <c r="AC200" s="1987"/>
      <c r="AD200" s="1987"/>
      <c r="AE200" s="1987"/>
      <c r="AF200" s="1987"/>
      <c r="AG200" s="1987"/>
      <c r="AH200" s="1987"/>
      <c r="AI200" s="1987"/>
      <c r="AJ200" s="1987"/>
      <c r="AK200" s="1987"/>
      <c r="AL200" s="1987"/>
      <c r="AM200" s="1987"/>
      <c r="AN200" s="1987"/>
      <c r="AO200" s="1987"/>
      <c r="AP200" s="1987"/>
      <c r="AQ200" s="1987"/>
      <c r="AR200" s="1987"/>
      <c r="AS200" s="1987"/>
      <c r="AT200" s="1987"/>
      <c r="AU200" s="1987"/>
      <c r="AV200" s="1987"/>
      <c r="AW200" s="1987"/>
      <c r="AX200" s="1987"/>
      <c r="AY200" s="1987"/>
      <c r="AZ200" s="1987"/>
      <c r="BA200" s="1987"/>
      <c r="BB200" s="1987"/>
      <c r="BC200" s="1987"/>
      <c r="BD200" s="619"/>
      <c r="BE200" s="78"/>
      <c r="BF200" s="78"/>
      <c r="BG200" s="78"/>
    </row>
    <row r="201" spans="1:59" ht="37.35" customHeight="1" thickBot="1">
      <c r="A201" s="617"/>
      <c r="B201" s="618"/>
      <c r="C201" s="1987"/>
      <c r="D201" s="1987"/>
      <c r="E201" s="1987"/>
      <c r="F201" s="1987"/>
      <c r="G201" s="1987"/>
      <c r="H201" s="1987"/>
      <c r="I201" s="1987"/>
      <c r="J201" s="1987"/>
      <c r="K201" s="1987"/>
      <c r="L201" s="1987"/>
      <c r="M201" s="1987"/>
      <c r="N201" s="1987"/>
      <c r="O201" s="1987"/>
      <c r="P201" s="1987"/>
      <c r="Q201" s="1987"/>
      <c r="R201" s="1987"/>
      <c r="S201" s="1987"/>
      <c r="T201" s="1987"/>
      <c r="U201" s="1987"/>
      <c r="V201" s="1987"/>
      <c r="W201" s="1987"/>
      <c r="X201" s="1987"/>
      <c r="Y201" s="1987"/>
      <c r="Z201" s="1987"/>
      <c r="AA201" s="1987"/>
      <c r="AB201" s="1987"/>
      <c r="AC201" s="1987"/>
      <c r="AD201" s="1987"/>
      <c r="AE201" s="1987"/>
      <c r="AF201" s="1987"/>
      <c r="AG201" s="1987"/>
      <c r="AH201" s="1987"/>
      <c r="AI201" s="1987"/>
      <c r="AJ201" s="1987"/>
      <c r="AK201" s="1987"/>
      <c r="AL201" s="1987"/>
      <c r="AM201" s="1987"/>
      <c r="AN201" s="1987"/>
      <c r="AO201" s="1987"/>
      <c r="AP201" s="1987"/>
      <c r="AQ201" s="1987"/>
      <c r="AR201" s="1987"/>
      <c r="AS201" s="1987"/>
      <c r="AT201" s="1987"/>
      <c r="AU201" s="1987"/>
      <c r="AV201" s="1987"/>
      <c r="AW201" s="1987"/>
      <c r="AX201" s="1987"/>
      <c r="AY201" s="1987"/>
      <c r="AZ201" s="1987"/>
      <c r="BA201" s="1987"/>
      <c r="BB201" s="1987"/>
      <c r="BC201" s="1987"/>
      <c r="BD201" s="619"/>
      <c r="BE201" s="78"/>
      <c r="BF201" s="78"/>
      <c r="BG201" s="78"/>
    </row>
    <row r="202" spans="1:59" ht="37.35" hidden="1" customHeight="1">
      <c r="A202" s="617"/>
      <c r="B202" s="152"/>
      <c r="C202" s="1987"/>
      <c r="D202" s="1987"/>
      <c r="E202" s="1987"/>
      <c r="F202" s="1987"/>
      <c r="G202" s="1987"/>
      <c r="H202" s="1987"/>
      <c r="I202" s="1987"/>
      <c r="J202" s="1987"/>
      <c r="K202" s="1987"/>
      <c r="L202" s="1987"/>
      <c r="M202" s="1987"/>
      <c r="N202" s="1987"/>
      <c r="O202" s="1987"/>
      <c r="P202" s="1987"/>
      <c r="Q202" s="1987"/>
      <c r="R202" s="1987"/>
      <c r="S202" s="1987"/>
      <c r="T202" s="1987"/>
      <c r="U202" s="1987"/>
      <c r="V202" s="1987"/>
      <c r="W202" s="1987"/>
      <c r="X202" s="1987"/>
      <c r="Y202" s="1987"/>
      <c r="Z202" s="1987"/>
      <c r="AA202" s="1987"/>
      <c r="AB202" s="1987"/>
      <c r="AC202" s="1987"/>
      <c r="AD202" s="1987"/>
      <c r="AE202" s="1987"/>
      <c r="AF202" s="1987"/>
      <c r="AG202" s="1987"/>
      <c r="AH202" s="1987"/>
      <c r="AI202" s="1987"/>
      <c r="AJ202" s="1987"/>
      <c r="AK202" s="1987"/>
      <c r="AL202" s="1987"/>
      <c r="AM202" s="1987"/>
      <c r="AN202" s="1987"/>
      <c r="AO202" s="1987"/>
      <c r="AP202" s="1987"/>
      <c r="AQ202" s="1987"/>
      <c r="AR202" s="1987"/>
      <c r="AS202" s="1987"/>
      <c r="AT202" s="1987"/>
      <c r="AU202" s="1987"/>
      <c r="AV202" s="1987"/>
      <c r="AW202" s="1987"/>
      <c r="AX202" s="1987"/>
      <c r="AY202" s="1987"/>
      <c r="AZ202" s="1987"/>
      <c r="BA202" s="1987"/>
      <c r="BB202" s="1987"/>
      <c r="BC202" s="1987"/>
      <c r="BD202" s="619"/>
      <c r="BE202" s="78"/>
      <c r="BF202" s="78"/>
      <c r="BG202" s="78"/>
    </row>
    <row r="203" spans="1:59" ht="37.35" hidden="1" customHeight="1">
      <c r="A203" s="617"/>
      <c r="B203" s="152"/>
      <c r="C203" s="1987"/>
      <c r="D203" s="1987"/>
      <c r="E203" s="1987"/>
      <c r="F203" s="1987"/>
      <c r="G203" s="1987"/>
      <c r="H203" s="1987"/>
      <c r="I203" s="1987"/>
      <c r="J203" s="1987"/>
      <c r="K203" s="1987"/>
      <c r="L203" s="1987"/>
      <c r="M203" s="1987"/>
      <c r="N203" s="1987"/>
      <c r="O203" s="1987"/>
      <c r="P203" s="1987"/>
      <c r="Q203" s="1987"/>
      <c r="R203" s="1987"/>
      <c r="S203" s="1987"/>
      <c r="T203" s="1987"/>
      <c r="U203" s="1987"/>
      <c r="V203" s="1987"/>
      <c r="W203" s="1987"/>
      <c r="X203" s="1987"/>
      <c r="Y203" s="1987"/>
      <c r="Z203" s="1987"/>
      <c r="AA203" s="1987"/>
      <c r="AB203" s="1987"/>
      <c r="AC203" s="1987"/>
      <c r="AD203" s="1987"/>
      <c r="AE203" s="1987"/>
      <c r="AF203" s="1987"/>
      <c r="AG203" s="1987"/>
      <c r="AH203" s="1987"/>
      <c r="AI203" s="1987"/>
      <c r="AJ203" s="1987"/>
      <c r="AK203" s="1987"/>
      <c r="AL203" s="1987"/>
      <c r="AM203" s="1987"/>
      <c r="AN203" s="1987"/>
      <c r="AO203" s="1987"/>
      <c r="AP203" s="1987"/>
      <c r="AQ203" s="1987"/>
      <c r="AR203" s="1987"/>
      <c r="AS203" s="1987"/>
      <c r="AT203" s="1987"/>
      <c r="AU203" s="1987"/>
      <c r="AV203" s="1987"/>
      <c r="AW203" s="1987"/>
      <c r="AX203" s="1987"/>
      <c r="AY203" s="1987"/>
      <c r="AZ203" s="1987"/>
      <c r="BA203" s="1987"/>
      <c r="BB203" s="1987"/>
      <c r="BC203" s="1987"/>
      <c r="BD203" s="619"/>
      <c r="BE203" s="78"/>
      <c r="BF203" s="78"/>
      <c r="BG203" s="78"/>
    </row>
    <row r="204" spans="1:59" ht="37.35" hidden="1" customHeight="1">
      <c r="A204" s="617"/>
      <c r="B204" s="152"/>
      <c r="C204" s="1987"/>
      <c r="D204" s="1987"/>
      <c r="E204" s="1987"/>
      <c r="F204" s="1987"/>
      <c r="G204" s="1987"/>
      <c r="H204" s="1987"/>
      <c r="I204" s="1987"/>
      <c r="J204" s="1987"/>
      <c r="K204" s="1987"/>
      <c r="L204" s="1987"/>
      <c r="M204" s="1987"/>
      <c r="N204" s="1987"/>
      <c r="O204" s="1987"/>
      <c r="P204" s="1987"/>
      <c r="Q204" s="1987"/>
      <c r="R204" s="1987"/>
      <c r="S204" s="1987"/>
      <c r="T204" s="1987"/>
      <c r="U204" s="1987"/>
      <c r="V204" s="1987"/>
      <c r="W204" s="1987"/>
      <c r="X204" s="1987"/>
      <c r="Y204" s="1987"/>
      <c r="Z204" s="1987"/>
      <c r="AA204" s="1987"/>
      <c r="AB204" s="1987"/>
      <c r="AC204" s="1987"/>
      <c r="AD204" s="1987"/>
      <c r="AE204" s="1987"/>
      <c r="AF204" s="1987"/>
      <c r="AG204" s="1987"/>
      <c r="AH204" s="1987"/>
      <c r="AI204" s="1987"/>
      <c r="AJ204" s="1987"/>
      <c r="AK204" s="1987"/>
      <c r="AL204" s="1987"/>
      <c r="AM204" s="1987"/>
      <c r="AN204" s="1987"/>
      <c r="AO204" s="1987"/>
      <c r="AP204" s="1987"/>
      <c r="AQ204" s="1987"/>
      <c r="AR204" s="1987"/>
      <c r="AS204" s="1987"/>
      <c r="AT204" s="1987"/>
      <c r="AU204" s="1987"/>
      <c r="AV204" s="1987"/>
      <c r="AW204" s="1987"/>
      <c r="AX204" s="1987"/>
      <c r="AY204" s="1987"/>
      <c r="AZ204" s="1987"/>
      <c r="BA204" s="1987"/>
      <c r="BB204" s="1987"/>
      <c r="BC204" s="1987"/>
      <c r="BD204" s="619"/>
      <c r="BE204" s="78"/>
      <c r="BF204" s="78"/>
      <c r="BG204" s="78"/>
    </row>
    <row r="205" spans="1:59" ht="37.35" hidden="1" customHeight="1">
      <c r="A205" s="617"/>
      <c r="B205" s="618"/>
      <c r="C205" s="1987"/>
      <c r="D205" s="1987"/>
      <c r="E205" s="1987"/>
      <c r="F205" s="1987"/>
      <c r="G205" s="1987"/>
      <c r="H205" s="1987"/>
      <c r="I205" s="1987"/>
      <c r="J205" s="1987"/>
      <c r="K205" s="1987"/>
      <c r="L205" s="1987"/>
      <c r="M205" s="1987"/>
      <c r="N205" s="1987"/>
      <c r="O205" s="1987"/>
      <c r="P205" s="1987"/>
      <c r="Q205" s="1987"/>
      <c r="R205" s="1987"/>
      <c r="S205" s="1987"/>
      <c r="T205" s="1987"/>
      <c r="U205" s="1987"/>
      <c r="V205" s="1987"/>
      <c r="W205" s="1987"/>
      <c r="X205" s="1987"/>
      <c r="Y205" s="1987"/>
      <c r="Z205" s="1987"/>
      <c r="AA205" s="1987"/>
      <c r="AB205" s="1987"/>
      <c r="AC205" s="1987"/>
      <c r="AD205" s="1987"/>
      <c r="AE205" s="1987"/>
      <c r="AF205" s="1987"/>
      <c r="AG205" s="1987"/>
      <c r="AH205" s="1987"/>
      <c r="AI205" s="1987"/>
      <c r="AJ205" s="1987"/>
      <c r="AK205" s="1987"/>
      <c r="AL205" s="1987"/>
      <c r="AM205" s="1987"/>
      <c r="AN205" s="1987"/>
      <c r="AO205" s="1987"/>
      <c r="AP205" s="1987"/>
      <c r="AQ205" s="1987"/>
      <c r="AR205" s="1987"/>
      <c r="AS205" s="1987"/>
      <c r="AT205" s="1987"/>
      <c r="AU205" s="1987"/>
      <c r="AV205" s="1987"/>
      <c r="AW205" s="1987"/>
      <c r="AX205" s="1987"/>
      <c r="AY205" s="1987"/>
      <c r="AZ205" s="1987"/>
      <c r="BA205" s="1987"/>
      <c r="BB205" s="1987"/>
      <c r="BC205" s="1987"/>
      <c r="BD205" s="619"/>
      <c r="BE205" s="78"/>
      <c r="BF205" s="78"/>
      <c r="BG205" s="78"/>
    </row>
    <row r="206" spans="1:59" ht="37.35" hidden="1" customHeight="1">
      <c r="A206" s="617"/>
      <c r="B206" s="618"/>
      <c r="C206" s="1987"/>
      <c r="D206" s="1987"/>
      <c r="E206" s="1987"/>
      <c r="F206" s="1987"/>
      <c r="G206" s="1987"/>
      <c r="H206" s="1987"/>
      <c r="I206" s="1987"/>
      <c r="J206" s="1987"/>
      <c r="K206" s="1987"/>
      <c r="L206" s="1987"/>
      <c r="M206" s="1987"/>
      <c r="N206" s="1987"/>
      <c r="O206" s="1987"/>
      <c r="P206" s="1987"/>
      <c r="Q206" s="1987"/>
      <c r="R206" s="1987"/>
      <c r="S206" s="1987"/>
      <c r="T206" s="1987"/>
      <c r="U206" s="1987"/>
      <c r="V206" s="1987"/>
      <c r="W206" s="1987"/>
      <c r="X206" s="1987"/>
      <c r="Y206" s="1987"/>
      <c r="Z206" s="1987"/>
      <c r="AA206" s="1987"/>
      <c r="AB206" s="1987"/>
      <c r="AC206" s="1987"/>
      <c r="AD206" s="1987"/>
      <c r="AE206" s="1987"/>
      <c r="AF206" s="1987"/>
      <c r="AG206" s="1987"/>
      <c r="AH206" s="1987"/>
      <c r="AI206" s="1987"/>
      <c r="AJ206" s="1987"/>
      <c r="AK206" s="1987"/>
      <c r="AL206" s="1987"/>
      <c r="AM206" s="1987"/>
      <c r="AN206" s="1987"/>
      <c r="AO206" s="1987"/>
      <c r="AP206" s="1987"/>
      <c r="AQ206" s="1987"/>
      <c r="AR206" s="1987"/>
      <c r="AS206" s="1987"/>
      <c r="AT206" s="1987"/>
      <c r="AU206" s="1987"/>
      <c r="AV206" s="1987"/>
      <c r="AW206" s="1987"/>
      <c r="AX206" s="1987"/>
      <c r="AY206" s="1987"/>
      <c r="AZ206" s="1987"/>
      <c r="BA206" s="1987"/>
      <c r="BB206" s="1987"/>
      <c r="BC206" s="1987"/>
      <c r="BD206" s="619"/>
      <c r="BE206" s="78"/>
      <c r="BF206" s="78"/>
      <c r="BG206" s="78"/>
    </row>
    <row r="207" spans="1:59" ht="37.35" hidden="1" customHeight="1">
      <c r="A207" s="617"/>
      <c r="B207" s="152"/>
      <c r="C207" s="1987"/>
      <c r="D207" s="1987"/>
      <c r="E207" s="1987"/>
      <c r="F207" s="1987"/>
      <c r="G207" s="1987"/>
      <c r="H207" s="1987"/>
      <c r="I207" s="1987"/>
      <c r="J207" s="1987"/>
      <c r="K207" s="1987"/>
      <c r="L207" s="1987"/>
      <c r="M207" s="1987"/>
      <c r="N207" s="1987"/>
      <c r="O207" s="1987"/>
      <c r="P207" s="1987"/>
      <c r="Q207" s="1987"/>
      <c r="R207" s="1987"/>
      <c r="S207" s="1987"/>
      <c r="T207" s="1987"/>
      <c r="U207" s="1987"/>
      <c r="V207" s="1987"/>
      <c r="W207" s="1987"/>
      <c r="X207" s="1987"/>
      <c r="Y207" s="1987"/>
      <c r="Z207" s="1987"/>
      <c r="AA207" s="1987"/>
      <c r="AB207" s="1987"/>
      <c r="AC207" s="1987"/>
      <c r="AD207" s="1987"/>
      <c r="AE207" s="1987"/>
      <c r="AF207" s="1987"/>
      <c r="AG207" s="1987"/>
      <c r="AH207" s="1987"/>
      <c r="AI207" s="1987"/>
      <c r="AJ207" s="1987"/>
      <c r="AK207" s="1987"/>
      <c r="AL207" s="1987"/>
      <c r="AM207" s="1987"/>
      <c r="AN207" s="1987"/>
      <c r="AO207" s="1987"/>
      <c r="AP207" s="1987"/>
      <c r="AQ207" s="1987"/>
      <c r="AR207" s="1987"/>
      <c r="AS207" s="1987"/>
      <c r="AT207" s="1987"/>
      <c r="AU207" s="1987"/>
      <c r="AV207" s="1987"/>
      <c r="AW207" s="1987"/>
      <c r="AX207" s="1987"/>
      <c r="AY207" s="1987"/>
      <c r="AZ207" s="1987"/>
      <c r="BA207" s="1987"/>
      <c r="BB207" s="1987"/>
      <c r="BC207" s="1987"/>
      <c r="BD207" s="619"/>
      <c r="BE207" s="78"/>
      <c r="BF207" s="78"/>
      <c r="BG207" s="78"/>
    </row>
    <row r="208" spans="1:59" ht="37.35" hidden="1" customHeight="1">
      <c r="A208" s="617"/>
      <c r="B208" s="152"/>
      <c r="C208" s="1987"/>
      <c r="D208" s="1987"/>
      <c r="E208" s="1987"/>
      <c r="F208" s="1987"/>
      <c r="G208" s="1987"/>
      <c r="H208" s="1987"/>
      <c r="I208" s="1987"/>
      <c r="J208" s="1987"/>
      <c r="K208" s="1987"/>
      <c r="L208" s="1987"/>
      <c r="M208" s="1987"/>
      <c r="N208" s="1987"/>
      <c r="O208" s="1987"/>
      <c r="P208" s="1987"/>
      <c r="Q208" s="1987"/>
      <c r="R208" s="1987"/>
      <c r="S208" s="1987"/>
      <c r="T208" s="1987"/>
      <c r="U208" s="1987"/>
      <c r="V208" s="1987"/>
      <c r="W208" s="1987"/>
      <c r="X208" s="1987"/>
      <c r="Y208" s="1987"/>
      <c r="Z208" s="1987"/>
      <c r="AA208" s="1987"/>
      <c r="AB208" s="1987"/>
      <c r="AC208" s="1987"/>
      <c r="AD208" s="1987"/>
      <c r="AE208" s="1987"/>
      <c r="AF208" s="1987"/>
      <c r="AG208" s="1987"/>
      <c r="AH208" s="1987"/>
      <c r="AI208" s="1987"/>
      <c r="AJ208" s="1987"/>
      <c r="AK208" s="1987"/>
      <c r="AL208" s="1987"/>
      <c r="AM208" s="1987"/>
      <c r="AN208" s="1987"/>
      <c r="AO208" s="1987"/>
      <c r="AP208" s="1987"/>
      <c r="AQ208" s="1987"/>
      <c r="AR208" s="1987"/>
      <c r="AS208" s="1987"/>
      <c r="AT208" s="1987"/>
      <c r="AU208" s="1987"/>
      <c r="AV208" s="1987"/>
      <c r="AW208" s="1987"/>
      <c r="AX208" s="1987"/>
      <c r="AY208" s="1987"/>
      <c r="AZ208" s="1987"/>
      <c r="BA208" s="1987"/>
      <c r="BB208" s="1987"/>
      <c r="BC208" s="1987"/>
      <c r="BD208" s="619"/>
      <c r="BE208" s="78"/>
      <c r="BF208" s="78"/>
      <c r="BG208" s="78"/>
    </row>
    <row r="209" spans="1:59" ht="37.35" hidden="1" customHeight="1" thickBot="1">
      <c r="A209" s="617"/>
      <c r="B209" s="152"/>
      <c r="C209" s="1987"/>
      <c r="D209" s="1987"/>
      <c r="E209" s="1987"/>
      <c r="F209" s="1987"/>
      <c r="G209" s="1987"/>
      <c r="H209" s="1987"/>
      <c r="I209" s="1987"/>
      <c r="J209" s="1987"/>
      <c r="K209" s="1987"/>
      <c r="L209" s="1987"/>
      <c r="M209" s="1987"/>
      <c r="N209" s="1987"/>
      <c r="O209" s="1987"/>
      <c r="P209" s="1987"/>
      <c r="Q209" s="1987"/>
      <c r="R209" s="1987"/>
      <c r="S209" s="1987"/>
      <c r="T209" s="1987"/>
      <c r="U209" s="1987"/>
      <c r="V209" s="1987"/>
      <c r="W209" s="1987"/>
      <c r="X209" s="1987"/>
      <c r="Y209" s="1987"/>
      <c r="Z209" s="1987"/>
      <c r="AA209" s="1987"/>
      <c r="AB209" s="1987"/>
      <c r="AC209" s="1987"/>
      <c r="AD209" s="1987"/>
      <c r="AE209" s="1987"/>
      <c r="AF209" s="1987"/>
      <c r="AG209" s="1987"/>
      <c r="AH209" s="1987"/>
      <c r="AI209" s="1987"/>
      <c r="AJ209" s="1987"/>
      <c r="AK209" s="1987"/>
      <c r="AL209" s="1987"/>
      <c r="AM209" s="1987"/>
      <c r="AN209" s="1987"/>
      <c r="AO209" s="1987"/>
      <c r="AP209" s="1987"/>
      <c r="AQ209" s="1987"/>
      <c r="AR209" s="1987"/>
      <c r="AS209" s="1987"/>
      <c r="AT209" s="1987"/>
      <c r="AU209" s="1987"/>
      <c r="AV209" s="1987"/>
      <c r="AW209" s="1987"/>
      <c r="AX209" s="1987"/>
      <c r="AY209" s="1987"/>
      <c r="AZ209" s="1987"/>
      <c r="BA209" s="1987"/>
      <c r="BB209" s="1987"/>
      <c r="BC209" s="1987"/>
      <c r="BD209" s="619"/>
      <c r="BE209" s="78"/>
      <c r="BF209" s="78"/>
      <c r="BG209" s="78"/>
    </row>
    <row r="210" spans="1:59" ht="37.35" hidden="1" customHeight="1">
      <c r="A210" s="617"/>
      <c r="B210" s="618"/>
      <c r="C210" s="1987"/>
      <c r="D210" s="1987"/>
      <c r="E210" s="1987"/>
      <c r="F210" s="1987"/>
      <c r="G210" s="1987"/>
      <c r="H210" s="1987"/>
      <c r="I210" s="1987"/>
      <c r="J210" s="1987"/>
      <c r="K210" s="1987"/>
      <c r="L210" s="1987"/>
      <c r="M210" s="1987"/>
      <c r="N210" s="1987"/>
      <c r="O210" s="1987"/>
      <c r="P210" s="1987"/>
      <c r="Q210" s="1987"/>
      <c r="R210" s="1987"/>
      <c r="S210" s="1987"/>
      <c r="T210" s="1987"/>
      <c r="U210" s="1987"/>
      <c r="V210" s="1987"/>
      <c r="W210" s="1987"/>
      <c r="X210" s="1987"/>
      <c r="Y210" s="1987"/>
      <c r="Z210" s="1987"/>
      <c r="AA210" s="1987"/>
      <c r="AB210" s="1987"/>
      <c r="AC210" s="1987"/>
      <c r="AD210" s="1987"/>
      <c r="AE210" s="1987"/>
      <c r="AF210" s="1987"/>
      <c r="AG210" s="1987"/>
      <c r="AH210" s="1987"/>
      <c r="AI210" s="1987"/>
      <c r="AJ210" s="1987"/>
      <c r="AK210" s="1987"/>
      <c r="AL210" s="1987"/>
      <c r="AM210" s="1987"/>
      <c r="AN210" s="1987"/>
      <c r="AO210" s="1987"/>
      <c r="AP210" s="1987"/>
      <c r="AQ210" s="1987"/>
      <c r="AR210" s="1987"/>
      <c r="AS210" s="1987"/>
      <c r="AT210" s="1987"/>
      <c r="AU210" s="1987"/>
      <c r="AV210" s="1987"/>
      <c r="AW210" s="1987"/>
      <c r="AX210" s="1987"/>
      <c r="AY210" s="1987"/>
      <c r="AZ210" s="1987"/>
      <c r="BA210" s="1987"/>
      <c r="BB210" s="1987"/>
      <c r="BC210" s="1987"/>
      <c r="BD210" s="619"/>
      <c r="BE210" s="78"/>
      <c r="BF210" s="78"/>
      <c r="BG210" s="78"/>
    </row>
    <row r="211" spans="1:59" ht="37.35" hidden="1" customHeight="1">
      <c r="A211" s="617"/>
      <c r="B211" s="618"/>
      <c r="C211" s="1987"/>
      <c r="D211" s="1987"/>
      <c r="E211" s="1987"/>
      <c r="F211" s="1987"/>
      <c r="G211" s="1987"/>
      <c r="H211" s="1987"/>
      <c r="I211" s="1987"/>
      <c r="J211" s="1987"/>
      <c r="K211" s="1987"/>
      <c r="L211" s="1987"/>
      <c r="M211" s="1987"/>
      <c r="N211" s="1987"/>
      <c r="O211" s="1987"/>
      <c r="P211" s="1987"/>
      <c r="Q211" s="1987"/>
      <c r="R211" s="1987"/>
      <c r="S211" s="1987"/>
      <c r="T211" s="1987"/>
      <c r="U211" s="1987"/>
      <c r="V211" s="1987"/>
      <c r="W211" s="1987"/>
      <c r="X211" s="1987"/>
      <c r="Y211" s="1987"/>
      <c r="Z211" s="1987"/>
      <c r="AA211" s="1987"/>
      <c r="AB211" s="1987"/>
      <c r="AC211" s="1987"/>
      <c r="AD211" s="1987"/>
      <c r="AE211" s="1987"/>
      <c r="AF211" s="1987"/>
      <c r="AG211" s="1987"/>
      <c r="AH211" s="1987"/>
      <c r="AI211" s="1987"/>
      <c r="AJ211" s="1987"/>
      <c r="AK211" s="1987"/>
      <c r="AL211" s="1987"/>
      <c r="AM211" s="1987"/>
      <c r="AN211" s="1987"/>
      <c r="AO211" s="1987"/>
      <c r="AP211" s="1987"/>
      <c r="AQ211" s="1987"/>
      <c r="AR211" s="1987"/>
      <c r="AS211" s="1987"/>
      <c r="AT211" s="1987"/>
      <c r="AU211" s="1987"/>
      <c r="AV211" s="1987"/>
      <c r="AW211" s="1987"/>
      <c r="AX211" s="1987"/>
      <c r="AY211" s="1987"/>
      <c r="AZ211" s="1987"/>
      <c r="BA211" s="1987"/>
      <c r="BB211" s="1987"/>
      <c r="BC211" s="1987"/>
      <c r="BD211" s="619"/>
      <c r="BE211" s="78"/>
      <c r="BF211" s="78"/>
      <c r="BG211" s="78"/>
    </row>
    <row r="212" spans="1:59" ht="37.35" hidden="1" customHeight="1">
      <c r="A212" s="617"/>
      <c r="B212" s="152"/>
      <c r="C212" s="1987"/>
      <c r="D212" s="1987"/>
      <c r="E212" s="1987"/>
      <c r="F212" s="1987"/>
      <c r="G212" s="1987"/>
      <c r="H212" s="1987"/>
      <c r="I212" s="1987"/>
      <c r="J212" s="1987"/>
      <c r="K212" s="1987"/>
      <c r="L212" s="1987"/>
      <c r="M212" s="1987"/>
      <c r="N212" s="1987"/>
      <c r="O212" s="1987"/>
      <c r="P212" s="1987"/>
      <c r="Q212" s="1987"/>
      <c r="R212" s="1987"/>
      <c r="S212" s="1987"/>
      <c r="T212" s="1987"/>
      <c r="U212" s="1987"/>
      <c r="V212" s="1987"/>
      <c r="W212" s="1987"/>
      <c r="X212" s="1987"/>
      <c r="Y212" s="1987"/>
      <c r="Z212" s="1987"/>
      <c r="AA212" s="1987"/>
      <c r="AB212" s="1987"/>
      <c r="AC212" s="1987"/>
      <c r="AD212" s="1987"/>
      <c r="AE212" s="1987"/>
      <c r="AF212" s="1987"/>
      <c r="AG212" s="1987"/>
      <c r="AH212" s="1987"/>
      <c r="AI212" s="1987"/>
      <c r="AJ212" s="1987"/>
      <c r="AK212" s="1987"/>
      <c r="AL212" s="1987"/>
      <c r="AM212" s="1987"/>
      <c r="AN212" s="1987"/>
      <c r="AO212" s="1987"/>
      <c r="AP212" s="1987"/>
      <c r="AQ212" s="1987"/>
      <c r="AR212" s="1987"/>
      <c r="AS212" s="1987"/>
      <c r="AT212" s="1987"/>
      <c r="AU212" s="1987"/>
      <c r="AV212" s="1987"/>
      <c r="AW212" s="1987"/>
      <c r="AX212" s="1987"/>
      <c r="AY212" s="1987"/>
      <c r="AZ212" s="1987"/>
      <c r="BA212" s="1987"/>
      <c r="BB212" s="1987"/>
      <c r="BC212" s="1987"/>
      <c r="BD212" s="619"/>
      <c r="BE212" s="78"/>
      <c r="BF212" s="78"/>
      <c r="BG212" s="78"/>
    </row>
    <row r="213" spans="1:59" ht="37.35" hidden="1" customHeight="1">
      <c r="A213" s="617"/>
      <c r="B213" s="152"/>
      <c r="C213" s="1987"/>
      <c r="D213" s="1987"/>
      <c r="E213" s="1987"/>
      <c r="F213" s="1987"/>
      <c r="G213" s="1987"/>
      <c r="H213" s="1987"/>
      <c r="I213" s="1987"/>
      <c r="J213" s="1987"/>
      <c r="K213" s="1987"/>
      <c r="L213" s="1987"/>
      <c r="M213" s="1987"/>
      <c r="N213" s="1987"/>
      <c r="O213" s="1987"/>
      <c r="P213" s="1987"/>
      <c r="Q213" s="1987"/>
      <c r="R213" s="1987"/>
      <c r="S213" s="1987"/>
      <c r="T213" s="1987"/>
      <c r="U213" s="1987"/>
      <c r="V213" s="1987"/>
      <c r="W213" s="1987"/>
      <c r="X213" s="1987"/>
      <c r="Y213" s="1987"/>
      <c r="Z213" s="1987"/>
      <c r="AA213" s="1987"/>
      <c r="AB213" s="1987"/>
      <c r="AC213" s="1987"/>
      <c r="AD213" s="1987"/>
      <c r="AE213" s="1987"/>
      <c r="AF213" s="1987"/>
      <c r="AG213" s="1987"/>
      <c r="AH213" s="1987"/>
      <c r="AI213" s="1987"/>
      <c r="AJ213" s="1987"/>
      <c r="AK213" s="1987"/>
      <c r="AL213" s="1987"/>
      <c r="AM213" s="1987"/>
      <c r="AN213" s="1987"/>
      <c r="AO213" s="1987"/>
      <c r="AP213" s="1987"/>
      <c r="AQ213" s="1987"/>
      <c r="AR213" s="1987"/>
      <c r="AS213" s="1987"/>
      <c r="AT213" s="1987"/>
      <c r="AU213" s="1987"/>
      <c r="AV213" s="1987"/>
      <c r="AW213" s="1987"/>
      <c r="AX213" s="1987"/>
      <c r="AY213" s="1987"/>
      <c r="AZ213" s="1987"/>
      <c r="BA213" s="1987"/>
      <c r="BB213" s="1987"/>
      <c r="BC213" s="1987"/>
      <c r="BD213" s="619"/>
      <c r="BE213" s="78"/>
      <c r="BF213" s="78"/>
      <c r="BG213" s="78"/>
    </row>
    <row r="214" spans="1:59" ht="37.35" hidden="1" customHeight="1">
      <c r="A214" s="617"/>
      <c r="B214" s="152"/>
      <c r="C214" s="1987"/>
      <c r="D214" s="1987"/>
      <c r="E214" s="1987"/>
      <c r="F214" s="1987"/>
      <c r="G214" s="1987"/>
      <c r="H214" s="1987"/>
      <c r="I214" s="1987"/>
      <c r="J214" s="1987"/>
      <c r="K214" s="1987"/>
      <c r="L214" s="1987"/>
      <c r="M214" s="1987"/>
      <c r="N214" s="1987"/>
      <c r="O214" s="1987"/>
      <c r="P214" s="1987"/>
      <c r="Q214" s="1987"/>
      <c r="R214" s="1987"/>
      <c r="S214" s="1987"/>
      <c r="T214" s="1987"/>
      <c r="U214" s="1987"/>
      <c r="V214" s="1987"/>
      <c r="W214" s="1987"/>
      <c r="X214" s="1987"/>
      <c r="Y214" s="1987"/>
      <c r="Z214" s="1987"/>
      <c r="AA214" s="1987"/>
      <c r="AB214" s="1987"/>
      <c r="AC214" s="1987"/>
      <c r="AD214" s="1987"/>
      <c r="AE214" s="1987"/>
      <c r="AF214" s="1987"/>
      <c r="AG214" s="1987"/>
      <c r="AH214" s="1987"/>
      <c r="AI214" s="1987"/>
      <c r="AJ214" s="1987"/>
      <c r="AK214" s="1987"/>
      <c r="AL214" s="1987"/>
      <c r="AM214" s="1987"/>
      <c r="AN214" s="1987"/>
      <c r="AO214" s="1987"/>
      <c r="AP214" s="1987"/>
      <c r="AQ214" s="1987"/>
      <c r="AR214" s="1987"/>
      <c r="AS214" s="1987"/>
      <c r="AT214" s="1987"/>
      <c r="AU214" s="1987"/>
      <c r="AV214" s="1987"/>
      <c r="AW214" s="1987"/>
      <c r="AX214" s="1987"/>
      <c r="AY214" s="1987"/>
      <c r="AZ214" s="1987"/>
      <c r="BA214" s="1987"/>
      <c r="BB214" s="1987"/>
      <c r="BC214" s="1987"/>
      <c r="BD214" s="619"/>
      <c r="BE214" s="78"/>
      <c r="BF214" s="78"/>
      <c r="BG214" s="78"/>
    </row>
    <row r="215" spans="1:59" ht="37.35" hidden="1" customHeight="1">
      <c r="A215" s="617"/>
      <c r="B215" s="618"/>
      <c r="C215" s="1987"/>
      <c r="D215" s="1987"/>
      <c r="E215" s="1987"/>
      <c r="F215" s="1987"/>
      <c r="G215" s="1987"/>
      <c r="H215" s="1987"/>
      <c r="I215" s="1987"/>
      <c r="J215" s="1987"/>
      <c r="K215" s="1987"/>
      <c r="L215" s="1987"/>
      <c r="M215" s="1987"/>
      <c r="N215" s="1987"/>
      <c r="O215" s="1987"/>
      <c r="P215" s="1987"/>
      <c r="Q215" s="1987"/>
      <c r="R215" s="1987"/>
      <c r="S215" s="1987"/>
      <c r="T215" s="1987"/>
      <c r="U215" s="1987"/>
      <c r="V215" s="1987"/>
      <c r="W215" s="1987"/>
      <c r="X215" s="1987"/>
      <c r="Y215" s="1987"/>
      <c r="Z215" s="1987"/>
      <c r="AA215" s="1987"/>
      <c r="AB215" s="1987"/>
      <c r="AC215" s="1987"/>
      <c r="AD215" s="1987"/>
      <c r="AE215" s="1987"/>
      <c r="AF215" s="1987"/>
      <c r="AG215" s="1987"/>
      <c r="AH215" s="1987"/>
      <c r="AI215" s="1987"/>
      <c r="AJ215" s="1987"/>
      <c r="AK215" s="1987"/>
      <c r="AL215" s="1987"/>
      <c r="AM215" s="1987"/>
      <c r="AN215" s="1987"/>
      <c r="AO215" s="1987"/>
      <c r="AP215" s="1987"/>
      <c r="AQ215" s="1987"/>
      <c r="AR215" s="1987"/>
      <c r="AS215" s="1987"/>
      <c r="AT215" s="1987"/>
      <c r="AU215" s="1987"/>
      <c r="AV215" s="1987"/>
      <c r="AW215" s="1987"/>
      <c r="AX215" s="1987"/>
      <c r="AY215" s="1987"/>
      <c r="AZ215" s="1987"/>
      <c r="BA215" s="1987"/>
      <c r="BB215" s="1987"/>
      <c r="BC215" s="1987"/>
      <c r="BD215" s="619"/>
      <c r="BE215" s="78"/>
      <c r="BF215" s="78"/>
      <c r="BG215" s="78"/>
    </row>
    <row r="216" spans="1:59" ht="37.35" hidden="1" customHeight="1">
      <c r="A216" s="617"/>
      <c r="B216" s="618"/>
      <c r="C216" s="1987"/>
      <c r="D216" s="1987"/>
      <c r="E216" s="1987"/>
      <c r="F216" s="1987"/>
      <c r="G216" s="1987"/>
      <c r="H216" s="1987"/>
      <c r="I216" s="1987"/>
      <c r="J216" s="1987"/>
      <c r="K216" s="1987"/>
      <c r="L216" s="1987"/>
      <c r="M216" s="1987"/>
      <c r="N216" s="1987"/>
      <c r="O216" s="1987"/>
      <c r="P216" s="1987"/>
      <c r="Q216" s="1987"/>
      <c r="R216" s="1987"/>
      <c r="S216" s="1987"/>
      <c r="T216" s="1987"/>
      <c r="U216" s="1987"/>
      <c r="V216" s="1987"/>
      <c r="W216" s="1987"/>
      <c r="X216" s="1987"/>
      <c r="Y216" s="1987"/>
      <c r="Z216" s="1987"/>
      <c r="AA216" s="1987"/>
      <c r="AB216" s="1987"/>
      <c r="AC216" s="1987"/>
      <c r="AD216" s="1987"/>
      <c r="AE216" s="1987"/>
      <c r="AF216" s="1987"/>
      <c r="AG216" s="1987"/>
      <c r="AH216" s="1987"/>
      <c r="AI216" s="1987"/>
      <c r="AJ216" s="1987"/>
      <c r="AK216" s="1987"/>
      <c r="AL216" s="1987"/>
      <c r="AM216" s="1987"/>
      <c r="AN216" s="1987"/>
      <c r="AO216" s="1987"/>
      <c r="AP216" s="1987"/>
      <c r="AQ216" s="1987"/>
      <c r="AR216" s="1987"/>
      <c r="AS216" s="1987"/>
      <c r="AT216" s="1987"/>
      <c r="AU216" s="1987"/>
      <c r="AV216" s="1987"/>
      <c r="AW216" s="1987"/>
      <c r="AX216" s="1987"/>
      <c r="AY216" s="1987"/>
      <c r="AZ216" s="1987"/>
      <c r="BA216" s="1987"/>
      <c r="BB216" s="1987"/>
      <c r="BC216" s="1987"/>
      <c r="BD216" s="619"/>
      <c r="BE216" s="78"/>
      <c r="BF216" s="78"/>
      <c r="BG216" s="78"/>
    </row>
    <row r="217" spans="1:59" ht="37.35" hidden="1" customHeight="1" thickBot="1">
      <c r="A217" s="617"/>
      <c r="B217" s="152"/>
      <c r="C217" s="1987"/>
      <c r="D217" s="1987"/>
      <c r="E217" s="1987"/>
      <c r="F217" s="1987"/>
      <c r="G217" s="1987"/>
      <c r="H217" s="1987"/>
      <c r="I217" s="1987"/>
      <c r="J217" s="1987"/>
      <c r="K217" s="1987"/>
      <c r="L217" s="1987"/>
      <c r="M217" s="1987"/>
      <c r="N217" s="1987"/>
      <c r="O217" s="1987"/>
      <c r="P217" s="1987"/>
      <c r="Q217" s="1987"/>
      <c r="R217" s="1987"/>
      <c r="S217" s="1987"/>
      <c r="T217" s="1987"/>
      <c r="U217" s="1987"/>
      <c r="V217" s="1987"/>
      <c r="W217" s="1987"/>
      <c r="X217" s="1987"/>
      <c r="Y217" s="1987"/>
      <c r="Z217" s="1987"/>
      <c r="AA217" s="1987"/>
      <c r="AB217" s="1987"/>
      <c r="AC217" s="1987"/>
      <c r="AD217" s="1987"/>
      <c r="AE217" s="1987"/>
      <c r="AF217" s="1987"/>
      <c r="AG217" s="1987"/>
      <c r="AH217" s="1987"/>
      <c r="AI217" s="1987"/>
      <c r="AJ217" s="1987"/>
      <c r="AK217" s="1987"/>
      <c r="AL217" s="1987"/>
      <c r="AM217" s="1987"/>
      <c r="AN217" s="1987"/>
      <c r="AO217" s="1987"/>
      <c r="AP217" s="1987"/>
      <c r="AQ217" s="1987"/>
      <c r="AR217" s="1987"/>
      <c r="AS217" s="1987"/>
      <c r="AT217" s="1987"/>
      <c r="AU217" s="1987"/>
      <c r="AV217" s="1987"/>
      <c r="AW217" s="1987"/>
      <c r="AX217" s="1987"/>
      <c r="AY217" s="1987"/>
      <c r="AZ217" s="1987"/>
      <c r="BA217" s="1987"/>
      <c r="BB217" s="1987"/>
      <c r="BC217" s="1987"/>
      <c r="BD217" s="619"/>
      <c r="BE217" s="78"/>
      <c r="BF217" s="78"/>
      <c r="BG217" s="78"/>
    </row>
    <row r="218" spans="1:59" ht="37.35" hidden="1" customHeight="1">
      <c r="A218" s="617"/>
      <c r="B218" s="152"/>
      <c r="C218" s="1987"/>
      <c r="D218" s="1987"/>
      <c r="E218" s="1987"/>
      <c r="F218" s="1987"/>
      <c r="G218" s="1987"/>
      <c r="H218" s="1987"/>
      <c r="I218" s="1987"/>
      <c r="J218" s="1987"/>
      <c r="K218" s="1987"/>
      <c r="L218" s="1987"/>
      <c r="M218" s="1987"/>
      <c r="N218" s="1987"/>
      <c r="O218" s="1987"/>
      <c r="P218" s="1987"/>
      <c r="Q218" s="1987"/>
      <c r="R218" s="1987"/>
      <c r="S218" s="1987"/>
      <c r="T218" s="1987"/>
      <c r="U218" s="1987"/>
      <c r="V218" s="1987"/>
      <c r="W218" s="1987"/>
      <c r="X218" s="1987"/>
      <c r="Y218" s="1987"/>
      <c r="Z218" s="1987"/>
      <c r="AA218" s="1987"/>
      <c r="AB218" s="1987"/>
      <c r="AC218" s="1987"/>
      <c r="AD218" s="1987"/>
      <c r="AE218" s="1987"/>
      <c r="AF218" s="1987"/>
      <c r="AG218" s="1987"/>
      <c r="AH218" s="1987"/>
      <c r="AI218" s="1987"/>
      <c r="AJ218" s="1987"/>
      <c r="AK218" s="1987"/>
      <c r="AL218" s="1987"/>
      <c r="AM218" s="1987"/>
      <c r="AN218" s="1987"/>
      <c r="AO218" s="1987"/>
      <c r="AP218" s="1987"/>
      <c r="AQ218" s="1987"/>
      <c r="AR218" s="1987"/>
      <c r="AS218" s="1987"/>
      <c r="AT218" s="1987"/>
      <c r="AU218" s="1987"/>
      <c r="AV218" s="1987"/>
      <c r="AW218" s="1987"/>
      <c r="AX218" s="1987"/>
      <c r="AY218" s="1987"/>
      <c r="AZ218" s="1987"/>
      <c r="BA218" s="1987"/>
      <c r="BB218" s="1987"/>
      <c r="BC218" s="1987"/>
      <c r="BD218" s="619"/>
      <c r="BE218" s="78"/>
      <c r="BF218" s="78"/>
      <c r="BG218" s="78"/>
    </row>
    <row r="219" spans="1:59" ht="37.35" hidden="1" customHeight="1">
      <c r="A219" s="617"/>
      <c r="B219" s="152"/>
      <c r="C219" s="1987"/>
      <c r="D219" s="1987"/>
      <c r="E219" s="1987"/>
      <c r="F219" s="1987"/>
      <c r="G219" s="1987"/>
      <c r="H219" s="1987"/>
      <c r="I219" s="1987"/>
      <c r="J219" s="1987"/>
      <c r="K219" s="1987"/>
      <c r="L219" s="1987"/>
      <c r="M219" s="1987"/>
      <c r="N219" s="1987"/>
      <c r="O219" s="1987"/>
      <c r="P219" s="1987"/>
      <c r="Q219" s="1987"/>
      <c r="R219" s="1987"/>
      <c r="S219" s="1987"/>
      <c r="T219" s="1987"/>
      <c r="U219" s="1987"/>
      <c r="V219" s="1987"/>
      <c r="W219" s="1987"/>
      <c r="X219" s="1987"/>
      <c r="Y219" s="1987"/>
      <c r="Z219" s="1987"/>
      <c r="AA219" s="1987"/>
      <c r="AB219" s="1987"/>
      <c r="AC219" s="1987"/>
      <c r="AD219" s="1987"/>
      <c r="AE219" s="1987"/>
      <c r="AF219" s="1987"/>
      <c r="AG219" s="1987"/>
      <c r="AH219" s="1987"/>
      <c r="AI219" s="1987"/>
      <c r="AJ219" s="1987"/>
      <c r="AK219" s="1987"/>
      <c r="AL219" s="1987"/>
      <c r="AM219" s="1987"/>
      <c r="AN219" s="1987"/>
      <c r="AO219" s="1987"/>
      <c r="AP219" s="1987"/>
      <c r="AQ219" s="1987"/>
      <c r="AR219" s="1987"/>
      <c r="AS219" s="1987"/>
      <c r="AT219" s="1987"/>
      <c r="AU219" s="1987"/>
      <c r="AV219" s="1987"/>
      <c r="AW219" s="1987"/>
      <c r="AX219" s="1987"/>
      <c r="AY219" s="1987"/>
      <c r="AZ219" s="1987"/>
      <c r="BA219" s="1987"/>
      <c r="BB219" s="1987"/>
      <c r="BC219" s="1987"/>
      <c r="BD219" s="619"/>
      <c r="BE219" s="78"/>
      <c r="BF219" s="78"/>
      <c r="BG219" s="78"/>
    </row>
    <row r="220" spans="1:59" ht="37.35" hidden="1" customHeight="1">
      <c r="A220" s="617"/>
      <c r="B220" s="618"/>
      <c r="C220" s="1987"/>
      <c r="D220" s="1987"/>
      <c r="E220" s="1987"/>
      <c r="F220" s="1987"/>
      <c r="G220" s="1987"/>
      <c r="H220" s="1987"/>
      <c r="I220" s="1987"/>
      <c r="J220" s="1987"/>
      <c r="K220" s="1987"/>
      <c r="L220" s="1987"/>
      <c r="M220" s="1987"/>
      <c r="N220" s="1987"/>
      <c r="O220" s="1987"/>
      <c r="P220" s="1987"/>
      <c r="Q220" s="1987"/>
      <c r="R220" s="1987"/>
      <c r="S220" s="1987"/>
      <c r="T220" s="1987"/>
      <c r="U220" s="1987"/>
      <c r="V220" s="1987"/>
      <c r="W220" s="1987"/>
      <c r="X220" s="1987"/>
      <c r="Y220" s="1987"/>
      <c r="Z220" s="1987"/>
      <c r="AA220" s="1987"/>
      <c r="AB220" s="1987"/>
      <c r="AC220" s="1987"/>
      <c r="AD220" s="1987"/>
      <c r="AE220" s="1987"/>
      <c r="AF220" s="1987"/>
      <c r="AG220" s="1987"/>
      <c r="AH220" s="1987"/>
      <c r="AI220" s="1987"/>
      <c r="AJ220" s="1987"/>
      <c r="AK220" s="1987"/>
      <c r="AL220" s="1987"/>
      <c r="AM220" s="1987"/>
      <c r="AN220" s="1987"/>
      <c r="AO220" s="1987"/>
      <c r="AP220" s="1987"/>
      <c r="AQ220" s="1987"/>
      <c r="AR220" s="1987"/>
      <c r="AS220" s="1987"/>
      <c r="AT220" s="1987"/>
      <c r="AU220" s="1987"/>
      <c r="AV220" s="1987"/>
      <c r="AW220" s="1987"/>
      <c r="AX220" s="1987"/>
      <c r="AY220" s="1987"/>
      <c r="AZ220" s="1987"/>
      <c r="BA220" s="1987"/>
      <c r="BB220" s="1987"/>
      <c r="BC220" s="1987"/>
      <c r="BD220" s="619"/>
      <c r="BE220" s="78"/>
      <c r="BF220" s="78"/>
      <c r="BG220" s="78"/>
    </row>
    <row r="221" spans="1:59" ht="37.35" hidden="1" customHeight="1">
      <c r="A221" s="617"/>
      <c r="B221" s="618"/>
      <c r="C221" s="1987"/>
      <c r="D221" s="1987"/>
      <c r="E221" s="1987"/>
      <c r="F221" s="1987"/>
      <c r="G221" s="1987"/>
      <c r="H221" s="1987"/>
      <c r="I221" s="1987"/>
      <c r="J221" s="1987"/>
      <c r="K221" s="1987"/>
      <c r="L221" s="1987"/>
      <c r="M221" s="1987"/>
      <c r="N221" s="1987"/>
      <c r="O221" s="1987"/>
      <c r="P221" s="1987"/>
      <c r="Q221" s="1987"/>
      <c r="R221" s="1987"/>
      <c r="S221" s="1987"/>
      <c r="T221" s="1987"/>
      <c r="U221" s="1987"/>
      <c r="V221" s="1987"/>
      <c r="W221" s="1987"/>
      <c r="X221" s="1987"/>
      <c r="Y221" s="1987"/>
      <c r="Z221" s="1987"/>
      <c r="AA221" s="1987"/>
      <c r="AB221" s="1987"/>
      <c r="AC221" s="1987"/>
      <c r="AD221" s="1987"/>
      <c r="AE221" s="1987"/>
      <c r="AF221" s="1987"/>
      <c r="AG221" s="1987"/>
      <c r="AH221" s="1987"/>
      <c r="AI221" s="1987"/>
      <c r="AJ221" s="1987"/>
      <c r="AK221" s="1987"/>
      <c r="AL221" s="1987"/>
      <c r="AM221" s="1987"/>
      <c r="AN221" s="1987"/>
      <c r="AO221" s="1987"/>
      <c r="AP221" s="1987"/>
      <c r="AQ221" s="1987"/>
      <c r="AR221" s="1987"/>
      <c r="AS221" s="1987"/>
      <c r="AT221" s="1987"/>
      <c r="AU221" s="1987"/>
      <c r="AV221" s="1987"/>
      <c r="AW221" s="1987"/>
      <c r="AX221" s="1987"/>
      <c r="AY221" s="1987"/>
      <c r="AZ221" s="1987"/>
      <c r="BA221" s="1987"/>
      <c r="BB221" s="1987"/>
      <c r="BC221" s="1987"/>
      <c r="BD221" s="619"/>
      <c r="BE221" s="78"/>
      <c r="BF221" s="78"/>
      <c r="BG221" s="78"/>
    </row>
    <row r="222" spans="1:59" ht="37.35" hidden="1" customHeight="1">
      <c r="A222" s="617"/>
      <c r="B222" s="152"/>
      <c r="C222" s="1987"/>
      <c r="D222" s="1987"/>
      <c r="E222" s="1987"/>
      <c r="F222" s="1987"/>
      <c r="G222" s="1987"/>
      <c r="H222" s="1987"/>
      <c r="I222" s="1987"/>
      <c r="J222" s="1987"/>
      <c r="K222" s="1987"/>
      <c r="L222" s="1987"/>
      <c r="M222" s="1987"/>
      <c r="N222" s="1987"/>
      <c r="O222" s="1987"/>
      <c r="P222" s="1987"/>
      <c r="Q222" s="1987"/>
      <c r="R222" s="1987"/>
      <c r="S222" s="1987"/>
      <c r="T222" s="1987"/>
      <c r="U222" s="1987"/>
      <c r="V222" s="1987"/>
      <c r="W222" s="1987"/>
      <c r="X222" s="1987"/>
      <c r="Y222" s="1987"/>
      <c r="Z222" s="1987"/>
      <c r="AA222" s="1987"/>
      <c r="AB222" s="1987"/>
      <c r="AC222" s="1987"/>
      <c r="AD222" s="1987"/>
      <c r="AE222" s="1987"/>
      <c r="AF222" s="1987"/>
      <c r="AG222" s="1987"/>
      <c r="AH222" s="1987"/>
      <c r="AI222" s="1987"/>
      <c r="AJ222" s="1987"/>
      <c r="AK222" s="1987"/>
      <c r="AL222" s="1987"/>
      <c r="AM222" s="1987"/>
      <c r="AN222" s="1987"/>
      <c r="AO222" s="1987"/>
      <c r="AP222" s="1987"/>
      <c r="AQ222" s="1987"/>
      <c r="AR222" s="1987"/>
      <c r="AS222" s="1987"/>
      <c r="AT222" s="1987"/>
      <c r="AU222" s="1987"/>
      <c r="AV222" s="1987"/>
      <c r="AW222" s="1987"/>
      <c r="AX222" s="1987"/>
      <c r="AY222" s="1987"/>
      <c r="AZ222" s="1987"/>
      <c r="BA222" s="1987"/>
      <c r="BB222" s="1987"/>
      <c r="BC222" s="1987"/>
      <c r="BD222" s="619"/>
      <c r="BE222" s="78"/>
      <c r="BF222" s="78"/>
      <c r="BG222" s="78"/>
    </row>
    <row r="223" spans="1:59" ht="37.35" hidden="1" customHeight="1">
      <c r="A223" s="617"/>
      <c r="B223" s="152"/>
      <c r="C223" s="1987"/>
      <c r="D223" s="1987"/>
      <c r="E223" s="1987"/>
      <c r="F223" s="1987"/>
      <c r="G223" s="1987"/>
      <c r="H223" s="1987"/>
      <c r="I223" s="1987"/>
      <c r="J223" s="1987"/>
      <c r="K223" s="1987"/>
      <c r="L223" s="1987"/>
      <c r="M223" s="1987"/>
      <c r="N223" s="1987"/>
      <c r="O223" s="1987"/>
      <c r="P223" s="1987"/>
      <c r="Q223" s="1987"/>
      <c r="R223" s="1987"/>
      <c r="S223" s="1987"/>
      <c r="T223" s="1987"/>
      <c r="U223" s="1987"/>
      <c r="V223" s="1987"/>
      <c r="W223" s="1987"/>
      <c r="X223" s="1987"/>
      <c r="Y223" s="1987"/>
      <c r="Z223" s="1987"/>
      <c r="AA223" s="1987"/>
      <c r="AB223" s="1987"/>
      <c r="AC223" s="1987"/>
      <c r="AD223" s="1987"/>
      <c r="AE223" s="1987"/>
      <c r="AF223" s="1987"/>
      <c r="AG223" s="1987"/>
      <c r="AH223" s="1987"/>
      <c r="AI223" s="1987"/>
      <c r="AJ223" s="1987"/>
      <c r="AK223" s="1987"/>
      <c r="AL223" s="1987"/>
      <c r="AM223" s="1987"/>
      <c r="AN223" s="1987"/>
      <c r="AO223" s="1987"/>
      <c r="AP223" s="1987"/>
      <c r="AQ223" s="1987"/>
      <c r="AR223" s="1987"/>
      <c r="AS223" s="1987"/>
      <c r="AT223" s="1987"/>
      <c r="AU223" s="1987"/>
      <c r="AV223" s="1987"/>
      <c r="AW223" s="1987"/>
      <c r="AX223" s="1987"/>
      <c r="AY223" s="1987"/>
      <c r="AZ223" s="1987"/>
      <c r="BA223" s="1987"/>
      <c r="BB223" s="1987"/>
      <c r="BC223" s="1987"/>
      <c r="BD223" s="619"/>
      <c r="BE223" s="78"/>
      <c r="BF223" s="78"/>
      <c r="BG223" s="78"/>
    </row>
    <row r="224" spans="1:59" ht="37.35" hidden="1" customHeight="1">
      <c r="A224" s="617"/>
      <c r="B224" s="152"/>
      <c r="C224" s="1987"/>
      <c r="D224" s="1987"/>
      <c r="E224" s="1987"/>
      <c r="F224" s="1987"/>
      <c r="G224" s="1987"/>
      <c r="H224" s="1987"/>
      <c r="I224" s="1987"/>
      <c r="J224" s="1987"/>
      <c r="K224" s="1987"/>
      <c r="L224" s="1987"/>
      <c r="M224" s="1987"/>
      <c r="N224" s="1987"/>
      <c r="O224" s="1987"/>
      <c r="P224" s="1987"/>
      <c r="Q224" s="1987"/>
      <c r="R224" s="1987"/>
      <c r="S224" s="1987"/>
      <c r="T224" s="1987"/>
      <c r="U224" s="1987"/>
      <c r="V224" s="1987"/>
      <c r="W224" s="1987"/>
      <c r="X224" s="1987"/>
      <c r="Y224" s="1987"/>
      <c r="Z224" s="1987"/>
      <c r="AA224" s="1987"/>
      <c r="AB224" s="1987"/>
      <c r="AC224" s="1987"/>
      <c r="AD224" s="1987"/>
      <c r="AE224" s="1987"/>
      <c r="AF224" s="1987"/>
      <c r="AG224" s="1987"/>
      <c r="AH224" s="1987"/>
      <c r="AI224" s="1987"/>
      <c r="AJ224" s="1987"/>
      <c r="AK224" s="1987"/>
      <c r="AL224" s="1987"/>
      <c r="AM224" s="1987"/>
      <c r="AN224" s="1987"/>
      <c r="AO224" s="1987"/>
      <c r="AP224" s="1987"/>
      <c r="AQ224" s="1987"/>
      <c r="AR224" s="1987"/>
      <c r="AS224" s="1987"/>
      <c r="AT224" s="1987"/>
      <c r="AU224" s="1987"/>
      <c r="AV224" s="1987"/>
      <c r="AW224" s="1987"/>
      <c r="AX224" s="1987"/>
      <c r="AY224" s="1987"/>
      <c r="AZ224" s="1987"/>
      <c r="BA224" s="1987"/>
      <c r="BB224" s="1987"/>
      <c r="BC224" s="1987"/>
      <c r="BD224" s="619"/>
      <c r="BE224" s="78"/>
      <c r="BF224" s="78"/>
      <c r="BG224" s="78"/>
    </row>
    <row r="225" spans="1:94" ht="37.35" hidden="1" customHeight="1" thickBot="1">
      <c r="A225" s="617"/>
      <c r="B225" s="623"/>
      <c r="C225" s="2162"/>
      <c r="D225" s="2162"/>
      <c r="E225" s="2162"/>
      <c r="F225" s="2162"/>
      <c r="G225" s="2162"/>
      <c r="H225" s="2162"/>
      <c r="I225" s="2162"/>
      <c r="J225" s="2162"/>
      <c r="K225" s="2162"/>
      <c r="L225" s="2162"/>
      <c r="M225" s="2162"/>
      <c r="N225" s="2162"/>
      <c r="O225" s="2162"/>
      <c r="P225" s="2162"/>
      <c r="Q225" s="2162"/>
      <c r="R225" s="2162"/>
      <c r="S225" s="2162"/>
      <c r="T225" s="2162"/>
      <c r="U225" s="2162"/>
      <c r="V225" s="2162"/>
      <c r="W225" s="2162"/>
      <c r="X225" s="2162"/>
      <c r="Y225" s="2162"/>
      <c r="Z225" s="2162"/>
      <c r="AA225" s="2162"/>
      <c r="AB225" s="2162"/>
      <c r="AC225" s="2162"/>
      <c r="AD225" s="2162"/>
      <c r="AE225" s="2162"/>
      <c r="AF225" s="2162"/>
      <c r="AG225" s="2162"/>
      <c r="AH225" s="2162"/>
      <c r="AI225" s="2162"/>
      <c r="AJ225" s="2162"/>
      <c r="AK225" s="2162"/>
      <c r="AL225" s="2162"/>
      <c r="AM225" s="2162"/>
      <c r="AN225" s="2162"/>
      <c r="AO225" s="2162"/>
      <c r="AP225" s="2162"/>
      <c r="AQ225" s="2162"/>
      <c r="AR225" s="2162"/>
      <c r="AS225" s="2162"/>
      <c r="AT225" s="2162"/>
      <c r="AU225" s="2162"/>
      <c r="AV225" s="2162"/>
      <c r="AW225" s="2162"/>
      <c r="AX225" s="2162"/>
      <c r="AY225" s="2162"/>
      <c r="AZ225" s="2162"/>
      <c r="BA225" s="2162"/>
      <c r="BB225" s="2162"/>
      <c r="BC225" s="2162"/>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63" t="s">
        <v>302</v>
      </c>
      <c r="C231" s="2164"/>
      <c r="D231" s="2164"/>
      <c r="E231" s="2164"/>
      <c r="F231" s="2164"/>
      <c r="G231" s="2164"/>
      <c r="H231" s="2164"/>
      <c r="I231" s="2164"/>
      <c r="J231" s="2164"/>
      <c r="K231" s="2164"/>
      <c r="L231" s="2164"/>
      <c r="M231" s="2164"/>
      <c r="N231" s="2164"/>
      <c r="O231" s="2164"/>
      <c r="P231" s="2164"/>
      <c r="Q231" s="2164"/>
      <c r="R231" s="2164"/>
      <c r="S231" s="2164"/>
      <c r="T231" s="2164"/>
      <c r="U231" s="2164"/>
      <c r="V231" s="2164"/>
      <c r="W231" s="2164"/>
      <c r="X231" s="2164"/>
      <c r="Y231" s="2164"/>
      <c r="Z231" s="2164"/>
      <c r="AA231" s="2164"/>
      <c r="AB231" s="2164"/>
      <c r="AC231" s="2164"/>
      <c r="AD231" s="2164"/>
      <c r="AE231" s="2164"/>
      <c r="AF231" s="2164"/>
      <c r="AG231" s="2164"/>
      <c r="AH231" s="2164"/>
      <c r="AI231" s="2164"/>
      <c r="AJ231" s="2164"/>
      <c r="AK231" s="2164"/>
      <c r="AL231" s="2164"/>
      <c r="AM231" s="2164"/>
      <c r="AN231" s="2164"/>
      <c r="AO231" s="2164"/>
      <c r="AP231" s="2164"/>
      <c r="AQ231" s="2164"/>
      <c r="AR231" s="2164"/>
      <c r="AS231" s="2164"/>
      <c r="AT231" s="2164"/>
      <c r="AU231" s="2164"/>
      <c r="AV231" s="2164"/>
      <c r="AW231" s="2164"/>
      <c r="AX231" s="2164"/>
      <c r="AY231" s="2164"/>
      <c r="AZ231" s="2164"/>
      <c r="BA231" s="2164"/>
      <c r="BB231" s="2164"/>
      <c r="BC231" s="2164"/>
      <c r="BD231" s="2165"/>
      <c r="BE231" s="78"/>
      <c r="BF231" s="78"/>
      <c r="BG231" s="78"/>
    </row>
    <row r="232" spans="1:94" ht="36.6" customHeight="1">
      <c r="A232" s="617"/>
      <c r="B232" s="626"/>
      <c r="C232" s="2166" t="s">
        <v>7282</v>
      </c>
      <c r="D232" s="2166"/>
      <c r="E232" s="2166"/>
      <c r="F232" s="2166"/>
      <c r="G232" s="2166"/>
      <c r="H232" s="2166"/>
      <c r="I232" s="2166"/>
      <c r="J232" s="2166"/>
      <c r="K232" s="2166"/>
      <c r="L232" s="2166"/>
      <c r="M232" s="2166"/>
      <c r="N232" s="2166"/>
      <c r="O232" s="2166"/>
      <c r="P232" s="2166"/>
      <c r="Q232" s="2166"/>
      <c r="R232" s="2166"/>
      <c r="S232" s="2166"/>
      <c r="T232" s="2166"/>
      <c r="U232" s="2166"/>
      <c r="V232" s="2166"/>
      <c r="W232" s="2166"/>
      <c r="X232" s="2166"/>
      <c r="Y232" s="2166"/>
      <c r="Z232" s="2166"/>
      <c r="AA232" s="2166"/>
      <c r="AB232" s="2166"/>
      <c r="AC232" s="2166"/>
      <c r="AD232" s="2166"/>
      <c r="AE232" s="2166"/>
      <c r="AF232" s="2166"/>
      <c r="AG232" s="2166"/>
      <c r="AH232" s="2166"/>
      <c r="AI232" s="2166"/>
      <c r="AJ232" s="2166"/>
      <c r="AK232" s="2166"/>
      <c r="AL232" s="2166"/>
      <c r="AM232" s="2166"/>
      <c r="AN232" s="2166"/>
      <c r="AO232" s="2166"/>
      <c r="AP232" s="2166"/>
      <c r="AQ232" s="2166"/>
      <c r="AR232" s="2166"/>
      <c r="AS232" s="2166"/>
      <c r="AT232" s="2166"/>
      <c r="AU232" s="2166"/>
      <c r="AV232" s="2166"/>
      <c r="AW232" s="2166"/>
      <c r="AX232" s="2166"/>
      <c r="AY232" s="2166"/>
      <c r="AZ232" s="2166"/>
      <c r="BA232" s="2166"/>
      <c r="BB232" s="2166"/>
      <c r="BC232" s="2166"/>
      <c r="BD232" s="627"/>
      <c r="BE232" s="78"/>
      <c r="BF232" s="78"/>
      <c r="BG232" s="78"/>
    </row>
    <row r="233" spans="1:94" ht="37.35" customHeight="1">
      <c r="A233" s="617"/>
      <c r="B233" s="618"/>
      <c r="C233" s="2167"/>
      <c r="D233" s="2167"/>
      <c r="E233" s="2167"/>
      <c r="F233" s="2167"/>
      <c r="G233" s="2167"/>
      <c r="H233" s="2167"/>
      <c r="I233" s="2167"/>
      <c r="J233" s="2167"/>
      <c r="K233" s="2167"/>
      <c r="L233" s="2167"/>
      <c r="M233" s="2167"/>
      <c r="N233" s="2167"/>
      <c r="O233" s="2167"/>
      <c r="P233" s="2167"/>
      <c r="Q233" s="2167"/>
      <c r="R233" s="2167"/>
      <c r="S233" s="2167"/>
      <c r="T233" s="2167"/>
      <c r="U233" s="2167"/>
      <c r="V233" s="2167"/>
      <c r="W233" s="2167"/>
      <c r="X233" s="2167"/>
      <c r="Y233" s="2167"/>
      <c r="Z233" s="2167"/>
      <c r="AA233" s="2167"/>
      <c r="AB233" s="2167"/>
      <c r="AC233" s="2167"/>
      <c r="AD233" s="2167"/>
      <c r="AE233" s="2167"/>
      <c r="AF233" s="2167"/>
      <c r="AG233" s="2167"/>
      <c r="AH233" s="2167"/>
      <c r="AI233" s="2167"/>
      <c r="AJ233" s="2167"/>
      <c r="AK233" s="2167"/>
      <c r="AL233" s="2167"/>
      <c r="AM233" s="2167"/>
      <c r="AN233" s="2167"/>
      <c r="AO233" s="2167"/>
      <c r="AP233" s="2167"/>
      <c r="AQ233" s="2167"/>
      <c r="AR233" s="2167"/>
      <c r="AS233" s="2167"/>
      <c r="AT233" s="2167"/>
      <c r="AU233" s="2167"/>
      <c r="AV233" s="2167"/>
      <c r="AW233" s="2167"/>
      <c r="AX233" s="2167"/>
      <c r="AY233" s="2167"/>
      <c r="AZ233" s="2167"/>
      <c r="BA233" s="2167"/>
      <c r="BB233" s="2167"/>
      <c r="BC233" s="2167"/>
      <c r="BD233" s="619"/>
      <c r="BE233" s="78"/>
      <c r="BF233" s="78"/>
      <c r="BG233" s="78"/>
    </row>
    <row r="234" spans="1:94" ht="37.35" customHeight="1">
      <c r="A234" s="617"/>
      <c r="B234" s="618"/>
      <c r="C234" s="2167"/>
      <c r="D234" s="2167"/>
      <c r="E234" s="2167"/>
      <c r="F234" s="2167"/>
      <c r="G234" s="2167"/>
      <c r="H234" s="2167"/>
      <c r="I234" s="2167"/>
      <c r="J234" s="2167"/>
      <c r="K234" s="2167"/>
      <c r="L234" s="2167"/>
      <c r="M234" s="2167"/>
      <c r="N234" s="2167"/>
      <c r="O234" s="2167"/>
      <c r="P234" s="2167"/>
      <c r="Q234" s="2167"/>
      <c r="R234" s="2167"/>
      <c r="S234" s="2167"/>
      <c r="T234" s="2167"/>
      <c r="U234" s="2167"/>
      <c r="V234" s="2167"/>
      <c r="W234" s="2167"/>
      <c r="X234" s="2167"/>
      <c r="Y234" s="2167"/>
      <c r="Z234" s="2167"/>
      <c r="AA234" s="2167"/>
      <c r="AB234" s="2167"/>
      <c r="AC234" s="2167"/>
      <c r="AD234" s="2167"/>
      <c r="AE234" s="2167"/>
      <c r="AF234" s="2167"/>
      <c r="AG234" s="2167"/>
      <c r="AH234" s="2167"/>
      <c r="AI234" s="2167"/>
      <c r="AJ234" s="2167"/>
      <c r="AK234" s="2167"/>
      <c r="AL234" s="2167"/>
      <c r="AM234" s="2167"/>
      <c r="AN234" s="2167"/>
      <c r="AO234" s="2167"/>
      <c r="AP234" s="2167"/>
      <c r="AQ234" s="2167"/>
      <c r="AR234" s="2167"/>
      <c r="AS234" s="2167"/>
      <c r="AT234" s="2167"/>
      <c r="AU234" s="2167"/>
      <c r="AV234" s="2167"/>
      <c r="AW234" s="2167"/>
      <c r="AX234" s="2167"/>
      <c r="AY234" s="2167"/>
      <c r="AZ234" s="2167"/>
      <c r="BA234" s="2167"/>
      <c r="BB234" s="2167"/>
      <c r="BC234" s="2167"/>
      <c r="BD234" s="619"/>
      <c r="BE234" s="78"/>
      <c r="BF234" s="78"/>
      <c r="BG234" s="78"/>
    </row>
    <row r="235" spans="1:94" ht="37.35" customHeight="1">
      <c r="A235" s="617"/>
      <c r="B235" s="618"/>
      <c r="C235" s="2167"/>
      <c r="D235" s="2167"/>
      <c r="E235" s="2167"/>
      <c r="F235" s="2167"/>
      <c r="G235" s="2167"/>
      <c r="H235" s="2167"/>
      <c r="I235" s="2167"/>
      <c r="J235" s="2167"/>
      <c r="K235" s="2167"/>
      <c r="L235" s="2167"/>
      <c r="M235" s="2167"/>
      <c r="N235" s="2167"/>
      <c r="O235" s="2167"/>
      <c r="P235" s="2167"/>
      <c r="Q235" s="2167"/>
      <c r="R235" s="2167"/>
      <c r="S235" s="2167"/>
      <c r="T235" s="2167"/>
      <c r="U235" s="2167"/>
      <c r="V235" s="2167"/>
      <c r="W235" s="2167"/>
      <c r="X235" s="2167"/>
      <c r="Y235" s="2167"/>
      <c r="Z235" s="2167"/>
      <c r="AA235" s="2167"/>
      <c r="AB235" s="2167"/>
      <c r="AC235" s="2167"/>
      <c r="AD235" s="2167"/>
      <c r="AE235" s="2167"/>
      <c r="AF235" s="2167"/>
      <c r="AG235" s="2167"/>
      <c r="AH235" s="2167"/>
      <c r="AI235" s="2167"/>
      <c r="AJ235" s="2167"/>
      <c r="AK235" s="2167"/>
      <c r="AL235" s="2167"/>
      <c r="AM235" s="2167"/>
      <c r="AN235" s="2167"/>
      <c r="AO235" s="2167"/>
      <c r="AP235" s="2167"/>
      <c r="AQ235" s="2167"/>
      <c r="AR235" s="2167"/>
      <c r="AS235" s="2167"/>
      <c r="AT235" s="2167"/>
      <c r="AU235" s="2167"/>
      <c r="AV235" s="2167"/>
      <c r="AW235" s="2167"/>
      <c r="AX235" s="2167"/>
      <c r="AY235" s="2167"/>
      <c r="AZ235" s="2167"/>
      <c r="BA235" s="2167"/>
      <c r="BB235" s="2167"/>
      <c r="BC235" s="2167"/>
      <c r="BD235" s="619"/>
      <c r="BE235" s="78"/>
      <c r="BF235" s="78"/>
      <c r="BG235" s="78"/>
    </row>
    <row r="236" spans="1:94" ht="37.35" customHeight="1">
      <c r="A236" s="617"/>
      <c r="B236" s="618"/>
      <c r="C236" s="2167"/>
      <c r="D236" s="2167"/>
      <c r="E236" s="2167"/>
      <c r="F236" s="2167"/>
      <c r="G236" s="2167"/>
      <c r="H236" s="2167"/>
      <c r="I236" s="2167"/>
      <c r="J236" s="2167"/>
      <c r="K236" s="2167"/>
      <c r="L236" s="2167"/>
      <c r="M236" s="2167"/>
      <c r="N236" s="2167"/>
      <c r="O236" s="2167"/>
      <c r="P236" s="2167"/>
      <c r="Q236" s="2167"/>
      <c r="R236" s="2167"/>
      <c r="S236" s="2167"/>
      <c r="T236" s="2167"/>
      <c r="U236" s="2167"/>
      <c r="V236" s="2167"/>
      <c r="W236" s="2167"/>
      <c r="X236" s="2167"/>
      <c r="Y236" s="2167"/>
      <c r="Z236" s="2167"/>
      <c r="AA236" s="2167"/>
      <c r="AB236" s="2167"/>
      <c r="AC236" s="2167"/>
      <c r="AD236" s="2167"/>
      <c r="AE236" s="2167"/>
      <c r="AF236" s="2167"/>
      <c r="AG236" s="2167"/>
      <c r="AH236" s="2167"/>
      <c r="AI236" s="2167"/>
      <c r="AJ236" s="2167"/>
      <c r="AK236" s="2167"/>
      <c r="AL236" s="2167"/>
      <c r="AM236" s="2167"/>
      <c r="AN236" s="2167"/>
      <c r="AO236" s="2167"/>
      <c r="AP236" s="2167"/>
      <c r="AQ236" s="2167"/>
      <c r="AR236" s="2167"/>
      <c r="AS236" s="2167"/>
      <c r="AT236" s="2167"/>
      <c r="AU236" s="2167"/>
      <c r="AV236" s="2167"/>
      <c r="AW236" s="2167"/>
      <c r="AX236" s="2167"/>
      <c r="AY236" s="2167"/>
      <c r="AZ236" s="2167"/>
      <c r="BA236" s="2167"/>
      <c r="BB236" s="2167"/>
      <c r="BC236" s="2167"/>
      <c r="BD236" s="619"/>
      <c r="BE236" s="78"/>
      <c r="BF236" s="78"/>
      <c r="BG236" s="78"/>
    </row>
    <row r="237" spans="1:94" ht="37.35" customHeight="1">
      <c r="A237" s="617"/>
      <c r="B237" s="618"/>
      <c r="C237" s="2167"/>
      <c r="D237" s="2167"/>
      <c r="E237" s="2167"/>
      <c r="F237" s="2167"/>
      <c r="G237" s="2167"/>
      <c r="H237" s="2167"/>
      <c r="I237" s="2167"/>
      <c r="J237" s="2167"/>
      <c r="K237" s="2167"/>
      <c r="L237" s="2167"/>
      <c r="M237" s="2167"/>
      <c r="N237" s="2167"/>
      <c r="O237" s="2167"/>
      <c r="P237" s="2167"/>
      <c r="Q237" s="2167"/>
      <c r="R237" s="2167"/>
      <c r="S237" s="2167"/>
      <c r="T237" s="2167"/>
      <c r="U237" s="2167"/>
      <c r="V237" s="2167"/>
      <c r="W237" s="2167"/>
      <c r="X237" s="2167"/>
      <c r="Y237" s="2167"/>
      <c r="Z237" s="2167"/>
      <c r="AA237" s="2167"/>
      <c r="AB237" s="2167"/>
      <c r="AC237" s="2167"/>
      <c r="AD237" s="2167"/>
      <c r="AE237" s="2167"/>
      <c r="AF237" s="2167"/>
      <c r="AG237" s="2167"/>
      <c r="AH237" s="2167"/>
      <c r="AI237" s="2167"/>
      <c r="AJ237" s="2167"/>
      <c r="AK237" s="2167"/>
      <c r="AL237" s="2167"/>
      <c r="AM237" s="2167"/>
      <c r="AN237" s="2167"/>
      <c r="AO237" s="2167"/>
      <c r="AP237" s="2167"/>
      <c r="AQ237" s="2167"/>
      <c r="AR237" s="2167"/>
      <c r="AS237" s="2167"/>
      <c r="AT237" s="2167"/>
      <c r="AU237" s="2167"/>
      <c r="AV237" s="2167"/>
      <c r="AW237" s="2167"/>
      <c r="AX237" s="2167"/>
      <c r="AY237" s="2167"/>
      <c r="AZ237" s="2167"/>
      <c r="BA237" s="2167"/>
      <c r="BB237" s="2167"/>
      <c r="BC237" s="2167"/>
      <c r="BD237" s="619"/>
      <c r="BE237" s="78"/>
      <c r="BF237" s="78"/>
      <c r="BG237" s="78"/>
    </row>
    <row r="238" spans="1:94" ht="37.35" customHeight="1">
      <c r="A238" s="617"/>
      <c r="B238" s="618"/>
      <c r="C238" s="2167"/>
      <c r="D238" s="2167"/>
      <c r="E238" s="2167"/>
      <c r="F238" s="2167"/>
      <c r="G238" s="2167"/>
      <c r="H238" s="2167"/>
      <c r="I238" s="2167"/>
      <c r="J238" s="2167"/>
      <c r="K238" s="2167"/>
      <c r="L238" s="2167"/>
      <c r="M238" s="2167"/>
      <c r="N238" s="2167"/>
      <c r="O238" s="2167"/>
      <c r="P238" s="2167"/>
      <c r="Q238" s="2167"/>
      <c r="R238" s="2167"/>
      <c r="S238" s="2167"/>
      <c r="T238" s="2167"/>
      <c r="U238" s="2167"/>
      <c r="V238" s="2167"/>
      <c r="W238" s="2167"/>
      <c r="X238" s="2167"/>
      <c r="Y238" s="2167"/>
      <c r="Z238" s="2167"/>
      <c r="AA238" s="2167"/>
      <c r="AB238" s="2167"/>
      <c r="AC238" s="2167"/>
      <c r="AD238" s="2167"/>
      <c r="AE238" s="2167"/>
      <c r="AF238" s="2167"/>
      <c r="AG238" s="2167"/>
      <c r="AH238" s="2167"/>
      <c r="AI238" s="2167"/>
      <c r="AJ238" s="2167"/>
      <c r="AK238" s="2167"/>
      <c r="AL238" s="2167"/>
      <c r="AM238" s="2167"/>
      <c r="AN238" s="2167"/>
      <c r="AO238" s="2167"/>
      <c r="AP238" s="2167"/>
      <c r="AQ238" s="2167"/>
      <c r="AR238" s="2167"/>
      <c r="AS238" s="2167"/>
      <c r="AT238" s="2167"/>
      <c r="AU238" s="2167"/>
      <c r="AV238" s="2167"/>
      <c r="AW238" s="2167"/>
      <c r="AX238" s="2167"/>
      <c r="AY238" s="2167"/>
      <c r="AZ238" s="2167"/>
      <c r="BA238" s="2167"/>
      <c r="BB238" s="2167"/>
      <c r="BC238" s="2167"/>
      <c r="BD238" s="619"/>
      <c r="BE238" s="78"/>
      <c r="BF238" s="78"/>
      <c r="BG238" s="78"/>
    </row>
    <row r="239" spans="1:94" ht="37.35" customHeight="1" thickBot="1">
      <c r="A239" s="617"/>
      <c r="B239" s="618"/>
      <c r="C239" s="2167"/>
      <c r="D239" s="2167"/>
      <c r="E239" s="2167"/>
      <c r="F239" s="2167"/>
      <c r="G239" s="2167"/>
      <c r="H239" s="2167"/>
      <c r="I239" s="2167"/>
      <c r="J239" s="2167"/>
      <c r="K239" s="2167"/>
      <c r="L239" s="2167"/>
      <c r="M239" s="2167"/>
      <c r="N239" s="2167"/>
      <c r="O239" s="2167"/>
      <c r="P239" s="2167"/>
      <c r="Q239" s="2167"/>
      <c r="R239" s="2167"/>
      <c r="S239" s="2167"/>
      <c r="T239" s="2167"/>
      <c r="U239" s="2167"/>
      <c r="V239" s="2167"/>
      <c r="W239" s="2167"/>
      <c r="X239" s="2167"/>
      <c r="Y239" s="2167"/>
      <c r="Z239" s="2167"/>
      <c r="AA239" s="2167"/>
      <c r="AB239" s="2167"/>
      <c r="AC239" s="2167"/>
      <c r="AD239" s="2167"/>
      <c r="AE239" s="2167"/>
      <c r="AF239" s="2167"/>
      <c r="AG239" s="2167"/>
      <c r="AH239" s="2167"/>
      <c r="AI239" s="2167"/>
      <c r="AJ239" s="2167"/>
      <c r="AK239" s="2167"/>
      <c r="AL239" s="2167"/>
      <c r="AM239" s="2167"/>
      <c r="AN239" s="2167"/>
      <c r="AO239" s="2167"/>
      <c r="AP239" s="2167"/>
      <c r="AQ239" s="2167"/>
      <c r="AR239" s="2167"/>
      <c r="AS239" s="2167"/>
      <c r="AT239" s="2167"/>
      <c r="AU239" s="2167"/>
      <c r="AV239" s="2167"/>
      <c r="AW239" s="2167"/>
      <c r="AX239" s="2167"/>
      <c r="AY239" s="2167"/>
      <c r="AZ239" s="2167"/>
      <c r="BA239" s="2167"/>
      <c r="BB239" s="2167"/>
      <c r="BC239" s="2167"/>
      <c r="BD239" s="619"/>
      <c r="BE239" s="78"/>
      <c r="BF239" s="78"/>
      <c r="BG239" s="78"/>
    </row>
    <row r="240" spans="1:94" ht="37.35" hidden="1" customHeight="1">
      <c r="A240" s="617"/>
      <c r="B240" s="618"/>
      <c r="C240" s="2167" t="s">
        <v>6</v>
      </c>
      <c r="D240" s="2167"/>
      <c r="E240" s="2167"/>
      <c r="F240" s="2167"/>
      <c r="G240" s="2167"/>
      <c r="H240" s="2167"/>
      <c r="I240" s="2167"/>
      <c r="J240" s="2167"/>
      <c r="K240" s="2167"/>
      <c r="L240" s="2167"/>
      <c r="M240" s="2167"/>
      <c r="N240" s="2167"/>
      <c r="O240" s="2167"/>
      <c r="P240" s="2167"/>
      <c r="Q240" s="2167"/>
      <c r="R240" s="2167"/>
      <c r="S240" s="2167"/>
      <c r="T240" s="2167"/>
      <c r="U240" s="2167"/>
      <c r="V240" s="2167"/>
      <c r="W240" s="2167"/>
      <c r="X240" s="2167"/>
      <c r="Y240" s="2167"/>
      <c r="Z240" s="2167"/>
      <c r="AA240" s="2167"/>
      <c r="AB240" s="2167"/>
      <c r="AC240" s="2167"/>
      <c r="AD240" s="2167"/>
      <c r="AE240" s="2167"/>
      <c r="AF240" s="2167"/>
      <c r="AG240" s="2167"/>
      <c r="AH240" s="2167"/>
      <c r="AI240" s="2167"/>
      <c r="AJ240" s="2167"/>
      <c r="AK240" s="2167"/>
      <c r="AL240" s="2167"/>
      <c r="AM240" s="2167"/>
      <c r="AN240" s="2167"/>
      <c r="AO240" s="2167"/>
      <c r="AP240" s="2167"/>
      <c r="AQ240" s="2167"/>
      <c r="AR240" s="2167"/>
      <c r="AS240" s="2167"/>
      <c r="AT240" s="2167"/>
      <c r="AU240" s="2167"/>
      <c r="AV240" s="2167"/>
      <c r="AW240" s="2167"/>
      <c r="AX240" s="2167"/>
      <c r="AY240" s="2167"/>
      <c r="AZ240" s="2167"/>
      <c r="BA240" s="2167"/>
      <c r="BB240" s="2167"/>
      <c r="BC240" s="2167"/>
      <c r="BD240" s="619"/>
      <c r="BE240" s="78"/>
      <c r="BF240" s="78"/>
      <c r="BG240" s="78"/>
    </row>
    <row r="241" spans="1:59" ht="37.35" hidden="1" customHeight="1">
      <c r="A241" s="617"/>
      <c r="B241" s="618"/>
      <c r="C241" s="2167" t="s">
        <v>6</v>
      </c>
      <c r="D241" s="2167"/>
      <c r="E241" s="2167"/>
      <c r="F241" s="2167"/>
      <c r="G241" s="2167"/>
      <c r="H241" s="2167"/>
      <c r="I241" s="2167"/>
      <c r="J241" s="2167"/>
      <c r="K241" s="2167"/>
      <c r="L241" s="2167"/>
      <c r="M241" s="2167"/>
      <c r="N241" s="2167"/>
      <c r="O241" s="2167"/>
      <c r="P241" s="2167"/>
      <c r="Q241" s="2167"/>
      <c r="R241" s="2167"/>
      <c r="S241" s="2167"/>
      <c r="T241" s="2167"/>
      <c r="U241" s="2167"/>
      <c r="V241" s="2167"/>
      <c r="W241" s="2167"/>
      <c r="X241" s="2167"/>
      <c r="Y241" s="2167"/>
      <c r="Z241" s="2167"/>
      <c r="AA241" s="2167"/>
      <c r="AB241" s="2167"/>
      <c r="AC241" s="2167"/>
      <c r="AD241" s="2167"/>
      <c r="AE241" s="2167"/>
      <c r="AF241" s="2167"/>
      <c r="AG241" s="2167"/>
      <c r="AH241" s="2167"/>
      <c r="AI241" s="2167"/>
      <c r="AJ241" s="2167"/>
      <c r="AK241" s="2167"/>
      <c r="AL241" s="2167"/>
      <c r="AM241" s="2167"/>
      <c r="AN241" s="2167"/>
      <c r="AO241" s="2167"/>
      <c r="AP241" s="2167"/>
      <c r="AQ241" s="2167"/>
      <c r="AR241" s="2167"/>
      <c r="AS241" s="2167"/>
      <c r="AT241" s="2167"/>
      <c r="AU241" s="2167"/>
      <c r="AV241" s="2167"/>
      <c r="AW241" s="2167"/>
      <c r="AX241" s="2167"/>
      <c r="AY241" s="2167"/>
      <c r="AZ241" s="2167"/>
      <c r="BA241" s="2167"/>
      <c r="BB241" s="2167"/>
      <c r="BC241" s="2167"/>
      <c r="BD241" s="619"/>
      <c r="BE241" s="78"/>
      <c r="BF241" s="78"/>
      <c r="BG241" s="78"/>
    </row>
    <row r="242" spans="1:59" ht="37.35" hidden="1" customHeight="1">
      <c r="A242" s="617"/>
      <c r="B242" s="618"/>
      <c r="C242" s="2167" t="s">
        <v>6</v>
      </c>
      <c r="D242" s="2167"/>
      <c r="E242" s="2167"/>
      <c r="F242" s="2167"/>
      <c r="G242" s="2167"/>
      <c r="H242" s="2167"/>
      <c r="I242" s="2167"/>
      <c r="J242" s="2167"/>
      <c r="K242" s="2167"/>
      <c r="L242" s="2167"/>
      <c r="M242" s="2167"/>
      <c r="N242" s="2167"/>
      <c r="O242" s="2167"/>
      <c r="P242" s="2167"/>
      <c r="Q242" s="2167"/>
      <c r="R242" s="2167"/>
      <c r="S242" s="2167"/>
      <c r="T242" s="2167"/>
      <c r="U242" s="2167"/>
      <c r="V242" s="2167"/>
      <c r="W242" s="2167"/>
      <c r="X242" s="2167"/>
      <c r="Y242" s="2167"/>
      <c r="Z242" s="2167"/>
      <c r="AA242" s="2167"/>
      <c r="AB242" s="2167"/>
      <c r="AC242" s="2167"/>
      <c r="AD242" s="2167"/>
      <c r="AE242" s="2167"/>
      <c r="AF242" s="2167"/>
      <c r="AG242" s="2167"/>
      <c r="AH242" s="2167"/>
      <c r="AI242" s="2167"/>
      <c r="AJ242" s="2167"/>
      <c r="AK242" s="2167"/>
      <c r="AL242" s="2167"/>
      <c r="AM242" s="2167"/>
      <c r="AN242" s="2167"/>
      <c r="AO242" s="2167"/>
      <c r="AP242" s="2167"/>
      <c r="AQ242" s="2167"/>
      <c r="AR242" s="2167"/>
      <c r="AS242" s="2167"/>
      <c r="AT242" s="2167"/>
      <c r="AU242" s="2167"/>
      <c r="AV242" s="2167"/>
      <c r="AW242" s="2167"/>
      <c r="AX242" s="2167"/>
      <c r="AY242" s="2167"/>
      <c r="AZ242" s="2167"/>
      <c r="BA242" s="2167"/>
      <c r="BB242" s="2167"/>
      <c r="BC242" s="2167"/>
      <c r="BD242" s="619"/>
      <c r="BE242" s="78"/>
      <c r="BF242" s="78"/>
      <c r="BG242" s="78"/>
    </row>
    <row r="243" spans="1:59" ht="37.35" hidden="1" customHeight="1">
      <c r="A243" s="617"/>
      <c r="B243" s="618"/>
      <c r="C243" s="2167" t="s">
        <v>6</v>
      </c>
      <c r="D243" s="2167"/>
      <c r="E243" s="2167"/>
      <c r="F243" s="2167"/>
      <c r="G243" s="2167"/>
      <c r="H243" s="2167"/>
      <c r="I243" s="2167"/>
      <c r="J243" s="2167"/>
      <c r="K243" s="2167"/>
      <c r="L243" s="2167"/>
      <c r="M243" s="2167"/>
      <c r="N243" s="2167"/>
      <c r="O243" s="2167"/>
      <c r="P243" s="2167"/>
      <c r="Q243" s="2167"/>
      <c r="R243" s="2167"/>
      <c r="S243" s="2167"/>
      <c r="T243" s="2167"/>
      <c r="U243" s="2167"/>
      <c r="V243" s="2167"/>
      <c r="W243" s="2167"/>
      <c r="X243" s="2167"/>
      <c r="Y243" s="2167"/>
      <c r="Z243" s="2167"/>
      <c r="AA243" s="2167"/>
      <c r="AB243" s="2167"/>
      <c r="AC243" s="2167"/>
      <c r="AD243" s="2167"/>
      <c r="AE243" s="2167"/>
      <c r="AF243" s="2167"/>
      <c r="AG243" s="2167"/>
      <c r="AH243" s="2167"/>
      <c r="AI243" s="2167"/>
      <c r="AJ243" s="2167"/>
      <c r="AK243" s="2167"/>
      <c r="AL243" s="2167"/>
      <c r="AM243" s="2167"/>
      <c r="AN243" s="2167"/>
      <c r="AO243" s="2167"/>
      <c r="AP243" s="2167"/>
      <c r="AQ243" s="2167"/>
      <c r="AR243" s="2167"/>
      <c r="AS243" s="2167"/>
      <c r="AT243" s="2167"/>
      <c r="AU243" s="2167"/>
      <c r="AV243" s="2167"/>
      <c r="AW243" s="2167"/>
      <c r="AX243" s="2167"/>
      <c r="AY243" s="2167"/>
      <c r="AZ243" s="2167"/>
      <c r="BA243" s="2167"/>
      <c r="BB243" s="2167"/>
      <c r="BC243" s="2167"/>
      <c r="BD243" s="619"/>
      <c r="BE243" s="78"/>
      <c r="BF243" s="78"/>
      <c r="BG243" s="78"/>
    </row>
    <row r="244" spans="1:59" ht="37.35" hidden="1" customHeight="1">
      <c r="A244" s="617"/>
      <c r="B244" s="618"/>
      <c r="C244" s="2167" t="s">
        <v>6</v>
      </c>
      <c r="D244" s="2167"/>
      <c r="E244" s="2167"/>
      <c r="F244" s="2167"/>
      <c r="G244" s="2167"/>
      <c r="H244" s="2167"/>
      <c r="I244" s="2167"/>
      <c r="J244" s="2167"/>
      <c r="K244" s="2167"/>
      <c r="L244" s="2167"/>
      <c r="M244" s="2167"/>
      <c r="N244" s="2167"/>
      <c r="O244" s="2167"/>
      <c r="P244" s="2167"/>
      <c r="Q244" s="2167"/>
      <c r="R244" s="2167"/>
      <c r="S244" s="2167"/>
      <c r="T244" s="2167"/>
      <c r="U244" s="2167"/>
      <c r="V244" s="2167"/>
      <c r="W244" s="2167"/>
      <c r="X244" s="2167"/>
      <c r="Y244" s="2167"/>
      <c r="Z244" s="2167"/>
      <c r="AA244" s="2167"/>
      <c r="AB244" s="2167"/>
      <c r="AC244" s="2167"/>
      <c r="AD244" s="2167"/>
      <c r="AE244" s="2167"/>
      <c r="AF244" s="2167"/>
      <c r="AG244" s="2167"/>
      <c r="AH244" s="2167"/>
      <c r="AI244" s="2167"/>
      <c r="AJ244" s="2167"/>
      <c r="AK244" s="2167"/>
      <c r="AL244" s="2167"/>
      <c r="AM244" s="2167"/>
      <c r="AN244" s="2167"/>
      <c r="AO244" s="2167"/>
      <c r="AP244" s="2167"/>
      <c r="AQ244" s="2167"/>
      <c r="AR244" s="2167"/>
      <c r="AS244" s="2167"/>
      <c r="AT244" s="2167"/>
      <c r="AU244" s="2167"/>
      <c r="AV244" s="2167"/>
      <c r="AW244" s="2167"/>
      <c r="AX244" s="2167"/>
      <c r="AY244" s="2167"/>
      <c r="AZ244" s="2167"/>
      <c r="BA244" s="2167"/>
      <c r="BB244" s="2167"/>
      <c r="BC244" s="2167"/>
      <c r="BD244" s="619"/>
      <c r="BE244" s="78"/>
      <c r="BF244" s="78"/>
      <c r="BG244" s="78"/>
    </row>
    <row r="245" spans="1:59" ht="37.35" hidden="1" customHeight="1">
      <c r="A245" s="617"/>
      <c r="B245" s="618"/>
      <c r="C245" s="2167" t="s">
        <v>6</v>
      </c>
      <c r="D245" s="2167"/>
      <c r="E245" s="2167"/>
      <c r="F245" s="2167"/>
      <c r="G245" s="2167"/>
      <c r="H245" s="2167"/>
      <c r="I245" s="2167"/>
      <c r="J245" s="2167"/>
      <c r="K245" s="2167"/>
      <c r="L245" s="2167"/>
      <c r="M245" s="2167"/>
      <c r="N245" s="2167"/>
      <c r="O245" s="2167"/>
      <c r="P245" s="2167"/>
      <c r="Q245" s="2167"/>
      <c r="R245" s="2167"/>
      <c r="S245" s="2167"/>
      <c r="T245" s="2167"/>
      <c r="U245" s="2167"/>
      <c r="V245" s="2167"/>
      <c r="W245" s="2167"/>
      <c r="X245" s="2167"/>
      <c r="Y245" s="2167"/>
      <c r="Z245" s="2167"/>
      <c r="AA245" s="2167"/>
      <c r="AB245" s="2167"/>
      <c r="AC245" s="2167"/>
      <c r="AD245" s="2167"/>
      <c r="AE245" s="2167"/>
      <c r="AF245" s="2167"/>
      <c r="AG245" s="2167"/>
      <c r="AH245" s="2167"/>
      <c r="AI245" s="2167"/>
      <c r="AJ245" s="2167"/>
      <c r="AK245" s="2167"/>
      <c r="AL245" s="2167"/>
      <c r="AM245" s="2167"/>
      <c r="AN245" s="2167"/>
      <c r="AO245" s="2167"/>
      <c r="AP245" s="2167"/>
      <c r="AQ245" s="2167"/>
      <c r="AR245" s="2167"/>
      <c r="AS245" s="2167"/>
      <c r="AT245" s="2167"/>
      <c r="AU245" s="2167"/>
      <c r="AV245" s="2167"/>
      <c r="AW245" s="2167"/>
      <c r="AX245" s="2167"/>
      <c r="AY245" s="2167"/>
      <c r="AZ245" s="2167"/>
      <c r="BA245" s="2167"/>
      <c r="BB245" s="2167"/>
      <c r="BC245" s="2167"/>
      <c r="BD245" s="619"/>
      <c r="BE245" s="78"/>
      <c r="BF245" s="78"/>
      <c r="BG245" s="78"/>
    </row>
    <row r="246" spans="1:59" ht="37.35" hidden="1" customHeight="1">
      <c r="A246" s="617"/>
      <c r="B246" s="618"/>
      <c r="C246" s="2167" t="s">
        <v>6</v>
      </c>
      <c r="D246" s="2167"/>
      <c r="E246" s="2167"/>
      <c r="F246" s="2167"/>
      <c r="G246" s="2167"/>
      <c r="H246" s="2167"/>
      <c r="I246" s="2167"/>
      <c r="J246" s="2167"/>
      <c r="K246" s="2167"/>
      <c r="L246" s="2167"/>
      <c r="M246" s="2167"/>
      <c r="N246" s="2167"/>
      <c r="O246" s="2167"/>
      <c r="P246" s="2167"/>
      <c r="Q246" s="2167"/>
      <c r="R246" s="2167"/>
      <c r="S246" s="2167"/>
      <c r="T246" s="2167"/>
      <c r="U246" s="2167"/>
      <c r="V246" s="2167"/>
      <c r="W246" s="2167"/>
      <c r="X246" s="2167"/>
      <c r="Y246" s="2167"/>
      <c r="Z246" s="2167"/>
      <c r="AA246" s="2167"/>
      <c r="AB246" s="2167"/>
      <c r="AC246" s="2167"/>
      <c r="AD246" s="2167"/>
      <c r="AE246" s="2167"/>
      <c r="AF246" s="2167"/>
      <c r="AG246" s="2167"/>
      <c r="AH246" s="2167"/>
      <c r="AI246" s="2167"/>
      <c r="AJ246" s="2167"/>
      <c r="AK246" s="2167"/>
      <c r="AL246" s="2167"/>
      <c r="AM246" s="2167"/>
      <c r="AN246" s="2167"/>
      <c r="AO246" s="2167"/>
      <c r="AP246" s="2167"/>
      <c r="AQ246" s="2167"/>
      <c r="AR246" s="2167"/>
      <c r="AS246" s="2167"/>
      <c r="AT246" s="2167"/>
      <c r="AU246" s="2167"/>
      <c r="AV246" s="2167"/>
      <c r="AW246" s="2167"/>
      <c r="AX246" s="2167"/>
      <c r="AY246" s="2167"/>
      <c r="AZ246" s="2167"/>
      <c r="BA246" s="2167"/>
      <c r="BB246" s="2167"/>
      <c r="BC246" s="2167"/>
      <c r="BD246" s="619"/>
      <c r="BE246" s="78"/>
      <c r="BF246" s="78"/>
      <c r="BG246" s="78"/>
    </row>
    <row r="247" spans="1:59" ht="37.35" hidden="1" customHeight="1" thickBot="1">
      <c r="A247" s="617"/>
      <c r="B247" s="618"/>
      <c r="C247" s="2167" t="s">
        <v>6</v>
      </c>
      <c r="D247" s="2167"/>
      <c r="E247" s="2167"/>
      <c r="F247" s="2167"/>
      <c r="G247" s="2167"/>
      <c r="H247" s="2167"/>
      <c r="I247" s="2167"/>
      <c r="J247" s="2167"/>
      <c r="K247" s="2167"/>
      <c r="L247" s="2167"/>
      <c r="M247" s="2167"/>
      <c r="N247" s="2167"/>
      <c r="O247" s="2167"/>
      <c r="P247" s="2167"/>
      <c r="Q247" s="2167"/>
      <c r="R247" s="2167"/>
      <c r="S247" s="2167"/>
      <c r="T247" s="2167"/>
      <c r="U247" s="2167"/>
      <c r="V247" s="2167"/>
      <c r="W247" s="2167"/>
      <c r="X247" s="2167"/>
      <c r="Y247" s="2167"/>
      <c r="Z247" s="2167"/>
      <c r="AA247" s="2167"/>
      <c r="AB247" s="2167"/>
      <c r="AC247" s="2167"/>
      <c r="AD247" s="2167"/>
      <c r="AE247" s="2167"/>
      <c r="AF247" s="2167"/>
      <c r="AG247" s="2167"/>
      <c r="AH247" s="2167"/>
      <c r="AI247" s="2167"/>
      <c r="AJ247" s="2167"/>
      <c r="AK247" s="2167"/>
      <c r="AL247" s="2167"/>
      <c r="AM247" s="2167"/>
      <c r="AN247" s="2167"/>
      <c r="AO247" s="2167"/>
      <c r="AP247" s="2167"/>
      <c r="AQ247" s="2167"/>
      <c r="AR247" s="2167"/>
      <c r="AS247" s="2167"/>
      <c r="AT247" s="2167"/>
      <c r="AU247" s="2167"/>
      <c r="AV247" s="2167"/>
      <c r="AW247" s="2167"/>
      <c r="AX247" s="2167"/>
      <c r="AY247" s="2167"/>
      <c r="AZ247" s="2167"/>
      <c r="BA247" s="2167"/>
      <c r="BB247" s="2167"/>
      <c r="BC247" s="2167"/>
      <c r="BD247" s="619"/>
      <c r="BE247" s="78"/>
      <c r="BF247" s="78"/>
      <c r="BG247" s="78"/>
    </row>
    <row r="248" spans="1:59" ht="37.35" hidden="1" customHeight="1">
      <c r="A248" s="617"/>
      <c r="B248" s="618"/>
      <c r="C248" s="2167" t="s">
        <v>6</v>
      </c>
      <c r="D248" s="2167"/>
      <c r="E248" s="2167"/>
      <c r="F248" s="2167"/>
      <c r="G248" s="2167"/>
      <c r="H248" s="2167"/>
      <c r="I248" s="2167"/>
      <c r="J248" s="2167"/>
      <c r="K248" s="2167"/>
      <c r="L248" s="2167"/>
      <c r="M248" s="2167"/>
      <c r="N248" s="2167"/>
      <c r="O248" s="2167"/>
      <c r="P248" s="2167"/>
      <c r="Q248" s="2167"/>
      <c r="R248" s="2167"/>
      <c r="S248" s="2167"/>
      <c r="T248" s="2167"/>
      <c r="U248" s="2167"/>
      <c r="V248" s="2167"/>
      <c r="W248" s="2167"/>
      <c r="X248" s="2167"/>
      <c r="Y248" s="2167"/>
      <c r="Z248" s="2167"/>
      <c r="AA248" s="2167"/>
      <c r="AB248" s="2167"/>
      <c r="AC248" s="2167"/>
      <c r="AD248" s="2167"/>
      <c r="AE248" s="2167"/>
      <c r="AF248" s="2167"/>
      <c r="AG248" s="2167"/>
      <c r="AH248" s="2167"/>
      <c r="AI248" s="2167"/>
      <c r="AJ248" s="2167"/>
      <c r="AK248" s="2167"/>
      <c r="AL248" s="2167"/>
      <c r="AM248" s="2167"/>
      <c r="AN248" s="2167"/>
      <c r="AO248" s="2167"/>
      <c r="AP248" s="2167"/>
      <c r="AQ248" s="2167"/>
      <c r="AR248" s="2167"/>
      <c r="AS248" s="2167"/>
      <c r="AT248" s="2167"/>
      <c r="AU248" s="2167"/>
      <c r="AV248" s="2167"/>
      <c r="AW248" s="2167"/>
      <c r="AX248" s="2167"/>
      <c r="AY248" s="2167"/>
      <c r="AZ248" s="2167"/>
      <c r="BA248" s="2167"/>
      <c r="BB248" s="2167"/>
      <c r="BC248" s="2167"/>
      <c r="BD248" s="619"/>
      <c r="BE248" s="78"/>
      <c r="BF248" s="78"/>
      <c r="BG248" s="78"/>
    </row>
    <row r="249" spans="1:59" ht="37.35" hidden="1" customHeight="1">
      <c r="B249" s="620"/>
      <c r="C249" s="2167" t="s">
        <v>6</v>
      </c>
      <c r="D249" s="2167"/>
      <c r="E249" s="2167"/>
      <c r="F249" s="2167"/>
      <c r="G249" s="2167"/>
      <c r="H249" s="2167"/>
      <c r="I249" s="2167"/>
      <c r="J249" s="2167"/>
      <c r="K249" s="2167"/>
      <c r="L249" s="2167"/>
      <c r="M249" s="2167"/>
      <c r="N249" s="2167"/>
      <c r="O249" s="2167"/>
      <c r="P249" s="2167"/>
      <c r="Q249" s="2167"/>
      <c r="R249" s="2167"/>
      <c r="S249" s="2167"/>
      <c r="T249" s="2167"/>
      <c r="U249" s="2167"/>
      <c r="V249" s="2167"/>
      <c r="W249" s="2167"/>
      <c r="X249" s="2167"/>
      <c r="Y249" s="2167"/>
      <c r="Z249" s="2167"/>
      <c r="AA249" s="2167"/>
      <c r="AB249" s="2167"/>
      <c r="AC249" s="2167"/>
      <c r="AD249" s="2167"/>
      <c r="AE249" s="2167"/>
      <c r="AF249" s="2167"/>
      <c r="AG249" s="2167"/>
      <c r="AH249" s="2167"/>
      <c r="AI249" s="2167"/>
      <c r="AJ249" s="2167"/>
      <c r="AK249" s="2167"/>
      <c r="AL249" s="2167"/>
      <c r="AM249" s="2167"/>
      <c r="AN249" s="2167"/>
      <c r="AO249" s="2167"/>
      <c r="AP249" s="2167"/>
      <c r="AQ249" s="2167"/>
      <c r="AR249" s="2167"/>
      <c r="AS249" s="2167"/>
      <c r="AT249" s="2167"/>
      <c r="AU249" s="2167"/>
      <c r="AV249" s="2167"/>
      <c r="AW249" s="2167"/>
      <c r="AX249" s="2167"/>
      <c r="AY249" s="2167"/>
      <c r="AZ249" s="2167"/>
      <c r="BA249" s="2167"/>
      <c r="BB249" s="2167"/>
      <c r="BC249" s="2167"/>
      <c r="BD249" s="619"/>
      <c r="BE249" s="78"/>
      <c r="BF249" s="78"/>
      <c r="BG249" s="78"/>
    </row>
    <row r="250" spans="1:59" ht="37.35" hidden="1" customHeight="1">
      <c r="A250" s="617"/>
      <c r="B250" s="618"/>
      <c r="C250" s="2167" t="s">
        <v>6</v>
      </c>
      <c r="D250" s="2167"/>
      <c r="E250" s="2167"/>
      <c r="F250" s="2167"/>
      <c r="G250" s="2167"/>
      <c r="H250" s="2167"/>
      <c r="I250" s="2167"/>
      <c r="J250" s="2167"/>
      <c r="K250" s="2167"/>
      <c r="L250" s="2167"/>
      <c r="M250" s="2167"/>
      <c r="N250" s="2167"/>
      <c r="O250" s="2167"/>
      <c r="P250" s="2167"/>
      <c r="Q250" s="2167"/>
      <c r="R250" s="2167"/>
      <c r="S250" s="2167"/>
      <c r="T250" s="2167"/>
      <c r="U250" s="2167"/>
      <c r="V250" s="2167"/>
      <c r="W250" s="2167"/>
      <c r="X250" s="2167"/>
      <c r="Y250" s="2167"/>
      <c r="Z250" s="2167"/>
      <c r="AA250" s="2167"/>
      <c r="AB250" s="2167"/>
      <c r="AC250" s="2167"/>
      <c r="AD250" s="2167"/>
      <c r="AE250" s="2167"/>
      <c r="AF250" s="2167"/>
      <c r="AG250" s="2167"/>
      <c r="AH250" s="2167"/>
      <c r="AI250" s="2167"/>
      <c r="AJ250" s="2167"/>
      <c r="AK250" s="2167"/>
      <c r="AL250" s="2167"/>
      <c r="AM250" s="2167"/>
      <c r="AN250" s="2167"/>
      <c r="AO250" s="2167"/>
      <c r="AP250" s="2167"/>
      <c r="AQ250" s="2167"/>
      <c r="AR250" s="2167"/>
      <c r="AS250" s="2167"/>
      <c r="AT250" s="2167"/>
      <c r="AU250" s="2167"/>
      <c r="AV250" s="2167"/>
      <c r="AW250" s="2167"/>
      <c r="AX250" s="2167"/>
      <c r="AY250" s="2167"/>
      <c r="AZ250" s="2167"/>
      <c r="BA250" s="2167"/>
      <c r="BB250" s="2167"/>
      <c r="BC250" s="2167"/>
      <c r="BD250" s="619"/>
      <c r="BE250" s="78"/>
      <c r="BF250" s="78"/>
      <c r="BG250" s="78"/>
    </row>
    <row r="251" spans="1:59" ht="37.35" hidden="1" customHeight="1">
      <c r="A251" s="617"/>
      <c r="B251" s="618"/>
      <c r="C251" s="2167" t="s">
        <v>6</v>
      </c>
      <c r="D251" s="2167"/>
      <c r="E251" s="2167"/>
      <c r="F251" s="2167"/>
      <c r="G251" s="2167"/>
      <c r="H251" s="2167"/>
      <c r="I251" s="2167"/>
      <c r="J251" s="2167"/>
      <c r="K251" s="2167"/>
      <c r="L251" s="2167"/>
      <c r="M251" s="2167"/>
      <c r="N251" s="2167"/>
      <c r="O251" s="2167"/>
      <c r="P251" s="2167"/>
      <c r="Q251" s="2167"/>
      <c r="R251" s="2167"/>
      <c r="S251" s="2167"/>
      <c r="T251" s="2167"/>
      <c r="U251" s="2167"/>
      <c r="V251" s="2167"/>
      <c r="W251" s="2167"/>
      <c r="X251" s="2167"/>
      <c r="Y251" s="2167"/>
      <c r="Z251" s="2167"/>
      <c r="AA251" s="2167"/>
      <c r="AB251" s="2167"/>
      <c r="AC251" s="2167"/>
      <c r="AD251" s="2167"/>
      <c r="AE251" s="2167"/>
      <c r="AF251" s="2167"/>
      <c r="AG251" s="2167"/>
      <c r="AH251" s="2167"/>
      <c r="AI251" s="2167"/>
      <c r="AJ251" s="2167"/>
      <c r="AK251" s="2167"/>
      <c r="AL251" s="2167"/>
      <c r="AM251" s="2167"/>
      <c r="AN251" s="2167"/>
      <c r="AO251" s="2167"/>
      <c r="AP251" s="2167"/>
      <c r="AQ251" s="2167"/>
      <c r="AR251" s="2167"/>
      <c r="AS251" s="2167"/>
      <c r="AT251" s="2167"/>
      <c r="AU251" s="2167"/>
      <c r="AV251" s="2167"/>
      <c r="AW251" s="2167"/>
      <c r="AX251" s="2167"/>
      <c r="AY251" s="2167"/>
      <c r="AZ251" s="2167"/>
      <c r="BA251" s="2167"/>
      <c r="BB251" s="2167"/>
      <c r="BC251" s="2167"/>
      <c r="BD251" s="619"/>
      <c r="BE251" s="78"/>
      <c r="BF251" s="78"/>
      <c r="BG251" s="78"/>
    </row>
    <row r="252" spans="1:59" ht="37.35" hidden="1" customHeight="1">
      <c r="A252" s="617"/>
      <c r="B252" s="618"/>
      <c r="C252" s="2167" t="s">
        <v>6</v>
      </c>
      <c r="D252" s="2167"/>
      <c r="E252" s="2167"/>
      <c r="F252" s="2167"/>
      <c r="G252" s="2167"/>
      <c r="H252" s="2167"/>
      <c r="I252" s="2167"/>
      <c r="J252" s="2167"/>
      <c r="K252" s="2167"/>
      <c r="L252" s="2167"/>
      <c r="M252" s="2167"/>
      <c r="N252" s="2167"/>
      <c r="O252" s="2167"/>
      <c r="P252" s="2167"/>
      <c r="Q252" s="2167"/>
      <c r="R252" s="2167"/>
      <c r="S252" s="2167"/>
      <c r="T252" s="2167"/>
      <c r="U252" s="2167"/>
      <c r="V252" s="2167"/>
      <c r="W252" s="2167"/>
      <c r="X252" s="2167"/>
      <c r="Y252" s="2167"/>
      <c r="Z252" s="2167"/>
      <c r="AA252" s="2167"/>
      <c r="AB252" s="2167"/>
      <c r="AC252" s="2167"/>
      <c r="AD252" s="2167"/>
      <c r="AE252" s="2167"/>
      <c r="AF252" s="2167"/>
      <c r="AG252" s="2167"/>
      <c r="AH252" s="2167"/>
      <c r="AI252" s="2167"/>
      <c r="AJ252" s="2167"/>
      <c r="AK252" s="2167"/>
      <c r="AL252" s="2167"/>
      <c r="AM252" s="2167"/>
      <c r="AN252" s="2167"/>
      <c r="AO252" s="2167"/>
      <c r="AP252" s="2167"/>
      <c r="AQ252" s="2167"/>
      <c r="AR252" s="2167"/>
      <c r="AS252" s="2167"/>
      <c r="AT252" s="2167"/>
      <c r="AU252" s="2167"/>
      <c r="AV252" s="2167"/>
      <c r="AW252" s="2167"/>
      <c r="AX252" s="2167"/>
      <c r="AY252" s="2167"/>
      <c r="AZ252" s="2167"/>
      <c r="BA252" s="2167"/>
      <c r="BB252" s="2167"/>
      <c r="BC252" s="2167"/>
      <c r="BD252" s="619"/>
      <c r="BE252" s="78"/>
      <c r="BF252" s="78"/>
      <c r="BG252" s="78"/>
    </row>
    <row r="253" spans="1:59" ht="37.35" hidden="1" customHeight="1">
      <c r="A253" s="617"/>
      <c r="B253" s="618"/>
      <c r="C253" s="2167" t="s">
        <v>6</v>
      </c>
      <c r="D253" s="2167"/>
      <c r="E253" s="2167"/>
      <c r="F253" s="2167"/>
      <c r="G253" s="2167"/>
      <c r="H253" s="2167"/>
      <c r="I253" s="2167"/>
      <c r="J253" s="2167"/>
      <c r="K253" s="2167"/>
      <c r="L253" s="2167"/>
      <c r="M253" s="2167"/>
      <c r="N253" s="2167"/>
      <c r="O253" s="2167"/>
      <c r="P253" s="2167"/>
      <c r="Q253" s="2167"/>
      <c r="R253" s="2167"/>
      <c r="S253" s="2167"/>
      <c r="T253" s="2167"/>
      <c r="U253" s="2167"/>
      <c r="V253" s="2167"/>
      <c r="W253" s="2167"/>
      <c r="X253" s="2167"/>
      <c r="Y253" s="2167"/>
      <c r="Z253" s="2167"/>
      <c r="AA253" s="2167"/>
      <c r="AB253" s="2167"/>
      <c r="AC253" s="2167"/>
      <c r="AD253" s="2167"/>
      <c r="AE253" s="2167"/>
      <c r="AF253" s="2167"/>
      <c r="AG253" s="2167"/>
      <c r="AH253" s="2167"/>
      <c r="AI253" s="2167"/>
      <c r="AJ253" s="2167"/>
      <c r="AK253" s="2167"/>
      <c r="AL253" s="2167"/>
      <c r="AM253" s="2167"/>
      <c r="AN253" s="2167"/>
      <c r="AO253" s="2167"/>
      <c r="AP253" s="2167"/>
      <c r="AQ253" s="2167"/>
      <c r="AR253" s="2167"/>
      <c r="AS253" s="2167"/>
      <c r="AT253" s="2167"/>
      <c r="AU253" s="2167"/>
      <c r="AV253" s="2167"/>
      <c r="AW253" s="2167"/>
      <c r="AX253" s="2167"/>
      <c r="AY253" s="2167"/>
      <c r="AZ253" s="2167"/>
      <c r="BA253" s="2167"/>
      <c r="BB253" s="2167"/>
      <c r="BC253" s="2167"/>
      <c r="BD253" s="619"/>
      <c r="BE253" s="78"/>
      <c r="BF253" s="78"/>
      <c r="BG253" s="78"/>
    </row>
    <row r="254" spans="1:59" ht="37.35" hidden="1" customHeight="1">
      <c r="A254" s="617"/>
      <c r="B254" s="618"/>
      <c r="C254" s="2167" t="s">
        <v>6</v>
      </c>
      <c r="D254" s="2167"/>
      <c r="E254" s="2167"/>
      <c r="F254" s="2167"/>
      <c r="G254" s="2167"/>
      <c r="H254" s="2167"/>
      <c r="I254" s="2167"/>
      <c r="J254" s="2167"/>
      <c r="K254" s="2167"/>
      <c r="L254" s="2167"/>
      <c r="M254" s="2167"/>
      <c r="N254" s="2167"/>
      <c r="O254" s="2167"/>
      <c r="P254" s="2167"/>
      <c r="Q254" s="2167"/>
      <c r="R254" s="2167"/>
      <c r="S254" s="2167"/>
      <c r="T254" s="2167"/>
      <c r="U254" s="2167"/>
      <c r="V254" s="2167"/>
      <c r="W254" s="2167"/>
      <c r="X254" s="2167"/>
      <c r="Y254" s="2167"/>
      <c r="Z254" s="2167"/>
      <c r="AA254" s="2167"/>
      <c r="AB254" s="2167"/>
      <c r="AC254" s="2167"/>
      <c r="AD254" s="2167"/>
      <c r="AE254" s="2167"/>
      <c r="AF254" s="2167"/>
      <c r="AG254" s="2167"/>
      <c r="AH254" s="2167"/>
      <c r="AI254" s="2167"/>
      <c r="AJ254" s="2167"/>
      <c r="AK254" s="2167"/>
      <c r="AL254" s="2167"/>
      <c r="AM254" s="2167"/>
      <c r="AN254" s="2167"/>
      <c r="AO254" s="2167"/>
      <c r="AP254" s="2167"/>
      <c r="AQ254" s="2167"/>
      <c r="AR254" s="2167"/>
      <c r="AS254" s="2167"/>
      <c r="AT254" s="2167"/>
      <c r="AU254" s="2167"/>
      <c r="AV254" s="2167"/>
      <c r="AW254" s="2167"/>
      <c r="AX254" s="2167"/>
      <c r="AY254" s="2167"/>
      <c r="AZ254" s="2167"/>
      <c r="BA254" s="2167"/>
      <c r="BB254" s="2167"/>
      <c r="BC254" s="2167"/>
      <c r="BD254" s="619"/>
      <c r="BE254" s="78"/>
      <c r="BF254" s="78"/>
      <c r="BG254" s="78"/>
    </row>
    <row r="255" spans="1:59" ht="37.35" hidden="1" customHeight="1" thickBot="1">
      <c r="A255" s="617"/>
      <c r="B255" s="618"/>
      <c r="C255" s="2167" t="s">
        <v>6</v>
      </c>
      <c r="D255" s="2167"/>
      <c r="E255" s="2167"/>
      <c r="F255" s="2167"/>
      <c r="G255" s="2167"/>
      <c r="H255" s="2167"/>
      <c r="I255" s="2167"/>
      <c r="J255" s="2167"/>
      <c r="K255" s="2167"/>
      <c r="L255" s="2167"/>
      <c r="M255" s="2167"/>
      <c r="N255" s="2167"/>
      <c r="O255" s="2167"/>
      <c r="P255" s="2167"/>
      <c r="Q255" s="2167"/>
      <c r="R255" s="2167"/>
      <c r="S255" s="2167"/>
      <c r="T255" s="2167"/>
      <c r="U255" s="2167"/>
      <c r="V255" s="2167"/>
      <c r="W255" s="2167"/>
      <c r="X255" s="2167"/>
      <c r="Y255" s="2167"/>
      <c r="Z255" s="2167"/>
      <c r="AA255" s="2167"/>
      <c r="AB255" s="2167"/>
      <c r="AC255" s="2167"/>
      <c r="AD255" s="2167"/>
      <c r="AE255" s="2167"/>
      <c r="AF255" s="2167"/>
      <c r="AG255" s="2167"/>
      <c r="AH255" s="2167"/>
      <c r="AI255" s="2167"/>
      <c r="AJ255" s="2167"/>
      <c r="AK255" s="2167"/>
      <c r="AL255" s="2167"/>
      <c r="AM255" s="2167"/>
      <c r="AN255" s="2167"/>
      <c r="AO255" s="2167"/>
      <c r="AP255" s="2167"/>
      <c r="AQ255" s="2167"/>
      <c r="AR255" s="2167"/>
      <c r="AS255" s="2167"/>
      <c r="AT255" s="2167"/>
      <c r="AU255" s="2167"/>
      <c r="AV255" s="2167"/>
      <c r="AW255" s="2167"/>
      <c r="AX255" s="2167"/>
      <c r="AY255" s="2167"/>
      <c r="AZ255" s="2167"/>
      <c r="BA255" s="2167"/>
      <c r="BB255" s="2167"/>
      <c r="BC255" s="2167"/>
      <c r="BD255" s="619"/>
      <c r="BE255" s="78"/>
      <c r="BF255" s="78"/>
      <c r="BG255" s="78"/>
    </row>
    <row r="256" spans="1:59" ht="37.35" hidden="1" customHeight="1">
      <c r="A256" s="617"/>
      <c r="B256" s="618"/>
      <c r="C256" s="2167" t="s">
        <v>6</v>
      </c>
      <c r="D256" s="2167"/>
      <c r="E256" s="2167"/>
      <c r="F256" s="2167"/>
      <c r="G256" s="2167"/>
      <c r="H256" s="2167"/>
      <c r="I256" s="2167"/>
      <c r="J256" s="2167"/>
      <c r="K256" s="2167"/>
      <c r="L256" s="2167"/>
      <c r="M256" s="2167"/>
      <c r="N256" s="2167"/>
      <c r="O256" s="2167"/>
      <c r="P256" s="2167"/>
      <c r="Q256" s="2167"/>
      <c r="R256" s="2167"/>
      <c r="S256" s="2167"/>
      <c r="T256" s="2167"/>
      <c r="U256" s="2167"/>
      <c r="V256" s="2167"/>
      <c r="W256" s="2167"/>
      <c r="X256" s="2167"/>
      <c r="Y256" s="2167"/>
      <c r="Z256" s="2167"/>
      <c r="AA256" s="2167"/>
      <c r="AB256" s="2167"/>
      <c r="AC256" s="2167"/>
      <c r="AD256" s="2167"/>
      <c r="AE256" s="2167"/>
      <c r="AF256" s="2167"/>
      <c r="AG256" s="2167"/>
      <c r="AH256" s="2167"/>
      <c r="AI256" s="2167"/>
      <c r="AJ256" s="2167"/>
      <c r="AK256" s="2167"/>
      <c r="AL256" s="2167"/>
      <c r="AM256" s="2167"/>
      <c r="AN256" s="2167"/>
      <c r="AO256" s="2167"/>
      <c r="AP256" s="2167"/>
      <c r="AQ256" s="2167"/>
      <c r="AR256" s="2167"/>
      <c r="AS256" s="2167"/>
      <c r="AT256" s="2167"/>
      <c r="AU256" s="2167"/>
      <c r="AV256" s="2167"/>
      <c r="AW256" s="2167"/>
      <c r="AX256" s="2167"/>
      <c r="AY256" s="2167"/>
      <c r="AZ256" s="2167"/>
      <c r="BA256" s="2167"/>
      <c r="BB256" s="2167"/>
      <c r="BC256" s="2167"/>
      <c r="BD256" s="619"/>
      <c r="BE256" s="78"/>
      <c r="BF256" s="78"/>
      <c r="BG256" s="78"/>
    </row>
    <row r="257" spans="1:59" ht="37.35" hidden="1" customHeight="1">
      <c r="A257" s="617"/>
      <c r="B257" s="618"/>
      <c r="C257" s="2167" t="s">
        <v>6</v>
      </c>
      <c r="D257" s="2167"/>
      <c r="E257" s="2167"/>
      <c r="F257" s="2167"/>
      <c r="G257" s="2167"/>
      <c r="H257" s="2167"/>
      <c r="I257" s="2167"/>
      <c r="J257" s="2167"/>
      <c r="K257" s="2167"/>
      <c r="L257" s="2167"/>
      <c r="M257" s="2167"/>
      <c r="N257" s="2167"/>
      <c r="O257" s="2167"/>
      <c r="P257" s="2167"/>
      <c r="Q257" s="2167"/>
      <c r="R257" s="2167"/>
      <c r="S257" s="2167"/>
      <c r="T257" s="2167"/>
      <c r="U257" s="2167"/>
      <c r="V257" s="2167"/>
      <c r="W257" s="2167"/>
      <c r="X257" s="2167"/>
      <c r="Y257" s="2167"/>
      <c r="Z257" s="2167"/>
      <c r="AA257" s="2167"/>
      <c r="AB257" s="2167"/>
      <c r="AC257" s="2167"/>
      <c r="AD257" s="2167"/>
      <c r="AE257" s="2167"/>
      <c r="AF257" s="2167"/>
      <c r="AG257" s="2167"/>
      <c r="AH257" s="2167"/>
      <c r="AI257" s="2167"/>
      <c r="AJ257" s="2167"/>
      <c r="AK257" s="2167"/>
      <c r="AL257" s="2167"/>
      <c r="AM257" s="2167"/>
      <c r="AN257" s="2167"/>
      <c r="AO257" s="2167"/>
      <c r="AP257" s="2167"/>
      <c r="AQ257" s="2167"/>
      <c r="AR257" s="2167"/>
      <c r="AS257" s="2167"/>
      <c r="AT257" s="2167"/>
      <c r="AU257" s="2167"/>
      <c r="AV257" s="2167"/>
      <c r="AW257" s="2167"/>
      <c r="AX257" s="2167"/>
      <c r="AY257" s="2167"/>
      <c r="AZ257" s="2167"/>
      <c r="BA257" s="2167"/>
      <c r="BB257" s="2167"/>
      <c r="BC257" s="2167"/>
      <c r="BD257" s="619"/>
      <c r="BE257" s="78"/>
      <c r="BF257" s="78"/>
      <c r="BG257" s="78"/>
    </row>
    <row r="258" spans="1:59" ht="37.35" hidden="1" customHeight="1">
      <c r="A258" s="617"/>
      <c r="B258" s="618"/>
      <c r="C258" s="2167" t="s">
        <v>6</v>
      </c>
      <c r="D258" s="2167"/>
      <c r="E258" s="2167"/>
      <c r="F258" s="2167"/>
      <c r="G258" s="2167"/>
      <c r="H258" s="2167"/>
      <c r="I258" s="2167"/>
      <c r="J258" s="2167"/>
      <c r="K258" s="2167"/>
      <c r="L258" s="2167"/>
      <c r="M258" s="2167"/>
      <c r="N258" s="2167"/>
      <c r="O258" s="2167"/>
      <c r="P258" s="2167"/>
      <c r="Q258" s="2167"/>
      <c r="R258" s="2167"/>
      <c r="S258" s="2167"/>
      <c r="T258" s="2167"/>
      <c r="U258" s="2167"/>
      <c r="V258" s="2167"/>
      <c r="W258" s="2167"/>
      <c r="X258" s="2167"/>
      <c r="Y258" s="2167"/>
      <c r="Z258" s="2167"/>
      <c r="AA258" s="2167"/>
      <c r="AB258" s="2167"/>
      <c r="AC258" s="2167"/>
      <c r="AD258" s="2167"/>
      <c r="AE258" s="2167"/>
      <c r="AF258" s="2167"/>
      <c r="AG258" s="2167"/>
      <c r="AH258" s="2167"/>
      <c r="AI258" s="2167"/>
      <c r="AJ258" s="2167"/>
      <c r="AK258" s="2167"/>
      <c r="AL258" s="2167"/>
      <c r="AM258" s="2167"/>
      <c r="AN258" s="2167"/>
      <c r="AO258" s="2167"/>
      <c r="AP258" s="2167"/>
      <c r="AQ258" s="2167"/>
      <c r="AR258" s="2167"/>
      <c r="AS258" s="2167"/>
      <c r="AT258" s="2167"/>
      <c r="AU258" s="2167"/>
      <c r="AV258" s="2167"/>
      <c r="AW258" s="2167"/>
      <c r="AX258" s="2167"/>
      <c r="AY258" s="2167"/>
      <c r="AZ258" s="2167"/>
      <c r="BA258" s="2167"/>
      <c r="BB258" s="2167"/>
      <c r="BC258" s="2167"/>
      <c r="BD258" s="619"/>
      <c r="BE258" s="78"/>
      <c r="BF258" s="78"/>
      <c r="BG258" s="78"/>
    </row>
    <row r="259" spans="1:59" ht="37.35" hidden="1" customHeight="1">
      <c r="A259" s="617"/>
      <c r="B259" s="618"/>
      <c r="C259" s="2167" t="s">
        <v>6</v>
      </c>
      <c r="D259" s="2167"/>
      <c r="E259" s="2167"/>
      <c r="F259" s="2167"/>
      <c r="G259" s="2167"/>
      <c r="H259" s="2167"/>
      <c r="I259" s="2167"/>
      <c r="J259" s="2167"/>
      <c r="K259" s="2167"/>
      <c r="L259" s="2167"/>
      <c r="M259" s="2167"/>
      <c r="N259" s="2167"/>
      <c r="O259" s="2167"/>
      <c r="P259" s="2167"/>
      <c r="Q259" s="2167"/>
      <c r="R259" s="2167"/>
      <c r="S259" s="2167"/>
      <c r="T259" s="2167"/>
      <c r="U259" s="2167"/>
      <c r="V259" s="2167"/>
      <c r="W259" s="2167"/>
      <c r="X259" s="2167"/>
      <c r="Y259" s="2167"/>
      <c r="Z259" s="2167"/>
      <c r="AA259" s="2167"/>
      <c r="AB259" s="2167"/>
      <c r="AC259" s="2167"/>
      <c r="AD259" s="2167"/>
      <c r="AE259" s="2167"/>
      <c r="AF259" s="2167"/>
      <c r="AG259" s="2167"/>
      <c r="AH259" s="2167"/>
      <c r="AI259" s="2167"/>
      <c r="AJ259" s="2167"/>
      <c r="AK259" s="2167"/>
      <c r="AL259" s="2167"/>
      <c r="AM259" s="2167"/>
      <c r="AN259" s="2167"/>
      <c r="AO259" s="2167"/>
      <c r="AP259" s="2167"/>
      <c r="AQ259" s="2167"/>
      <c r="AR259" s="2167"/>
      <c r="AS259" s="2167"/>
      <c r="AT259" s="2167"/>
      <c r="AU259" s="2167"/>
      <c r="AV259" s="2167"/>
      <c r="AW259" s="2167"/>
      <c r="AX259" s="2167"/>
      <c r="AY259" s="2167"/>
      <c r="AZ259" s="2167"/>
      <c r="BA259" s="2167"/>
      <c r="BB259" s="2167"/>
      <c r="BC259" s="2167"/>
      <c r="BD259" s="619"/>
      <c r="BE259" s="78"/>
      <c r="BF259" s="78"/>
      <c r="BG259" s="78"/>
    </row>
    <row r="260" spans="1:59" ht="37.35" hidden="1" customHeight="1">
      <c r="A260" s="617"/>
      <c r="B260" s="618"/>
      <c r="C260" s="2167" t="s">
        <v>6</v>
      </c>
      <c r="D260" s="2167"/>
      <c r="E260" s="2167"/>
      <c r="F260" s="2167"/>
      <c r="G260" s="2167"/>
      <c r="H260" s="2167"/>
      <c r="I260" s="2167"/>
      <c r="J260" s="2167"/>
      <c r="K260" s="2167"/>
      <c r="L260" s="2167"/>
      <c r="M260" s="2167"/>
      <c r="N260" s="2167"/>
      <c r="O260" s="2167"/>
      <c r="P260" s="2167"/>
      <c r="Q260" s="2167"/>
      <c r="R260" s="2167"/>
      <c r="S260" s="2167"/>
      <c r="T260" s="2167"/>
      <c r="U260" s="2167"/>
      <c r="V260" s="2167"/>
      <c r="W260" s="2167"/>
      <c r="X260" s="2167"/>
      <c r="Y260" s="2167"/>
      <c r="Z260" s="2167"/>
      <c r="AA260" s="2167"/>
      <c r="AB260" s="2167"/>
      <c r="AC260" s="2167"/>
      <c r="AD260" s="2167"/>
      <c r="AE260" s="2167"/>
      <c r="AF260" s="2167"/>
      <c r="AG260" s="2167"/>
      <c r="AH260" s="2167"/>
      <c r="AI260" s="2167"/>
      <c r="AJ260" s="2167"/>
      <c r="AK260" s="2167"/>
      <c r="AL260" s="2167"/>
      <c r="AM260" s="2167"/>
      <c r="AN260" s="2167"/>
      <c r="AO260" s="2167"/>
      <c r="AP260" s="2167"/>
      <c r="AQ260" s="2167"/>
      <c r="AR260" s="2167"/>
      <c r="AS260" s="2167"/>
      <c r="AT260" s="2167"/>
      <c r="AU260" s="2167"/>
      <c r="AV260" s="2167"/>
      <c r="AW260" s="2167"/>
      <c r="AX260" s="2167"/>
      <c r="AY260" s="2167"/>
      <c r="AZ260" s="2167"/>
      <c r="BA260" s="2167"/>
      <c r="BB260" s="2167"/>
      <c r="BC260" s="2167"/>
      <c r="BD260" s="619"/>
      <c r="BE260" s="78"/>
      <c r="BF260" s="78"/>
      <c r="BG260" s="78"/>
    </row>
    <row r="261" spans="1:59" ht="37.35" hidden="1" customHeight="1">
      <c r="A261" s="617"/>
      <c r="B261" s="618"/>
      <c r="C261" s="2167" t="s">
        <v>6</v>
      </c>
      <c r="D261" s="2167"/>
      <c r="E261" s="2167"/>
      <c r="F261" s="2167"/>
      <c r="G261" s="2167"/>
      <c r="H261" s="2167"/>
      <c r="I261" s="2167"/>
      <c r="J261" s="2167"/>
      <c r="K261" s="2167"/>
      <c r="L261" s="2167"/>
      <c r="M261" s="2167"/>
      <c r="N261" s="2167"/>
      <c r="O261" s="2167"/>
      <c r="P261" s="2167"/>
      <c r="Q261" s="2167"/>
      <c r="R261" s="2167"/>
      <c r="S261" s="2167"/>
      <c r="T261" s="2167"/>
      <c r="U261" s="2167"/>
      <c r="V261" s="2167"/>
      <c r="W261" s="2167"/>
      <c r="X261" s="2167"/>
      <c r="Y261" s="2167"/>
      <c r="Z261" s="2167"/>
      <c r="AA261" s="2167"/>
      <c r="AB261" s="2167"/>
      <c r="AC261" s="2167"/>
      <c r="AD261" s="2167"/>
      <c r="AE261" s="2167"/>
      <c r="AF261" s="2167"/>
      <c r="AG261" s="2167"/>
      <c r="AH261" s="2167"/>
      <c r="AI261" s="2167"/>
      <c r="AJ261" s="2167"/>
      <c r="AK261" s="2167"/>
      <c r="AL261" s="2167"/>
      <c r="AM261" s="2167"/>
      <c r="AN261" s="2167"/>
      <c r="AO261" s="2167"/>
      <c r="AP261" s="2167"/>
      <c r="AQ261" s="2167"/>
      <c r="AR261" s="2167"/>
      <c r="AS261" s="2167"/>
      <c r="AT261" s="2167"/>
      <c r="AU261" s="2167"/>
      <c r="AV261" s="2167"/>
      <c r="AW261" s="2167"/>
      <c r="AX261" s="2167"/>
      <c r="AY261" s="2167"/>
      <c r="AZ261" s="2167"/>
      <c r="BA261" s="2167"/>
      <c r="BB261" s="2167"/>
      <c r="BC261" s="2167"/>
      <c r="BD261" s="619"/>
      <c r="BE261" s="78"/>
      <c r="BF261" s="78"/>
      <c r="BG261" s="78"/>
    </row>
    <row r="262" spans="1:59" ht="37.35" hidden="1" customHeight="1">
      <c r="A262" s="617"/>
      <c r="B262" s="618"/>
      <c r="C262" s="2167" t="s">
        <v>6</v>
      </c>
      <c r="D262" s="2167"/>
      <c r="E262" s="2167"/>
      <c r="F262" s="2167"/>
      <c r="G262" s="2167"/>
      <c r="H262" s="2167"/>
      <c r="I262" s="2167"/>
      <c r="J262" s="2167"/>
      <c r="K262" s="2167"/>
      <c r="L262" s="2167"/>
      <c r="M262" s="2167"/>
      <c r="N262" s="2167"/>
      <c r="O262" s="2167"/>
      <c r="P262" s="2167"/>
      <c r="Q262" s="2167"/>
      <c r="R262" s="2167"/>
      <c r="S262" s="2167"/>
      <c r="T262" s="2167"/>
      <c r="U262" s="2167"/>
      <c r="V262" s="2167"/>
      <c r="W262" s="2167"/>
      <c r="X262" s="2167"/>
      <c r="Y262" s="2167"/>
      <c r="Z262" s="2167"/>
      <c r="AA262" s="2167"/>
      <c r="AB262" s="2167"/>
      <c r="AC262" s="2167"/>
      <c r="AD262" s="2167"/>
      <c r="AE262" s="2167"/>
      <c r="AF262" s="2167"/>
      <c r="AG262" s="2167"/>
      <c r="AH262" s="2167"/>
      <c r="AI262" s="2167"/>
      <c r="AJ262" s="2167"/>
      <c r="AK262" s="2167"/>
      <c r="AL262" s="2167"/>
      <c r="AM262" s="2167"/>
      <c r="AN262" s="2167"/>
      <c r="AO262" s="2167"/>
      <c r="AP262" s="2167"/>
      <c r="AQ262" s="2167"/>
      <c r="AR262" s="2167"/>
      <c r="AS262" s="2167"/>
      <c r="AT262" s="2167"/>
      <c r="AU262" s="2167"/>
      <c r="AV262" s="2167"/>
      <c r="AW262" s="2167"/>
      <c r="AX262" s="2167"/>
      <c r="AY262" s="2167"/>
      <c r="AZ262" s="2167"/>
      <c r="BA262" s="2167"/>
      <c r="BB262" s="2167"/>
      <c r="BC262" s="2167"/>
      <c r="BD262" s="619"/>
      <c r="BE262" s="78"/>
      <c r="BF262" s="78"/>
      <c r="BG262" s="78"/>
    </row>
    <row r="263" spans="1:59" ht="37.35" hidden="1" customHeight="1" thickBot="1">
      <c r="A263" s="617"/>
      <c r="B263" s="618"/>
      <c r="C263" s="2167" t="s">
        <v>6</v>
      </c>
      <c r="D263" s="2167"/>
      <c r="E263" s="2167"/>
      <c r="F263" s="2167"/>
      <c r="G263" s="2167"/>
      <c r="H263" s="2167"/>
      <c r="I263" s="2167"/>
      <c r="J263" s="2167"/>
      <c r="K263" s="2167"/>
      <c r="L263" s="2167"/>
      <c r="M263" s="2167"/>
      <c r="N263" s="2167"/>
      <c r="O263" s="2167"/>
      <c r="P263" s="2167"/>
      <c r="Q263" s="2167"/>
      <c r="R263" s="2167"/>
      <c r="S263" s="2167"/>
      <c r="T263" s="2167"/>
      <c r="U263" s="2167"/>
      <c r="V263" s="2167"/>
      <c r="W263" s="2167"/>
      <c r="X263" s="2167"/>
      <c r="Y263" s="2167"/>
      <c r="Z263" s="2167"/>
      <c r="AA263" s="2167"/>
      <c r="AB263" s="2167"/>
      <c r="AC263" s="2167"/>
      <c r="AD263" s="2167"/>
      <c r="AE263" s="2167"/>
      <c r="AF263" s="2167"/>
      <c r="AG263" s="2167"/>
      <c r="AH263" s="2167"/>
      <c r="AI263" s="2167"/>
      <c r="AJ263" s="2167"/>
      <c r="AK263" s="2167"/>
      <c r="AL263" s="2167"/>
      <c r="AM263" s="2167"/>
      <c r="AN263" s="2167"/>
      <c r="AO263" s="2167"/>
      <c r="AP263" s="2167"/>
      <c r="AQ263" s="2167"/>
      <c r="AR263" s="2167"/>
      <c r="AS263" s="2167"/>
      <c r="AT263" s="2167"/>
      <c r="AU263" s="2167"/>
      <c r="AV263" s="2167"/>
      <c r="AW263" s="2167"/>
      <c r="AX263" s="2167"/>
      <c r="AY263" s="2167"/>
      <c r="AZ263" s="2167"/>
      <c r="BA263" s="2167"/>
      <c r="BB263" s="2167"/>
      <c r="BC263" s="2167"/>
      <c r="BD263" s="619"/>
      <c r="BE263" s="78"/>
      <c r="BF263" s="78"/>
      <c r="BG263" s="78"/>
    </row>
    <row r="264" spans="1:59" ht="29.25" customHeight="1">
      <c r="A264" s="617"/>
      <c r="B264" s="1990" t="s">
        <v>303</v>
      </c>
      <c r="C264" s="1991"/>
      <c r="D264" s="1991"/>
      <c r="E264" s="1991"/>
      <c r="F264" s="1991"/>
      <c r="G264" s="1991"/>
      <c r="H264" s="1991"/>
      <c r="I264" s="1991"/>
      <c r="J264" s="1991"/>
      <c r="K264" s="1991"/>
      <c r="L264" s="1991"/>
      <c r="M264" s="1991"/>
      <c r="N264" s="1991"/>
      <c r="O264" s="1991"/>
      <c r="P264" s="1991"/>
      <c r="Q264" s="1991"/>
      <c r="R264" s="1991"/>
      <c r="S264" s="1991"/>
      <c r="T264" s="1991"/>
      <c r="U264" s="1991"/>
      <c r="V264" s="1991"/>
      <c r="W264" s="1991"/>
      <c r="X264" s="1991"/>
      <c r="Y264" s="1991"/>
      <c r="Z264" s="1991"/>
      <c r="AA264" s="1991"/>
      <c r="AB264" s="1991"/>
      <c r="AC264" s="1991"/>
      <c r="AD264" s="1991"/>
      <c r="AE264" s="1991"/>
      <c r="AF264" s="1991"/>
      <c r="AG264" s="1991"/>
      <c r="AH264" s="1991"/>
      <c r="AI264" s="1991"/>
      <c r="AJ264" s="1991"/>
      <c r="AK264" s="1991"/>
      <c r="AL264" s="1991"/>
      <c r="AM264" s="1991"/>
      <c r="AN264" s="1991"/>
      <c r="AO264" s="1991"/>
      <c r="AP264" s="1991"/>
      <c r="AQ264" s="1991"/>
      <c r="AR264" s="1991"/>
      <c r="AS264" s="1991"/>
      <c r="AT264" s="1991"/>
      <c r="AU264" s="1991"/>
      <c r="AV264" s="1991"/>
      <c r="AW264" s="1991"/>
      <c r="AX264" s="1991"/>
      <c r="AY264" s="1991"/>
      <c r="AZ264" s="1991"/>
      <c r="BA264" s="1991"/>
      <c r="BB264" s="1991"/>
      <c r="BC264" s="1991"/>
      <c r="BD264" s="1992"/>
      <c r="BE264" s="78"/>
      <c r="BF264" s="78"/>
      <c r="BG264" s="78"/>
    </row>
    <row r="265" spans="1:59" ht="36.6" customHeight="1">
      <c r="A265" s="617"/>
      <c r="B265" s="618"/>
      <c r="C265" s="1987" t="s">
        <v>7283</v>
      </c>
      <c r="D265" s="1987"/>
      <c r="E265" s="1987"/>
      <c r="F265" s="1987"/>
      <c r="G265" s="1987"/>
      <c r="H265" s="1987"/>
      <c r="I265" s="1987"/>
      <c r="J265" s="1987"/>
      <c r="K265" s="1987"/>
      <c r="L265" s="1987"/>
      <c r="M265" s="1987"/>
      <c r="N265" s="1987"/>
      <c r="O265" s="1987"/>
      <c r="P265" s="1987"/>
      <c r="Q265" s="1987"/>
      <c r="R265" s="1987"/>
      <c r="S265" s="1987"/>
      <c r="T265" s="1987"/>
      <c r="U265" s="1987"/>
      <c r="V265" s="1987"/>
      <c r="W265" s="1987"/>
      <c r="X265" s="1987"/>
      <c r="Y265" s="1987"/>
      <c r="Z265" s="1987"/>
      <c r="AA265" s="1987"/>
      <c r="AB265" s="1987"/>
      <c r="AC265" s="1987"/>
      <c r="AD265" s="1987"/>
      <c r="AE265" s="1987"/>
      <c r="AF265" s="1987"/>
      <c r="AG265" s="1987"/>
      <c r="AH265" s="1987"/>
      <c r="AI265" s="1987"/>
      <c r="AJ265" s="1987"/>
      <c r="AK265" s="1987"/>
      <c r="AL265" s="1987"/>
      <c r="AM265" s="1987"/>
      <c r="AN265" s="1987"/>
      <c r="AO265" s="1987"/>
      <c r="AP265" s="1987"/>
      <c r="AQ265" s="1987"/>
      <c r="AR265" s="1987"/>
      <c r="AS265" s="1987"/>
      <c r="AT265" s="1987"/>
      <c r="AU265" s="1987"/>
      <c r="AV265" s="1987"/>
      <c r="AW265" s="1987"/>
      <c r="AX265" s="1987"/>
      <c r="AY265" s="1987"/>
      <c r="AZ265" s="1987"/>
      <c r="BA265" s="1987"/>
      <c r="BB265" s="1987"/>
      <c r="BC265" s="1987"/>
      <c r="BD265" s="619"/>
      <c r="BE265" s="78"/>
      <c r="BF265" s="78"/>
      <c r="BG265" s="78"/>
    </row>
    <row r="266" spans="1:59" ht="37.35" customHeight="1">
      <c r="A266" s="617"/>
      <c r="B266" s="618"/>
      <c r="C266" s="1988"/>
      <c r="D266" s="1987"/>
      <c r="E266" s="1987"/>
      <c r="F266" s="1987"/>
      <c r="G266" s="1987"/>
      <c r="H266" s="1987"/>
      <c r="I266" s="1987"/>
      <c r="J266" s="1987"/>
      <c r="K266" s="1987"/>
      <c r="L266" s="1987"/>
      <c r="M266" s="1987"/>
      <c r="N266" s="1987"/>
      <c r="O266" s="1987"/>
      <c r="P266" s="1987"/>
      <c r="Q266" s="1987"/>
      <c r="R266" s="1987"/>
      <c r="S266" s="1987"/>
      <c r="T266" s="1987"/>
      <c r="U266" s="1987"/>
      <c r="V266" s="1987"/>
      <c r="W266" s="1987"/>
      <c r="X266" s="1987"/>
      <c r="Y266" s="1987"/>
      <c r="Z266" s="1987"/>
      <c r="AA266" s="1987"/>
      <c r="AB266" s="1987"/>
      <c r="AC266" s="1987"/>
      <c r="AD266" s="1987"/>
      <c r="AE266" s="1987"/>
      <c r="AF266" s="1987"/>
      <c r="AG266" s="1987"/>
      <c r="AH266" s="1987"/>
      <c r="AI266" s="1987"/>
      <c r="AJ266" s="1987"/>
      <c r="AK266" s="1987"/>
      <c r="AL266" s="1987"/>
      <c r="AM266" s="1987"/>
      <c r="AN266" s="1987"/>
      <c r="AO266" s="1987"/>
      <c r="AP266" s="1987"/>
      <c r="AQ266" s="1987"/>
      <c r="AR266" s="1987"/>
      <c r="AS266" s="1987"/>
      <c r="AT266" s="1987"/>
      <c r="AU266" s="1987"/>
      <c r="AV266" s="1987"/>
      <c r="AW266" s="1987"/>
      <c r="AX266" s="1987"/>
      <c r="AY266" s="1987"/>
      <c r="AZ266" s="1987"/>
      <c r="BA266" s="1987"/>
      <c r="BB266" s="1987"/>
      <c r="BC266" s="1987"/>
      <c r="BD266" s="619"/>
      <c r="BE266" s="78"/>
      <c r="BF266" s="78"/>
      <c r="BG266" s="78"/>
    </row>
    <row r="267" spans="1:59" ht="37.35" customHeight="1">
      <c r="A267" s="617"/>
      <c r="B267" s="618"/>
      <c r="C267" s="1987"/>
      <c r="D267" s="1987"/>
      <c r="E267" s="1987"/>
      <c r="F267" s="1987"/>
      <c r="G267" s="1987"/>
      <c r="H267" s="1987"/>
      <c r="I267" s="1987"/>
      <c r="J267" s="1987"/>
      <c r="K267" s="1987"/>
      <c r="L267" s="1987"/>
      <c r="M267" s="1987"/>
      <c r="N267" s="1987"/>
      <c r="O267" s="1987"/>
      <c r="P267" s="1987"/>
      <c r="Q267" s="1987"/>
      <c r="R267" s="1987"/>
      <c r="S267" s="1987"/>
      <c r="T267" s="1987"/>
      <c r="U267" s="1987"/>
      <c r="V267" s="1987"/>
      <c r="W267" s="1987"/>
      <c r="X267" s="1987"/>
      <c r="Y267" s="1987"/>
      <c r="Z267" s="1987"/>
      <c r="AA267" s="1987"/>
      <c r="AB267" s="1987"/>
      <c r="AC267" s="1987"/>
      <c r="AD267" s="1987"/>
      <c r="AE267" s="1987"/>
      <c r="AF267" s="1987"/>
      <c r="AG267" s="1987"/>
      <c r="AH267" s="1987"/>
      <c r="AI267" s="1987"/>
      <c r="AJ267" s="1987"/>
      <c r="AK267" s="1987"/>
      <c r="AL267" s="1987"/>
      <c r="AM267" s="1987"/>
      <c r="AN267" s="1987"/>
      <c r="AO267" s="1987"/>
      <c r="AP267" s="1987"/>
      <c r="AQ267" s="1987"/>
      <c r="AR267" s="1987"/>
      <c r="AS267" s="1987"/>
      <c r="AT267" s="1987"/>
      <c r="AU267" s="1987"/>
      <c r="AV267" s="1987"/>
      <c r="AW267" s="1987"/>
      <c r="AX267" s="1987"/>
      <c r="AY267" s="1987"/>
      <c r="AZ267" s="1987"/>
      <c r="BA267" s="1987"/>
      <c r="BB267" s="1987"/>
      <c r="BC267" s="1987"/>
      <c r="BD267" s="619"/>
      <c r="BE267" s="78"/>
      <c r="BF267" s="78"/>
      <c r="BG267" s="78"/>
    </row>
    <row r="268" spans="1:59" ht="37.35" customHeight="1">
      <c r="A268" s="617"/>
      <c r="B268" s="152"/>
      <c r="C268" s="1987"/>
      <c r="D268" s="1987"/>
      <c r="E268" s="1987"/>
      <c r="F268" s="1987"/>
      <c r="G268" s="1987"/>
      <c r="H268" s="1987"/>
      <c r="I268" s="1987"/>
      <c r="J268" s="1987"/>
      <c r="K268" s="1987"/>
      <c r="L268" s="1987"/>
      <c r="M268" s="1987"/>
      <c r="N268" s="1987"/>
      <c r="O268" s="1987"/>
      <c r="P268" s="1987"/>
      <c r="Q268" s="1987"/>
      <c r="R268" s="1987"/>
      <c r="S268" s="1987"/>
      <c r="T268" s="1987"/>
      <c r="U268" s="1987"/>
      <c r="V268" s="1987"/>
      <c r="W268" s="1987"/>
      <c r="X268" s="1987"/>
      <c r="Y268" s="1987"/>
      <c r="Z268" s="1987"/>
      <c r="AA268" s="1987"/>
      <c r="AB268" s="1987"/>
      <c r="AC268" s="1987"/>
      <c r="AD268" s="1987"/>
      <c r="AE268" s="1987"/>
      <c r="AF268" s="1987"/>
      <c r="AG268" s="1987"/>
      <c r="AH268" s="1987"/>
      <c r="AI268" s="1987"/>
      <c r="AJ268" s="1987"/>
      <c r="AK268" s="1987"/>
      <c r="AL268" s="1987"/>
      <c r="AM268" s="1987"/>
      <c r="AN268" s="1987"/>
      <c r="AO268" s="1987"/>
      <c r="AP268" s="1987"/>
      <c r="AQ268" s="1987"/>
      <c r="AR268" s="1987"/>
      <c r="AS268" s="1987"/>
      <c r="AT268" s="1987"/>
      <c r="AU268" s="1987"/>
      <c r="AV268" s="1987"/>
      <c r="AW268" s="1987"/>
      <c r="AX268" s="1987"/>
      <c r="AY268" s="1987"/>
      <c r="AZ268" s="1987"/>
      <c r="BA268" s="1987"/>
      <c r="BB268" s="1987"/>
      <c r="BC268" s="1987"/>
      <c r="BD268" s="619"/>
      <c r="BE268" s="78"/>
      <c r="BF268" s="78"/>
      <c r="BG268" s="78"/>
    </row>
    <row r="269" spans="1:59" ht="37.35" customHeight="1">
      <c r="A269" s="617"/>
      <c r="B269" s="152"/>
      <c r="C269" s="1987"/>
      <c r="D269" s="1987"/>
      <c r="E269" s="1987"/>
      <c r="F269" s="1987"/>
      <c r="G269" s="1987"/>
      <c r="H269" s="1987"/>
      <c r="I269" s="1987"/>
      <c r="J269" s="1987"/>
      <c r="K269" s="1987"/>
      <c r="L269" s="1987"/>
      <c r="M269" s="1987"/>
      <c r="N269" s="1987"/>
      <c r="O269" s="1987"/>
      <c r="P269" s="1987"/>
      <c r="Q269" s="1987"/>
      <c r="R269" s="1987"/>
      <c r="S269" s="1987"/>
      <c r="T269" s="1987"/>
      <c r="U269" s="1987"/>
      <c r="V269" s="1987"/>
      <c r="W269" s="1987"/>
      <c r="X269" s="1987"/>
      <c r="Y269" s="1987"/>
      <c r="Z269" s="1987"/>
      <c r="AA269" s="1987"/>
      <c r="AB269" s="1987"/>
      <c r="AC269" s="1987"/>
      <c r="AD269" s="1987"/>
      <c r="AE269" s="1987"/>
      <c r="AF269" s="1987"/>
      <c r="AG269" s="1987"/>
      <c r="AH269" s="1987"/>
      <c r="AI269" s="1987"/>
      <c r="AJ269" s="1987"/>
      <c r="AK269" s="1987"/>
      <c r="AL269" s="1987"/>
      <c r="AM269" s="1987"/>
      <c r="AN269" s="1987"/>
      <c r="AO269" s="1987"/>
      <c r="AP269" s="1987"/>
      <c r="AQ269" s="1987"/>
      <c r="AR269" s="1987"/>
      <c r="AS269" s="1987"/>
      <c r="AT269" s="1987"/>
      <c r="AU269" s="1987"/>
      <c r="AV269" s="1987"/>
      <c r="AW269" s="1987"/>
      <c r="AX269" s="1987"/>
      <c r="AY269" s="1987"/>
      <c r="AZ269" s="1987"/>
      <c r="BA269" s="1987"/>
      <c r="BB269" s="1987"/>
      <c r="BC269" s="1987"/>
      <c r="BD269" s="619"/>
      <c r="BE269" s="78"/>
      <c r="BF269" s="78"/>
      <c r="BG269" s="78"/>
    </row>
    <row r="270" spans="1:59" ht="37.35" customHeight="1">
      <c r="A270" s="617"/>
      <c r="B270" s="152"/>
      <c r="C270" s="1987"/>
      <c r="D270" s="1987"/>
      <c r="E270" s="1987"/>
      <c r="F270" s="1987"/>
      <c r="G270" s="1987"/>
      <c r="H270" s="1987"/>
      <c r="I270" s="1987"/>
      <c r="J270" s="1987"/>
      <c r="K270" s="1987"/>
      <c r="L270" s="1987"/>
      <c r="M270" s="1987"/>
      <c r="N270" s="1987"/>
      <c r="O270" s="1987"/>
      <c r="P270" s="1987"/>
      <c r="Q270" s="1987"/>
      <c r="R270" s="1987"/>
      <c r="S270" s="1987"/>
      <c r="T270" s="1987"/>
      <c r="U270" s="1987"/>
      <c r="V270" s="1987"/>
      <c r="W270" s="1987"/>
      <c r="X270" s="1987"/>
      <c r="Y270" s="1987"/>
      <c r="Z270" s="1987"/>
      <c r="AA270" s="1987"/>
      <c r="AB270" s="1987"/>
      <c r="AC270" s="1987"/>
      <c r="AD270" s="1987"/>
      <c r="AE270" s="1987"/>
      <c r="AF270" s="1987"/>
      <c r="AG270" s="1987"/>
      <c r="AH270" s="1987"/>
      <c r="AI270" s="1987"/>
      <c r="AJ270" s="1987"/>
      <c r="AK270" s="1987"/>
      <c r="AL270" s="1987"/>
      <c r="AM270" s="1987"/>
      <c r="AN270" s="1987"/>
      <c r="AO270" s="1987"/>
      <c r="AP270" s="1987"/>
      <c r="AQ270" s="1987"/>
      <c r="AR270" s="1987"/>
      <c r="AS270" s="1987"/>
      <c r="AT270" s="1987"/>
      <c r="AU270" s="1987"/>
      <c r="AV270" s="1987"/>
      <c r="AW270" s="1987"/>
      <c r="AX270" s="1987"/>
      <c r="AY270" s="1987"/>
      <c r="AZ270" s="1987"/>
      <c r="BA270" s="1987"/>
      <c r="BB270" s="1987"/>
      <c r="BC270" s="1987"/>
      <c r="BD270" s="619"/>
      <c r="BE270" s="78"/>
      <c r="BF270" s="78"/>
      <c r="BG270" s="78"/>
    </row>
    <row r="271" spans="1:59" ht="37.35" customHeight="1">
      <c r="A271" s="617"/>
      <c r="B271" s="618"/>
      <c r="C271" s="1988"/>
      <c r="D271" s="1987"/>
      <c r="E271" s="1987"/>
      <c r="F271" s="1987"/>
      <c r="G271" s="1987"/>
      <c r="H271" s="1987"/>
      <c r="I271" s="1987"/>
      <c r="J271" s="1987"/>
      <c r="K271" s="1987"/>
      <c r="L271" s="1987"/>
      <c r="M271" s="1987"/>
      <c r="N271" s="1987"/>
      <c r="O271" s="1987"/>
      <c r="P271" s="1987"/>
      <c r="Q271" s="1987"/>
      <c r="R271" s="1987"/>
      <c r="S271" s="1987"/>
      <c r="T271" s="1987"/>
      <c r="U271" s="1987"/>
      <c r="V271" s="1987"/>
      <c r="W271" s="1987"/>
      <c r="X271" s="1987"/>
      <c r="Y271" s="1987"/>
      <c r="Z271" s="1987"/>
      <c r="AA271" s="1987"/>
      <c r="AB271" s="1987"/>
      <c r="AC271" s="1987"/>
      <c r="AD271" s="1987"/>
      <c r="AE271" s="1987"/>
      <c r="AF271" s="1987"/>
      <c r="AG271" s="1987"/>
      <c r="AH271" s="1987"/>
      <c r="AI271" s="1987"/>
      <c r="AJ271" s="1987"/>
      <c r="AK271" s="1987"/>
      <c r="AL271" s="1987"/>
      <c r="AM271" s="1987"/>
      <c r="AN271" s="1987"/>
      <c r="AO271" s="1987"/>
      <c r="AP271" s="1987"/>
      <c r="AQ271" s="1987"/>
      <c r="AR271" s="1987"/>
      <c r="AS271" s="1987"/>
      <c r="AT271" s="1987"/>
      <c r="AU271" s="1987"/>
      <c r="AV271" s="1987"/>
      <c r="AW271" s="1987"/>
      <c r="AX271" s="1987"/>
      <c r="AY271" s="1987"/>
      <c r="AZ271" s="1987"/>
      <c r="BA271" s="1987"/>
      <c r="BB271" s="1987"/>
      <c r="BC271" s="1987"/>
      <c r="BD271" s="619"/>
      <c r="BE271" s="78"/>
      <c r="BF271" s="78"/>
      <c r="BG271" s="78"/>
    </row>
    <row r="272" spans="1:59" ht="37.35" customHeight="1" thickBot="1">
      <c r="A272" s="617"/>
      <c r="B272" s="618"/>
      <c r="C272" s="1987"/>
      <c r="D272" s="1987"/>
      <c r="E272" s="1987"/>
      <c r="F272" s="1987"/>
      <c r="G272" s="1987"/>
      <c r="H272" s="1987"/>
      <c r="I272" s="1987"/>
      <c r="J272" s="1987"/>
      <c r="K272" s="1987"/>
      <c r="L272" s="1987"/>
      <c r="M272" s="1987"/>
      <c r="N272" s="1987"/>
      <c r="O272" s="1987"/>
      <c r="P272" s="1987"/>
      <c r="Q272" s="1987"/>
      <c r="R272" s="1987"/>
      <c r="S272" s="1987"/>
      <c r="T272" s="1987"/>
      <c r="U272" s="1987"/>
      <c r="V272" s="1987"/>
      <c r="W272" s="1987"/>
      <c r="X272" s="1987"/>
      <c r="Y272" s="1987"/>
      <c r="Z272" s="1987"/>
      <c r="AA272" s="1987"/>
      <c r="AB272" s="1987"/>
      <c r="AC272" s="1987"/>
      <c r="AD272" s="1987"/>
      <c r="AE272" s="1987"/>
      <c r="AF272" s="1987"/>
      <c r="AG272" s="1987"/>
      <c r="AH272" s="1987"/>
      <c r="AI272" s="1987"/>
      <c r="AJ272" s="1987"/>
      <c r="AK272" s="1987"/>
      <c r="AL272" s="1987"/>
      <c r="AM272" s="1987"/>
      <c r="AN272" s="1987"/>
      <c r="AO272" s="1987"/>
      <c r="AP272" s="1987"/>
      <c r="AQ272" s="1987"/>
      <c r="AR272" s="1987"/>
      <c r="AS272" s="1987"/>
      <c r="AT272" s="1987"/>
      <c r="AU272" s="1987"/>
      <c r="AV272" s="1987"/>
      <c r="AW272" s="1987"/>
      <c r="AX272" s="1987"/>
      <c r="AY272" s="1987"/>
      <c r="AZ272" s="1987"/>
      <c r="BA272" s="1987"/>
      <c r="BB272" s="1987"/>
      <c r="BC272" s="1987"/>
      <c r="BD272" s="619"/>
      <c r="BE272" s="78"/>
      <c r="BF272" s="78"/>
      <c r="BG272" s="78"/>
    </row>
    <row r="273" spans="1:59" ht="37.35" hidden="1" customHeight="1">
      <c r="A273" s="617"/>
      <c r="B273" s="152"/>
      <c r="C273" s="1987"/>
      <c r="D273" s="1987"/>
      <c r="E273" s="1987"/>
      <c r="F273" s="1987"/>
      <c r="G273" s="1987"/>
      <c r="H273" s="1987"/>
      <c r="I273" s="1987"/>
      <c r="J273" s="1987"/>
      <c r="K273" s="1987"/>
      <c r="L273" s="1987"/>
      <c r="M273" s="1987"/>
      <c r="N273" s="1987"/>
      <c r="O273" s="1987"/>
      <c r="P273" s="1987"/>
      <c r="Q273" s="1987"/>
      <c r="R273" s="1987"/>
      <c r="S273" s="1987"/>
      <c r="T273" s="1987"/>
      <c r="U273" s="1987"/>
      <c r="V273" s="1987"/>
      <c r="W273" s="1987"/>
      <c r="X273" s="1987"/>
      <c r="Y273" s="1987"/>
      <c r="Z273" s="1987"/>
      <c r="AA273" s="1987"/>
      <c r="AB273" s="1987"/>
      <c r="AC273" s="1987"/>
      <c r="AD273" s="1987"/>
      <c r="AE273" s="1987"/>
      <c r="AF273" s="1987"/>
      <c r="AG273" s="1987"/>
      <c r="AH273" s="1987"/>
      <c r="AI273" s="1987"/>
      <c r="AJ273" s="1987"/>
      <c r="AK273" s="1987"/>
      <c r="AL273" s="1987"/>
      <c r="AM273" s="1987"/>
      <c r="AN273" s="1987"/>
      <c r="AO273" s="1987"/>
      <c r="AP273" s="1987"/>
      <c r="AQ273" s="1987"/>
      <c r="AR273" s="1987"/>
      <c r="AS273" s="1987"/>
      <c r="AT273" s="1987"/>
      <c r="AU273" s="1987"/>
      <c r="AV273" s="1987"/>
      <c r="AW273" s="1987"/>
      <c r="AX273" s="1987"/>
      <c r="AY273" s="1987"/>
      <c r="AZ273" s="1987"/>
      <c r="BA273" s="1987"/>
      <c r="BB273" s="1987"/>
      <c r="BC273" s="1987"/>
      <c r="BD273" s="619"/>
      <c r="BE273" s="78"/>
      <c r="BF273" s="78"/>
      <c r="BG273" s="78"/>
    </row>
    <row r="274" spans="1:59" ht="37.35" hidden="1" customHeight="1">
      <c r="A274" s="617"/>
      <c r="B274" s="152"/>
      <c r="C274" s="1987"/>
      <c r="D274" s="1987"/>
      <c r="E274" s="1987"/>
      <c r="F274" s="1987"/>
      <c r="G274" s="1987"/>
      <c r="H274" s="1987"/>
      <c r="I274" s="1987"/>
      <c r="J274" s="1987"/>
      <c r="K274" s="1987"/>
      <c r="L274" s="1987"/>
      <c r="M274" s="1987"/>
      <c r="N274" s="1987"/>
      <c r="O274" s="1987"/>
      <c r="P274" s="1987"/>
      <c r="Q274" s="1987"/>
      <c r="R274" s="1987"/>
      <c r="S274" s="1987"/>
      <c r="T274" s="1987"/>
      <c r="U274" s="1987"/>
      <c r="V274" s="1987"/>
      <c r="W274" s="1987"/>
      <c r="X274" s="1987"/>
      <c r="Y274" s="1987"/>
      <c r="Z274" s="1987"/>
      <c r="AA274" s="1987"/>
      <c r="AB274" s="1987"/>
      <c r="AC274" s="1987"/>
      <c r="AD274" s="1987"/>
      <c r="AE274" s="1987"/>
      <c r="AF274" s="1987"/>
      <c r="AG274" s="1987"/>
      <c r="AH274" s="1987"/>
      <c r="AI274" s="1987"/>
      <c r="AJ274" s="1987"/>
      <c r="AK274" s="1987"/>
      <c r="AL274" s="1987"/>
      <c r="AM274" s="1987"/>
      <c r="AN274" s="1987"/>
      <c r="AO274" s="1987"/>
      <c r="AP274" s="1987"/>
      <c r="AQ274" s="1987"/>
      <c r="AR274" s="1987"/>
      <c r="AS274" s="1987"/>
      <c r="AT274" s="1987"/>
      <c r="AU274" s="1987"/>
      <c r="AV274" s="1987"/>
      <c r="AW274" s="1987"/>
      <c r="AX274" s="1987"/>
      <c r="AY274" s="1987"/>
      <c r="AZ274" s="1987"/>
      <c r="BA274" s="1987"/>
      <c r="BB274" s="1987"/>
      <c r="BC274" s="1987"/>
      <c r="BD274" s="619"/>
      <c r="BE274" s="78"/>
      <c r="BF274" s="78"/>
      <c r="BG274" s="78"/>
    </row>
    <row r="275" spans="1:59" ht="37.35" hidden="1" customHeight="1">
      <c r="A275" s="617"/>
      <c r="B275" s="152"/>
      <c r="C275" s="1987"/>
      <c r="D275" s="1987"/>
      <c r="E275" s="1987"/>
      <c r="F275" s="1987"/>
      <c r="G275" s="1987"/>
      <c r="H275" s="1987"/>
      <c r="I275" s="1987"/>
      <c r="J275" s="1987"/>
      <c r="K275" s="1987"/>
      <c r="L275" s="1987"/>
      <c r="M275" s="1987"/>
      <c r="N275" s="1987"/>
      <c r="O275" s="1987"/>
      <c r="P275" s="1987"/>
      <c r="Q275" s="1987"/>
      <c r="R275" s="1987"/>
      <c r="S275" s="1987"/>
      <c r="T275" s="1987"/>
      <c r="U275" s="1987"/>
      <c r="V275" s="1987"/>
      <c r="W275" s="1987"/>
      <c r="X275" s="1987"/>
      <c r="Y275" s="1987"/>
      <c r="Z275" s="1987"/>
      <c r="AA275" s="1987"/>
      <c r="AB275" s="1987"/>
      <c r="AC275" s="1987"/>
      <c r="AD275" s="1987"/>
      <c r="AE275" s="1987"/>
      <c r="AF275" s="1987"/>
      <c r="AG275" s="1987"/>
      <c r="AH275" s="1987"/>
      <c r="AI275" s="1987"/>
      <c r="AJ275" s="1987"/>
      <c r="AK275" s="1987"/>
      <c r="AL275" s="1987"/>
      <c r="AM275" s="1987"/>
      <c r="AN275" s="1987"/>
      <c r="AO275" s="1987"/>
      <c r="AP275" s="1987"/>
      <c r="AQ275" s="1987"/>
      <c r="AR275" s="1987"/>
      <c r="AS275" s="1987"/>
      <c r="AT275" s="1987"/>
      <c r="AU275" s="1987"/>
      <c r="AV275" s="1987"/>
      <c r="AW275" s="1987"/>
      <c r="AX275" s="1987"/>
      <c r="AY275" s="1987"/>
      <c r="AZ275" s="1987"/>
      <c r="BA275" s="1987"/>
      <c r="BB275" s="1987"/>
      <c r="BC275" s="1987"/>
      <c r="BD275" s="619"/>
      <c r="BE275" s="78"/>
      <c r="BF275" s="78"/>
      <c r="BG275" s="78"/>
    </row>
    <row r="276" spans="1:59" ht="37.35" hidden="1" customHeight="1">
      <c r="A276" s="617"/>
      <c r="B276" s="618"/>
      <c r="C276" s="1988"/>
      <c r="D276" s="1987"/>
      <c r="E276" s="1987"/>
      <c r="F276" s="1987"/>
      <c r="G276" s="1987"/>
      <c r="H276" s="1987"/>
      <c r="I276" s="1987"/>
      <c r="J276" s="1987"/>
      <c r="K276" s="1987"/>
      <c r="L276" s="1987"/>
      <c r="M276" s="1987"/>
      <c r="N276" s="1987"/>
      <c r="O276" s="1987"/>
      <c r="P276" s="1987"/>
      <c r="Q276" s="1987"/>
      <c r="R276" s="1987"/>
      <c r="S276" s="1987"/>
      <c r="T276" s="1987"/>
      <c r="U276" s="1987"/>
      <c r="V276" s="1987"/>
      <c r="W276" s="1987"/>
      <c r="X276" s="1987"/>
      <c r="Y276" s="1987"/>
      <c r="Z276" s="1987"/>
      <c r="AA276" s="1987"/>
      <c r="AB276" s="1987"/>
      <c r="AC276" s="1987"/>
      <c r="AD276" s="1987"/>
      <c r="AE276" s="1987"/>
      <c r="AF276" s="1987"/>
      <c r="AG276" s="1987"/>
      <c r="AH276" s="1987"/>
      <c r="AI276" s="1987"/>
      <c r="AJ276" s="1987"/>
      <c r="AK276" s="1987"/>
      <c r="AL276" s="1987"/>
      <c r="AM276" s="1987"/>
      <c r="AN276" s="1987"/>
      <c r="AO276" s="1987"/>
      <c r="AP276" s="1987"/>
      <c r="AQ276" s="1987"/>
      <c r="AR276" s="1987"/>
      <c r="AS276" s="1987"/>
      <c r="AT276" s="1987"/>
      <c r="AU276" s="1987"/>
      <c r="AV276" s="1987"/>
      <c r="AW276" s="1987"/>
      <c r="AX276" s="1987"/>
      <c r="AY276" s="1987"/>
      <c r="AZ276" s="1987"/>
      <c r="BA276" s="1987"/>
      <c r="BB276" s="1987"/>
      <c r="BC276" s="1987"/>
      <c r="BD276" s="619"/>
      <c r="BE276" s="78"/>
      <c r="BF276" s="78"/>
      <c r="BG276" s="78"/>
    </row>
    <row r="277" spans="1:59" ht="37.35" hidden="1" customHeight="1">
      <c r="A277" s="617"/>
      <c r="B277" s="618"/>
      <c r="C277" s="1987"/>
      <c r="D277" s="1987"/>
      <c r="E277" s="1987"/>
      <c r="F277" s="1987"/>
      <c r="G277" s="1987"/>
      <c r="H277" s="1987"/>
      <c r="I277" s="1987"/>
      <c r="J277" s="1987"/>
      <c r="K277" s="1987"/>
      <c r="L277" s="1987"/>
      <c r="M277" s="1987"/>
      <c r="N277" s="1987"/>
      <c r="O277" s="1987"/>
      <c r="P277" s="1987"/>
      <c r="Q277" s="1987"/>
      <c r="R277" s="1987"/>
      <c r="S277" s="1987"/>
      <c r="T277" s="1987"/>
      <c r="U277" s="1987"/>
      <c r="V277" s="1987"/>
      <c r="W277" s="1987"/>
      <c r="X277" s="1987"/>
      <c r="Y277" s="1987"/>
      <c r="Z277" s="1987"/>
      <c r="AA277" s="1987"/>
      <c r="AB277" s="1987"/>
      <c r="AC277" s="1987"/>
      <c r="AD277" s="1987"/>
      <c r="AE277" s="1987"/>
      <c r="AF277" s="1987"/>
      <c r="AG277" s="1987"/>
      <c r="AH277" s="1987"/>
      <c r="AI277" s="1987"/>
      <c r="AJ277" s="1987"/>
      <c r="AK277" s="1987"/>
      <c r="AL277" s="1987"/>
      <c r="AM277" s="1987"/>
      <c r="AN277" s="1987"/>
      <c r="AO277" s="1987"/>
      <c r="AP277" s="1987"/>
      <c r="AQ277" s="1987"/>
      <c r="AR277" s="1987"/>
      <c r="AS277" s="1987"/>
      <c r="AT277" s="1987"/>
      <c r="AU277" s="1987"/>
      <c r="AV277" s="1987"/>
      <c r="AW277" s="1987"/>
      <c r="AX277" s="1987"/>
      <c r="AY277" s="1987"/>
      <c r="AZ277" s="1987"/>
      <c r="BA277" s="1987"/>
      <c r="BB277" s="1987"/>
      <c r="BC277" s="1987"/>
      <c r="BD277" s="619"/>
      <c r="BE277" s="78"/>
      <c r="BF277" s="78"/>
      <c r="BG277" s="78"/>
    </row>
    <row r="278" spans="1:59" ht="37.35" hidden="1" customHeight="1">
      <c r="A278" s="617"/>
      <c r="B278" s="152"/>
      <c r="C278" s="1987"/>
      <c r="D278" s="1987"/>
      <c r="E278" s="1987"/>
      <c r="F278" s="1987"/>
      <c r="G278" s="1987"/>
      <c r="H278" s="1987"/>
      <c r="I278" s="1987"/>
      <c r="J278" s="1987"/>
      <c r="K278" s="1987"/>
      <c r="L278" s="1987"/>
      <c r="M278" s="1987"/>
      <c r="N278" s="1987"/>
      <c r="O278" s="1987"/>
      <c r="P278" s="1987"/>
      <c r="Q278" s="1987"/>
      <c r="R278" s="1987"/>
      <c r="S278" s="1987"/>
      <c r="T278" s="1987"/>
      <c r="U278" s="1987"/>
      <c r="V278" s="1987"/>
      <c r="W278" s="1987"/>
      <c r="X278" s="1987"/>
      <c r="Y278" s="1987"/>
      <c r="Z278" s="1987"/>
      <c r="AA278" s="1987"/>
      <c r="AB278" s="1987"/>
      <c r="AC278" s="1987"/>
      <c r="AD278" s="1987"/>
      <c r="AE278" s="1987"/>
      <c r="AF278" s="1987"/>
      <c r="AG278" s="1987"/>
      <c r="AH278" s="1987"/>
      <c r="AI278" s="1987"/>
      <c r="AJ278" s="1987"/>
      <c r="AK278" s="1987"/>
      <c r="AL278" s="1987"/>
      <c r="AM278" s="1987"/>
      <c r="AN278" s="1987"/>
      <c r="AO278" s="1987"/>
      <c r="AP278" s="1987"/>
      <c r="AQ278" s="1987"/>
      <c r="AR278" s="1987"/>
      <c r="AS278" s="1987"/>
      <c r="AT278" s="1987"/>
      <c r="AU278" s="1987"/>
      <c r="AV278" s="1987"/>
      <c r="AW278" s="1987"/>
      <c r="AX278" s="1987"/>
      <c r="AY278" s="1987"/>
      <c r="AZ278" s="1987"/>
      <c r="BA278" s="1987"/>
      <c r="BB278" s="1987"/>
      <c r="BC278" s="1987"/>
      <c r="BD278" s="619"/>
      <c r="BE278" s="78"/>
      <c r="BF278" s="78"/>
      <c r="BG278" s="78"/>
    </row>
    <row r="279" spans="1:59" ht="37.35" hidden="1" customHeight="1">
      <c r="A279" s="617"/>
      <c r="B279" s="152"/>
      <c r="C279" s="1987"/>
      <c r="D279" s="1987"/>
      <c r="E279" s="1987"/>
      <c r="F279" s="1987"/>
      <c r="G279" s="1987"/>
      <c r="H279" s="1987"/>
      <c r="I279" s="1987"/>
      <c r="J279" s="1987"/>
      <c r="K279" s="1987"/>
      <c r="L279" s="1987"/>
      <c r="M279" s="1987"/>
      <c r="N279" s="1987"/>
      <c r="O279" s="1987"/>
      <c r="P279" s="1987"/>
      <c r="Q279" s="1987"/>
      <c r="R279" s="1987"/>
      <c r="S279" s="1987"/>
      <c r="T279" s="1987"/>
      <c r="U279" s="1987"/>
      <c r="V279" s="1987"/>
      <c r="W279" s="1987"/>
      <c r="X279" s="1987"/>
      <c r="Y279" s="1987"/>
      <c r="Z279" s="1987"/>
      <c r="AA279" s="1987"/>
      <c r="AB279" s="1987"/>
      <c r="AC279" s="1987"/>
      <c r="AD279" s="1987"/>
      <c r="AE279" s="1987"/>
      <c r="AF279" s="1987"/>
      <c r="AG279" s="1987"/>
      <c r="AH279" s="1987"/>
      <c r="AI279" s="1987"/>
      <c r="AJ279" s="1987"/>
      <c r="AK279" s="1987"/>
      <c r="AL279" s="1987"/>
      <c r="AM279" s="1987"/>
      <c r="AN279" s="1987"/>
      <c r="AO279" s="1987"/>
      <c r="AP279" s="1987"/>
      <c r="AQ279" s="1987"/>
      <c r="AR279" s="1987"/>
      <c r="AS279" s="1987"/>
      <c r="AT279" s="1987"/>
      <c r="AU279" s="1987"/>
      <c r="AV279" s="1987"/>
      <c r="AW279" s="1987"/>
      <c r="AX279" s="1987"/>
      <c r="AY279" s="1987"/>
      <c r="AZ279" s="1987"/>
      <c r="BA279" s="1987"/>
      <c r="BB279" s="1987"/>
      <c r="BC279" s="1987"/>
      <c r="BD279" s="619"/>
      <c r="BE279" s="78"/>
      <c r="BF279" s="78"/>
      <c r="BG279" s="78"/>
    </row>
    <row r="280" spans="1:59" ht="37.35" hidden="1" customHeight="1" thickBot="1">
      <c r="A280" s="617"/>
      <c r="B280" s="152"/>
      <c r="C280" s="1987"/>
      <c r="D280" s="1987"/>
      <c r="E280" s="1987"/>
      <c r="F280" s="1987"/>
      <c r="G280" s="1987"/>
      <c r="H280" s="1987"/>
      <c r="I280" s="1987"/>
      <c r="J280" s="1987"/>
      <c r="K280" s="1987"/>
      <c r="L280" s="1987"/>
      <c r="M280" s="1987"/>
      <c r="N280" s="1987"/>
      <c r="O280" s="1987"/>
      <c r="P280" s="1987"/>
      <c r="Q280" s="1987"/>
      <c r="R280" s="1987"/>
      <c r="S280" s="1987"/>
      <c r="T280" s="1987"/>
      <c r="U280" s="1987"/>
      <c r="V280" s="1987"/>
      <c r="W280" s="1987"/>
      <c r="X280" s="1987"/>
      <c r="Y280" s="1987"/>
      <c r="Z280" s="1987"/>
      <c r="AA280" s="1987"/>
      <c r="AB280" s="1987"/>
      <c r="AC280" s="1987"/>
      <c r="AD280" s="1987"/>
      <c r="AE280" s="1987"/>
      <c r="AF280" s="1987"/>
      <c r="AG280" s="1987"/>
      <c r="AH280" s="1987"/>
      <c r="AI280" s="1987"/>
      <c r="AJ280" s="1987"/>
      <c r="AK280" s="1987"/>
      <c r="AL280" s="1987"/>
      <c r="AM280" s="1987"/>
      <c r="AN280" s="1987"/>
      <c r="AO280" s="1987"/>
      <c r="AP280" s="1987"/>
      <c r="AQ280" s="1987"/>
      <c r="AR280" s="1987"/>
      <c r="AS280" s="1987"/>
      <c r="AT280" s="1987"/>
      <c r="AU280" s="1987"/>
      <c r="AV280" s="1987"/>
      <c r="AW280" s="1987"/>
      <c r="AX280" s="1987"/>
      <c r="AY280" s="1987"/>
      <c r="AZ280" s="1987"/>
      <c r="BA280" s="1987"/>
      <c r="BB280" s="1987"/>
      <c r="BC280" s="1987"/>
      <c r="BD280" s="619"/>
      <c r="BE280" s="78"/>
      <c r="BF280" s="78"/>
      <c r="BG280" s="78"/>
    </row>
    <row r="281" spans="1:59" ht="37.35" hidden="1" customHeight="1">
      <c r="A281" s="617"/>
      <c r="B281" s="618"/>
      <c r="C281" s="1988"/>
      <c r="D281" s="1987"/>
      <c r="E281" s="1987"/>
      <c r="F281" s="1987"/>
      <c r="G281" s="1987"/>
      <c r="H281" s="1987"/>
      <c r="I281" s="1987"/>
      <c r="J281" s="1987"/>
      <c r="K281" s="1987"/>
      <c r="L281" s="1987"/>
      <c r="M281" s="1987"/>
      <c r="N281" s="1987"/>
      <c r="O281" s="1987"/>
      <c r="P281" s="1987"/>
      <c r="Q281" s="1987"/>
      <c r="R281" s="1987"/>
      <c r="S281" s="1987"/>
      <c r="T281" s="1987"/>
      <c r="U281" s="1987"/>
      <c r="V281" s="1987"/>
      <c r="W281" s="1987"/>
      <c r="X281" s="1987"/>
      <c r="Y281" s="1987"/>
      <c r="Z281" s="1987"/>
      <c r="AA281" s="1987"/>
      <c r="AB281" s="1987"/>
      <c r="AC281" s="1987"/>
      <c r="AD281" s="1987"/>
      <c r="AE281" s="1987"/>
      <c r="AF281" s="1987"/>
      <c r="AG281" s="1987"/>
      <c r="AH281" s="1987"/>
      <c r="AI281" s="1987"/>
      <c r="AJ281" s="1987"/>
      <c r="AK281" s="1987"/>
      <c r="AL281" s="1987"/>
      <c r="AM281" s="1987"/>
      <c r="AN281" s="1987"/>
      <c r="AO281" s="1987"/>
      <c r="AP281" s="1987"/>
      <c r="AQ281" s="1987"/>
      <c r="AR281" s="1987"/>
      <c r="AS281" s="1987"/>
      <c r="AT281" s="1987"/>
      <c r="AU281" s="1987"/>
      <c r="AV281" s="1987"/>
      <c r="AW281" s="1987"/>
      <c r="AX281" s="1987"/>
      <c r="AY281" s="1987"/>
      <c r="AZ281" s="1987"/>
      <c r="BA281" s="1987"/>
      <c r="BB281" s="1987"/>
      <c r="BC281" s="1987"/>
      <c r="BD281" s="619"/>
      <c r="BE281" s="78"/>
      <c r="BF281" s="78"/>
      <c r="BG281" s="78"/>
    </row>
    <row r="282" spans="1:59" ht="37.35" hidden="1" customHeight="1">
      <c r="A282" s="617"/>
      <c r="B282" s="618"/>
      <c r="C282" s="1987"/>
      <c r="D282" s="1987"/>
      <c r="E282" s="1987"/>
      <c r="F282" s="1987"/>
      <c r="G282" s="1987"/>
      <c r="H282" s="1987"/>
      <c r="I282" s="1987"/>
      <c r="J282" s="1987"/>
      <c r="K282" s="1987"/>
      <c r="L282" s="1987"/>
      <c r="M282" s="1987"/>
      <c r="N282" s="1987"/>
      <c r="O282" s="1987"/>
      <c r="P282" s="1987"/>
      <c r="Q282" s="1987"/>
      <c r="R282" s="1987"/>
      <c r="S282" s="1987"/>
      <c r="T282" s="1987"/>
      <c r="U282" s="1987"/>
      <c r="V282" s="1987"/>
      <c r="W282" s="1987"/>
      <c r="X282" s="1987"/>
      <c r="Y282" s="1987"/>
      <c r="Z282" s="1987"/>
      <c r="AA282" s="1987"/>
      <c r="AB282" s="1987"/>
      <c r="AC282" s="1987"/>
      <c r="AD282" s="1987"/>
      <c r="AE282" s="1987"/>
      <c r="AF282" s="1987"/>
      <c r="AG282" s="1987"/>
      <c r="AH282" s="1987"/>
      <c r="AI282" s="1987"/>
      <c r="AJ282" s="1987"/>
      <c r="AK282" s="1987"/>
      <c r="AL282" s="1987"/>
      <c r="AM282" s="1987"/>
      <c r="AN282" s="1987"/>
      <c r="AO282" s="1987"/>
      <c r="AP282" s="1987"/>
      <c r="AQ282" s="1987"/>
      <c r="AR282" s="1987"/>
      <c r="AS282" s="1987"/>
      <c r="AT282" s="1987"/>
      <c r="AU282" s="1987"/>
      <c r="AV282" s="1987"/>
      <c r="AW282" s="1987"/>
      <c r="AX282" s="1987"/>
      <c r="AY282" s="1987"/>
      <c r="AZ282" s="1987"/>
      <c r="BA282" s="1987"/>
      <c r="BB282" s="1987"/>
      <c r="BC282" s="1987"/>
      <c r="BD282" s="619"/>
      <c r="BE282" s="78"/>
      <c r="BF282" s="78"/>
      <c r="BG282" s="78"/>
    </row>
    <row r="283" spans="1:59" ht="37.35" hidden="1" customHeight="1">
      <c r="A283" s="617"/>
      <c r="B283" s="152"/>
      <c r="C283" s="1987"/>
      <c r="D283" s="1987"/>
      <c r="E283" s="1987"/>
      <c r="F283" s="1987"/>
      <c r="G283" s="1987"/>
      <c r="H283" s="1987"/>
      <c r="I283" s="1987"/>
      <c r="J283" s="1987"/>
      <c r="K283" s="1987"/>
      <c r="L283" s="1987"/>
      <c r="M283" s="1987"/>
      <c r="N283" s="1987"/>
      <c r="O283" s="1987"/>
      <c r="P283" s="1987"/>
      <c r="Q283" s="1987"/>
      <c r="R283" s="1987"/>
      <c r="S283" s="1987"/>
      <c r="T283" s="1987"/>
      <c r="U283" s="1987"/>
      <c r="V283" s="1987"/>
      <c r="W283" s="1987"/>
      <c r="X283" s="1987"/>
      <c r="Y283" s="1987"/>
      <c r="Z283" s="1987"/>
      <c r="AA283" s="1987"/>
      <c r="AB283" s="1987"/>
      <c r="AC283" s="1987"/>
      <c r="AD283" s="1987"/>
      <c r="AE283" s="1987"/>
      <c r="AF283" s="1987"/>
      <c r="AG283" s="1987"/>
      <c r="AH283" s="1987"/>
      <c r="AI283" s="1987"/>
      <c r="AJ283" s="1987"/>
      <c r="AK283" s="1987"/>
      <c r="AL283" s="1987"/>
      <c r="AM283" s="1987"/>
      <c r="AN283" s="1987"/>
      <c r="AO283" s="1987"/>
      <c r="AP283" s="1987"/>
      <c r="AQ283" s="1987"/>
      <c r="AR283" s="1987"/>
      <c r="AS283" s="1987"/>
      <c r="AT283" s="1987"/>
      <c r="AU283" s="1987"/>
      <c r="AV283" s="1987"/>
      <c r="AW283" s="1987"/>
      <c r="AX283" s="1987"/>
      <c r="AY283" s="1987"/>
      <c r="AZ283" s="1987"/>
      <c r="BA283" s="1987"/>
      <c r="BB283" s="1987"/>
      <c r="BC283" s="1987"/>
      <c r="BD283" s="619"/>
      <c r="BE283" s="78"/>
      <c r="BF283" s="78"/>
      <c r="BG283" s="78"/>
    </row>
    <row r="284" spans="1:59" ht="37.35" hidden="1" customHeight="1">
      <c r="A284" s="617"/>
      <c r="B284" s="152"/>
      <c r="C284" s="1987"/>
      <c r="D284" s="1987"/>
      <c r="E284" s="1987"/>
      <c r="F284" s="1987"/>
      <c r="G284" s="1987"/>
      <c r="H284" s="1987"/>
      <c r="I284" s="1987"/>
      <c r="J284" s="1987"/>
      <c r="K284" s="1987"/>
      <c r="L284" s="1987"/>
      <c r="M284" s="1987"/>
      <c r="N284" s="1987"/>
      <c r="O284" s="1987"/>
      <c r="P284" s="1987"/>
      <c r="Q284" s="1987"/>
      <c r="R284" s="1987"/>
      <c r="S284" s="1987"/>
      <c r="T284" s="1987"/>
      <c r="U284" s="1987"/>
      <c r="V284" s="1987"/>
      <c r="W284" s="1987"/>
      <c r="X284" s="1987"/>
      <c r="Y284" s="1987"/>
      <c r="Z284" s="1987"/>
      <c r="AA284" s="1987"/>
      <c r="AB284" s="1987"/>
      <c r="AC284" s="1987"/>
      <c r="AD284" s="1987"/>
      <c r="AE284" s="1987"/>
      <c r="AF284" s="1987"/>
      <c r="AG284" s="1987"/>
      <c r="AH284" s="1987"/>
      <c r="AI284" s="1987"/>
      <c r="AJ284" s="1987"/>
      <c r="AK284" s="1987"/>
      <c r="AL284" s="1987"/>
      <c r="AM284" s="1987"/>
      <c r="AN284" s="1987"/>
      <c r="AO284" s="1987"/>
      <c r="AP284" s="1987"/>
      <c r="AQ284" s="1987"/>
      <c r="AR284" s="1987"/>
      <c r="AS284" s="1987"/>
      <c r="AT284" s="1987"/>
      <c r="AU284" s="1987"/>
      <c r="AV284" s="1987"/>
      <c r="AW284" s="1987"/>
      <c r="AX284" s="1987"/>
      <c r="AY284" s="1987"/>
      <c r="AZ284" s="1987"/>
      <c r="BA284" s="1987"/>
      <c r="BB284" s="1987"/>
      <c r="BC284" s="1987"/>
      <c r="BD284" s="619"/>
      <c r="BE284" s="78"/>
      <c r="BF284" s="78"/>
      <c r="BG284" s="78"/>
    </row>
    <row r="285" spans="1:59" ht="37.35" hidden="1" customHeight="1">
      <c r="A285" s="617"/>
      <c r="B285" s="152"/>
      <c r="C285" s="1987"/>
      <c r="D285" s="1987"/>
      <c r="E285" s="1987"/>
      <c r="F285" s="1987"/>
      <c r="G285" s="1987"/>
      <c r="H285" s="1987"/>
      <c r="I285" s="1987"/>
      <c r="J285" s="1987"/>
      <c r="K285" s="1987"/>
      <c r="L285" s="1987"/>
      <c r="M285" s="1987"/>
      <c r="N285" s="1987"/>
      <c r="O285" s="1987"/>
      <c r="P285" s="1987"/>
      <c r="Q285" s="1987"/>
      <c r="R285" s="1987"/>
      <c r="S285" s="1987"/>
      <c r="T285" s="1987"/>
      <c r="U285" s="1987"/>
      <c r="V285" s="1987"/>
      <c r="W285" s="1987"/>
      <c r="X285" s="1987"/>
      <c r="Y285" s="1987"/>
      <c r="Z285" s="1987"/>
      <c r="AA285" s="1987"/>
      <c r="AB285" s="1987"/>
      <c r="AC285" s="1987"/>
      <c r="AD285" s="1987"/>
      <c r="AE285" s="1987"/>
      <c r="AF285" s="1987"/>
      <c r="AG285" s="1987"/>
      <c r="AH285" s="1987"/>
      <c r="AI285" s="1987"/>
      <c r="AJ285" s="1987"/>
      <c r="AK285" s="1987"/>
      <c r="AL285" s="1987"/>
      <c r="AM285" s="1987"/>
      <c r="AN285" s="1987"/>
      <c r="AO285" s="1987"/>
      <c r="AP285" s="1987"/>
      <c r="AQ285" s="1987"/>
      <c r="AR285" s="1987"/>
      <c r="AS285" s="1987"/>
      <c r="AT285" s="1987"/>
      <c r="AU285" s="1987"/>
      <c r="AV285" s="1987"/>
      <c r="AW285" s="1987"/>
      <c r="AX285" s="1987"/>
      <c r="AY285" s="1987"/>
      <c r="AZ285" s="1987"/>
      <c r="BA285" s="1987"/>
      <c r="BB285" s="1987"/>
      <c r="BC285" s="1987"/>
      <c r="BD285" s="619"/>
      <c r="BE285" s="78"/>
      <c r="BF285" s="78"/>
      <c r="BG285" s="78"/>
    </row>
    <row r="286" spans="1:59" ht="37.35" hidden="1" customHeight="1">
      <c r="A286" s="617"/>
      <c r="B286" s="618"/>
      <c r="C286" s="1988"/>
      <c r="D286" s="1987"/>
      <c r="E286" s="1987"/>
      <c r="F286" s="1987"/>
      <c r="G286" s="1987"/>
      <c r="H286" s="1987"/>
      <c r="I286" s="1987"/>
      <c r="J286" s="1987"/>
      <c r="K286" s="1987"/>
      <c r="L286" s="1987"/>
      <c r="M286" s="1987"/>
      <c r="N286" s="1987"/>
      <c r="O286" s="1987"/>
      <c r="P286" s="1987"/>
      <c r="Q286" s="1987"/>
      <c r="R286" s="1987"/>
      <c r="S286" s="1987"/>
      <c r="T286" s="1987"/>
      <c r="U286" s="1987"/>
      <c r="V286" s="1987"/>
      <c r="W286" s="1987"/>
      <c r="X286" s="1987"/>
      <c r="Y286" s="1987"/>
      <c r="Z286" s="1987"/>
      <c r="AA286" s="1987"/>
      <c r="AB286" s="1987"/>
      <c r="AC286" s="1987"/>
      <c r="AD286" s="1987"/>
      <c r="AE286" s="1987"/>
      <c r="AF286" s="1987"/>
      <c r="AG286" s="1987"/>
      <c r="AH286" s="1987"/>
      <c r="AI286" s="1987"/>
      <c r="AJ286" s="1987"/>
      <c r="AK286" s="1987"/>
      <c r="AL286" s="1987"/>
      <c r="AM286" s="1987"/>
      <c r="AN286" s="1987"/>
      <c r="AO286" s="1987"/>
      <c r="AP286" s="1987"/>
      <c r="AQ286" s="1987"/>
      <c r="AR286" s="1987"/>
      <c r="AS286" s="1987"/>
      <c r="AT286" s="1987"/>
      <c r="AU286" s="1987"/>
      <c r="AV286" s="1987"/>
      <c r="AW286" s="1987"/>
      <c r="AX286" s="1987"/>
      <c r="AY286" s="1987"/>
      <c r="AZ286" s="1987"/>
      <c r="BA286" s="1987"/>
      <c r="BB286" s="1987"/>
      <c r="BC286" s="1987"/>
      <c r="BD286" s="619"/>
      <c r="BE286" s="78"/>
      <c r="BF286" s="78"/>
      <c r="BG286" s="78"/>
    </row>
    <row r="287" spans="1:59" ht="37.35" hidden="1" customHeight="1">
      <c r="A287" s="617"/>
      <c r="B287" s="618"/>
      <c r="C287" s="1987"/>
      <c r="D287" s="1987"/>
      <c r="E287" s="1987"/>
      <c r="F287" s="1987"/>
      <c r="G287" s="1987"/>
      <c r="H287" s="1987"/>
      <c r="I287" s="1987"/>
      <c r="J287" s="1987"/>
      <c r="K287" s="1987"/>
      <c r="L287" s="1987"/>
      <c r="M287" s="1987"/>
      <c r="N287" s="1987"/>
      <c r="O287" s="1987"/>
      <c r="P287" s="1987"/>
      <c r="Q287" s="1987"/>
      <c r="R287" s="1987"/>
      <c r="S287" s="1987"/>
      <c r="T287" s="1987"/>
      <c r="U287" s="1987"/>
      <c r="V287" s="1987"/>
      <c r="W287" s="1987"/>
      <c r="X287" s="1987"/>
      <c r="Y287" s="1987"/>
      <c r="Z287" s="1987"/>
      <c r="AA287" s="1987"/>
      <c r="AB287" s="1987"/>
      <c r="AC287" s="1987"/>
      <c r="AD287" s="1987"/>
      <c r="AE287" s="1987"/>
      <c r="AF287" s="1987"/>
      <c r="AG287" s="1987"/>
      <c r="AH287" s="1987"/>
      <c r="AI287" s="1987"/>
      <c r="AJ287" s="1987"/>
      <c r="AK287" s="1987"/>
      <c r="AL287" s="1987"/>
      <c r="AM287" s="1987"/>
      <c r="AN287" s="1987"/>
      <c r="AO287" s="1987"/>
      <c r="AP287" s="1987"/>
      <c r="AQ287" s="1987"/>
      <c r="AR287" s="1987"/>
      <c r="AS287" s="1987"/>
      <c r="AT287" s="1987"/>
      <c r="AU287" s="1987"/>
      <c r="AV287" s="1987"/>
      <c r="AW287" s="1987"/>
      <c r="AX287" s="1987"/>
      <c r="AY287" s="1987"/>
      <c r="AZ287" s="1987"/>
      <c r="BA287" s="1987"/>
      <c r="BB287" s="1987"/>
      <c r="BC287" s="1987"/>
      <c r="BD287" s="619"/>
      <c r="BE287" s="78"/>
      <c r="BF287" s="78"/>
      <c r="BG287" s="78"/>
    </row>
    <row r="288" spans="1:59" ht="37.35" hidden="1" customHeight="1" thickBot="1">
      <c r="A288" s="617"/>
      <c r="B288" s="152"/>
      <c r="C288" s="1987"/>
      <c r="D288" s="1987"/>
      <c r="E288" s="1987"/>
      <c r="F288" s="1987"/>
      <c r="G288" s="1987"/>
      <c r="H288" s="1987"/>
      <c r="I288" s="1987"/>
      <c r="J288" s="1987"/>
      <c r="K288" s="1987"/>
      <c r="L288" s="1987"/>
      <c r="M288" s="1987"/>
      <c r="N288" s="1987"/>
      <c r="O288" s="1987"/>
      <c r="P288" s="1987"/>
      <c r="Q288" s="1987"/>
      <c r="R288" s="1987"/>
      <c r="S288" s="1987"/>
      <c r="T288" s="1987"/>
      <c r="U288" s="1987"/>
      <c r="V288" s="1987"/>
      <c r="W288" s="1987"/>
      <c r="X288" s="1987"/>
      <c r="Y288" s="1987"/>
      <c r="Z288" s="1987"/>
      <c r="AA288" s="1987"/>
      <c r="AB288" s="1987"/>
      <c r="AC288" s="1987"/>
      <c r="AD288" s="1987"/>
      <c r="AE288" s="1987"/>
      <c r="AF288" s="1987"/>
      <c r="AG288" s="1987"/>
      <c r="AH288" s="1987"/>
      <c r="AI288" s="1987"/>
      <c r="AJ288" s="1987"/>
      <c r="AK288" s="1987"/>
      <c r="AL288" s="1987"/>
      <c r="AM288" s="1987"/>
      <c r="AN288" s="1987"/>
      <c r="AO288" s="1987"/>
      <c r="AP288" s="1987"/>
      <c r="AQ288" s="1987"/>
      <c r="AR288" s="1987"/>
      <c r="AS288" s="1987"/>
      <c r="AT288" s="1987"/>
      <c r="AU288" s="1987"/>
      <c r="AV288" s="1987"/>
      <c r="AW288" s="1987"/>
      <c r="AX288" s="1987"/>
      <c r="AY288" s="1987"/>
      <c r="AZ288" s="1987"/>
      <c r="BA288" s="1987"/>
      <c r="BB288" s="1987"/>
      <c r="BC288" s="1987"/>
      <c r="BD288" s="619"/>
      <c r="BE288" s="78"/>
      <c r="BF288" s="78"/>
      <c r="BG288" s="78"/>
    </row>
    <row r="289" spans="1:76" ht="37.35" hidden="1" customHeight="1">
      <c r="A289" s="617"/>
      <c r="B289" s="152"/>
      <c r="C289" s="1987"/>
      <c r="D289" s="1987"/>
      <c r="E289" s="1987"/>
      <c r="F289" s="1987"/>
      <c r="G289" s="1987"/>
      <c r="H289" s="1987"/>
      <c r="I289" s="1987"/>
      <c r="J289" s="1987"/>
      <c r="K289" s="1987"/>
      <c r="L289" s="1987"/>
      <c r="M289" s="1987"/>
      <c r="N289" s="1987"/>
      <c r="O289" s="1987"/>
      <c r="P289" s="1987"/>
      <c r="Q289" s="1987"/>
      <c r="R289" s="1987"/>
      <c r="S289" s="1987"/>
      <c r="T289" s="1987"/>
      <c r="U289" s="1987"/>
      <c r="V289" s="1987"/>
      <c r="W289" s="1987"/>
      <c r="X289" s="1987"/>
      <c r="Y289" s="1987"/>
      <c r="Z289" s="1987"/>
      <c r="AA289" s="1987"/>
      <c r="AB289" s="1987"/>
      <c r="AC289" s="1987"/>
      <c r="AD289" s="1987"/>
      <c r="AE289" s="1987"/>
      <c r="AF289" s="1987"/>
      <c r="AG289" s="1987"/>
      <c r="AH289" s="1987"/>
      <c r="AI289" s="1987"/>
      <c r="AJ289" s="1987"/>
      <c r="AK289" s="1987"/>
      <c r="AL289" s="1987"/>
      <c r="AM289" s="1987"/>
      <c r="AN289" s="1987"/>
      <c r="AO289" s="1987"/>
      <c r="AP289" s="1987"/>
      <c r="AQ289" s="1987"/>
      <c r="AR289" s="1987"/>
      <c r="AS289" s="1987"/>
      <c r="AT289" s="1987"/>
      <c r="AU289" s="1987"/>
      <c r="AV289" s="1987"/>
      <c r="AW289" s="1987"/>
      <c r="AX289" s="1987"/>
      <c r="AY289" s="1987"/>
      <c r="AZ289" s="1987"/>
      <c r="BA289" s="1987"/>
      <c r="BB289" s="1987"/>
      <c r="BC289" s="1987"/>
      <c r="BD289" s="619"/>
      <c r="BE289" s="78"/>
      <c r="BF289" s="78"/>
      <c r="BG289" s="78"/>
    </row>
    <row r="290" spans="1:76" ht="37.35" hidden="1" customHeight="1">
      <c r="A290" s="617"/>
      <c r="B290" s="152"/>
      <c r="C290" s="1987"/>
      <c r="D290" s="1987"/>
      <c r="E290" s="1987"/>
      <c r="F290" s="1987"/>
      <c r="G290" s="1987"/>
      <c r="H290" s="1987"/>
      <c r="I290" s="1987"/>
      <c r="J290" s="1987"/>
      <c r="K290" s="1987"/>
      <c r="L290" s="1987"/>
      <c r="M290" s="1987"/>
      <c r="N290" s="1987"/>
      <c r="O290" s="1987"/>
      <c r="P290" s="1987"/>
      <c r="Q290" s="1987"/>
      <c r="R290" s="1987"/>
      <c r="S290" s="1987"/>
      <c r="T290" s="1987"/>
      <c r="U290" s="1987"/>
      <c r="V290" s="1987"/>
      <c r="W290" s="1987"/>
      <c r="X290" s="1987"/>
      <c r="Y290" s="1987"/>
      <c r="Z290" s="1987"/>
      <c r="AA290" s="1987"/>
      <c r="AB290" s="1987"/>
      <c r="AC290" s="1987"/>
      <c r="AD290" s="1987"/>
      <c r="AE290" s="1987"/>
      <c r="AF290" s="1987"/>
      <c r="AG290" s="1987"/>
      <c r="AH290" s="1987"/>
      <c r="AI290" s="1987"/>
      <c r="AJ290" s="1987"/>
      <c r="AK290" s="1987"/>
      <c r="AL290" s="1987"/>
      <c r="AM290" s="1987"/>
      <c r="AN290" s="1987"/>
      <c r="AO290" s="1987"/>
      <c r="AP290" s="1987"/>
      <c r="AQ290" s="1987"/>
      <c r="AR290" s="1987"/>
      <c r="AS290" s="1987"/>
      <c r="AT290" s="1987"/>
      <c r="AU290" s="1987"/>
      <c r="AV290" s="1987"/>
      <c r="AW290" s="1987"/>
      <c r="AX290" s="1987"/>
      <c r="AY290" s="1987"/>
      <c r="AZ290" s="1987"/>
      <c r="BA290" s="1987"/>
      <c r="BB290" s="1987"/>
      <c r="BC290" s="1987"/>
      <c r="BD290" s="619"/>
      <c r="BE290" s="78"/>
      <c r="BF290" s="78"/>
      <c r="BG290" s="78"/>
    </row>
    <row r="291" spans="1:76" ht="37.35" hidden="1" customHeight="1">
      <c r="A291" s="617"/>
      <c r="B291" s="618"/>
      <c r="C291" s="1988"/>
      <c r="D291" s="1987"/>
      <c r="E291" s="1987"/>
      <c r="F291" s="1987"/>
      <c r="G291" s="1987"/>
      <c r="H291" s="1987"/>
      <c r="I291" s="1987"/>
      <c r="J291" s="1987"/>
      <c r="K291" s="1987"/>
      <c r="L291" s="1987"/>
      <c r="M291" s="1987"/>
      <c r="N291" s="1987"/>
      <c r="O291" s="1987"/>
      <c r="P291" s="1987"/>
      <c r="Q291" s="1987"/>
      <c r="R291" s="1987"/>
      <c r="S291" s="1987"/>
      <c r="T291" s="1987"/>
      <c r="U291" s="1987"/>
      <c r="V291" s="1987"/>
      <c r="W291" s="1987"/>
      <c r="X291" s="1987"/>
      <c r="Y291" s="1987"/>
      <c r="Z291" s="1987"/>
      <c r="AA291" s="1987"/>
      <c r="AB291" s="1987"/>
      <c r="AC291" s="1987"/>
      <c r="AD291" s="1987"/>
      <c r="AE291" s="1987"/>
      <c r="AF291" s="1987"/>
      <c r="AG291" s="1987"/>
      <c r="AH291" s="1987"/>
      <c r="AI291" s="1987"/>
      <c r="AJ291" s="1987"/>
      <c r="AK291" s="1987"/>
      <c r="AL291" s="1987"/>
      <c r="AM291" s="1987"/>
      <c r="AN291" s="1987"/>
      <c r="AO291" s="1987"/>
      <c r="AP291" s="1987"/>
      <c r="AQ291" s="1987"/>
      <c r="AR291" s="1987"/>
      <c r="AS291" s="1987"/>
      <c r="AT291" s="1987"/>
      <c r="AU291" s="1987"/>
      <c r="AV291" s="1987"/>
      <c r="AW291" s="1987"/>
      <c r="AX291" s="1987"/>
      <c r="AY291" s="1987"/>
      <c r="AZ291" s="1987"/>
      <c r="BA291" s="1987"/>
      <c r="BB291" s="1987"/>
      <c r="BC291" s="1987"/>
      <c r="BD291" s="619"/>
      <c r="BE291" s="78"/>
      <c r="BF291" s="78"/>
      <c r="BG291" s="78"/>
    </row>
    <row r="292" spans="1:76" ht="37.35" hidden="1" customHeight="1">
      <c r="A292" s="617"/>
      <c r="B292" s="618"/>
      <c r="C292" s="1987"/>
      <c r="D292" s="1987"/>
      <c r="E292" s="1987"/>
      <c r="F292" s="1987"/>
      <c r="G292" s="1987"/>
      <c r="H292" s="1987"/>
      <c r="I292" s="1987"/>
      <c r="J292" s="1987"/>
      <c r="K292" s="1987"/>
      <c r="L292" s="1987"/>
      <c r="M292" s="1987"/>
      <c r="N292" s="1987"/>
      <c r="O292" s="1987"/>
      <c r="P292" s="1987"/>
      <c r="Q292" s="1987"/>
      <c r="R292" s="1987"/>
      <c r="S292" s="1987"/>
      <c r="T292" s="1987"/>
      <c r="U292" s="1987"/>
      <c r="V292" s="1987"/>
      <c r="W292" s="1987"/>
      <c r="X292" s="1987"/>
      <c r="Y292" s="1987"/>
      <c r="Z292" s="1987"/>
      <c r="AA292" s="1987"/>
      <c r="AB292" s="1987"/>
      <c r="AC292" s="1987"/>
      <c r="AD292" s="1987"/>
      <c r="AE292" s="1987"/>
      <c r="AF292" s="1987"/>
      <c r="AG292" s="1987"/>
      <c r="AH292" s="1987"/>
      <c r="AI292" s="1987"/>
      <c r="AJ292" s="1987"/>
      <c r="AK292" s="1987"/>
      <c r="AL292" s="1987"/>
      <c r="AM292" s="1987"/>
      <c r="AN292" s="1987"/>
      <c r="AO292" s="1987"/>
      <c r="AP292" s="1987"/>
      <c r="AQ292" s="1987"/>
      <c r="AR292" s="1987"/>
      <c r="AS292" s="1987"/>
      <c r="AT292" s="1987"/>
      <c r="AU292" s="1987"/>
      <c r="AV292" s="1987"/>
      <c r="AW292" s="1987"/>
      <c r="AX292" s="1987"/>
      <c r="AY292" s="1987"/>
      <c r="AZ292" s="1987"/>
      <c r="BA292" s="1987"/>
      <c r="BB292" s="1987"/>
      <c r="BC292" s="1987"/>
      <c r="BD292" s="619"/>
      <c r="BE292" s="78"/>
      <c r="BF292" s="78"/>
      <c r="BG292" s="78"/>
    </row>
    <row r="293" spans="1:76" ht="37.35" hidden="1" customHeight="1">
      <c r="A293" s="617"/>
      <c r="B293" s="152"/>
      <c r="C293" s="1987"/>
      <c r="D293" s="1987"/>
      <c r="E293" s="1987"/>
      <c r="F293" s="1987"/>
      <c r="G293" s="1987"/>
      <c r="H293" s="1987"/>
      <c r="I293" s="1987"/>
      <c r="J293" s="1987"/>
      <c r="K293" s="1987"/>
      <c r="L293" s="1987"/>
      <c r="M293" s="1987"/>
      <c r="N293" s="1987"/>
      <c r="O293" s="1987"/>
      <c r="P293" s="1987"/>
      <c r="Q293" s="1987"/>
      <c r="R293" s="1987"/>
      <c r="S293" s="1987"/>
      <c r="T293" s="1987"/>
      <c r="U293" s="1987"/>
      <c r="V293" s="1987"/>
      <c r="W293" s="1987"/>
      <c r="X293" s="1987"/>
      <c r="Y293" s="1987"/>
      <c r="Z293" s="1987"/>
      <c r="AA293" s="1987"/>
      <c r="AB293" s="1987"/>
      <c r="AC293" s="1987"/>
      <c r="AD293" s="1987"/>
      <c r="AE293" s="1987"/>
      <c r="AF293" s="1987"/>
      <c r="AG293" s="1987"/>
      <c r="AH293" s="1987"/>
      <c r="AI293" s="1987"/>
      <c r="AJ293" s="1987"/>
      <c r="AK293" s="1987"/>
      <c r="AL293" s="1987"/>
      <c r="AM293" s="1987"/>
      <c r="AN293" s="1987"/>
      <c r="AO293" s="1987"/>
      <c r="AP293" s="1987"/>
      <c r="AQ293" s="1987"/>
      <c r="AR293" s="1987"/>
      <c r="AS293" s="1987"/>
      <c r="AT293" s="1987"/>
      <c r="AU293" s="1987"/>
      <c r="AV293" s="1987"/>
      <c r="AW293" s="1987"/>
      <c r="AX293" s="1987"/>
      <c r="AY293" s="1987"/>
      <c r="AZ293" s="1987"/>
      <c r="BA293" s="1987"/>
      <c r="BB293" s="1987"/>
      <c r="BC293" s="1987"/>
      <c r="BD293" s="619"/>
      <c r="BE293" s="78"/>
      <c r="BF293" s="78"/>
      <c r="BG293" s="78"/>
    </row>
    <row r="294" spans="1:76" ht="37.35" hidden="1" customHeight="1">
      <c r="A294" s="617"/>
      <c r="B294" s="152"/>
      <c r="C294" s="1987"/>
      <c r="D294" s="1987"/>
      <c r="E294" s="1987"/>
      <c r="F294" s="1987"/>
      <c r="G294" s="1987"/>
      <c r="H294" s="1987"/>
      <c r="I294" s="1987"/>
      <c r="J294" s="1987"/>
      <c r="K294" s="1987"/>
      <c r="L294" s="1987"/>
      <c r="M294" s="1987"/>
      <c r="N294" s="1987"/>
      <c r="O294" s="1987"/>
      <c r="P294" s="1987"/>
      <c r="Q294" s="1987"/>
      <c r="R294" s="1987"/>
      <c r="S294" s="1987"/>
      <c r="T294" s="1987"/>
      <c r="U294" s="1987"/>
      <c r="V294" s="1987"/>
      <c r="W294" s="1987"/>
      <c r="X294" s="1987"/>
      <c r="Y294" s="1987"/>
      <c r="Z294" s="1987"/>
      <c r="AA294" s="1987"/>
      <c r="AB294" s="1987"/>
      <c r="AC294" s="1987"/>
      <c r="AD294" s="1987"/>
      <c r="AE294" s="1987"/>
      <c r="AF294" s="1987"/>
      <c r="AG294" s="1987"/>
      <c r="AH294" s="1987"/>
      <c r="AI294" s="1987"/>
      <c r="AJ294" s="1987"/>
      <c r="AK294" s="1987"/>
      <c r="AL294" s="1987"/>
      <c r="AM294" s="1987"/>
      <c r="AN294" s="1987"/>
      <c r="AO294" s="1987"/>
      <c r="AP294" s="1987"/>
      <c r="AQ294" s="1987"/>
      <c r="AR294" s="1987"/>
      <c r="AS294" s="1987"/>
      <c r="AT294" s="1987"/>
      <c r="AU294" s="1987"/>
      <c r="AV294" s="1987"/>
      <c r="AW294" s="1987"/>
      <c r="AX294" s="1987"/>
      <c r="AY294" s="1987"/>
      <c r="AZ294" s="1987"/>
      <c r="BA294" s="1987"/>
      <c r="BB294" s="1987"/>
      <c r="BC294" s="1987"/>
      <c r="BD294" s="619"/>
      <c r="BE294" s="78"/>
      <c r="BF294" s="78"/>
      <c r="BG294" s="78"/>
    </row>
    <row r="295" spans="1:76" ht="37.35" hidden="1" customHeight="1">
      <c r="A295" s="617"/>
      <c r="B295" s="152"/>
      <c r="C295" s="1987"/>
      <c r="D295" s="1987"/>
      <c r="E295" s="1987"/>
      <c r="F295" s="1987"/>
      <c r="G295" s="1987"/>
      <c r="H295" s="1987"/>
      <c r="I295" s="1987"/>
      <c r="J295" s="1987"/>
      <c r="K295" s="1987"/>
      <c r="L295" s="1987"/>
      <c r="M295" s="1987"/>
      <c r="N295" s="1987"/>
      <c r="O295" s="1987"/>
      <c r="P295" s="1987"/>
      <c r="Q295" s="1987"/>
      <c r="R295" s="1987"/>
      <c r="S295" s="1987"/>
      <c r="T295" s="1987"/>
      <c r="U295" s="1987"/>
      <c r="V295" s="1987"/>
      <c r="W295" s="1987"/>
      <c r="X295" s="1987"/>
      <c r="Y295" s="1987"/>
      <c r="Z295" s="1987"/>
      <c r="AA295" s="1987"/>
      <c r="AB295" s="1987"/>
      <c r="AC295" s="1987"/>
      <c r="AD295" s="1987"/>
      <c r="AE295" s="1987"/>
      <c r="AF295" s="1987"/>
      <c r="AG295" s="1987"/>
      <c r="AH295" s="1987"/>
      <c r="AI295" s="1987"/>
      <c r="AJ295" s="1987"/>
      <c r="AK295" s="1987"/>
      <c r="AL295" s="1987"/>
      <c r="AM295" s="1987"/>
      <c r="AN295" s="1987"/>
      <c r="AO295" s="1987"/>
      <c r="AP295" s="1987"/>
      <c r="AQ295" s="1987"/>
      <c r="AR295" s="1987"/>
      <c r="AS295" s="1987"/>
      <c r="AT295" s="1987"/>
      <c r="AU295" s="1987"/>
      <c r="AV295" s="1987"/>
      <c r="AW295" s="1987"/>
      <c r="AX295" s="1987"/>
      <c r="AY295" s="1987"/>
      <c r="AZ295" s="1987"/>
      <c r="BA295" s="1987"/>
      <c r="BB295" s="1987"/>
      <c r="BC295" s="1987"/>
      <c r="BD295" s="619"/>
      <c r="BE295" s="78"/>
      <c r="BF295" s="78"/>
      <c r="BG295" s="78"/>
    </row>
    <row r="296" spans="1:76" ht="37.35" hidden="1" customHeight="1" thickBot="1">
      <c r="A296" s="617"/>
      <c r="B296" s="623"/>
      <c r="C296" s="2162"/>
      <c r="D296" s="2162"/>
      <c r="E296" s="2162"/>
      <c r="F296" s="2162"/>
      <c r="G296" s="2162"/>
      <c r="H296" s="2162"/>
      <c r="I296" s="2162"/>
      <c r="J296" s="2162"/>
      <c r="K296" s="2162"/>
      <c r="L296" s="2162"/>
      <c r="M296" s="2162"/>
      <c r="N296" s="2162"/>
      <c r="O296" s="2162"/>
      <c r="P296" s="2162"/>
      <c r="Q296" s="2162"/>
      <c r="R296" s="2162"/>
      <c r="S296" s="2162"/>
      <c r="T296" s="2162"/>
      <c r="U296" s="2162"/>
      <c r="V296" s="2162"/>
      <c r="W296" s="2162"/>
      <c r="X296" s="2162"/>
      <c r="Y296" s="2162"/>
      <c r="Z296" s="2162"/>
      <c r="AA296" s="2162"/>
      <c r="AB296" s="2162"/>
      <c r="AC296" s="2162"/>
      <c r="AD296" s="2162"/>
      <c r="AE296" s="2162"/>
      <c r="AF296" s="2162"/>
      <c r="AG296" s="2162"/>
      <c r="AH296" s="2162"/>
      <c r="AI296" s="2162"/>
      <c r="AJ296" s="2162"/>
      <c r="AK296" s="2162"/>
      <c r="AL296" s="2162"/>
      <c r="AM296" s="2162"/>
      <c r="AN296" s="2162"/>
      <c r="AO296" s="2162"/>
      <c r="AP296" s="2162"/>
      <c r="AQ296" s="2162"/>
      <c r="AR296" s="2162"/>
      <c r="AS296" s="2162"/>
      <c r="AT296" s="2162"/>
      <c r="AU296" s="2162"/>
      <c r="AV296" s="2162"/>
      <c r="AW296" s="2162"/>
      <c r="AX296" s="2162"/>
      <c r="AY296" s="2162"/>
      <c r="AZ296" s="2162"/>
      <c r="BA296" s="2162"/>
      <c r="BB296" s="2162"/>
      <c r="BC296" s="2162"/>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87" t="s">
        <v>7284</v>
      </c>
      <c r="D300" s="1987"/>
      <c r="E300" s="1987"/>
      <c r="F300" s="1987"/>
      <c r="G300" s="1987"/>
      <c r="H300" s="1987"/>
      <c r="I300" s="1987"/>
      <c r="J300" s="1987"/>
      <c r="K300" s="1987"/>
      <c r="L300" s="1987"/>
      <c r="M300" s="1987"/>
      <c r="N300" s="1987"/>
      <c r="O300" s="1987"/>
      <c r="P300" s="1987"/>
      <c r="Q300" s="1987"/>
      <c r="R300" s="1987"/>
      <c r="S300" s="1987"/>
      <c r="T300" s="1987"/>
      <c r="U300" s="1987"/>
      <c r="V300" s="1987"/>
      <c r="W300" s="1987"/>
      <c r="X300" s="1987"/>
      <c r="Y300" s="1987"/>
      <c r="Z300" s="1987"/>
      <c r="AA300" s="1987"/>
      <c r="AB300" s="1987"/>
      <c r="AC300" s="1987"/>
      <c r="AD300" s="1987"/>
      <c r="AE300" s="1987"/>
      <c r="AF300" s="1987"/>
      <c r="AG300" s="1987"/>
      <c r="AH300" s="1987"/>
      <c r="AI300" s="1987"/>
      <c r="AJ300" s="1987"/>
      <c r="AK300" s="1987"/>
      <c r="AL300" s="1987"/>
      <c r="AM300" s="1987"/>
      <c r="AN300" s="1987"/>
      <c r="AO300" s="1987"/>
      <c r="AP300" s="1987"/>
      <c r="AQ300" s="1987"/>
      <c r="AR300" s="1987"/>
      <c r="AS300" s="1987"/>
      <c r="AT300" s="1987"/>
      <c r="AU300" s="1987"/>
      <c r="AV300" s="1987"/>
      <c r="AW300" s="1987"/>
      <c r="AX300" s="1987"/>
      <c r="AY300" s="1987"/>
      <c r="AZ300" s="1987"/>
      <c r="BA300" s="1987"/>
      <c r="BB300" s="1987"/>
      <c r="BC300" s="1987"/>
      <c r="BD300" s="619"/>
      <c r="BE300" s="78"/>
      <c r="BF300" s="78"/>
      <c r="BG300" s="78"/>
    </row>
    <row r="301" spans="1:76" ht="37.35" customHeight="1">
      <c r="A301" s="617"/>
      <c r="B301" s="618"/>
      <c r="C301" s="1988"/>
      <c r="D301" s="1987"/>
      <c r="E301" s="1987"/>
      <c r="F301" s="1987"/>
      <c r="G301" s="1987"/>
      <c r="H301" s="1987"/>
      <c r="I301" s="1987"/>
      <c r="J301" s="1987"/>
      <c r="K301" s="1987"/>
      <c r="L301" s="1987"/>
      <c r="M301" s="1987"/>
      <c r="N301" s="1987"/>
      <c r="O301" s="1987"/>
      <c r="P301" s="1987"/>
      <c r="Q301" s="1987"/>
      <c r="R301" s="1987"/>
      <c r="S301" s="1987"/>
      <c r="T301" s="1987"/>
      <c r="U301" s="1987"/>
      <c r="V301" s="1987"/>
      <c r="W301" s="1987"/>
      <c r="X301" s="1987"/>
      <c r="Y301" s="1987"/>
      <c r="Z301" s="1987"/>
      <c r="AA301" s="1987"/>
      <c r="AB301" s="1987"/>
      <c r="AC301" s="1987"/>
      <c r="AD301" s="1987"/>
      <c r="AE301" s="1987"/>
      <c r="AF301" s="1987"/>
      <c r="AG301" s="1987"/>
      <c r="AH301" s="1987"/>
      <c r="AI301" s="1987"/>
      <c r="AJ301" s="1987"/>
      <c r="AK301" s="1987"/>
      <c r="AL301" s="1987"/>
      <c r="AM301" s="1987"/>
      <c r="AN301" s="1987"/>
      <c r="AO301" s="1987"/>
      <c r="AP301" s="1987"/>
      <c r="AQ301" s="1987"/>
      <c r="AR301" s="1987"/>
      <c r="AS301" s="1987"/>
      <c r="AT301" s="1987"/>
      <c r="AU301" s="1987"/>
      <c r="AV301" s="1987"/>
      <c r="AW301" s="1987"/>
      <c r="AX301" s="1987"/>
      <c r="AY301" s="1987"/>
      <c r="AZ301" s="1987"/>
      <c r="BA301" s="1987"/>
      <c r="BB301" s="1987"/>
      <c r="BC301" s="1987"/>
      <c r="BD301" s="619"/>
      <c r="BE301" s="78"/>
      <c r="BF301" s="78"/>
      <c r="BG301" s="78"/>
    </row>
    <row r="302" spans="1:76" ht="37.35" customHeight="1">
      <c r="A302" s="617"/>
      <c r="B302" s="618"/>
      <c r="C302" s="1988"/>
      <c r="D302" s="1987"/>
      <c r="E302" s="1987"/>
      <c r="F302" s="1987"/>
      <c r="G302" s="1987"/>
      <c r="H302" s="1987"/>
      <c r="I302" s="1987"/>
      <c r="J302" s="1987"/>
      <c r="K302" s="1987"/>
      <c r="L302" s="1987"/>
      <c r="M302" s="1987"/>
      <c r="N302" s="1987"/>
      <c r="O302" s="1987"/>
      <c r="P302" s="1987"/>
      <c r="Q302" s="1987"/>
      <c r="R302" s="1987"/>
      <c r="S302" s="1987"/>
      <c r="T302" s="1987"/>
      <c r="U302" s="1987"/>
      <c r="V302" s="1987"/>
      <c r="W302" s="1987"/>
      <c r="X302" s="1987"/>
      <c r="Y302" s="1987"/>
      <c r="Z302" s="1987"/>
      <c r="AA302" s="1987"/>
      <c r="AB302" s="1987"/>
      <c r="AC302" s="1987"/>
      <c r="AD302" s="1987"/>
      <c r="AE302" s="1987"/>
      <c r="AF302" s="1987"/>
      <c r="AG302" s="1987"/>
      <c r="AH302" s="1987"/>
      <c r="AI302" s="1987"/>
      <c r="AJ302" s="1987"/>
      <c r="AK302" s="1987"/>
      <c r="AL302" s="1987"/>
      <c r="AM302" s="1987"/>
      <c r="AN302" s="1987"/>
      <c r="AO302" s="1987"/>
      <c r="AP302" s="1987"/>
      <c r="AQ302" s="1987"/>
      <c r="AR302" s="1987"/>
      <c r="AS302" s="1987"/>
      <c r="AT302" s="1987"/>
      <c r="AU302" s="1987"/>
      <c r="AV302" s="1987"/>
      <c r="AW302" s="1987"/>
      <c r="AX302" s="1987"/>
      <c r="AY302" s="1987"/>
      <c r="AZ302" s="1987"/>
      <c r="BA302" s="1987"/>
      <c r="BB302" s="1987"/>
      <c r="BC302" s="1987"/>
      <c r="BD302" s="619"/>
      <c r="BE302" s="78"/>
      <c r="BF302" s="78"/>
      <c r="BG302" s="78"/>
    </row>
    <row r="303" spans="1:76" ht="37.35" customHeight="1">
      <c r="A303" s="617"/>
      <c r="B303" s="618"/>
      <c r="C303" s="1988"/>
      <c r="D303" s="1987"/>
      <c r="E303" s="1987"/>
      <c r="F303" s="1987"/>
      <c r="G303" s="1987"/>
      <c r="H303" s="1987"/>
      <c r="I303" s="1987"/>
      <c r="J303" s="1987"/>
      <c r="K303" s="1987"/>
      <c r="L303" s="1987"/>
      <c r="M303" s="1987"/>
      <c r="N303" s="1987"/>
      <c r="O303" s="1987"/>
      <c r="P303" s="1987"/>
      <c r="Q303" s="1987"/>
      <c r="R303" s="1987"/>
      <c r="S303" s="1987"/>
      <c r="T303" s="1987"/>
      <c r="U303" s="1987"/>
      <c r="V303" s="1987"/>
      <c r="W303" s="1987"/>
      <c r="X303" s="1987"/>
      <c r="Y303" s="1987"/>
      <c r="Z303" s="1987"/>
      <c r="AA303" s="1987"/>
      <c r="AB303" s="1987"/>
      <c r="AC303" s="1987"/>
      <c r="AD303" s="1987"/>
      <c r="AE303" s="1987"/>
      <c r="AF303" s="1987"/>
      <c r="AG303" s="1987"/>
      <c r="AH303" s="1987"/>
      <c r="AI303" s="1987"/>
      <c r="AJ303" s="1987"/>
      <c r="AK303" s="1987"/>
      <c r="AL303" s="1987"/>
      <c r="AM303" s="1987"/>
      <c r="AN303" s="1987"/>
      <c r="AO303" s="1987"/>
      <c r="AP303" s="1987"/>
      <c r="AQ303" s="1987"/>
      <c r="AR303" s="1987"/>
      <c r="AS303" s="1987"/>
      <c r="AT303" s="1987"/>
      <c r="AU303" s="1987"/>
      <c r="AV303" s="1987"/>
      <c r="AW303" s="1987"/>
      <c r="AX303" s="1987"/>
      <c r="AY303" s="1987"/>
      <c r="AZ303" s="1987"/>
      <c r="BA303" s="1987"/>
      <c r="BB303" s="1987"/>
      <c r="BC303" s="1987"/>
      <c r="BD303" s="619"/>
      <c r="BE303" s="78"/>
      <c r="BF303" s="78"/>
      <c r="BG303" s="78"/>
    </row>
    <row r="304" spans="1:76" ht="37.35" customHeight="1">
      <c r="A304" s="617"/>
      <c r="B304" s="618"/>
      <c r="C304" s="1988"/>
      <c r="D304" s="1987"/>
      <c r="E304" s="1987"/>
      <c r="F304" s="1987"/>
      <c r="G304" s="1987"/>
      <c r="H304" s="1987"/>
      <c r="I304" s="1987"/>
      <c r="J304" s="1987"/>
      <c r="K304" s="1987"/>
      <c r="L304" s="1987"/>
      <c r="M304" s="1987"/>
      <c r="N304" s="1987"/>
      <c r="O304" s="1987"/>
      <c r="P304" s="1987"/>
      <c r="Q304" s="1987"/>
      <c r="R304" s="1987"/>
      <c r="S304" s="1987"/>
      <c r="T304" s="1987"/>
      <c r="U304" s="1987"/>
      <c r="V304" s="1987"/>
      <c r="W304" s="1987"/>
      <c r="X304" s="1987"/>
      <c r="Y304" s="1987"/>
      <c r="Z304" s="1987"/>
      <c r="AA304" s="1987"/>
      <c r="AB304" s="1987"/>
      <c r="AC304" s="1987"/>
      <c r="AD304" s="1987"/>
      <c r="AE304" s="1987"/>
      <c r="AF304" s="1987"/>
      <c r="AG304" s="1987"/>
      <c r="AH304" s="1987"/>
      <c r="AI304" s="1987"/>
      <c r="AJ304" s="1987"/>
      <c r="AK304" s="1987"/>
      <c r="AL304" s="1987"/>
      <c r="AM304" s="1987"/>
      <c r="AN304" s="1987"/>
      <c r="AO304" s="1987"/>
      <c r="AP304" s="1987"/>
      <c r="AQ304" s="1987"/>
      <c r="AR304" s="1987"/>
      <c r="AS304" s="1987"/>
      <c r="AT304" s="1987"/>
      <c r="AU304" s="1987"/>
      <c r="AV304" s="1987"/>
      <c r="AW304" s="1987"/>
      <c r="AX304" s="1987"/>
      <c r="AY304" s="1987"/>
      <c r="AZ304" s="1987"/>
      <c r="BA304" s="1987"/>
      <c r="BB304" s="1987"/>
      <c r="BC304" s="1987"/>
      <c r="BD304" s="619"/>
      <c r="BE304" s="78"/>
      <c r="BF304" s="78"/>
      <c r="BG304" s="78"/>
    </row>
    <row r="305" spans="1:59" ht="37.35" customHeight="1">
      <c r="A305" s="617"/>
      <c r="B305" s="618"/>
      <c r="C305" s="1988"/>
      <c r="D305" s="1987"/>
      <c r="E305" s="1987"/>
      <c r="F305" s="1987"/>
      <c r="G305" s="1987"/>
      <c r="H305" s="1987"/>
      <c r="I305" s="1987"/>
      <c r="J305" s="1987"/>
      <c r="K305" s="1987"/>
      <c r="L305" s="1987"/>
      <c r="M305" s="1987"/>
      <c r="N305" s="1987"/>
      <c r="O305" s="1987"/>
      <c r="P305" s="1987"/>
      <c r="Q305" s="1987"/>
      <c r="R305" s="1987"/>
      <c r="S305" s="1987"/>
      <c r="T305" s="1987"/>
      <c r="U305" s="1987"/>
      <c r="V305" s="1987"/>
      <c r="W305" s="1987"/>
      <c r="X305" s="1987"/>
      <c r="Y305" s="1987"/>
      <c r="Z305" s="1987"/>
      <c r="AA305" s="1987"/>
      <c r="AB305" s="1987"/>
      <c r="AC305" s="1987"/>
      <c r="AD305" s="1987"/>
      <c r="AE305" s="1987"/>
      <c r="AF305" s="1987"/>
      <c r="AG305" s="1987"/>
      <c r="AH305" s="1987"/>
      <c r="AI305" s="1987"/>
      <c r="AJ305" s="1987"/>
      <c r="AK305" s="1987"/>
      <c r="AL305" s="1987"/>
      <c r="AM305" s="1987"/>
      <c r="AN305" s="1987"/>
      <c r="AO305" s="1987"/>
      <c r="AP305" s="1987"/>
      <c r="AQ305" s="1987"/>
      <c r="AR305" s="1987"/>
      <c r="AS305" s="1987"/>
      <c r="AT305" s="1987"/>
      <c r="AU305" s="1987"/>
      <c r="AV305" s="1987"/>
      <c r="AW305" s="1987"/>
      <c r="AX305" s="1987"/>
      <c r="AY305" s="1987"/>
      <c r="AZ305" s="1987"/>
      <c r="BA305" s="1987"/>
      <c r="BB305" s="1987"/>
      <c r="BC305" s="1987"/>
      <c r="BD305" s="619"/>
      <c r="BE305" s="78"/>
      <c r="BF305" s="78"/>
      <c r="BG305" s="78"/>
    </row>
    <row r="306" spans="1:59" ht="37.35" customHeight="1">
      <c r="A306" s="617"/>
      <c r="B306" s="618"/>
      <c r="C306" s="1988"/>
      <c r="D306" s="1987"/>
      <c r="E306" s="1987"/>
      <c r="F306" s="1987"/>
      <c r="G306" s="1987"/>
      <c r="H306" s="1987"/>
      <c r="I306" s="1987"/>
      <c r="J306" s="1987"/>
      <c r="K306" s="1987"/>
      <c r="L306" s="1987"/>
      <c r="M306" s="1987"/>
      <c r="N306" s="1987"/>
      <c r="O306" s="1987"/>
      <c r="P306" s="1987"/>
      <c r="Q306" s="1987"/>
      <c r="R306" s="1987"/>
      <c r="S306" s="1987"/>
      <c r="T306" s="1987"/>
      <c r="U306" s="1987"/>
      <c r="V306" s="1987"/>
      <c r="W306" s="1987"/>
      <c r="X306" s="1987"/>
      <c r="Y306" s="1987"/>
      <c r="Z306" s="1987"/>
      <c r="AA306" s="1987"/>
      <c r="AB306" s="1987"/>
      <c r="AC306" s="1987"/>
      <c r="AD306" s="1987"/>
      <c r="AE306" s="1987"/>
      <c r="AF306" s="1987"/>
      <c r="AG306" s="1987"/>
      <c r="AH306" s="1987"/>
      <c r="AI306" s="1987"/>
      <c r="AJ306" s="1987"/>
      <c r="AK306" s="1987"/>
      <c r="AL306" s="1987"/>
      <c r="AM306" s="1987"/>
      <c r="AN306" s="1987"/>
      <c r="AO306" s="1987"/>
      <c r="AP306" s="1987"/>
      <c r="AQ306" s="1987"/>
      <c r="AR306" s="1987"/>
      <c r="AS306" s="1987"/>
      <c r="AT306" s="1987"/>
      <c r="AU306" s="1987"/>
      <c r="AV306" s="1987"/>
      <c r="AW306" s="1987"/>
      <c r="AX306" s="1987"/>
      <c r="AY306" s="1987"/>
      <c r="AZ306" s="1987"/>
      <c r="BA306" s="1987"/>
      <c r="BB306" s="1987"/>
      <c r="BC306" s="1987"/>
      <c r="BD306" s="619"/>
      <c r="BE306" s="78"/>
      <c r="BF306" s="78"/>
      <c r="BG306" s="78"/>
    </row>
    <row r="307" spans="1:59" ht="37.35" customHeight="1" thickBot="1">
      <c r="A307" s="617"/>
      <c r="B307" s="618"/>
      <c r="C307" s="1988"/>
      <c r="D307" s="1987"/>
      <c r="E307" s="1987"/>
      <c r="F307" s="1987"/>
      <c r="G307" s="1987"/>
      <c r="H307" s="1987"/>
      <c r="I307" s="1987"/>
      <c r="J307" s="1987"/>
      <c r="K307" s="1987"/>
      <c r="L307" s="1987"/>
      <c r="M307" s="1987"/>
      <c r="N307" s="1987"/>
      <c r="O307" s="1987"/>
      <c r="P307" s="1987"/>
      <c r="Q307" s="1987"/>
      <c r="R307" s="1987"/>
      <c r="S307" s="1987"/>
      <c r="T307" s="1987"/>
      <c r="U307" s="1987"/>
      <c r="V307" s="1987"/>
      <c r="W307" s="1987"/>
      <c r="X307" s="1987"/>
      <c r="Y307" s="1987"/>
      <c r="Z307" s="1987"/>
      <c r="AA307" s="1987"/>
      <c r="AB307" s="1987"/>
      <c r="AC307" s="1987"/>
      <c r="AD307" s="1987"/>
      <c r="AE307" s="1987"/>
      <c r="AF307" s="1987"/>
      <c r="AG307" s="1987"/>
      <c r="AH307" s="1987"/>
      <c r="AI307" s="1987"/>
      <c r="AJ307" s="1987"/>
      <c r="AK307" s="1987"/>
      <c r="AL307" s="1987"/>
      <c r="AM307" s="1987"/>
      <c r="AN307" s="1987"/>
      <c r="AO307" s="1987"/>
      <c r="AP307" s="1987"/>
      <c r="AQ307" s="1987"/>
      <c r="AR307" s="1987"/>
      <c r="AS307" s="1987"/>
      <c r="AT307" s="1987"/>
      <c r="AU307" s="1987"/>
      <c r="AV307" s="1987"/>
      <c r="AW307" s="1987"/>
      <c r="AX307" s="1987"/>
      <c r="AY307" s="1987"/>
      <c r="AZ307" s="1987"/>
      <c r="BA307" s="1987"/>
      <c r="BB307" s="1987"/>
      <c r="BC307" s="1987"/>
      <c r="BD307" s="619"/>
      <c r="BE307" s="78"/>
      <c r="BF307" s="78"/>
      <c r="BG307" s="78"/>
    </row>
    <row r="308" spans="1:59" ht="37.35" hidden="1" customHeight="1">
      <c r="A308" s="617"/>
      <c r="B308" s="618"/>
      <c r="C308" s="1987"/>
      <c r="D308" s="1987"/>
      <c r="E308" s="1987"/>
      <c r="F308" s="1987"/>
      <c r="G308" s="1987"/>
      <c r="H308" s="1987"/>
      <c r="I308" s="1987"/>
      <c r="J308" s="1987"/>
      <c r="K308" s="1987"/>
      <c r="L308" s="1987"/>
      <c r="M308" s="1987"/>
      <c r="N308" s="1987"/>
      <c r="O308" s="1987"/>
      <c r="P308" s="1987"/>
      <c r="Q308" s="1987"/>
      <c r="R308" s="1987"/>
      <c r="S308" s="1987"/>
      <c r="T308" s="1987"/>
      <c r="U308" s="1987"/>
      <c r="V308" s="1987"/>
      <c r="W308" s="1987"/>
      <c r="X308" s="1987"/>
      <c r="Y308" s="1987"/>
      <c r="Z308" s="1987"/>
      <c r="AA308" s="1987"/>
      <c r="AB308" s="1987"/>
      <c r="AC308" s="1987"/>
      <c r="AD308" s="1987"/>
      <c r="AE308" s="1987"/>
      <c r="AF308" s="1987"/>
      <c r="AG308" s="1987"/>
      <c r="AH308" s="1987"/>
      <c r="AI308" s="1987"/>
      <c r="AJ308" s="1987"/>
      <c r="AK308" s="1987"/>
      <c r="AL308" s="1987"/>
      <c r="AM308" s="1987"/>
      <c r="AN308" s="1987"/>
      <c r="AO308" s="1987"/>
      <c r="AP308" s="1987"/>
      <c r="AQ308" s="1987"/>
      <c r="AR308" s="1987"/>
      <c r="AS308" s="1987"/>
      <c r="AT308" s="1987"/>
      <c r="AU308" s="1987"/>
      <c r="AV308" s="1987"/>
      <c r="AW308" s="1987"/>
      <c r="AX308" s="1987"/>
      <c r="AY308" s="1987"/>
      <c r="AZ308" s="1987"/>
      <c r="BA308" s="1987"/>
      <c r="BB308" s="1987"/>
      <c r="BC308" s="1987"/>
      <c r="BD308" s="619"/>
      <c r="BE308" s="78"/>
      <c r="BF308" s="78"/>
      <c r="BG308" s="78"/>
    </row>
    <row r="309" spans="1:59" ht="37.35" hidden="1" customHeight="1">
      <c r="A309" s="617"/>
      <c r="B309" s="152"/>
      <c r="C309" s="1987"/>
      <c r="D309" s="1987"/>
      <c r="E309" s="1987"/>
      <c r="F309" s="1987"/>
      <c r="G309" s="1987"/>
      <c r="H309" s="1987"/>
      <c r="I309" s="1987"/>
      <c r="J309" s="1987"/>
      <c r="K309" s="1987"/>
      <c r="L309" s="1987"/>
      <c r="M309" s="1987"/>
      <c r="N309" s="1987"/>
      <c r="O309" s="1987"/>
      <c r="P309" s="1987"/>
      <c r="Q309" s="1987"/>
      <c r="R309" s="1987"/>
      <c r="S309" s="1987"/>
      <c r="T309" s="1987"/>
      <c r="U309" s="1987"/>
      <c r="V309" s="1987"/>
      <c r="W309" s="1987"/>
      <c r="X309" s="1987"/>
      <c r="Y309" s="1987"/>
      <c r="Z309" s="1987"/>
      <c r="AA309" s="1987"/>
      <c r="AB309" s="1987"/>
      <c r="AC309" s="1987"/>
      <c r="AD309" s="1987"/>
      <c r="AE309" s="1987"/>
      <c r="AF309" s="1987"/>
      <c r="AG309" s="1987"/>
      <c r="AH309" s="1987"/>
      <c r="AI309" s="1987"/>
      <c r="AJ309" s="1987"/>
      <c r="AK309" s="1987"/>
      <c r="AL309" s="1987"/>
      <c r="AM309" s="1987"/>
      <c r="AN309" s="1987"/>
      <c r="AO309" s="1987"/>
      <c r="AP309" s="1987"/>
      <c r="AQ309" s="1987"/>
      <c r="AR309" s="1987"/>
      <c r="AS309" s="1987"/>
      <c r="AT309" s="1987"/>
      <c r="AU309" s="1987"/>
      <c r="AV309" s="1987"/>
      <c r="AW309" s="1987"/>
      <c r="AX309" s="1987"/>
      <c r="AY309" s="1987"/>
      <c r="AZ309" s="1987"/>
      <c r="BA309" s="1987"/>
      <c r="BB309" s="1987"/>
      <c r="BC309" s="1987"/>
      <c r="BD309" s="619"/>
      <c r="BE309" s="78"/>
      <c r="BF309" s="78"/>
      <c r="BG309" s="78"/>
    </row>
    <row r="310" spans="1:59" ht="37.35" hidden="1" customHeight="1">
      <c r="A310" s="617"/>
      <c r="B310" s="152"/>
      <c r="C310" s="1987"/>
      <c r="D310" s="1987"/>
      <c r="E310" s="1987"/>
      <c r="F310" s="1987"/>
      <c r="G310" s="1987"/>
      <c r="H310" s="1987"/>
      <c r="I310" s="1987"/>
      <c r="J310" s="1987"/>
      <c r="K310" s="1987"/>
      <c r="L310" s="1987"/>
      <c r="M310" s="1987"/>
      <c r="N310" s="1987"/>
      <c r="O310" s="1987"/>
      <c r="P310" s="1987"/>
      <c r="Q310" s="1987"/>
      <c r="R310" s="1987"/>
      <c r="S310" s="1987"/>
      <c r="T310" s="1987"/>
      <c r="U310" s="1987"/>
      <c r="V310" s="1987"/>
      <c r="W310" s="1987"/>
      <c r="X310" s="1987"/>
      <c r="Y310" s="1987"/>
      <c r="Z310" s="1987"/>
      <c r="AA310" s="1987"/>
      <c r="AB310" s="1987"/>
      <c r="AC310" s="1987"/>
      <c r="AD310" s="1987"/>
      <c r="AE310" s="1987"/>
      <c r="AF310" s="1987"/>
      <c r="AG310" s="1987"/>
      <c r="AH310" s="1987"/>
      <c r="AI310" s="1987"/>
      <c r="AJ310" s="1987"/>
      <c r="AK310" s="1987"/>
      <c r="AL310" s="1987"/>
      <c r="AM310" s="1987"/>
      <c r="AN310" s="1987"/>
      <c r="AO310" s="1987"/>
      <c r="AP310" s="1987"/>
      <c r="AQ310" s="1987"/>
      <c r="AR310" s="1987"/>
      <c r="AS310" s="1987"/>
      <c r="AT310" s="1987"/>
      <c r="AU310" s="1987"/>
      <c r="AV310" s="1987"/>
      <c r="AW310" s="1987"/>
      <c r="AX310" s="1987"/>
      <c r="AY310" s="1987"/>
      <c r="AZ310" s="1987"/>
      <c r="BA310" s="1987"/>
      <c r="BB310" s="1987"/>
      <c r="BC310" s="1987"/>
      <c r="BD310" s="619"/>
      <c r="BE310" s="78"/>
      <c r="BF310" s="78"/>
      <c r="BG310" s="78"/>
    </row>
    <row r="311" spans="1:59" ht="37.35" hidden="1" customHeight="1">
      <c r="A311" s="617"/>
      <c r="B311" s="152"/>
      <c r="C311" s="1987"/>
      <c r="D311" s="1987"/>
      <c r="E311" s="1987"/>
      <c r="F311" s="1987"/>
      <c r="G311" s="1987"/>
      <c r="H311" s="1987"/>
      <c r="I311" s="1987"/>
      <c r="J311" s="1987"/>
      <c r="K311" s="1987"/>
      <c r="L311" s="1987"/>
      <c r="M311" s="1987"/>
      <c r="N311" s="1987"/>
      <c r="O311" s="1987"/>
      <c r="P311" s="1987"/>
      <c r="Q311" s="1987"/>
      <c r="R311" s="1987"/>
      <c r="S311" s="1987"/>
      <c r="T311" s="1987"/>
      <c r="U311" s="1987"/>
      <c r="V311" s="1987"/>
      <c r="W311" s="1987"/>
      <c r="X311" s="1987"/>
      <c r="Y311" s="1987"/>
      <c r="Z311" s="1987"/>
      <c r="AA311" s="1987"/>
      <c r="AB311" s="1987"/>
      <c r="AC311" s="1987"/>
      <c r="AD311" s="1987"/>
      <c r="AE311" s="1987"/>
      <c r="AF311" s="1987"/>
      <c r="AG311" s="1987"/>
      <c r="AH311" s="1987"/>
      <c r="AI311" s="1987"/>
      <c r="AJ311" s="1987"/>
      <c r="AK311" s="1987"/>
      <c r="AL311" s="1987"/>
      <c r="AM311" s="1987"/>
      <c r="AN311" s="1987"/>
      <c r="AO311" s="1987"/>
      <c r="AP311" s="1987"/>
      <c r="AQ311" s="1987"/>
      <c r="AR311" s="1987"/>
      <c r="AS311" s="1987"/>
      <c r="AT311" s="1987"/>
      <c r="AU311" s="1987"/>
      <c r="AV311" s="1987"/>
      <c r="AW311" s="1987"/>
      <c r="AX311" s="1987"/>
      <c r="AY311" s="1987"/>
      <c r="AZ311" s="1987"/>
      <c r="BA311" s="1987"/>
      <c r="BB311" s="1987"/>
      <c r="BC311" s="1987"/>
      <c r="BD311" s="619"/>
      <c r="BE311" s="78"/>
      <c r="BF311" s="78"/>
      <c r="BG311" s="78"/>
    </row>
    <row r="312" spans="1:59" ht="37.35" hidden="1" customHeight="1">
      <c r="A312" s="617"/>
      <c r="B312" s="618"/>
      <c r="C312" s="1988"/>
      <c r="D312" s="1987"/>
      <c r="E312" s="1987"/>
      <c r="F312" s="1987"/>
      <c r="G312" s="1987"/>
      <c r="H312" s="1987"/>
      <c r="I312" s="1987"/>
      <c r="J312" s="1987"/>
      <c r="K312" s="1987"/>
      <c r="L312" s="1987"/>
      <c r="M312" s="1987"/>
      <c r="N312" s="1987"/>
      <c r="O312" s="1987"/>
      <c r="P312" s="1987"/>
      <c r="Q312" s="1987"/>
      <c r="R312" s="1987"/>
      <c r="S312" s="1987"/>
      <c r="T312" s="1987"/>
      <c r="U312" s="1987"/>
      <c r="V312" s="1987"/>
      <c r="W312" s="1987"/>
      <c r="X312" s="1987"/>
      <c r="Y312" s="1987"/>
      <c r="Z312" s="1987"/>
      <c r="AA312" s="1987"/>
      <c r="AB312" s="1987"/>
      <c r="AC312" s="1987"/>
      <c r="AD312" s="1987"/>
      <c r="AE312" s="1987"/>
      <c r="AF312" s="1987"/>
      <c r="AG312" s="1987"/>
      <c r="AH312" s="1987"/>
      <c r="AI312" s="1987"/>
      <c r="AJ312" s="1987"/>
      <c r="AK312" s="1987"/>
      <c r="AL312" s="1987"/>
      <c r="AM312" s="1987"/>
      <c r="AN312" s="1987"/>
      <c r="AO312" s="1987"/>
      <c r="AP312" s="1987"/>
      <c r="AQ312" s="1987"/>
      <c r="AR312" s="1987"/>
      <c r="AS312" s="1987"/>
      <c r="AT312" s="1987"/>
      <c r="AU312" s="1987"/>
      <c r="AV312" s="1987"/>
      <c r="AW312" s="1987"/>
      <c r="AX312" s="1987"/>
      <c r="AY312" s="1987"/>
      <c r="AZ312" s="1987"/>
      <c r="BA312" s="1987"/>
      <c r="BB312" s="1987"/>
      <c r="BC312" s="1987"/>
      <c r="BD312" s="619"/>
      <c r="BE312" s="78"/>
      <c r="BF312" s="78"/>
      <c r="BG312" s="78"/>
    </row>
    <row r="313" spans="1:59" ht="37.35" hidden="1" customHeight="1">
      <c r="A313" s="617"/>
      <c r="B313" s="618"/>
      <c r="C313" s="1987"/>
      <c r="D313" s="1987"/>
      <c r="E313" s="1987"/>
      <c r="F313" s="1987"/>
      <c r="G313" s="1987"/>
      <c r="H313" s="1987"/>
      <c r="I313" s="1987"/>
      <c r="J313" s="1987"/>
      <c r="K313" s="1987"/>
      <c r="L313" s="1987"/>
      <c r="M313" s="1987"/>
      <c r="N313" s="1987"/>
      <c r="O313" s="1987"/>
      <c r="P313" s="1987"/>
      <c r="Q313" s="1987"/>
      <c r="R313" s="1987"/>
      <c r="S313" s="1987"/>
      <c r="T313" s="1987"/>
      <c r="U313" s="1987"/>
      <c r="V313" s="1987"/>
      <c r="W313" s="1987"/>
      <c r="X313" s="1987"/>
      <c r="Y313" s="1987"/>
      <c r="Z313" s="1987"/>
      <c r="AA313" s="1987"/>
      <c r="AB313" s="1987"/>
      <c r="AC313" s="1987"/>
      <c r="AD313" s="1987"/>
      <c r="AE313" s="1987"/>
      <c r="AF313" s="1987"/>
      <c r="AG313" s="1987"/>
      <c r="AH313" s="1987"/>
      <c r="AI313" s="1987"/>
      <c r="AJ313" s="1987"/>
      <c r="AK313" s="1987"/>
      <c r="AL313" s="1987"/>
      <c r="AM313" s="1987"/>
      <c r="AN313" s="1987"/>
      <c r="AO313" s="1987"/>
      <c r="AP313" s="1987"/>
      <c r="AQ313" s="1987"/>
      <c r="AR313" s="1987"/>
      <c r="AS313" s="1987"/>
      <c r="AT313" s="1987"/>
      <c r="AU313" s="1987"/>
      <c r="AV313" s="1987"/>
      <c r="AW313" s="1987"/>
      <c r="AX313" s="1987"/>
      <c r="AY313" s="1987"/>
      <c r="AZ313" s="1987"/>
      <c r="BA313" s="1987"/>
      <c r="BB313" s="1987"/>
      <c r="BC313" s="1987"/>
      <c r="BD313" s="619"/>
      <c r="BE313" s="78"/>
      <c r="BF313" s="78"/>
      <c r="BG313" s="78"/>
    </row>
    <row r="314" spans="1:59" ht="37.35" hidden="1" customHeight="1">
      <c r="A314" s="617"/>
      <c r="B314" s="152"/>
      <c r="C314" s="1987"/>
      <c r="D314" s="1987"/>
      <c r="E314" s="1987"/>
      <c r="F314" s="1987"/>
      <c r="G314" s="1987"/>
      <c r="H314" s="1987"/>
      <c r="I314" s="1987"/>
      <c r="J314" s="1987"/>
      <c r="K314" s="1987"/>
      <c r="L314" s="1987"/>
      <c r="M314" s="1987"/>
      <c r="N314" s="1987"/>
      <c r="O314" s="1987"/>
      <c r="P314" s="1987"/>
      <c r="Q314" s="1987"/>
      <c r="R314" s="1987"/>
      <c r="S314" s="1987"/>
      <c r="T314" s="1987"/>
      <c r="U314" s="1987"/>
      <c r="V314" s="1987"/>
      <c r="W314" s="1987"/>
      <c r="X314" s="1987"/>
      <c r="Y314" s="1987"/>
      <c r="Z314" s="1987"/>
      <c r="AA314" s="1987"/>
      <c r="AB314" s="1987"/>
      <c r="AC314" s="1987"/>
      <c r="AD314" s="1987"/>
      <c r="AE314" s="1987"/>
      <c r="AF314" s="1987"/>
      <c r="AG314" s="1987"/>
      <c r="AH314" s="1987"/>
      <c r="AI314" s="1987"/>
      <c r="AJ314" s="1987"/>
      <c r="AK314" s="1987"/>
      <c r="AL314" s="1987"/>
      <c r="AM314" s="1987"/>
      <c r="AN314" s="1987"/>
      <c r="AO314" s="1987"/>
      <c r="AP314" s="1987"/>
      <c r="AQ314" s="1987"/>
      <c r="AR314" s="1987"/>
      <c r="AS314" s="1987"/>
      <c r="AT314" s="1987"/>
      <c r="AU314" s="1987"/>
      <c r="AV314" s="1987"/>
      <c r="AW314" s="1987"/>
      <c r="AX314" s="1987"/>
      <c r="AY314" s="1987"/>
      <c r="AZ314" s="1987"/>
      <c r="BA314" s="1987"/>
      <c r="BB314" s="1987"/>
      <c r="BC314" s="1987"/>
      <c r="BD314" s="619"/>
      <c r="BE314" s="78"/>
      <c r="BF314" s="78"/>
      <c r="BG314" s="78"/>
    </row>
    <row r="315" spans="1:59" ht="37.35" hidden="1" customHeight="1" thickBot="1">
      <c r="A315" s="617"/>
      <c r="B315" s="152"/>
      <c r="C315" s="1987"/>
      <c r="D315" s="1987"/>
      <c r="E315" s="1987"/>
      <c r="F315" s="1987"/>
      <c r="G315" s="1987"/>
      <c r="H315" s="1987"/>
      <c r="I315" s="1987"/>
      <c r="J315" s="1987"/>
      <c r="K315" s="1987"/>
      <c r="L315" s="1987"/>
      <c r="M315" s="1987"/>
      <c r="N315" s="1987"/>
      <c r="O315" s="1987"/>
      <c r="P315" s="1987"/>
      <c r="Q315" s="1987"/>
      <c r="R315" s="1987"/>
      <c r="S315" s="1987"/>
      <c r="T315" s="1987"/>
      <c r="U315" s="1987"/>
      <c r="V315" s="1987"/>
      <c r="W315" s="1987"/>
      <c r="X315" s="1987"/>
      <c r="Y315" s="1987"/>
      <c r="Z315" s="1987"/>
      <c r="AA315" s="1987"/>
      <c r="AB315" s="1987"/>
      <c r="AC315" s="1987"/>
      <c r="AD315" s="1987"/>
      <c r="AE315" s="1987"/>
      <c r="AF315" s="1987"/>
      <c r="AG315" s="1987"/>
      <c r="AH315" s="1987"/>
      <c r="AI315" s="1987"/>
      <c r="AJ315" s="1987"/>
      <c r="AK315" s="1987"/>
      <c r="AL315" s="1987"/>
      <c r="AM315" s="1987"/>
      <c r="AN315" s="1987"/>
      <c r="AO315" s="1987"/>
      <c r="AP315" s="1987"/>
      <c r="AQ315" s="1987"/>
      <c r="AR315" s="1987"/>
      <c r="AS315" s="1987"/>
      <c r="AT315" s="1987"/>
      <c r="AU315" s="1987"/>
      <c r="AV315" s="1987"/>
      <c r="AW315" s="1987"/>
      <c r="AX315" s="1987"/>
      <c r="AY315" s="1987"/>
      <c r="AZ315" s="1987"/>
      <c r="BA315" s="1987"/>
      <c r="BB315" s="1987"/>
      <c r="BC315" s="1987"/>
      <c r="BD315" s="619"/>
      <c r="BE315" s="78"/>
      <c r="BF315" s="78"/>
      <c r="BG315" s="78"/>
    </row>
    <row r="316" spans="1:59" ht="37.35" hidden="1" customHeight="1">
      <c r="A316" s="617"/>
      <c r="B316" s="152"/>
      <c r="C316" s="1987"/>
      <c r="D316" s="1987"/>
      <c r="E316" s="1987"/>
      <c r="F316" s="1987"/>
      <c r="G316" s="1987"/>
      <c r="H316" s="1987"/>
      <c r="I316" s="1987"/>
      <c r="J316" s="1987"/>
      <c r="K316" s="1987"/>
      <c r="L316" s="1987"/>
      <c r="M316" s="1987"/>
      <c r="N316" s="1987"/>
      <c r="O316" s="1987"/>
      <c r="P316" s="1987"/>
      <c r="Q316" s="1987"/>
      <c r="R316" s="1987"/>
      <c r="S316" s="1987"/>
      <c r="T316" s="1987"/>
      <c r="U316" s="1987"/>
      <c r="V316" s="1987"/>
      <c r="W316" s="1987"/>
      <c r="X316" s="1987"/>
      <c r="Y316" s="1987"/>
      <c r="Z316" s="1987"/>
      <c r="AA316" s="1987"/>
      <c r="AB316" s="1987"/>
      <c r="AC316" s="1987"/>
      <c r="AD316" s="1987"/>
      <c r="AE316" s="1987"/>
      <c r="AF316" s="1987"/>
      <c r="AG316" s="1987"/>
      <c r="AH316" s="1987"/>
      <c r="AI316" s="1987"/>
      <c r="AJ316" s="1987"/>
      <c r="AK316" s="1987"/>
      <c r="AL316" s="1987"/>
      <c r="AM316" s="1987"/>
      <c r="AN316" s="1987"/>
      <c r="AO316" s="1987"/>
      <c r="AP316" s="1987"/>
      <c r="AQ316" s="1987"/>
      <c r="AR316" s="1987"/>
      <c r="AS316" s="1987"/>
      <c r="AT316" s="1987"/>
      <c r="AU316" s="1987"/>
      <c r="AV316" s="1987"/>
      <c r="AW316" s="1987"/>
      <c r="AX316" s="1987"/>
      <c r="AY316" s="1987"/>
      <c r="AZ316" s="1987"/>
      <c r="BA316" s="1987"/>
      <c r="BB316" s="1987"/>
      <c r="BC316" s="1987"/>
      <c r="BD316" s="619"/>
      <c r="BE316" s="78"/>
      <c r="BF316" s="78"/>
      <c r="BG316" s="78"/>
    </row>
    <row r="317" spans="1:59" ht="37.35" hidden="1" customHeight="1">
      <c r="A317" s="617"/>
      <c r="B317" s="618"/>
      <c r="C317" s="1988"/>
      <c r="D317" s="1987"/>
      <c r="E317" s="1987"/>
      <c r="F317" s="1987"/>
      <c r="G317" s="1987"/>
      <c r="H317" s="1987"/>
      <c r="I317" s="1987"/>
      <c r="J317" s="1987"/>
      <c r="K317" s="1987"/>
      <c r="L317" s="1987"/>
      <c r="M317" s="1987"/>
      <c r="N317" s="1987"/>
      <c r="O317" s="1987"/>
      <c r="P317" s="1987"/>
      <c r="Q317" s="1987"/>
      <c r="R317" s="1987"/>
      <c r="S317" s="1987"/>
      <c r="T317" s="1987"/>
      <c r="U317" s="1987"/>
      <c r="V317" s="1987"/>
      <c r="W317" s="1987"/>
      <c r="X317" s="1987"/>
      <c r="Y317" s="1987"/>
      <c r="Z317" s="1987"/>
      <c r="AA317" s="1987"/>
      <c r="AB317" s="1987"/>
      <c r="AC317" s="1987"/>
      <c r="AD317" s="1987"/>
      <c r="AE317" s="1987"/>
      <c r="AF317" s="1987"/>
      <c r="AG317" s="1987"/>
      <c r="AH317" s="1987"/>
      <c r="AI317" s="1987"/>
      <c r="AJ317" s="1987"/>
      <c r="AK317" s="1987"/>
      <c r="AL317" s="1987"/>
      <c r="AM317" s="1987"/>
      <c r="AN317" s="1987"/>
      <c r="AO317" s="1987"/>
      <c r="AP317" s="1987"/>
      <c r="AQ317" s="1987"/>
      <c r="AR317" s="1987"/>
      <c r="AS317" s="1987"/>
      <c r="AT317" s="1987"/>
      <c r="AU317" s="1987"/>
      <c r="AV317" s="1987"/>
      <c r="AW317" s="1987"/>
      <c r="AX317" s="1987"/>
      <c r="AY317" s="1987"/>
      <c r="AZ317" s="1987"/>
      <c r="BA317" s="1987"/>
      <c r="BB317" s="1987"/>
      <c r="BC317" s="1987"/>
      <c r="BD317" s="619"/>
      <c r="BE317" s="78"/>
      <c r="BF317" s="78"/>
      <c r="BG317" s="78"/>
    </row>
    <row r="318" spans="1:59" ht="37.35" hidden="1" customHeight="1">
      <c r="A318" s="617"/>
      <c r="B318" s="618"/>
      <c r="C318" s="1987"/>
      <c r="D318" s="1987"/>
      <c r="E318" s="1987"/>
      <c r="F318" s="1987"/>
      <c r="G318" s="1987"/>
      <c r="H318" s="1987"/>
      <c r="I318" s="1987"/>
      <c r="J318" s="1987"/>
      <c r="K318" s="1987"/>
      <c r="L318" s="1987"/>
      <c r="M318" s="1987"/>
      <c r="N318" s="1987"/>
      <c r="O318" s="1987"/>
      <c r="P318" s="1987"/>
      <c r="Q318" s="1987"/>
      <c r="R318" s="1987"/>
      <c r="S318" s="1987"/>
      <c r="T318" s="1987"/>
      <c r="U318" s="1987"/>
      <c r="V318" s="1987"/>
      <c r="W318" s="1987"/>
      <c r="X318" s="1987"/>
      <c r="Y318" s="1987"/>
      <c r="Z318" s="1987"/>
      <c r="AA318" s="1987"/>
      <c r="AB318" s="1987"/>
      <c r="AC318" s="1987"/>
      <c r="AD318" s="1987"/>
      <c r="AE318" s="1987"/>
      <c r="AF318" s="1987"/>
      <c r="AG318" s="1987"/>
      <c r="AH318" s="1987"/>
      <c r="AI318" s="1987"/>
      <c r="AJ318" s="1987"/>
      <c r="AK318" s="1987"/>
      <c r="AL318" s="1987"/>
      <c r="AM318" s="1987"/>
      <c r="AN318" s="1987"/>
      <c r="AO318" s="1987"/>
      <c r="AP318" s="1987"/>
      <c r="AQ318" s="1987"/>
      <c r="AR318" s="1987"/>
      <c r="AS318" s="1987"/>
      <c r="AT318" s="1987"/>
      <c r="AU318" s="1987"/>
      <c r="AV318" s="1987"/>
      <c r="AW318" s="1987"/>
      <c r="AX318" s="1987"/>
      <c r="AY318" s="1987"/>
      <c r="AZ318" s="1987"/>
      <c r="BA318" s="1987"/>
      <c r="BB318" s="1987"/>
      <c r="BC318" s="1987"/>
      <c r="BD318" s="619"/>
      <c r="BE318" s="78"/>
      <c r="BF318" s="78"/>
      <c r="BG318" s="78"/>
    </row>
    <row r="319" spans="1:59" ht="37.35" hidden="1" customHeight="1">
      <c r="A319" s="617"/>
      <c r="B319" s="152"/>
      <c r="C319" s="1987"/>
      <c r="D319" s="1987"/>
      <c r="E319" s="1987"/>
      <c r="F319" s="1987"/>
      <c r="G319" s="1987"/>
      <c r="H319" s="1987"/>
      <c r="I319" s="1987"/>
      <c r="J319" s="1987"/>
      <c r="K319" s="1987"/>
      <c r="L319" s="1987"/>
      <c r="M319" s="1987"/>
      <c r="N319" s="1987"/>
      <c r="O319" s="1987"/>
      <c r="P319" s="1987"/>
      <c r="Q319" s="1987"/>
      <c r="R319" s="1987"/>
      <c r="S319" s="1987"/>
      <c r="T319" s="1987"/>
      <c r="U319" s="1987"/>
      <c r="V319" s="1987"/>
      <c r="W319" s="1987"/>
      <c r="X319" s="1987"/>
      <c r="Y319" s="1987"/>
      <c r="Z319" s="1987"/>
      <c r="AA319" s="1987"/>
      <c r="AB319" s="1987"/>
      <c r="AC319" s="1987"/>
      <c r="AD319" s="1987"/>
      <c r="AE319" s="1987"/>
      <c r="AF319" s="1987"/>
      <c r="AG319" s="1987"/>
      <c r="AH319" s="1987"/>
      <c r="AI319" s="1987"/>
      <c r="AJ319" s="1987"/>
      <c r="AK319" s="1987"/>
      <c r="AL319" s="1987"/>
      <c r="AM319" s="1987"/>
      <c r="AN319" s="1987"/>
      <c r="AO319" s="1987"/>
      <c r="AP319" s="1987"/>
      <c r="AQ319" s="1987"/>
      <c r="AR319" s="1987"/>
      <c r="AS319" s="1987"/>
      <c r="AT319" s="1987"/>
      <c r="AU319" s="1987"/>
      <c r="AV319" s="1987"/>
      <c r="AW319" s="1987"/>
      <c r="AX319" s="1987"/>
      <c r="AY319" s="1987"/>
      <c r="AZ319" s="1987"/>
      <c r="BA319" s="1987"/>
      <c r="BB319" s="1987"/>
      <c r="BC319" s="1987"/>
      <c r="BD319" s="619"/>
      <c r="BE319" s="78"/>
      <c r="BF319" s="78"/>
      <c r="BG319" s="78"/>
    </row>
    <row r="320" spans="1:59" ht="37.35" hidden="1" customHeight="1">
      <c r="A320" s="617"/>
      <c r="B320" s="152"/>
      <c r="C320" s="1987"/>
      <c r="D320" s="1987"/>
      <c r="E320" s="1987"/>
      <c r="F320" s="1987"/>
      <c r="G320" s="1987"/>
      <c r="H320" s="1987"/>
      <c r="I320" s="1987"/>
      <c r="J320" s="1987"/>
      <c r="K320" s="1987"/>
      <c r="L320" s="1987"/>
      <c r="M320" s="1987"/>
      <c r="N320" s="1987"/>
      <c r="O320" s="1987"/>
      <c r="P320" s="1987"/>
      <c r="Q320" s="1987"/>
      <c r="R320" s="1987"/>
      <c r="S320" s="1987"/>
      <c r="T320" s="1987"/>
      <c r="U320" s="1987"/>
      <c r="V320" s="1987"/>
      <c r="W320" s="1987"/>
      <c r="X320" s="1987"/>
      <c r="Y320" s="1987"/>
      <c r="Z320" s="1987"/>
      <c r="AA320" s="1987"/>
      <c r="AB320" s="1987"/>
      <c r="AC320" s="1987"/>
      <c r="AD320" s="1987"/>
      <c r="AE320" s="1987"/>
      <c r="AF320" s="1987"/>
      <c r="AG320" s="1987"/>
      <c r="AH320" s="1987"/>
      <c r="AI320" s="1987"/>
      <c r="AJ320" s="1987"/>
      <c r="AK320" s="1987"/>
      <c r="AL320" s="1987"/>
      <c r="AM320" s="1987"/>
      <c r="AN320" s="1987"/>
      <c r="AO320" s="1987"/>
      <c r="AP320" s="1987"/>
      <c r="AQ320" s="1987"/>
      <c r="AR320" s="1987"/>
      <c r="AS320" s="1987"/>
      <c r="AT320" s="1987"/>
      <c r="AU320" s="1987"/>
      <c r="AV320" s="1987"/>
      <c r="AW320" s="1987"/>
      <c r="AX320" s="1987"/>
      <c r="AY320" s="1987"/>
      <c r="AZ320" s="1987"/>
      <c r="BA320" s="1987"/>
      <c r="BB320" s="1987"/>
      <c r="BC320" s="1987"/>
      <c r="BD320" s="619"/>
      <c r="BE320" s="78"/>
      <c r="BF320" s="78"/>
      <c r="BG320" s="78"/>
    </row>
    <row r="321" spans="1:76" ht="37.35" hidden="1" customHeight="1">
      <c r="A321" s="617"/>
      <c r="B321" s="152"/>
      <c r="C321" s="1987"/>
      <c r="D321" s="1987"/>
      <c r="E321" s="1987"/>
      <c r="F321" s="1987"/>
      <c r="G321" s="1987"/>
      <c r="H321" s="1987"/>
      <c r="I321" s="1987"/>
      <c r="J321" s="1987"/>
      <c r="K321" s="1987"/>
      <c r="L321" s="1987"/>
      <c r="M321" s="1987"/>
      <c r="N321" s="1987"/>
      <c r="O321" s="1987"/>
      <c r="P321" s="1987"/>
      <c r="Q321" s="1987"/>
      <c r="R321" s="1987"/>
      <c r="S321" s="1987"/>
      <c r="T321" s="1987"/>
      <c r="U321" s="1987"/>
      <c r="V321" s="1987"/>
      <c r="W321" s="1987"/>
      <c r="X321" s="1987"/>
      <c r="Y321" s="1987"/>
      <c r="Z321" s="1987"/>
      <c r="AA321" s="1987"/>
      <c r="AB321" s="1987"/>
      <c r="AC321" s="1987"/>
      <c r="AD321" s="1987"/>
      <c r="AE321" s="1987"/>
      <c r="AF321" s="1987"/>
      <c r="AG321" s="1987"/>
      <c r="AH321" s="1987"/>
      <c r="AI321" s="1987"/>
      <c r="AJ321" s="1987"/>
      <c r="AK321" s="1987"/>
      <c r="AL321" s="1987"/>
      <c r="AM321" s="1987"/>
      <c r="AN321" s="1987"/>
      <c r="AO321" s="1987"/>
      <c r="AP321" s="1987"/>
      <c r="AQ321" s="1987"/>
      <c r="AR321" s="1987"/>
      <c r="AS321" s="1987"/>
      <c r="AT321" s="1987"/>
      <c r="AU321" s="1987"/>
      <c r="AV321" s="1987"/>
      <c r="AW321" s="1987"/>
      <c r="AX321" s="1987"/>
      <c r="AY321" s="1987"/>
      <c r="AZ321" s="1987"/>
      <c r="BA321" s="1987"/>
      <c r="BB321" s="1987"/>
      <c r="BC321" s="1987"/>
      <c r="BD321" s="619"/>
      <c r="BE321" s="78"/>
      <c r="BF321" s="78"/>
      <c r="BG321" s="78"/>
    </row>
    <row r="322" spans="1:76" ht="37.35" hidden="1" customHeight="1">
      <c r="A322" s="617"/>
      <c r="B322" s="618"/>
      <c r="C322" s="1988"/>
      <c r="D322" s="1987"/>
      <c r="E322" s="1987"/>
      <c r="F322" s="1987"/>
      <c r="G322" s="1987"/>
      <c r="H322" s="1987"/>
      <c r="I322" s="1987"/>
      <c r="J322" s="1987"/>
      <c r="K322" s="1987"/>
      <c r="L322" s="1987"/>
      <c r="M322" s="1987"/>
      <c r="N322" s="1987"/>
      <c r="O322" s="1987"/>
      <c r="P322" s="1987"/>
      <c r="Q322" s="1987"/>
      <c r="R322" s="1987"/>
      <c r="S322" s="1987"/>
      <c r="T322" s="1987"/>
      <c r="U322" s="1987"/>
      <c r="V322" s="1987"/>
      <c r="W322" s="1987"/>
      <c r="X322" s="1987"/>
      <c r="Y322" s="1987"/>
      <c r="Z322" s="1987"/>
      <c r="AA322" s="1987"/>
      <c r="AB322" s="1987"/>
      <c r="AC322" s="1987"/>
      <c r="AD322" s="1987"/>
      <c r="AE322" s="1987"/>
      <c r="AF322" s="1987"/>
      <c r="AG322" s="1987"/>
      <c r="AH322" s="1987"/>
      <c r="AI322" s="1987"/>
      <c r="AJ322" s="1987"/>
      <c r="AK322" s="1987"/>
      <c r="AL322" s="1987"/>
      <c r="AM322" s="1987"/>
      <c r="AN322" s="1987"/>
      <c r="AO322" s="1987"/>
      <c r="AP322" s="1987"/>
      <c r="AQ322" s="1987"/>
      <c r="AR322" s="1987"/>
      <c r="AS322" s="1987"/>
      <c r="AT322" s="1987"/>
      <c r="AU322" s="1987"/>
      <c r="AV322" s="1987"/>
      <c r="AW322" s="1987"/>
      <c r="AX322" s="1987"/>
      <c r="AY322" s="1987"/>
      <c r="AZ322" s="1987"/>
      <c r="BA322" s="1987"/>
      <c r="BB322" s="1987"/>
      <c r="BC322" s="1987"/>
      <c r="BD322" s="619"/>
      <c r="BE322" s="78"/>
      <c r="BF322" s="78"/>
      <c r="BG322" s="78"/>
    </row>
    <row r="323" spans="1:76" ht="37.35" hidden="1" customHeight="1" thickBot="1">
      <c r="A323" s="617"/>
      <c r="B323" s="152"/>
      <c r="C323" s="1987"/>
      <c r="D323" s="1987"/>
      <c r="E323" s="1987"/>
      <c r="F323" s="1987"/>
      <c r="G323" s="1987"/>
      <c r="H323" s="1987"/>
      <c r="I323" s="1987"/>
      <c r="J323" s="1987"/>
      <c r="K323" s="1987"/>
      <c r="L323" s="1987"/>
      <c r="M323" s="1987"/>
      <c r="N323" s="1987"/>
      <c r="O323" s="1987"/>
      <c r="P323" s="1987"/>
      <c r="Q323" s="1987"/>
      <c r="R323" s="1987"/>
      <c r="S323" s="1987"/>
      <c r="T323" s="1987"/>
      <c r="U323" s="1987"/>
      <c r="V323" s="1987"/>
      <c r="W323" s="1987"/>
      <c r="X323" s="1987"/>
      <c r="Y323" s="1987"/>
      <c r="Z323" s="1987"/>
      <c r="AA323" s="1987"/>
      <c r="AB323" s="1987"/>
      <c r="AC323" s="1987"/>
      <c r="AD323" s="1987"/>
      <c r="AE323" s="1987"/>
      <c r="AF323" s="1987"/>
      <c r="AG323" s="1987"/>
      <c r="AH323" s="1987"/>
      <c r="AI323" s="1987"/>
      <c r="AJ323" s="1987"/>
      <c r="AK323" s="1987"/>
      <c r="AL323" s="1987"/>
      <c r="AM323" s="1987"/>
      <c r="AN323" s="1987"/>
      <c r="AO323" s="1987"/>
      <c r="AP323" s="1987"/>
      <c r="AQ323" s="1987"/>
      <c r="AR323" s="1987"/>
      <c r="AS323" s="1987"/>
      <c r="AT323" s="1987"/>
      <c r="AU323" s="1987"/>
      <c r="AV323" s="1987"/>
      <c r="AW323" s="1987"/>
      <c r="AX323" s="1987"/>
      <c r="AY323" s="1987"/>
      <c r="AZ323" s="1987"/>
      <c r="BA323" s="1987"/>
      <c r="BB323" s="1987"/>
      <c r="BC323" s="1987"/>
      <c r="BD323" s="619"/>
      <c r="BE323" s="78"/>
      <c r="BF323" s="78"/>
      <c r="BG323" s="78"/>
    </row>
    <row r="324" spans="1:76" ht="37.35" hidden="1" customHeight="1">
      <c r="A324" s="617"/>
      <c r="B324" s="152"/>
      <c r="C324" s="1987"/>
      <c r="D324" s="1987"/>
      <c r="E324" s="1987"/>
      <c r="F324" s="1987"/>
      <c r="G324" s="1987"/>
      <c r="H324" s="1987"/>
      <c r="I324" s="1987"/>
      <c r="J324" s="1987"/>
      <c r="K324" s="1987"/>
      <c r="L324" s="1987"/>
      <c r="M324" s="1987"/>
      <c r="N324" s="1987"/>
      <c r="O324" s="1987"/>
      <c r="P324" s="1987"/>
      <c r="Q324" s="1987"/>
      <c r="R324" s="1987"/>
      <c r="S324" s="1987"/>
      <c r="T324" s="1987"/>
      <c r="U324" s="1987"/>
      <c r="V324" s="1987"/>
      <c r="W324" s="1987"/>
      <c r="X324" s="1987"/>
      <c r="Y324" s="1987"/>
      <c r="Z324" s="1987"/>
      <c r="AA324" s="1987"/>
      <c r="AB324" s="1987"/>
      <c r="AC324" s="1987"/>
      <c r="AD324" s="1987"/>
      <c r="AE324" s="1987"/>
      <c r="AF324" s="1987"/>
      <c r="AG324" s="1987"/>
      <c r="AH324" s="1987"/>
      <c r="AI324" s="1987"/>
      <c r="AJ324" s="1987"/>
      <c r="AK324" s="1987"/>
      <c r="AL324" s="1987"/>
      <c r="AM324" s="1987"/>
      <c r="AN324" s="1987"/>
      <c r="AO324" s="1987"/>
      <c r="AP324" s="1987"/>
      <c r="AQ324" s="1987"/>
      <c r="AR324" s="1987"/>
      <c r="AS324" s="1987"/>
      <c r="AT324" s="1987"/>
      <c r="AU324" s="1987"/>
      <c r="AV324" s="1987"/>
      <c r="AW324" s="1987"/>
      <c r="AX324" s="1987"/>
      <c r="AY324" s="1987"/>
      <c r="AZ324" s="1987"/>
      <c r="BA324" s="1987"/>
      <c r="BB324" s="1987"/>
      <c r="BC324" s="1987"/>
      <c r="BD324" s="619"/>
      <c r="BE324" s="78"/>
      <c r="BF324" s="78"/>
      <c r="BG324" s="78"/>
    </row>
    <row r="325" spans="1:76" ht="37.35" hidden="1" customHeight="1">
      <c r="A325" s="617"/>
      <c r="B325" s="152"/>
      <c r="C325" s="1987"/>
      <c r="D325" s="1987"/>
      <c r="E325" s="1987"/>
      <c r="F325" s="1987"/>
      <c r="G325" s="1987"/>
      <c r="H325" s="1987"/>
      <c r="I325" s="1987"/>
      <c r="J325" s="1987"/>
      <c r="K325" s="1987"/>
      <c r="L325" s="1987"/>
      <c r="M325" s="1987"/>
      <c r="N325" s="1987"/>
      <c r="O325" s="1987"/>
      <c r="P325" s="1987"/>
      <c r="Q325" s="1987"/>
      <c r="R325" s="1987"/>
      <c r="S325" s="1987"/>
      <c r="T325" s="1987"/>
      <c r="U325" s="1987"/>
      <c r="V325" s="1987"/>
      <c r="W325" s="1987"/>
      <c r="X325" s="1987"/>
      <c r="Y325" s="1987"/>
      <c r="Z325" s="1987"/>
      <c r="AA325" s="1987"/>
      <c r="AB325" s="1987"/>
      <c r="AC325" s="1987"/>
      <c r="AD325" s="1987"/>
      <c r="AE325" s="1987"/>
      <c r="AF325" s="1987"/>
      <c r="AG325" s="1987"/>
      <c r="AH325" s="1987"/>
      <c r="AI325" s="1987"/>
      <c r="AJ325" s="1987"/>
      <c r="AK325" s="1987"/>
      <c r="AL325" s="1987"/>
      <c r="AM325" s="1987"/>
      <c r="AN325" s="1987"/>
      <c r="AO325" s="1987"/>
      <c r="AP325" s="1987"/>
      <c r="AQ325" s="1987"/>
      <c r="AR325" s="1987"/>
      <c r="AS325" s="1987"/>
      <c r="AT325" s="1987"/>
      <c r="AU325" s="1987"/>
      <c r="AV325" s="1987"/>
      <c r="AW325" s="1987"/>
      <c r="AX325" s="1987"/>
      <c r="AY325" s="1987"/>
      <c r="AZ325" s="1987"/>
      <c r="BA325" s="1987"/>
      <c r="BB325" s="1987"/>
      <c r="BC325" s="1987"/>
      <c r="BD325" s="619"/>
      <c r="BE325" s="78"/>
      <c r="BF325" s="78"/>
      <c r="BG325" s="78"/>
    </row>
    <row r="326" spans="1:76" ht="37.35" hidden="1" customHeight="1">
      <c r="A326" s="617"/>
      <c r="B326" s="618"/>
      <c r="C326" s="1988"/>
      <c r="D326" s="1987"/>
      <c r="E326" s="1987"/>
      <c r="F326" s="1987"/>
      <c r="G326" s="1987"/>
      <c r="H326" s="1987"/>
      <c r="I326" s="1987"/>
      <c r="J326" s="1987"/>
      <c r="K326" s="1987"/>
      <c r="L326" s="1987"/>
      <c r="M326" s="1987"/>
      <c r="N326" s="1987"/>
      <c r="O326" s="1987"/>
      <c r="P326" s="1987"/>
      <c r="Q326" s="1987"/>
      <c r="R326" s="1987"/>
      <c r="S326" s="1987"/>
      <c r="T326" s="1987"/>
      <c r="U326" s="1987"/>
      <c r="V326" s="1987"/>
      <c r="W326" s="1987"/>
      <c r="X326" s="1987"/>
      <c r="Y326" s="1987"/>
      <c r="Z326" s="1987"/>
      <c r="AA326" s="1987"/>
      <c r="AB326" s="1987"/>
      <c r="AC326" s="1987"/>
      <c r="AD326" s="1987"/>
      <c r="AE326" s="1987"/>
      <c r="AF326" s="1987"/>
      <c r="AG326" s="1987"/>
      <c r="AH326" s="1987"/>
      <c r="AI326" s="1987"/>
      <c r="AJ326" s="1987"/>
      <c r="AK326" s="1987"/>
      <c r="AL326" s="1987"/>
      <c r="AM326" s="1987"/>
      <c r="AN326" s="1987"/>
      <c r="AO326" s="1987"/>
      <c r="AP326" s="1987"/>
      <c r="AQ326" s="1987"/>
      <c r="AR326" s="1987"/>
      <c r="AS326" s="1987"/>
      <c r="AT326" s="1987"/>
      <c r="AU326" s="1987"/>
      <c r="AV326" s="1987"/>
      <c r="AW326" s="1987"/>
      <c r="AX326" s="1987"/>
      <c r="AY326" s="1987"/>
      <c r="AZ326" s="1987"/>
      <c r="BA326" s="1987"/>
      <c r="BB326" s="1987"/>
      <c r="BC326" s="1987"/>
      <c r="BD326" s="619"/>
      <c r="BE326" s="78"/>
      <c r="BF326" s="78"/>
      <c r="BG326" s="78"/>
    </row>
    <row r="327" spans="1:76" ht="37.35" hidden="1" customHeight="1">
      <c r="A327" s="617"/>
      <c r="B327" s="618"/>
      <c r="C327" s="1987"/>
      <c r="D327" s="1987"/>
      <c r="E327" s="1987"/>
      <c r="F327" s="1987"/>
      <c r="G327" s="1987"/>
      <c r="H327" s="1987"/>
      <c r="I327" s="1987"/>
      <c r="J327" s="1987"/>
      <c r="K327" s="1987"/>
      <c r="L327" s="1987"/>
      <c r="M327" s="1987"/>
      <c r="N327" s="1987"/>
      <c r="O327" s="1987"/>
      <c r="P327" s="1987"/>
      <c r="Q327" s="1987"/>
      <c r="R327" s="1987"/>
      <c r="S327" s="1987"/>
      <c r="T327" s="1987"/>
      <c r="U327" s="1987"/>
      <c r="V327" s="1987"/>
      <c r="W327" s="1987"/>
      <c r="X327" s="1987"/>
      <c r="Y327" s="1987"/>
      <c r="Z327" s="1987"/>
      <c r="AA327" s="1987"/>
      <c r="AB327" s="1987"/>
      <c r="AC327" s="1987"/>
      <c r="AD327" s="1987"/>
      <c r="AE327" s="1987"/>
      <c r="AF327" s="1987"/>
      <c r="AG327" s="1987"/>
      <c r="AH327" s="1987"/>
      <c r="AI327" s="1987"/>
      <c r="AJ327" s="1987"/>
      <c r="AK327" s="1987"/>
      <c r="AL327" s="1987"/>
      <c r="AM327" s="1987"/>
      <c r="AN327" s="1987"/>
      <c r="AO327" s="1987"/>
      <c r="AP327" s="1987"/>
      <c r="AQ327" s="1987"/>
      <c r="AR327" s="1987"/>
      <c r="AS327" s="1987"/>
      <c r="AT327" s="1987"/>
      <c r="AU327" s="1987"/>
      <c r="AV327" s="1987"/>
      <c r="AW327" s="1987"/>
      <c r="AX327" s="1987"/>
      <c r="AY327" s="1987"/>
      <c r="AZ327" s="1987"/>
      <c r="BA327" s="1987"/>
      <c r="BB327" s="1987"/>
      <c r="BC327" s="1987"/>
      <c r="BD327" s="619"/>
      <c r="BE327" s="78"/>
      <c r="BF327" s="78"/>
      <c r="BG327" s="78"/>
    </row>
    <row r="328" spans="1:76" ht="37.35" hidden="1" customHeight="1">
      <c r="A328" s="617"/>
      <c r="B328" s="152"/>
      <c r="C328" s="1987"/>
      <c r="D328" s="1987"/>
      <c r="E328" s="1987"/>
      <c r="F328" s="1987"/>
      <c r="G328" s="1987"/>
      <c r="H328" s="1987"/>
      <c r="I328" s="1987"/>
      <c r="J328" s="1987"/>
      <c r="K328" s="1987"/>
      <c r="L328" s="1987"/>
      <c r="M328" s="1987"/>
      <c r="N328" s="1987"/>
      <c r="O328" s="1987"/>
      <c r="P328" s="1987"/>
      <c r="Q328" s="1987"/>
      <c r="R328" s="1987"/>
      <c r="S328" s="1987"/>
      <c r="T328" s="1987"/>
      <c r="U328" s="1987"/>
      <c r="V328" s="1987"/>
      <c r="W328" s="1987"/>
      <c r="X328" s="1987"/>
      <c r="Y328" s="1987"/>
      <c r="Z328" s="1987"/>
      <c r="AA328" s="1987"/>
      <c r="AB328" s="1987"/>
      <c r="AC328" s="1987"/>
      <c r="AD328" s="1987"/>
      <c r="AE328" s="1987"/>
      <c r="AF328" s="1987"/>
      <c r="AG328" s="1987"/>
      <c r="AH328" s="1987"/>
      <c r="AI328" s="1987"/>
      <c r="AJ328" s="1987"/>
      <c r="AK328" s="1987"/>
      <c r="AL328" s="1987"/>
      <c r="AM328" s="1987"/>
      <c r="AN328" s="1987"/>
      <c r="AO328" s="1987"/>
      <c r="AP328" s="1987"/>
      <c r="AQ328" s="1987"/>
      <c r="AR328" s="1987"/>
      <c r="AS328" s="1987"/>
      <c r="AT328" s="1987"/>
      <c r="AU328" s="1987"/>
      <c r="AV328" s="1987"/>
      <c r="AW328" s="1987"/>
      <c r="AX328" s="1987"/>
      <c r="AY328" s="1987"/>
      <c r="AZ328" s="1987"/>
      <c r="BA328" s="1987"/>
      <c r="BB328" s="1987"/>
      <c r="BC328" s="1987"/>
      <c r="BD328" s="619"/>
      <c r="BE328" s="78"/>
      <c r="BF328" s="78"/>
      <c r="BG328" s="78"/>
    </row>
    <row r="329" spans="1:76" ht="37.35" hidden="1" customHeight="1">
      <c r="A329" s="617"/>
      <c r="B329" s="152"/>
      <c r="C329" s="1987"/>
      <c r="D329" s="1987"/>
      <c r="E329" s="1987"/>
      <c r="F329" s="1987"/>
      <c r="G329" s="1987"/>
      <c r="H329" s="1987"/>
      <c r="I329" s="1987"/>
      <c r="J329" s="1987"/>
      <c r="K329" s="1987"/>
      <c r="L329" s="1987"/>
      <c r="M329" s="1987"/>
      <c r="N329" s="1987"/>
      <c r="O329" s="1987"/>
      <c r="P329" s="1987"/>
      <c r="Q329" s="1987"/>
      <c r="R329" s="1987"/>
      <c r="S329" s="1987"/>
      <c r="T329" s="1987"/>
      <c r="U329" s="1987"/>
      <c r="V329" s="1987"/>
      <c r="W329" s="1987"/>
      <c r="X329" s="1987"/>
      <c r="Y329" s="1987"/>
      <c r="Z329" s="1987"/>
      <c r="AA329" s="1987"/>
      <c r="AB329" s="1987"/>
      <c r="AC329" s="1987"/>
      <c r="AD329" s="1987"/>
      <c r="AE329" s="1987"/>
      <c r="AF329" s="1987"/>
      <c r="AG329" s="1987"/>
      <c r="AH329" s="1987"/>
      <c r="AI329" s="1987"/>
      <c r="AJ329" s="1987"/>
      <c r="AK329" s="1987"/>
      <c r="AL329" s="1987"/>
      <c r="AM329" s="1987"/>
      <c r="AN329" s="1987"/>
      <c r="AO329" s="1987"/>
      <c r="AP329" s="1987"/>
      <c r="AQ329" s="1987"/>
      <c r="AR329" s="1987"/>
      <c r="AS329" s="1987"/>
      <c r="AT329" s="1987"/>
      <c r="AU329" s="1987"/>
      <c r="AV329" s="1987"/>
      <c r="AW329" s="1987"/>
      <c r="AX329" s="1987"/>
      <c r="AY329" s="1987"/>
      <c r="AZ329" s="1987"/>
      <c r="BA329" s="1987"/>
      <c r="BB329" s="1987"/>
      <c r="BC329" s="1987"/>
      <c r="BD329" s="619"/>
      <c r="BE329" s="78"/>
      <c r="BF329" s="78"/>
      <c r="BG329" s="78"/>
    </row>
    <row r="330" spans="1:76" ht="37.35" hidden="1" customHeight="1">
      <c r="A330" s="617"/>
      <c r="B330" s="152"/>
      <c r="C330" s="1987"/>
      <c r="D330" s="1987"/>
      <c r="E330" s="1987"/>
      <c r="F330" s="1987"/>
      <c r="G330" s="1987"/>
      <c r="H330" s="1987"/>
      <c r="I330" s="1987"/>
      <c r="J330" s="1987"/>
      <c r="K330" s="1987"/>
      <c r="L330" s="1987"/>
      <c r="M330" s="1987"/>
      <c r="N330" s="1987"/>
      <c r="O330" s="1987"/>
      <c r="P330" s="1987"/>
      <c r="Q330" s="1987"/>
      <c r="R330" s="1987"/>
      <c r="S330" s="1987"/>
      <c r="T330" s="1987"/>
      <c r="U330" s="1987"/>
      <c r="V330" s="1987"/>
      <c r="W330" s="1987"/>
      <c r="X330" s="1987"/>
      <c r="Y330" s="1987"/>
      <c r="Z330" s="1987"/>
      <c r="AA330" s="1987"/>
      <c r="AB330" s="1987"/>
      <c r="AC330" s="1987"/>
      <c r="AD330" s="1987"/>
      <c r="AE330" s="1987"/>
      <c r="AF330" s="1987"/>
      <c r="AG330" s="1987"/>
      <c r="AH330" s="1987"/>
      <c r="AI330" s="1987"/>
      <c r="AJ330" s="1987"/>
      <c r="AK330" s="1987"/>
      <c r="AL330" s="1987"/>
      <c r="AM330" s="1987"/>
      <c r="AN330" s="1987"/>
      <c r="AO330" s="1987"/>
      <c r="AP330" s="1987"/>
      <c r="AQ330" s="1987"/>
      <c r="AR330" s="1987"/>
      <c r="AS330" s="1987"/>
      <c r="AT330" s="1987"/>
      <c r="AU330" s="1987"/>
      <c r="AV330" s="1987"/>
      <c r="AW330" s="1987"/>
      <c r="AX330" s="1987"/>
      <c r="AY330" s="1987"/>
      <c r="AZ330" s="1987"/>
      <c r="BA330" s="1987"/>
      <c r="BB330" s="1987"/>
      <c r="BC330" s="1987"/>
      <c r="BD330" s="619"/>
      <c r="BE330" s="78"/>
      <c r="BF330" s="78"/>
      <c r="BG330" s="78"/>
    </row>
    <row r="331" spans="1:76" ht="37.35" hidden="1" customHeight="1" thickBot="1">
      <c r="A331" s="617"/>
      <c r="B331" s="623"/>
      <c r="C331" s="2162"/>
      <c r="D331" s="2162"/>
      <c r="E331" s="2162"/>
      <c r="F331" s="2162"/>
      <c r="G331" s="2162"/>
      <c r="H331" s="2162"/>
      <c r="I331" s="2162"/>
      <c r="J331" s="2162"/>
      <c r="K331" s="2162"/>
      <c r="L331" s="2162"/>
      <c r="M331" s="2162"/>
      <c r="N331" s="2162"/>
      <c r="O331" s="2162"/>
      <c r="P331" s="2162"/>
      <c r="Q331" s="2162"/>
      <c r="R331" s="2162"/>
      <c r="S331" s="2162"/>
      <c r="T331" s="2162"/>
      <c r="U331" s="2162"/>
      <c r="V331" s="2162"/>
      <c r="W331" s="2162"/>
      <c r="X331" s="2162"/>
      <c r="Y331" s="2162"/>
      <c r="Z331" s="2162"/>
      <c r="AA331" s="2162"/>
      <c r="AB331" s="2162"/>
      <c r="AC331" s="2162"/>
      <c r="AD331" s="2162"/>
      <c r="AE331" s="2162"/>
      <c r="AF331" s="2162"/>
      <c r="AG331" s="2162"/>
      <c r="AH331" s="2162"/>
      <c r="AI331" s="2162"/>
      <c r="AJ331" s="2162"/>
      <c r="AK331" s="2162"/>
      <c r="AL331" s="2162"/>
      <c r="AM331" s="2162"/>
      <c r="AN331" s="2162"/>
      <c r="AO331" s="2162"/>
      <c r="AP331" s="2162"/>
      <c r="AQ331" s="2162"/>
      <c r="AR331" s="2162"/>
      <c r="AS331" s="2162"/>
      <c r="AT331" s="2162"/>
      <c r="AU331" s="2162"/>
      <c r="AV331" s="2162"/>
      <c r="AW331" s="2162"/>
      <c r="AX331" s="2162"/>
      <c r="AY331" s="2162"/>
      <c r="AZ331" s="2162"/>
      <c r="BA331" s="2162"/>
      <c r="BB331" s="2162"/>
      <c r="BC331" s="2162"/>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2025" t="s">
        <v>3271</v>
      </c>
      <c r="C334" s="2025"/>
      <c r="D334" s="2025"/>
      <c r="E334" s="2025"/>
      <c r="F334" s="2025"/>
      <c r="G334" s="2025"/>
      <c r="H334" s="2025"/>
      <c r="I334" s="2025"/>
      <c r="J334" s="2025"/>
      <c r="K334" s="2025"/>
      <c r="L334" s="2025"/>
      <c r="M334" s="2025"/>
      <c r="N334" s="2025"/>
      <c r="O334" s="2025"/>
      <c r="P334" s="2025"/>
      <c r="Q334" s="2025"/>
      <c r="R334" s="2025"/>
      <c r="S334" s="2025"/>
      <c r="T334" s="2025"/>
      <c r="U334" s="2025"/>
      <c r="V334" s="2025"/>
      <c r="W334" s="2025"/>
      <c r="X334" s="2025"/>
      <c r="Y334" s="2025"/>
      <c r="Z334" s="2025"/>
      <c r="AA334" s="2025"/>
      <c r="AB334" s="2025"/>
      <c r="AC334" s="2025"/>
      <c r="AD334" s="2025"/>
      <c r="AE334" s="2025"/>
      <c r="AF334" s="2025"/>
      <c r="AG334" s="2025"/>
      <c r="AH334" s="2025"/>
      <c r="AI334" s="2025"/>
      <c r="AJ334" s="2025"/>
      <c r="AK334" s="2025"/>
      <c r="AL334" s="2025"/>
      <c r="AM334" s="2025"/>
      <c r="AN334" s="2025"/>
      <c r="AO334" s="2025"/>
      <c r="AP334" s="2025"/>
      <c r="AQ334" s="2025"/>
      <c r="AR334" s="2025"/>
      <c r="AS334" s="2025"/>
      <c r="AT334" s="2025"/>
      <c r="AU334" s="2025"/>
      <c r="AV334" s="2025"/>
      <c r="AW334" s="2025"/>
      <c r="AX334" s="2025"/>
      <c r="AY334" s="2025"/>
      <c r="AZ334" s="2025"/>
      <c r="BA334" s="2025"/>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記入するのはこちらの表ではありません</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68" t="s">
        <v>5841</v>
      </c>
      <c r="C338" s="2169"/>
      <c r="D338" s="2169"/>
      <c r="E338" s="2169"/>
      <c r="F338" s="2169"/>
      <c r="G338" s="2169"/>
      <c r="H338" s="2169"/>
      <c r="I338" s="2170"/>
      <c r="J338" s="2032" t="s">
        <v>226</v>
      </c>
      <c r="K338" s="2032"/>
      <c r="L338" s="2032"/>
      <c r="M338" s="2032"/>
      <c r="N338" s="2032"/>
      <c r="O338" s="2032"/>
      <c r="P338" s="2032"/>
      <c r="Q338" s="2032"/>
      <c r="R338" s="2032"/>
      <c r="S338" s="2032"/>
      <c r="T338" s="2032"/>
      <c r="U338" s="2171"/>
      <c r="V338" s="2172" t="s">
        <v>231</v>
      </c>
      <c r="W338" s="2169"/>
      <c r="X338" s="2169"/>
      <c r="Y338" s="2169"/>
      <c r="Z338" s="2169"/>
      <c r="AA338" s="2169"/>
      <c r="AB338" s="2169"/>
      <c r="AC338" s="2169"/>
      <c r="AD338" s="2169"/>
      <c r="AE338" s="2169"/>
      <c r="AF338" s="2169"/>
      <c r="AG338" s="2169"/>
      <c r="AH338" s="2170"/>
      <c r="AI338" s="2172" t="s">
        <v>232</v>
      </c>
      <c r="AJ338" s="2169"/>
      <c r="AK338" s="2169"/>
      <c r="AL338" s="2169"/>
      <c r="AM338" s="2169"/>
      <c r="AN338" s="2169"/>
      <c r="AO338" s="2169"/>
      <c r="AP338" s="2169"/>
      <c r="AQ338" s="2169"/>
      <c r="AR338" s="2169"/>
      <c r="AS338" s="2169"/>
      <c r="AT338" s="2170"/>
      <c r="AU338" s="2172" t="s">
        <v>3521</v>
      </c>
      <c r="AV338" s="2169"/>
      <c r="AW338" s="2169"/>
      <c r="AX338" s="2169"/>
      <c r="AY338" s="2169"/>
      <c r="AZ338" s="2169"/>
      <c r="BA338" s="2169"/>
      <c r="BB338" s="2169"/>
      <c r="BC338" s="2169"/>
      <c r="BD338" s="2169"/>
      <c r="BE338" s="2169"/>
      <c r="BF338" s="2173"/>
      <c r="BG338" s="78"/>
      <c r="BH338" s="78"/>
    </row>
    <row r="339" spans="1:89" s="609" customFormat="1" ht="27" customHeight="1">
      <c r="B339" s="2184" t="s">
        <v>258</v>
      </c>
      <c r="C339" s="2185"/>
      <c r="D339" s="2185"/>
      <c r="E339" s="2185"/>
      <c r="F339" s="2185"/>
      <c r="G339" s="2185"/>
      <c r="H339" s="2185"/>
      <c r="I339" s="2186"/>
      <c r="J339" s="2187" t="s">
        <v>225</v>
      </c>
      <c r="K339" s="2188"/>
      <c r="L339" s="2188"/>
      <c r="M339" s="2188"/>
      <c r="N339" s="2188"/>
      <c r="O339" s="2188"/>
      <c r="P339" s="2188"/>
      <c r="Q339" s="2188"/>
      <c r="R339" s="2188"/>
      <c r="S339" s="2188"/>
      <c r="T339" s="2188"/>
      <c r="U339" s="2189"/>
      <c r="V339" s="2187" t="s">
        <v>233</v>
      </c>
      <c r="W339" s="2188"/>
      <c r="X339" s="2188"/>
      <c r="Y339" s="2188"/>
      <c r="Z339" s="2188"/>
      <c r="AA339" s="2188"/>
      <c r="AB339" s="2188"/>
      <c r="AC339" s="2188"/>
      <c r="AD339" s="2188"/>
      <c r="AE339" s="2188"/>
      <c r="AF339" s="2188"/>
      <c r="AG339" s="2188"/>
      <c r="AH339" s="2189"/>
      <c r="AI339" s="2187" t="s">
        <v>234</v>
      </c>
      <c r="AJ339" s="2188"/>
      <c r="AK339" s="2188"/>
      <c r="AL339" s="2188"/>
      <c r="AM339" s="2188"/>
      <c r="AN339" s="2188"/>
      <c r="AO339" s="2188"/>
      <c r="AP339" s="2188"/>
      <c r="AQ339" s="2188"/>
      <c r="AR339" s="2188"/>
      <c r="AS339" s="2188"/>
      <c r="AT339" s="2189"/>
      <c r="AU339" s="2187" t="s">
        <v>3522</v>
      </c>
      <c r="AV339" s="2188"/>
      <c r="AW339" s="2188"/>
      <c r="AX339" s="2188"/>
      <c r="AY339" s="2188"/>
      <c r="AZ339" s="2188"/>
      <c r="BA339" s="2188"/>
      <c r="BB339" s="2188"/>
      <c r="BC339" s="2188"/>
      <c r="BD339" s="2188"/>
      <c r="BE339" s="2188"/>
      <c r="BF339" s="2190"/>
      <c r="BG339" s="631"/>
      <c r="BX339" s="155"/>
      <c r="BY339" s="632">
        <f>SUM(BY340:BY347)</f>
        <v>0</v>
      </c>
      <c r="BZ339" s="155"/>
      <c r="CA339" s="155"/>
      <c r="CK339" s="2191" t="str">
        <f>IF(OR(BZ341&gt;0,'STEP１（第１入力頁）'!E14="工場等"),"","←該当しない場合は、下の該当なしボタンを押して下さい。")</f>
        <v/>
      </c>
    </row>
    <row r="340" spans="1:89" ht="25.35" customHeight="1">
      <c r="B340" s="2192" t="str">
        <f>IF(OR(BL340&gt;1,BS340&gt;1,BT340&gt;1,BX340&gt;1,BL341&gt;1,BS341&gt;1,BT341&gt;1,BX341&gt;1),"レ印は各項目ごとにそれぞれ一つだけ選択して下さい","")</f>
        <v/>
      </c>
      <c r="C340" s="2193"/>
      <c r="D340" s="2193"/>
      <c r="E340" s="2193"/>
      <c r="F340" s="2193"/>
      <c r="G340" s="2193"/>
      <c r="H340" s="2193"/>
      <c r="I340" s="2194"/>
      <c r="J340" s="634" t="s">
        <v>227</v>
      </c>
      <c r="K340" s="635"/>
      <c r="L340" s="635"/>
      <c r="M340" s="635"/>
      <c r="N340" s="635"/>
      <c r="O340" s="635"/>
      <c r="P340" s="635"/>
      <c r="Q340" s="635"/>
      <c r="R340" s="635"/>
      <c r="S340" s="635"/>
      <c r="T340" s="635"/>
      <c r="U340" s="635"/>
      <c r="V340" s="2198" t="s">
        <v>235</v>
      </c>
      <c r="W340" s="2199"/>
      <c r="X340" s="2199"/>
      <c r="Y340" s="2199"/>
      <c r="Z340" s="2199"/>
      <c r="AA340" s="2199"/>
      <c r="AB340" s="2199"/>
      <c r="AC340" s="2199"/>
      <c r="AD340" s="2199"/>
      <c r="AE340" s="2199"/>
      <c r="AF340" s="2199"/>
      <c r="AG340" s="2199"/>
      <c r="AH340" s="2200"/>
      <c r="AI340" s="2198" t="s">
        <v>236</v>
      </c>
      <c r="AJ340" s="2199"/>
      <c r="AK340" s="2199"/>
      <c r="AL340" s="2199"/>
      <c r="AM340" s="2199"/>
      <c r="AN340" s="2199"/>
      <c r="AO340" s="2199"/>
      <c r="AP340" s="2199"/>
      <c r="AQ340" s="2199"/>
      <c r="AR340" s="2199"/>
      <c r="AS340" s="2199"/>
      <c r="AT340" s="2200"/>
      <c r="AU340" s="759"/>
      <c r="AV340" s="637"/>
      <c r="AW340" s="637"/>
      <c r="AX340" s="637"/>
      <c r="AY340" s="637"/>
      <c r="AZ340" s="637"/>
      <c r="BA340" s="637"/>
      <c r="BB340" s="637"/>
      <c r="BC340" s="637"/>
      <c r="BD340" s="637"/>
      <c r="BE340" s="637"/>
      <c r="BF340" s="638"/>
      <c r="BG340" s="639"/>
      <c r="BL340" s="615">
        <f>COUNTIF(J341:J343,"true")</f>
        <v>0</v>
      </c>
      <c r="BM340" s="615"/>
      <c r="BN340" s="615"/>
      <c r="BO340" s="615"/>
      <c r="BP340" s="615"/>
      <c r="BQ340" s="615"/>
      <c r="BR340" s="615"/>
      <c r="BS340" s="615">
        <f>COUNTIF(V341:V343,"true")</f>
        <v>0</v>
      </c>
      <c r="BT340" s="615">
        <f>COUNTIF(AI341:AI343,"true")</f>
        <v>0</v>
      </c>
      <c r="BU340" s="615"/>
      <c r="BV340" s="615"/>
      <c r="BW340" s="615"/>
      <c r="BX340" s="615">
        <f>COUNTIF(AU340:AU343,"true")</f>
        <v>0</v>
      </c>
      <c r="BY340" s="632">
        <f>SUM(BL340:BX340)</f>
        <v>0</v>
      </c>
      <c r="BZ340" s="615"/>
      <c r="CK340" s="2191"/>
    </row>
    <row r="341" spans="1:89" ht="20.100000000000001" customHeight="1">
      <c r="B341" s="2192"/>
      <c r="C341" s="2193"/>
      <c r="D341" s="2193"/>
      <c r="E341" s="2193"/>
      <c r="F341" s="2193"/>
      <c r="G341" s="2193"/>
      <c r="H341" s="2193"/>
      <c r="I341" s="2194"/>
      <c r="J341" s="640" t="b">
        <f>IF(K341=1,TRUE,FALSE)</f>
        <v>0</v>
      </c>
      <c r="K341" s="758"/>
      <c r="N341" s="642" t="str">
        <f>IF(AND($BY340&gt;0,J341=FALSE,J342=FALSE,J343=FALSE),"設定状況を選択して下さい",IF(AND(J342=TRUE,R342=""),"進捗状況%を記入して下さい。",""))</f>
        <v/>
      </c>
      <c r="V341" s="640" t="b">
        <f>IF(W341=1,TRUE,FALSE)</f>
        <v>0</v>
      </c>
      <c r="W341" s="758"/>
      <c r="Z341" s="642" t="str">
        <f>IF(AND($BY340&gt;0,V341=FALSE,V342=FALSE,V343=FALSE),"設定状況を選択して下さい",IF(AND(V342=TRUE,AE342=""),"進捗状況%を記入して下さい。",""))</f>
        <v/>
      </c>
      <c r="AI341" s="640" t="b">
        <f>IF(AJ341=1,TRUE,FALSE)</f>
        <v>0</v>
      </c>
      <c r="AJ341" s="758"/>
      <c r="AM341" s="642" t="str">
        <f>IF(AND($BY340&gt;0,AI341=FALSE,AI342=FALSE,AI343=FALSE),"設定状況を選択して下さい",IF(AND(AI342=TRUE,AQ342=""),"進捗状況%を記入して下さい。",""))</f>
        <v/>
      </c>
      <c r="AU341" s="640" t="b">
        <f>IF(AU340=1,TRUE,FALSE)</f>
        <v>0</v>
      </c>
      <c r="BF341" s="617"/>
      <c r="BG341" s="639"/>
      <c r="BL341" s="615">
        <f>COUNTIF(J345:J347,"true")</f>
        <v>0</v>
      </c>
      <c r="BM341" s="615"/>
      <c r="BN341" s="615"/>
      <c r="BO341" s="615"/>
      <c r="BP341" s="615"/>
      <c r="BQ341" s="615"/>
      <c r="BR341" s="615"/>
      <c r="BS341" s="615">
        <f>COUNTIF(V345:V347,"true")</f>
        <v>0</v>
      </c>
      <c r="BT341" s="615">
        <f>COUNTIF(AI345:AI347,"true")</f>
        <v>0</v>
      </c>
      <c r="BU341" s="615"/>
      <c r="BV341" s="615"/>
      <c r="BW341" s="615"/>
      <c r="BX341" s="615">
        <f>COUNTIF(AU345:AU347,"true")</f>
        <v>0</v>
      </c>
      <c r="BY341" s="632">
        <f t="shared" ref="BY341" si="0">SUM(BL341:BX341)</f>
        <v>0</v>
      </c>
      <c r="BZ341" s="615">
        <f>SUM(BY340,BY341)</f>
        <v>0</v>
      </c>
      <c r="CK341" s="2191"/>
    </row>
    <row r="342" spans="1:89" ht="20.100000000000001" customHeight="1">
      <c r="B342" s="2192"/>
      <c r="C342" s="2193"/>
      <c r="D342" s="2193"/>
      <c r="E342" s="2193"/>
      <c r="F342" s="2193"/>
      <c r="G342" s="2193"/>
      <c r="H342" s="2193"/>
      <c r="I342" s="2194"/>
      <c r="J342" s="640" t="b">
        <f>IF(K341=2,TRUE,FALSE)</f>
        <v>0</v>
      </c>
      <c r="Q342" s="643" t="s">
        <v>230</v>
      </c>
      <c r="R342" s="2174"/>
      <c r="S342" s="2174"/>
      <c r="T342" s="643" t="s">
        <v>229</v>
      </c>
      <c r="V342" s="640" t="b">
        <f>IF(W341=2,TRUE,FALSE)</f>
        <v>0</v>
      </c>
      <c r="AD342" s="643" t="s">
        <v>230</v>
      </c>
      <c r="AE342" s="2174">
        <v>10</v>
      </c>
      <c r="AF342" s="2174"/>
      <c r="AG342" s="643" t="s">
        <v>229</v>
      </c>
      <c r="AI342" s="640" t="b">
        <f>IF(AJ341=2,TRUE,FALSE)</f>
        <v>0</v>
      </c>
      <c r="AP342" s="643" t="s">
        <v>230</v>
      </c>
      <c r="AQ342" s="2174"/>
      <c r="AR342" s="2174"/>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191"/>
    </row>
    <row r="343" spans="1:89" ht="20.100000000000001" customHeight="1">
      <c r="B343" s="2195"/>
      <c r="C343" s="2196"/>
      <c r="D343" s="2196"/>
      <c r="E343" s="2196"/>
      <c r="F343" s="2196"/>
      <c r="G343" s="2196"/>
      <c r="H343" s="2196"/>
      <c r="I343" s="2197"/>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0</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191"/>
    </row>
    <row r="344" spans="1:89" ht="25.35" customHeight="1">
      <c r="B344" s="2195"/>
      <c r="C344" s="2196"/>
      <c r="D344" s="2196"/>
      <c r="E344" s="2196"/>
      <c r="F344" s="2196"/>
      <c r="G344" s="2196"/>
      <c r="H344" s="2196"/>
      <c r="I344" s="2197"/>
      <c r="J344" s="2175" t="s">
        <v>228</v>
      </c>
      <c r="K344" s="2176"/>
      <c r="L344" s="2176"/>
      <c r="M344" s="2176"/>
      <c r="N344" s="2176"/>
      <c r="O344" s="2176"/>
      <c r="P344" s="2176"/>
      <c r="Q344" s="2176"/>
      <c r="R344" s="2176"/>
      <c r="S344" s="2176"/>
      <c r="T344" s="2176"/>
      <c r="U344" s="2177"/>
      <c r="V344" s="2175" t="s">
        <v>237</v>
      </c>
      <c r="W344" s="2176"/>
      <c r="X344" s="2176"/>
      <c r="Y344" s="2176"/>
      <c r="Z344" s="2176"/>
      <c r="AA344" s="2176"/>
      <c r="AB344" s="2176"/>
      <c r="AC344" s="2176"/>
      <c r="AD344" s="2176"/>
      <c r="AE344" s="2176"/>
      <c r="AF344" s="2176"/>
      <c r="AG344" s="2176"/>
      <c r="AH344" s="2176"/>
      <c r="AI344" s="2175" t="s">
        <v>238</v>
      </c>
      <c r="AJ344" s="2176"/>
      <c r="AK344" s="2176"/>
      <c r="AL344" s="2176"/>
      <c r="AM344" s="2176"/>
      <c r="AN344" s="2176"/>
      <c r="AO344" s="2176"/>
      <c r="AP344" s="2176"/>
      <c r="AQ344" s="2176"/>
      <c r="AR344" s="2176"/>
      <c r="AS344" s="2176"/>
      <c r="AT344" s="2177"/>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191"/>
    </row>
    <row r="345" spans="1:89" ht="20.100000000000001" customHeight="1">
      <c r="B345" s="2195"/>
      <c r="C345" s="2196"/>
      <c r="D345" s="2196"/>
      <c r="E345" s="2196"/>
      <c r="F345" s="2196"/>
      <c r="G345" s="2196"/>
      <c r="H345" s="2196"/>
      <c r="I345" s="2197"/>
      <c r="J345" s="640" t="b">
        <f>IF(K345=1,TRUE,FALSE)</f>
        <v>0</v>
      </c>
      <c r="K345" s="758"/>
      <c r="P345" s="642"/>
      <c r="U345" s="645"/>
      <c r="V345" s="640" t="b">
        <f>IF(W345=1,TRUE,FALSE)</f>
        <v>0</v>
      </c>
      <c r="W345" s="758"/>
      <c r="AB345" s="642"/>
      <c r="AH345" s="645"/>
      <c r="AI345" s="640" t="b">
        <f>IF(AJ345=1,TRUE,FALSE)</f>
        <v>0</v>
      </c>
      <c r="AJ345" s="758"/>
      <c r="AO345" s="642"/>
      <c r="AU345" s="646"/>
      <c r="BF345" s="617"/>
      <c r="BG345" s="639"/>
      <c r="BL345" s="615"/>
      <c r="BM345" s="615"/>
      <c r="BN345" s="615"/>
      <c r="BO345" s="615"/>
      <c r="BP345" s="615"/>
      <c r="BQ345" s="615"/>
      <c r="BR345" s="615"/>
      <c r="BS345" s="615"/>
      <c r="BT345" s="615"/>
      <c r="BU345" s="615"/>
      <c r="BV345" s="615"/>
      <c r="BW345" s="615"/>
      <c r="BX345" s="615"/>
      <c r="BY345" s="632"/>
      <c r="BZ345" s="615"/>
      <c r="CK345" s="2191"/>
    </row>
    <row r="346" spans="1:89" ht="20.100000000000001" customHeight="1">
      <c r="B346" s="2195"/>
      <c r="C346" s="2196"/>
      <c r="D346" s="2196"/>
      <c r="E346" s="2196"/>
      <c r="F346" s="2196"/>
      <c r="G346" s="2196"/>
      <c r="H346" s="2196"/>
      <c r="I346" s="2197"/>
      <c r="J346" s="640" t="b">
        <f>IF($K345=2,TRUE,FALSE)</f>
        <v>0</v>
      </c>
      <c r="V346" s="640" t="b">
        <f>IF(W345=2,TRUE,FALSE)</f>
        <v>0</v>
      </c>
      <c r="AI346" s="640" t="b">
        <f>IF(AJ345=2,TRUE,FALSE)</f>
        <v>0</v>
      </c>
      <c r="AU346" s="646"/>
      <c r="BF346" s="617"/>
      <c r="BG346" s="639"/>
      <c r="BL346" s="615">
        <f>COUNTIF(J368:J370,"true")</f>
        <v>0</v>
      </c>
      <c r="BM346" s="615"/>
      <c r="BN346" s="615"/>
      <c r="BO346" s="615"/>
      <c r="BP346" s="615"/>
      <c r="BQ346" s="615"/>
      <c r="BR346" s="615"/>
      <c r="BS346" s="615">
        <f>COUNTIF(V368:V370,"true")</f>
        <v>0</v>
      </c>
      <c r="BT346" s="615">
        <f>COUNTIF(AI368:AI370,"true")</f>
        <v>0</v>
      </c>
      <c r="BU346" s="615"/>
      <c r="BV346" s="615"/>
      <c r="BW346" s="615"/>
      <c r="BX346" s="615">
        <f>COUNTIF(AU367:AU370,"true")</f>
        <v>0</v>
      </c>
      <c r="BY346" s="632">
        <f>SUM(BL346:BX346)</f>
        <v>0</v>
      </c>
      <c r="BZ346" s="615"/>
      <c r="CK346" s="2191"/>
    </row>
    <row r="347" spans="1:89" ht="20.100000000000001" customHeight="1">
      <c r="B347" s="2195"/>
      <c r="C347" s="2196"/>
      <c r="D347" s="2196"/>
      <c r="E347" s="2196"/>
      <c r="F347" s="2196"/>
      <c r="G347" s="2196"/>
      <c r="H347" s="2196"/>
      <c r="I347" s="2197"/>
      <c r="J347" s="640" t="b">
        <f>IF($K345=3,TRUE,FALSE)</f>
        <v>0</v>
      </c>
      <c r="V347" s="640" t="b">
        <f>IF(W345=3,TRUE,FALSE)</f>
        <v>0</v>
      </c>
      <c r="AI347" s="640" t="b">
        <f>IF(AJ345=3,TRUE,FALSE)</f>
        <v>0</v>
      </c>
      <c r="AU347" s="646"/>
      <c r="BF347" s="617"/>
      <c r="BG347" s="639"/>
      <c r="BL347" s="609"/>
      <c r="BM347" s="609"/>
      <c r="BN347" s="609"/>
      <c r="BO347" s="609"/>
      <c r="BP347" s="609"/>
      <c r="BQ347" s="609"/>
      <c r="BR347" s="609"/>
      <c r="BS347" s="609"/>
      <c r="BT347" s="609"/>
      <c r="BU347" s="609"/>
      <c r="BV347" s="609"/>
      <c r="BW347" s="609"/>
      <c r="BY347" s="632">
        <f>SUM(BY348:BY355)</f>
        <v>0</v>
      </c>
      <c r="CK347" s="2191"/>
    </row>
    <row r="348" spans="1:89" s="609" customFormat="1" ht="27" customHeight="1">
      <c r="B348" s="2178" t="s">
        <v>259</v>
      </c>
      <c r="C348" s="2179"/>
      <c r="D348" s="2179"/>
      <c r="E348" s="2179"/>
      <c r="F348" s="2179"/>
      <c r="G348" s="2179"/>
      <c r="H348" s="2179"/>
      <c r="I348" s="2180"/>
      <c r="J348" s="2181" t="s">
        <v>242</v>
      </c>
      <c r="K348" s="2182"/>
      <c r="L348" s="2182"/>
      <c r="M348" s="2182"/>
      <c r="N348" s="2182"/>
      <c r="O348" s="2182"/>
      <c r="P348" s="2182"/>
      <c r="Q348" s="2182"/>
      <c r="R348" s="2182"/>
      <c r="S348" s="2182"/>
      <c r="T348" s="2182"/>
      <c r="U348" s="2183"/>
      <c r="V348" s="2181" t="s">
        <v>243</v>
      </c>
      <c r="W348" s="2182"/>
      <c r="X348" s="2182"/>
      <c r="Y348" s="2182"/>
      <c r="Z348" s="2182"/>
      <c r="AA348" s="2182"/>
      <c r="AB348" s="2182"/>
      <c r="AC348" s="2182"/>
      <c r="AD348" s="2182"/>
      <c r="AE348" s="2182"/>
      <c r="AF348" s="2182"/>
      <c r="AG348" s="2182"/>
      <c r="AH348" s="2183"/>
      <c r="AI348" s="2181" t="s">
        <v>244</v>
      </c>
      <c r="AJ348" s="2182"/>
      <c r="AK348" s="2182"/>
      <c r="AL348" s="2182"/>
      <c r="AM348" s="2182"/>
      <c r="AN348" s="2182"/>
      <c r="AO348" s="2182"/>
      <c r="AP348" s="2182"/>
      <c r="AQ348" s="2182"/>
      <c r="AR348" s="2182"/>
      <c r="AS348" s="2182"/>
      <c r="AT348" s="2183"/>
      <c r="AU348" s="2181" t="s">
        <v>3523</v>
      </c>
      <c r="AV348" s="2182"/>
      <c r="AW348" s="2182"/>
      <c r="AX348" s="2182"/>
      <c r="AY348" s="2182"/>
      <c r="AZ348" s="2182"/>
      <c r="BA348" s="2182"/>
      <c r="BB348" s="2182"/>
      <c r="BC348" s="2182"/>
      <c r="BD348" s="2182"/>
      <c r="BE348" s="2182"/>
      <c r="BF348" s="2215"/>
      <c r="BG348" s="631"/>
      <c r="BL348" s="155"/>
      <c r="BM348" s="155"/>
      <c r="BN348" s="155"/>
      <c r="BO348" s="155"/>
      <c r="BP348" s="155"/>
      <c r="BQ348" s="155"/>
      <c r="BR348" s="155"/>
      <c r="BS348" s="155"/>
      <c r="BT348" s="155"/>
      <c r="BU348" s="155"/>
      <c r="BV348" s="155"/>
      <c r="BW348" s="155"/>
      <c r="BX348" s="155"/>
      <c r="BY348" s="582"/>
      <c r="BZ348" s="155"/>
      <c r="CA348" s="155"/>
      <c r="CK348" s="2204" t="str">
        <f>IF(OR(BZ349&gt;0,'STEP１（第１入力頁）'!E14="工場等"),"","←該当しない場合は、下の該当なしボタンを押して下さい。")</f>
        <v/>
      </c>
    </row>
    <row r="349" spans="1:89" ht="25.35" customHeight="1">
      <c r="B349" s="2216" t="str">
        <f>IF(OR(BL341&gt;1,BS341&gt;1,BT341&gt;1,BX341&gt;1,BL349&gt;1,BS349&gt;1,BT349&gt;1,BX349&gt;1),"レ印は各項目ごとにそれぞれ一つだけ選択して下さい","")</f>
        <v/>
      </c>
      <c r="C349" s="2217"/>
      <c r="D349" s="2217"/>
      <c r="E349" s="2217"/>
      <c r="F349" s="2217"/>
      <c r="G349" s="2217"/>
      <c r="H349" s="2217"/>
      <c r="I349" s="2218"/>
      <c r="J349" s="634" t="s">
        <v>227</v>
      </c>
      <c r="K349" s="637"/>
      <c r="L349" s="637"/>
      <c r="M349" s="637"/>
      <c r="N349" s="637"/>
      <c r="O349" s="637"/>
      <c r="P349" s="637"/>
      <c r="Q349" s="637"/>
      <c r="R349" s="637"/>
      <c r="S349" s="637"/>
      <c r="T349" s="637"/>
      <c r="U349" s="637"/>
      <c r="V349" s="2219" t="s">
        <v>235</v>
      </c>
      <c r="W349" s="2220"/>
      <c r="X349" s="2220"/>
      <c r="Y349" s="2220"/>
      <c r="Z349" s="2220"/>
      <c r="AA349" s="2220"/>
      <c r="AB349" s="2220"/>
      <c r="AC349" s="2220"/>
      <c r="AD349" s="2220"/>
      <c r="AE349" s="2220"/>
      <c r="AF349" s="2220"/>
      <c r="AG349" s="2220"/>
      <c r="AH349" s="2221"/>
      <c r="AI349" s="2219" t="s">
        <v>236</v>
      </c>
      <c r="AJ349" s="2220"/>
      <c r="AK349" s="2220"/>
      <c r="AL349" s="2220"/>
      <c r="AM349" s="2220"/>
      <c r="AN349" s="2220"/>
      <c r="AO349" s="2220"/>
      <c r="AP349" s="2220"/>
      <c r="AQ349" s="2220"/>
      <c r="AR349" s="2220"/>
      <c r="AS349" s="2220"/>
      <c r="AT349" s="2221"/>
      <c r="AU349" s="759"/>
      <c r="AV349" s="637"/>
      <c r="AW349" s="637"/>
      <c r="AX349" s="637"/>
      <c r="AY349" s="637"/>
      <c r="AZ349" s="637"/>
      <c r="BA349" s="637"/>
      <c r="BB349" s="637"/>
      <c r="BC349" s="637"/>
      <c r="BD349" s="637"/>
      <c r="BE349" s="637"/>
      <c r="BF349" s="638"/>
      <c r="BG349" s="639"/>
      <c r="BL349" s="615">
        <f>COUNTIF(J350:J352,"true")</f>
        <v>0</v>
      </c>
      <c r="BM349" s="615"/>
      <c r="BN349" s="615"/>
      <c r="BO349" s="615"/>
      <c r="BP349" s="615"/>
      <c r="BQ349" s="615"/>
      <c r="BR349" s="615"/>
      <c r="BS349" s="615">
        <f>COUNTIF(V350:V352,"true")</f>
        <v>0</v>
      </c>
      <c r="BT349" s="615">
        <f>COUNTIF(AI350:AI352,"true")</f>
        <v>0</v>
      </c>
      <c r="BU349" s="615"/>
      <c r="BV349" s="615"/>
      <c r="BW349" s="615"/>
      <c r="BX349" s="615">
        <f>COUNTIF(AU349:AU352,"true")</f>
        <v>0</v>
      </c>
      <c r="BY349" s="632">
        <f>SUM(BL349:BX349)</f>
        <v>0</v>
      </c>
      <c r="BZ349" s="615">
        <f>SUM(BY349,BY350)</f>
        <v>0</v>
      </c>
      <c r="CK349" s="2204"/>
    </row>
    <row r="350" spans="1:89" ht="20.100000000000001" customHeight="1">
      <c r="B350" s="2216"/>
      <c r="C350" s="2217"/>
      <c r="D350" s="2217"/>
      <c r="E350" s="2217"/>
      <c r="F350" s="2217"/>
      <c r="G350" s="2217"/>
      <c r="H350" s="2217"/>
      <c r="I350" s="2218"/>
      <c r="J350" s="640" t="b">
        <f>IF(K350=1,TRUE,FALSE)</f>
        <v>0</v>
      </c>
      <c r="K350" s="758"/>
      <c r="N350" s="642" t="str">
        <f>IF(AND($BY349&gt;0,J350=FALSE,J351=FALSE,J352=FALSE),"設定状況を選択して下さい",IF(AND(J351=TRUE,R351=""),"進捗状況%を記入して下さい。",""))</f>
        <v/>
      </c>
      <c r="V350" s="640" t="b">
        <f>IF(W350=1,TRUE,FALSE)</f>
        <v>0</v>
      </c>
      <c r="W350" s="758"/>
      <c r="Z350" s="642" t="str">
        <f>IF(AND($BY349&gt;0,V350=FALSE,V351=FALSE,V352=FALSE),"設定状況を選択して下さい",IF(AND(V351=TRUE,AE351=""),"進捗状況%を記入して下さい。",""))</f>
        <v/>
      </c>
      <c r="AI350" s="640" t="b">
        <f>IF(AJ350=1,TRUE,FALSE)</f>
        <v>0</v>
      </c>
      <c r="AJ350" s="758"/>
      <c r="AM350" s="642" t="str">
        <f>IF(AND($BY349&gt;0,AI350=FALSE,AI351=FALSE,AI352=FALSE),"設定状況を選択して下さい",IF(AND(AI351=TRUE,AQ351=""),"進捗状況%を記入して下さい。",""))</f>
        <v/>
      </c>
      <c r="AU350" s="640" t="b">
        <f>IF(AU349=1,TRUE,FALSE)</f>
        <v>0</v>
      </c>
      <c r="BF350" s="617"/>
      <c r="BG350" s="639"/>
      <c r="BL350" s="615">
        <f>COUNTIF(J354:J356,"true")</f>
        <v>0</v>
      </c>
      <c r="BM350" s="615"/>
      <c r="BN350" s="615"/>
      <c r="BO350" s="615"/>
      <c r="BP350" s="615"/>
      <c r="BQ350" s="615"/>
      <c r="BR350" s="615"/>
      <c r="BS350" s="615">
        <f>COUNTIF(V354:V356,"true")</f>
        <v>0</v>
      </c>
      <c r="BT350" s="615">
        <f>COUNTIF(AI354:AI356,"true")</f>
        <v>0</v>
      </c>
      <c r="BU350" s="615"/>
      <c r="BV350" s="615"/>
      <c r="BW350" s="615"/>
      <c r="BX350" s="615">
        <f>COUNTIF(AU354:AU356,"true")</f>
        <v>0</v>
      </c>
      <c r="BY350" s="632">
        <f>SUM(BL350:BX350)</f>
        <v>0</v>
      </c>
      <c r="BZ350" s="615">
        <f>SUM(BY349,BY350)</f>
        <v>0</v>
      </c>
      <c r="CK350" s="2204"/>
    </row>
    <row r="351" spans="1:89" ht="20.100000000000001" customHeight="1">
      <c r="B351" s="2216"/>
      <c r="C351" s="2217"/>
      <c r="D351" s="2217"/>
      <c r="E351" s="2217"/>
      <c r="F351" s="2217"/>
      <c r="G351" s="2217"/>
      <c r="H351" s="2217"/>
      <c r="I351" s="2218"/>
      <c r="J351" s="640" t="b">
        <f>IF($K350=2,TRUE,FALSE)</f>
        <v>0</v>
      </c>
      <c r="Q351" s="643" t="s">
        <v>230</v>
      </c>
      <c r="R351" s="2174"/>
      <c r="S351" s="2174"/>
      <c r="T351" s="643" t="s">
        <v>229</v>
      </c>
      <c r="V351" s="640" t="b">
        <f>IF(W350=2,TRUE,FALSE)</f>
        <v>0</v>
      </c>
      <c r="AD351" s="643" t="s">
        <v>230</v>
      </c>
      <c r="AE351" s="2174"/>
      <c r="AF351" s="2174"/>
      <c r="AG351" s="643" t="s">
        <v>229</v>
      </c>
      <c r="AI351" s="640" t="b">
        <f>IF(AJ350=2,TRUE,FALSE)</f>
        <v>0</v>
      </c>
      <c r="AP351" s="643" t="s">
        <v>230</v>
      </c>
      <c r="AQ351" s="2174"/>
      <c r="AR351" s="2174"/>
      <c r="AS351" s="643" t="s">
        <v>229</v>
      </c>
      <c r="AU351" s="640" t="b">
        <f>IF(AU349=2,TRUE,FALSE)</f>
        <v>0</v>
      </c>
      <c r="BF351" s="617"/>
      <c r="BL351" s="615"/>
      <c r="BM351" s="615"/>
      <c r="BN351" s="615"/>
      <c r="BO351" s="615"/>
      <c r="BP351" s="615"/>
      <c r="BQ351" s="615"/>
      <c r="BR351" s="615"/>
      <c r="BS351" s="615"/>
      <c r="BT351" s="615"/>
      <c r="BU351" s="615"/>
      <c r="BV351" s="615"/>
      <c r="BW351" s="615"/>
      <c r="BX351" s="615"/>
      <c r="BY351" s="632"/>
      <c r="CK351" s="2204"/>
    </row>
    <row r="352" spans="1:89" ht="20.100000000000001" customHeight="1">
      <c r="B352" s="2216"/>
      <c r="C352" s="2217"/>
      <c r="D352" s="2217"/>
      <c r="E352" s="2217"/>
      <c r="F352" s="2217"/>
      <c r="G352" s="2217"/>
      <c r="H352" s="2217"/>
      <c r="I352" s="2218"/>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204"/>
    </row>
    <row r="353" spans="2:90" ht="25.35" customHeight="1">
      <c r="B353" s="2216"/>
      <c r="C353" s="2217"/>
      <c r="D353" s="2217"/>
      <c r="E353" s="2217"/>
      <c r="F353" s="2217"/>
      <c r="G353" s="2217"/>
      <c r="H353" s="2217"/>
      <c r="I353" s="2218"/>
      <c r="J353" s="2175" t="s">
        <v>228</v>
      </c>
      <c r="K353" s="2176"/>
      <c r="L353" s="2176"/>
      <c r="M353" s="2176"/>
      <c r="N353" s="2176"/>
      <c r="O353" s="2176"/>
      <c r="P353" s="2176"/>
      <c r="Q353" s="2176"/>
      <c r="R353" s="2176"/>
      <c r="S353" s="2176"/>
      <c r="T353" s="2176"/>
      <c r="U353" s="2177"/>
      <c r="V353" s="2175" t="s">
        <v>237</v>
      </c>
      <c r="W353" s="2176"/>
      <c r="X353" s="2176"/>
      <c r="Y353" s="2176"/>
      <c r="Z353" s="2176"/>
      <c r="AA353" s="2176"/>
      <c r="AB353" s="2176"/>
      <c r="AC353" s="2176"/>
      <c r="AD353" s="2176"/>
      <c r="AE353" s="2176"/>
      <c r="AF353" s="2176"/>
      <c r="AG353" s="2176"/>
      <c r="AH353" s="2176"/>
      <c r="AI353" s="2175" t="s">
        <v>238</v>
      </c>
      <c r="AJ353" s="2176"/>
      <c r="AK353" s="2176"/>
      <c r="AL353" s="2176"/>
      <c r="AM353" s="2176"/>
      <c r="AN353" s="2176"/>
      <c r="AO353" s="2176"/>
      <c r="AP353" s="2176"/>
      <c r="AQ353" s="2176"/>
      <c r="AR353" s="2176"/>
      <c r="AS353" s="2176"/>
      <c r="AT353" s="2177"/>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204"/>
    </row>
    <row r="354" spans="2:90" ht="20.100000000000001" customHeight="1">
      <c r="B354" s="2216"/>
      <c r="C354" s="2217"/>
      <c r="D354" s="2217"/>
      <c r="E354" s="2217"/>
      <c r="F354" s="2217"/>
      <c r="G354" s="2217"/>
      <c r="H354" s="2217"/>
      <c r="I354" s="2218"/>
      <c r="J354" s="640" t="b">
        <f>IF(K354=1,TRUE,FALSE)</f>
        <v>0</v>
      </c>
      <c r="K354" s="758"/>
      <c r="V354" s="640" t="b">
        <f>IF(W354=1,TRUE,FALSE)</f>
        <v>0</v>
      </c>
      <c r="W354" s="758"/>
      <c r="AI354" s="640" t="b">
        <f>IF(AJ354=1,TRUE,FALSE)</f>
        <v>0</v>
      </c>
      <c r="AJ354" s="758"/>
      <c r="AU354" s="646"/>
      <c r="BF354" s="617"/>
      <c r="BG354" s="639"/>
      <c r="BL354" s="615"/>
      <c r="BM354" s="615"/>
      <c r="BN354" s="615"/>
      <c r="BO354" s="615"/>
      <c r="BP354" s="615"/>
      <c r="BQ354" s="615"/>
      <c r="BR354" s="615"/>
      <c r="BS354" s="615"/>
      <c r="BT354" s="615"/>
      <c r="BU354" s="615"/>
      <c r="BV354" s="615"/>
      <c r="BW354" s="615"/>
      <c r="BX354" s="615"/>
      <c r="BY354" s="632"/>
      <c r="CK354" s="2204"/>
    </row>
    <row r="355" spans="2:90" ht="20.100000000000001" customHeight="1">
      <c r="B355" s="2216"/>
      <c r="C355" s="2217"/>
      <c r="D355" s="2217"/>
      <c r="E355" s="2217"/>
      <c r="F355" s="2217"/>
      <c r="G355" s="2217"/>
      <c r="H355" s="2217"/>
      <c r="I355" s="2218"/>
      <c r="J355" s="640" t="b">
        <f>IF($K354=2,TRUE,FALSE)</f>
        <v>0</v>
      </c>
      <c r="V355" s="640" t="b">
        <f>IF(W354=2,TRUE,FALSE)</f>
        <v>0</v>
      </c>
      <c r="AI355" s="640" t="b">
        <f>IF(AJ354=2,TRUE,FALSE)</f>
        <v>0</v>
      </c>
      <c r="AU355" s="646"/>
      <c r="BF355" s="617"/>
      <c r="BG355" s="639"/>
      <c r="BL355" s="615"/>
      <c r="BM355" s="615"/>
      <c r="BN355" s="615"/>
      <c r="BO355" s="615"/>
      <c r="BP355" s="615"/>
      <c r="BQ355" s="615"/>
      <c r="BR355" s="615"/>
      <c r="BX355" s="615"/>
      <c r="BY355" s="632"/>
      <c r="CK355" s="2204"/>
    </row>
    <row r="356" spans="2:90" ht="20.100000000000001" customHeight="1">
      <c r="B356" s="2216"/>
      <c r="C356" s="2217"/>
      <c r="D356" s="2217"/>
      <c r="E356" s="2217"/>
      <c r="F356" s="2217"/>
      <c r="G356" s="2217"/>
      <c r="H356" s="2217"/>
      <c r="I356" s="2218"/>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0</v>
      </c>
      <c r="CK356" s="2204"/>
      <c r="CL356" s="651"/>
    </row>
    <row r="357" spans="2:90" s="609" customFormat="1" ht="27" customHeight="1">
      <c r="B357" s="2178" t="s">
        <v>6302</v>
      </c>
      <c r="C357" s="2179"/>
      <c r="D357" s="2179"/>
      <c r="E357" s="2179"/>
      <c r="F357" s="2179"/>
      <c r="G357" s="2179"/>
      <c r="H357" s="2179"/>
      <c r="I357" s="2180"/>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201" t="s">
        <v>4316</v>
      </c>
      <c r="AJ357" s="2202"/>
      <c r="AK357" s="2202"/>
      <c r="AL357" s="2202"/>
      <c r="AM357" s="2202"/>
      <c r="AN357" s="2202"/>
      <c r="AO357" s="2202"/>
      <c r="AP357" s="2202"/>
      <c r="AQ357" s="2202"/>
      <c r="AR357" s="2202"/>
      <c r="AS357" s="2202"/>
      <c r="AT357" s="2203"/>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204" t="str">
        <f>IF(OR(BZ358&gt;0,'STEP１（第１入力頁）'!E14="工場等"),"","←該当しない場合は、下の該当なしボタンを押して下さい。")</f>
        <v/>
      </c>
    </row>
    <row r="358" spans="2:90" s="655" customFormat="1" ht="25.35" customHeight="1">
      <c r="B358" s="2205"/>
      <c r="C358" s="2206"/>
      <c r="D358" s="2206"/>
      <c r="E358" s="2206"/>
      <c r="F358" s="2206"/>
      <c r="G358" s="2206"/>
      <c r="H358" s="2206"/>
      <c r="I358" s="2207"/>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208" t="s">
        <v>4492</v>
      </c>
      <c r="AJ358" s="2209"/>
      <c r="AK358" s="2209"/>
      <c r="AL358" s="2209"/>
      <c r="AM358" s="2209"/>
      <c r="AN358" s="2209"/>
      <c r="AO358" s="2209"/>
      <c r="AP358" s="2209"/>
      <c r="AQ358" s="2209"/>
      <c r="AR358" s="2209"/>
      <c r="AS358" s="2209"/>
      <c r="AT358" s="2210"/>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0</v>
      </c>
      <c r="BU358" s="615"/>
      <c r="BV358" s="615"/>
      <c r="BW358" s="615"/>
      <c r="BX358" s="615"/>
      <c r="BY358" s="632">
        <f>SUM(BL358:BX358)</f>
        <v>0</v>
      </c>
      <c r="BZ358" s="615">
        <f>SUM(BY358,BY359)</f>
        <v>0</v>
      </c>
      <c r="CA358" s="656"/>
      <c r="CK358" s="2204"/>
    </row>
    <row r="359" spans="2:90" s="609" customFormat="1" ht="20.100000000000001" customHeight="1">
      <c r="B359" s="2205"/>
      <c r="C359" s="2206"/>
      <c r="D359" s="2206"/>
      <c r="E359" s="2206"/>
      <c r="F359" s="2206"/>
      <c r="G359" s="2206"/>
      <c r="H359" s="2206"/>
      <c r="I359" s="2207"/>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0</v>
      </c>
      <c r="AJ359" s="754"/>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0</v>
      </c>
      <c r="BU359" s="615"/>
      <c r="BV359" s="615"/>
      <c r="BW359" s="615"/>
      <c r="BX359" s="615"/>
      <c r="BY359" s="632">
        <f>SUM(BL359:BX359)</f>
        <v>0</v>
      </c>
      <c r="BZ359" s="615">
        <f>SUM(BY358,BY359)</f>
        <v>0</v>
      </c>
      <c r="CA359" s="155"/>
      <c r="CK359" s="2204"/>
    </row>
    <row r="360" spans="2:90" s="609" customFormat="1" ht="20.100000000000001" customHeight="1">
      <c r="B360" s="2205"/>
      <c r="C360" s="2206"/>
      <c r="D360" s="2206"/>
      <c r="E360" s="2206"/>
      <c r="F360" s="2206"/>
      <c r="G360" s="2206"/>
      <c r="H360" s="2206"/>
      <c r="I360" s="2207"/>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211"/>
      <c r="AR360" s="2211"/>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204"/>
    </row>
    <row r="361" spans="2:90" s="609" customFormat="1" ht="20.100000000000001" customHeight="1">
      <c r="B361" s="2205"/>
      <c r="C361" s="2206"/>
      <c r="D361" s="2206"/>
      <c r="E361" s="2206"/>
      <c r="F361" s="2206"/>
      <c r="G361" s="2206"/>
      <c r="H361" s="2206"/>
      <c r="I361" s="2207"/>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204"/>
    </row>
    <row r="362" spans="2:90" s="609" customFormat="1" ht="25.35" customHeight="1">
      <c r="B362" s="2205"/>
      <c r="C362" s="2206"/>
      <c r="D362" s="2206"/>
      <c r="E362" s="2206"/>
      <c r="F362" s="2206"/>
      <c r="G362" s="2206"/>
      <c r="H362" s="2206"/>
      <c r="I362" s="2207"/>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212" t="s">
        <v>4493</v>
      </c>
      <c r="AJ362" s="2213"/>
      <c r="AK362" s="2213"/>
      <c r="AL362" s="2213"/>
      <c r="AM362" s="2213"/>
      <c r="AN362" s="2213"/>
      <c r="AO362" s="2213"/>
      <c r="AP362" s="2213"/>
      <c r="AQ362" s="2213"/>
      <c r="AR362" s="2213"/>
      <c r="AS362" s="2213"/>
      <c r="AT362" s="2214"/>
      <c r="AU362" s="665"/>
      <c r="AV362" s="666"/>
      <c r="AW362" s="667"/>
      <c r="AX362" s="667"/>
      <c r="AY362" s="667"/>
      <c r="AZ362" s="667"/>
      <c r="BA362" s="667"/>
      <c r="BB362" s="667"/>
      <c r="BC362" s="667"/>
      <c r="BD362" s="667"/>
      <c r="BE362" s="667"/>
      <c r="BF362" s="668"/>
      <c r="BG362" s="631"/>
      <c r="BX362" s="155"/>
      <c r="BY362" s="582"/>
      <c r="BZ362" s="155"/>
      <c r="CA362" s="155"/>
      <c r="CK362" s="2204"/>
    </row>
    <row r="363" spans="2:90" s="609" customFormat="1" ht="20.100000000000001" customHeight="1">
      <c r="B363" s="2205"/>
      <c r="C363" s="2206"/>
      <c r="D363" s="2206"/>
      <c r="E363" s="2206"/>
      <c r="F363" s="2206"/>
      <c r="G363" s="2206"/>
      <c r="H363" s="2206"/>
      <c r="I363" s="2207"/>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0</v>
      </c>
      <c r="AJ363" s="754"/>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204"/>
    </row>
    <row r="364" spans="2:90" s="609" customFormat="1" ht="20.100000000000001" customHeight="1">
      <c r="B364" s="2205"/>
      <c r="C364" s="2206"/>
      <c r="D364" s="2206"/>
      <c r="E364" s="2206"/>
      <c r="F364" s="2206"/>
      <c r="G364" s="2206"/>
      <c r="H364" s="2206"/>
      <c r="I364" s="2207"/>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204"/>
    </row>
    <row r="365" spans="2:90" s="609" customFormat="1" ht="20.100000000000001" customHeight="1">
      <c r="B365" s="2205"/>
      <c r="C365" s="2206"/>
      <c r="D365" s="2206"/>
      <c r="E365" s="2206"/>
      <c r="F365" s="2206"/>
      <c r="G365" s="2206"/>
      <c r="H365" s="2206"/>
      <c r="I365" s="2207"/>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204"/>
    </row>
    <row r="366" spans="2:90" ht="27" customHeight="1">
      <c r="B366" s="2178" t="s">
        <v>260</v>
      </c>
      <c r="C366" s="2179"/>
      <c r="D366" s="2179"/>
      <c r="E366" s="2179"/>
      <c r="F366" s="2179"/>
      <c r="G366" s="2179"/>
      <c r="H366" s="2179"/>
      <c r="I366" s="2180"/>
      <c r="J366" s="2181" t="s">
        <v>255</v>
      </c>
      <c r="K366" s="2182"/>
      <c r="L366" s="2182"/>
      <c r="M366" s="2182"/>
      <c r="N366" s="2182"/>
      <c r="O366" s="2182"/>
      <c r="P366" s="2182"/>
      <c r="Q366" s="2182"/>
      <c r="R366" s="2182"/>
      <c r="S366" s="2182"/>
      <c r="T366" s="2182"/>
      <c r="U366" s="2183"/>
      <c r="V366" s="2181" t="s">
        <v>256</v>
      </c>
      <c r="W366" s="2182"/>
      <c r="X366" s="2182"/>
      <c r="Y366" s="2182"/>
      <c r="Z366" s="2182"/>
      <c r="AA366" s="2182"/>
      <c r="AB366" s="2182"/>
      <c r="AC366" s="2182"/>
      <c r="AD366" s="2182"/>
      <c r="AE366" s="2182"/>
      <c r="AF366" s="2182"/>
      <c r="AG366" s="2182"/>
      <c r="AH366" s="2183"/>
      <c r="AI366" s="2181" t="s">
        <v>245</v>
      </c>
      <c r="AJ366" s="2182"/>
      <c r="AK366" s="2182"/>
      <c r="AL366" s="2182"/>
      <c r="AM366" s="2182"/>
      <c r="AN366" s="2182"/>
      <c r="AO366" s="2182"/>
      <c r="AP366" s="2182"/>
      <c r="AQ366" s="2182"/>
      <c r="AR366" s="2182"/>
      <c r="AS366" s="2182"/>
      <c r="AT366" s="2183"/>
      <c r="AU366" s="2181" t="s">
        <v>3524</v>
      </c>
      <c r="AV366" s="2182"/>
      <c r="AW366" s="2182"/>
      <c r="AX366" s="2182"/>
      <c r="AY366" s="2182"/>
      <c r="AZ366" s="2182"/>
      <c r="BA366" s="2182"/>
      <c r="BB366" s="2182"/>
      <c r="BC366" s="2182"/>
      <c r="BD366" s="2182"/>
      <c r="BE366" s="2182"/>
      <c r="BF366" s="2215"/>
      <c r="BG366" s="639"/>
      <c r="CK366" s="2191" t="str">
        <f>IF(OR(BZ368&gt;0,'STEP１（第１入力頁）'!E14="工場等"),"","←該当しない場合は、下の該当なしボタンを押して下さい。")</f>
        <v/>
      </c>
    </row>
    <row r="367" spans="2:90" ht="25.35" customHeight="1">
      <c r="B367" s="2192" t="str">
        <f>IF(OR(BL367&gt;1,BS367&gt;1,BT367&gt;1,BX367&gt;1,BL368&gt;1,BS368&gt;1,BT368&gt;1,BX368&gt;1),"レ印は各項目ごとにそれぞれ一つだけ選択して下さい","")</f>
        <v/>
      </c>
      <c r="C367" s="2193"/>
      <c r="D367" s="2193"/>
      <c r="E367" s="2193"/>
      <c r="F367" s="2193"/>
      <c r="G367" s="2193"/>
      <c r="H367" s="2193"/>
      <c r="I367" s="2194"/>
      <c r="J367" s="634" t="s">
        <v>227</v>
      </c>
      <c r="K367" s="674"/>
      <c r="L367" s="674"/>
      <c r="M367" s="674"/>
      <c r="N367" s="674"/>
      <c r="O367" s="674"/>
      <c r="P367" s="674"/>
      <c r="Q367" s="674"/>
      <c r="R367" s="674"/>
      <c r="S367" s="674"/>
      <c r="T367" s="674"/>
      <c r="U367" s="674"/>
      <c r="V367" s="2198" t="s">
        <v>235</v>
      </c>
      <c r="W367" s="2199"/>
      <c r="X367" s="2199"/>
      <c r="Y367" s="2199"/>
      <c r="Z367" s="2199"/>
      <c r="AA367" s="2199"/>
      <c r="AB367" s="2199"/>
      <c r="AC367" s="2199"/>
      <c r="AD367" s="2199"/>
      <c r="AE367" s="2199"/>
      <c r="AF367" s="2199"/>
      <c r="AG367" s="2199"/>
      <c r="AH367" s="2200"/>
      <c r="AI367" s="2198" t="s">
        <v>236</v>
      </c>
      <c r="AJ367" s="2199"/>
      <c r="AK367" s="2199"/>
      <c r="AL367" s="2199"/>
      <c r="AM367" s="2199"/>
      <c r="AN367" s="2199"/>
      <c r="AO367" s="2199"/>
      <c r="AP367" s="2199"/>
      <c r="AQ367" s="2199"/>
      <c r="AR367" s="2199"/>
      <c r="AS367" s="2199"/>
      <c r="AT367" s="2200"/>
      <c r="AU367" s="759"/>
      <c r="AV367" s="637"/>
      <c r="AW367" s="637"/>
      <c r="AX367" s="637"/>
      <c r="AY367" s="637"/>
      <c r="AZ367" s="637"/>
      <c r="BA367" s="637"/>
      <c r="BB367" s="637"/>
      <c r="BC367" s="637"/>
      <c r="BD367" s="637"/>
      <c r="BE367" s="637"/>
      <c r="BF367" s="638"/>
      <c r="BG367" s="639"/>
      <c r="BL367" s="615">
        <f>COUNTIF(J368:J370,"true")</f>
        <v>0</v>
      </c>
      <c r="BS367" s="615">
        <f>COUNTIF(V368:V370,"true")</f>
        <v>0</v>
      </c>
      <c r="BT367" s="615">
        <f>COUNTIF(AI368:AI370,"true")</f>
        <v>0</v>
      </c>
      <c r="BX367" s="615">
        <f>COUNTIF(AU367:AU370,"true")</f>
        <v>0</v>
      </c>
      <c r="BY367" s="632">
        <f>SUM(BL367:BX367)</f>
        <v>0</v>
      </c>
      <c r="CK367" s="2191"/>
    </row>
    <row r="368" spans="2:90" ht="20.100000000000001" customHeight="1">
      <c r="B368" s="2192"/>
      <c r="C368" s="2193"/>
      <c r="D368" s="2193"/>
      <c r="E368" s="2193"/>
      <c r="F368" s="2193"/>
      <c r="G368" s="2193"/>
      <c r="H368" s="2193"/>
      <c r="I368" s="2194"/>
      <c r="J368" s="640" t="b">
        <f>IF(K368=1,TRUE,FALSE)</f>
        <v>0</v>
      </c>
      <c r="K368" s="758"/>
      <c r="N368" s="642" t="str">
        <f>IF(AND($BY367&gt;0,J368=FALSE,J369=FALSE,J370=FALSE),"設定状況を選択して下さい",IF(AND(J369=TRUE,R369=""),"進捗状況%を記入して下さい。",""))</f>
        <v/>
      </c>
      <c r="V368" s="640" t="b">
        <f>IF(W368=1,TRUE,FALSE)</f>
        <v>0</v>
      </c>
      <c r="W368" s="758"/>
      <c r="Z368" s="642" t="str">
        <f>IF(AND($BY367&gt;0,V368=FALSE,V369=FALSE,V370=FALSE),"設定状況を選択して下さい",IF(AND(V369=TRUE,AE369=""),"進捗状況%を記入して下さい。",""))</f>
        <v/>
      </c>
      <c r="AI368" s="640" t="b">
        <f>IF(AJ368=1,TRUE,FALSE)</f>
        <v>0</v>
      </c>
      <c r="AJ368" s="758"/>
      <c r="AM368" s="642" t="str">
        <f>IF(AND($BY367&gt;0,AI368=FALSE,AI369=FALSE,AI370=FALSE),"設定状況を選択して下さい",IF(AND(AI369=TRUE,AQ369=""),"進捗状況%を記入して下さい。",""))</f>
        <v/>
      </c>
      <c r="AU368" s="640" t="b">
        <f>IF(AU367=1,TRUE,FALSE)</f>
        <v>0</v>
      </c>
      <c r="BF368" s="617"/>
      <c r="BG368" s="639"/>
      <c r="BL368" s="615">
        <f>COUNTIF(J372:J374,"true")</f>
        <v>0</v>
      </c>
      <c r="BS368" s="615">
        <f>COUNTIF(V372:V374,"true")</f>
        <v>0</v>
      </c>
      <c r="BT368" s="615">
        <f>COUNTIF(AI372:AI374,"true")</f>
        <v>0</v>
      </c>
      <c r="BY368" s="632">
        <f>SUM(BL368:BX368)</f>
        <v>0</v>
      </c>
      <c r="BZ368" s="615">
        <f>SUM(BY367,BY368)</f>
        <v>0</v>
      </c>
      <c r="CK368" s="2191"/>
    </row>
    <row r="369" spans="2:89" ht="20.100000000000001" customHeight="1">
      <c r="B369" s="2192"/>
      <c r="C369" s="2193"/>
      <c r="D369" s="2193"/>
      <c r="E369" s="2193"/>
      <c r="F369" s="2193"/>
      <c r="G369" s="2193"/>
      <c r="H369" s="2193"/>
      <c r="I369" s="2194"/>
      <c r="J369" s="640" t="b">
        <f>IF($K368=2,TRUE,FALSE)</f>
        <v>0</v>
      </c>
      <c r="Q369" s="643" t="s">
        <v>230</v>
      </c>
      <c r="R369" s="2174"/>
      <c r="S369" s="2174"/>
      <c r="T369" s="643" t="s">
        <v>229</v>
      </c>
      <c r="V369" s="640" t="b">
        <f>IF(W368=2,TRUE,FALSE)</f>
        <v>0</v>
      </c>
      <c r="AD369" s="643" t="s">
        <v>230</v>
      </c>
      <c r="AE369" s="2174"/>
      <c r="AF369" s="2174"/>
      <c r="AG369" s="643" t="s">
        <v>229</v>
      </c>
      <c r="AI369" s="640" t="b">
        <f>IF(AJ368=2,TRUE,FALSE)</f>
        <v>0</v>
      </c>
      <c r="AP369" s="643" t="s">
        <v>230</v>
      </c>
      <c r="AQ369" s="2174"/>
      <c r="AR369" s="2174"/>
      <c r="AS369" s="643" t="s">
        <v>229</v>
      </c>
      <c r="AU369" s="640" t="b">
        <f>IF(AU367=2,TRUE,FALSE)</f>
        <v>0</v>
      </c>
      <c r="BF369" s="617"/>
      <c r="BG369" s="639"/>
      <c r="CK369" s="2191"/>
    </row>
    <row r="370" spans="2:89" ht="20.100000000000001" customHeight="1">
      <c r="B370" s="2222"/>
      <c r="C370" s="2223"/>
      <c r="D370" s="2223"/>
      <c r="E370" s="2223"/>
      <c r="F370" s="2223"/>
      <c r="G370" s="2223"/>
      <c r="H370" s="2223"/>
      <c r="I370" s="2224"/>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191"/>
    </row>
    <row r="371" spans="2:89" ht="25.35" customHeight="1">
      <c r="B371" s="2222"/>
      <c r="C371" s="2223"/>
      <c r="D371" s="2223"/>
      <c r="E371" s="2223"/>
      <c r="F371" s="2223"/>
      <c r="G371" s="2223"/>
      <c r="H371" s="2223"/>
      <c r="I371" s="2224"/>
      <c r="J371" s="2175" t="s">
        <v>228</v>
      </c>
      <c r="K371" s="2176"/>
      <c r="L371" s="2176"/>
      <c r="M371" s="2176"/>
      <c r="N371" s="2176"/>
      <c r="O371" s="2176"/>
      <c r="P371" s="2176"/>
      <c r="Q371" s="2176"/>
      <c r="R371" s="2176"/>
      <c r="S371" s="2176"/>
      <c r="T371" s="2176"/>
      <c r="U371" s="2177"/>
      <c r="V371" s="2175" t="s">
        <v>237</v>
      </c>
      <c r="W371" s="2176"/>
      <c r="X371" s="2176"/>
      <c r="Y371" s="2176"/>
      <c r="Z371" s="2176"/>
      <c r="AA371" s="2176"/>
      <c r="AB371" s="2176"/>
      <c r="AC371" s="2176"/>
      <c r="AD371" s="2176"/>
      <c r="AE371" s="2176"/>
      <c r="AF371" s="2176"/>
      <c r="AG371" s="2176"/>
      <c r="AH371" s="2176"/>
      <c r="AI371" s="2175" t="s">
        <v>238</v>
      </c>
      <c r="AJ371" s="2176"/>
      <c r="AK371" s="2176"/>
      <c r="AL371" s="2176"/>
      <c r="AM371" s="2176"/>
      <c r="AN371" s="2176"/>
      <c r="AO371" s="2176"/>
      <c r="AP371" s="2176"/>
      <c r="AQ371" s="2176"/>
      <c r="AR371" s="2176"/>
      <c r="AS371" s="2176"/>
      <c r="AT371" s="2177"/>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191"/>
    </row>
    <row r="372" spans="2:89" ht="20.100000000000001" customHeight="1">
      <c r="B372" s="2222"/>
      <c r="C372" s="2223"/>
      <c r="D372" s="2223"/>
      <c r="E372" s="2223"/>
      <c r="F372" s="2223"/>
      <c r="G372" s="2223"/>
      <c r="H372" s="2223"/>
      <c r="I372" s="2224"/>
      <c r="J372" s="640" t="b">
        <f>IF(K372=1,TRUE,FALSE)</f>
        <v>0</v>
      </c>
      <c r="K372" s="758"/>
      <c r="V372" s="640" t="b">
        <f>IF(W372=1,TRUE,FALSE)</f>
        <v>0</v>
      </c>
      <c r="W372" s="758"/>
      <c r="AI372" s="640" t="b">
        <f>IF(AJ372=1,TRUE,FALSE)</f>
        <v>0</v>
      </c>
      <c r="AJ372" s="758"/>
      <c r="AU372" s="646"/>
      <c r="BF372" s="617"/>
      <c r="BG372" s="639"/>
      <c r="CK372" s="2191"/>
    </row>
    <row r="373" spans="2:89" s="609" customFormat="1" ht="20.100000000000001" customHeight="1">
      <c r="B373" s="2222"/>
      <c r="C373" s="2223"/>
      <c r="D373" s="2223"/>
      <c r="E373" s="2223"/>
      <c r="F373" s="2223"/>
      <c r="G373" s="2223"/>
      <c r="H373" s="2223"/>
      <c r="I373" s="2224"/>
      <c r="J373" s="640" t="b">
        <f>IF($K372=2,TRUE,FALSE)</f>
        <v>0</v>
      </c>
      <c r="K373" s="155"/>
      <c r="L373" s="155"/>
      <c r="M373" s="155"/>
      <c r="N373" s="155"/>
      <c r="O373" s="155"/>
      <c r="P373" s="155"/>
      <c r="Q373" s="155"/>
      <c r="R373" s="155"/>
      <c r="S373" s="155"/>
      <c r="T373" s="155"/>
      <c r="U373" s="155"/>
      <c r="V373" s="640" t="b">
        <f>IF(W372=2,TRUE,FALSE)</f>
        <v>0</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191"/>
    </row>
    <row r="374" spans="2:89" ht="20.100000000000001" customHeight="1">
      <c r="B374" s="2222"/>
      <c r="C374" s="2223"/>
      <c r="D374" s="2223"/>
      <c r="E374" s="2223"/>
      <c r="F374" s="2223"/>
      <c r="G374" s="2223"/>
      <c r="H374" s="2223"/>
      <c r="I374" s="2224"/>
      <c r="J374" s="640" t="b">
        <f>IF($K372=3,TRUE,FALSE)</f>
        <v>0</v>
      </c>
      <c r="V374" s="640" t="b">
        <f>IF(W372=3,TRUE,FALSE)</f>
        <v>0</v>
      </c>
      <c r="AI374" s="640" t="b">
        <f>IF(AJ372=3,TRUE,FALSE)</f>
        <v>0</v>
      </c>
      <c r="AU374" s="646"/>
      <c r="BF374" s="617"/>
      <c r="BG374" s="639"/>
      <c r="CK374" s="2191"/>
    </row>
    <row r="375" spans="2:89" ht="27" customHeight="1">
      <c r="B375" s="2178" t="s">
        <v>261</v>
      </c>
      <c r="C375" s="2179"/>
      <c r="D375" s="2179"/>
      <c r="E375" s="2179"/>
      <c r="F375" s="2179"/>
      <c r="G375" s="2179"/>
      <c r="H375" s="2179"/>
      <c r="I375" s="2180"/>
      <c r="J375" s="2181" t="s">
        <v>246</v>
      </c>
      <c r="K375" s="2182"/>
      <c r="L375" s="2182"/>
      <c r="M375" s="2182"/>
      <c r="N375" s="2182"/>
      <c r="O375" s="2182"/>
      <c r="P375" s="2182"/>
      <c r="Q375" s="2182"/>
      <c r="R375" s="2182"/>
      <c r="S375" s="2182"/>
      <c r="T375" s="2182"/>
      <c r="U375" s="2183"/>
      <c r="V375" s="2181" t="s">
        <v>247</v>
      </c>
      <c r="W375" s="2182"/>
      <c r="X375" s="2182"/>
      <c r="Y375" s="2182"/>
      <c r="Z375" s="2182"/>
      <c r="AA375" s="2182"/>
      <c r="AB375" s="2182"/>
      <c r="AC375" s="2182"/>
      <c r="AD375" s="2182"/>
      <c r="AE375" s="2182"/>
      <c r="AF375" s="2182"/>
      <c r="AG375" s="2182"/>
      <c r="AH375" s="2183"/>
      <c r="AI375" s="2181" t="s">
        <v>248</v>
      </c>
      <c r="AJ375" s="2182"/>
      <c r="AK375" s="2182"/>
      <c r="AL375" s="2182"/>
      <c r="AM375" s="2182"/>
      <c r="AN375" s="2182"/>
      <c r="AO375" s="2182"/>
      <c r="AP375" s="2182"/>
      <c r="AQ375" s="2182"/>
      <c r="AR375" s="2182"/>
      <c r="AS375" s="2182"/>
      <c r="AT375" s="2183"/>
      <c r="AU375" s="2181" t="s">
        <v>3525</v>
      </c>
      <c r="AV375" s="2182"/>
      <c r="AW375" s="2182"/>
      <c r="AX375" s="2182"/>
      <c r="AY375" s="2182"/>
      <c r="AZ375" s="2182"/>
      <c r="BA375" s="2182"/>
      <c r="BB375" s="2182"/>
      <c r="BC375" s="2182"/>
      <c r="BD375" s="2182"/>
      <c r="BE375" s="2182"/>
      <c r="BF375" s="2215"/>
      <c r="BG375" s="639"/>
      <c r="CK375" s="2191" t="str">
        <f>IF(OR(BZ377&gt;0,'STEP１（第１入力頁）'!E14="工場等"),"","←該当しない場合は、下の該当なしボタンを押して下さい。")</f>
        <v/>
      </c>
    </row>
    <row r="376" spans="2:89" ht="25.35" customHeight="1">
      <c r="B376" s="2192" t="str">
        <f>IF(OR(BL376&gt;1,BS376&gt;1,BT376&gt;1,BX376&gt;1,BL377&gt;1,BS377&gt;1,BT377&gt;1,BX377&gt;1),"レ印は各項目ごとにそれぞれ一つだけ選択して下さい","")</f>
        <v/>
      </c>
      <c r="C376" s="2193"/>
      <c r="D376" s="2193"/>
      <c r="E376" s="2193"/>
      <c r="F376" s="2193"/>
      <c r="G376" s="2193"/>
      <c r="H376" s="2193"/>
      <c r="I376" s="2194"/>
      <c r="J376" s="634" t="s">
        <v>227</v>
      </c>
      <c r="K376" s="674"/>
      <c r="L376" s="674"/>
      <c r="M376" s="674"/>
      <c r="N376" s="674"/>
      <c r="O376" s="674"/>
      <c r="P376" s="674"/>
      <c r="Q376" s="674"/>
      <c r="R376" s="674"/>
      <c r="S376" s="674"/>
      <c r="T376" s="674"/>
      <c r="U376" s="674"/>
      <c r="V376" s="2198" t="s">
        <v>235</v>
      </c>
      <c r="W376" s="2199"/>
      <c r="X376" s="2199"/>
      <c r="Y376" s="2199"/>
      <c r="Z376" s="2199"/>
      <c r="AA376" s="2199"/>
      <c r="AB376" s="2199"/>
      <c r="AC376" s="2199"/>
      <c r="AD376" s="2199"/>
      <c r="AE376" s="2199"/>
      <c r="AF376" s="2199"/>
      <c r="AG376" s="2199"/>
      <c r="AH376" s="2200"/>
      <c r="AI376" s="2198" t="s">
        <v>236</v>
      </c>
      <c r="AJ376" s="2199"/>
      <c r="AK376" s="2199"/>
      <c r="AL376" s="2199"/>
      <c r="AM376" s="2199"/>
      <c r="AN376" s="2199"/>
      <c r="AO376" s="2199"/>
      <c r="AP376" s="2199"/>
      <c r="AQ376" s="2199"/>
      <c r="AR376" s="2199"/>
      <c r="AS376" s="2199"/>
      <c r="AT376" s="2200"/>
      <c r="AU376" s="759"/>
      <c r="AV376" s="637"/>
      <c r="AW376" s="637"/>
      <c r="AX376" s="637"/>
      <c r="AY376" s="637"/>
      <c r="AZ376" s="637"/>
      <c r="BA376" s="637"/>
      <c r="BB376" s="637"/>
      <c r="BC376" s="637"/>
      <c r="BD376" s="637"/>
      <c r="BE376" s="637"/>
      <c r="BF376" s="638"/>
      <c r="BG376" s="639"/>
      <c r="BL376" s="615">
        <f>COUNTIF(J377:J379,"true")</f>
        <v>0</v>
      </c>
      <c r="BS376" s="615">
        <f>COUNTIF(V377:V379,"true")</f>
        <v>0</v>
      </c>
      <c r="BT376" s="615">
        <f>COUNTIF(AI377:AI379,"true")</f>
        <v>0</v>
      </c>
      <c r="BX376" s="615">
        <f>COUNTIF(AU376:AU379,"true")</f>
        <v>0</v>
      </c>
      <c r="BY376" s="632">
        <f>SUM(BL376:BX376)</f>
        <v>0</v>
      </c>
      <c r="CK376" s="2191"/>
    </row>
    <row r="377" spans="2:89" ht="20.100000000000001" customHeight="1">
      <c r="B377" s="2192"/>
      <c r="C377" s="2193"/>
      <c r="D377" s="2193"/>
      <c r="E377" s="2193"/>
      <c r="F377" s="2193"/>
      <c r="G377" s="2193"/>
      <c r="H377" s="2193"/>
      <c r="I377" s="2194"/>
      <c r="J377" s="640" t="b">
        <f>IF(K377=1,TRUE,FALSE)</f>
        <v>0</v>
      </c>
      <c r="K377" s="758"/>
      <c r="N377" s="642" t="str">
        <f>IF(AND($BY376&gt;0,J377=FALSE,J378=FALSE,J379=FALSE),"設定状況を選択して下さい",IF(AND(J378=TRUE,R378=""),"進捗状況%を記入して下さい。",""))</f>
        <v/>
      </c>
      <c r="V377" s="640" t="b">
        <f>IF(W377=1,TRUE,FALSE)</f>
        <v>0</v>
      </c>
      <c r="W377" s="758"/>
      <c r="Z377" s="642" t="str">
        <f>IF(AND($BY376&gt;0,V377=FALSE,V378=FALSE,V379=FALSE),"設定状況を選択して下さい",IF(AND(V378=TRUE,AE378=""),"進捗状況%を記入して下さい。",""))</f>
        <v/>
      </c>
      <c r="AI377" s="640" t="b">
        <f>IF(AJ377=1,TRUE,FALSE)</f>
        <v>0</v>
      </c>
      <c r="AJ377" s="758"/>
      <c r="AM377" s="642" t="str">
        <f>IF(AND($BY376&gt;0,AI377=FALSE,AI378=FALSE,AI379=FALSE),"設定状況を選択して下さい",IF(AND(AI378=TRUE,AQ378=""),"進捗状況%を記入して下さい。",""))</f>
        <v/>
      </c>
      <c r="AU377" s="640" t="b">
        <f>IF(AU376=1,TRUE,FALSE)</f>
        <v>0</v>
      </c>
      <c r="BF377" s="617"/>
      <c r="BG377" s="639"/>
      <c r="BL377" s="615">
        <f>COUNTIF(J381:J383,"true")</f>
        <v>0</v>
      </c>
      <c r="BS377" s="615">
        <f>COUNTIF(V381:V383,"true")</f>
        <v>0</v>
      </c>
      <c r="BT377" s="615">
        <f>COUNTIF(AI381:AI383,"true")</f>
        <v>0</v>
      </c>
      <c r="BY377" s="632">
        <f>SUM(BL377:BX377)</f>
        <v>0</v>
      </c>
      <c r="BZ377" s="615">
        <f>SUM(BY376,BY377)</f>
        <v>0</v>
      </c>
      <c r="CK377" s="2191"/>
    </row>
    <row r="378" spans="2:89" ht="20.100000000000001" customHeight="1">
      <c r="B378" s="2192"/>
      <c r="C378" s="2193"/>
      <c r="D378" s="2193"/>
      <c r="E378" s="2193"/>
      <c r="F378" s="2193"/>
      <c r="G378" s="2193"/>
      <c r="H378" s="2193"/>
      <c r="I378" s="2194"/>
      <c r="J378" s="640" t="b">
        <f>IF($K377=2,TRUE,FALSE)</f>
        <v>0</v>
      </c>
      <c r="Q378" s="643" t="s">
        <v>230</v>
      </c>
      <c r="R378" s="2174"/>
      <c r="S378" s="2174"/>
      <c r="T378" s="643" t="s">
        <v>229</v>
      </c>
      <c r="V378" s="640" t="b">
        <f>IF(W377=2,TRUE,FALSE)</f>
        <v>0</v>
      </c>
      <c r="AD378" s="643" t="s">
        <v>230</v>
      </c>
      <c r="AE378" s="2174"/>
      <c r="AF378" s="2174"/>
      <c r="AG378" s="643" t="s">
        <v>229</v>
      </c>
      <c r="AI378" s="640" t="b">
        <f>IF(AJ377=2,TRUE,FALSE)</f>
        <v>0</v>
      </c>
      <c r="AP378" s="643" t="s">
        <v>230</v>
      </c>
      <c r="AQ378" s="2174"/>
      <c r="AR378" s="2174"/>
      <c r="AS378" s="643" t="s">
        <v>229</v>
      </c>
      <c r="AU378" s="640" t="b">
        <f>IF(AU376=2,TRUE,FALSE)</f>
        <v>0</v>
      </c>
      <c r="BF378" s="617"/>
      <c r="BG378" s="639"/>
      <c r="CK378" s="2191"/>
    </row>
    <row r="379" spans="2:89" ht="20.100000000000001" customHeight="1">
      <c r="B379" s="2222"/>
      <c r="C379" s="2223"/>
      <c r="D379" s="2223"/>
      <c r="E379" s="2223"/>
      <c r="F379" s="2223"/>
      <c r="G379" s="2223"/>
      <c r="H379" s="2223"/>
      <c r="I379" s="2224"/>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191"/>
    </row>
    <row r="380" spans="2:89" ht="25.35" customHeight="1">
      <c r="B380" s="2222"/>
      <c r="C380" s="2223"/>
      <c r="D380" s="2223"/>
      <c r="E380" s="2223"/>
      <c r="F380" s="2223"/>
      <c r="G380" s="2223"/>
      <c r="H380" s="2223"/>
      <c r="I380" s="2224"/>
      <c r="J380" s="2175" t="s">
        <v>228</v>
      </c>
      <c r="K380" s="2176"/>
      <c r="L380" s="2176"/>
      <c r="M380" s="2176"/>
      <c r="N380" s="2176"/>
      <c r="O380" s="2176"/>
      <c r="P380" s="2176"/>
      <c r="Q380" s="2176"/>
      <c r="R380" s="2176"/>
      <c r="S380" s="2176"/>
      <c r="T380" s="2176"/>
      <c r="U380" s="2177"/>
      <c r="V380" s="2175" t="s">
        <v>237</v>
      </c>
      <c r="W380" s="2176"/>
      <c r="X380" s="2176"/>
      <c r="Y380" s="2176"/>
      <c r="Z380" s="2176"/>
      <c r="AA380" s="2176"/>
      <c r="AB380" s="2176"/>
      <c r="AC380" s="2176"/>
      <c r="AD380" s="2176"/>
      <c r="AE380" s="2176"/>
      <c r="AF380" s="2176"/>
      <c r="AG380" s="2176"/>
      <c r="AH380" s="2176"/>
      <c r="AI380" s="2175" t="s">
        <v>238</v>
      </c>
      <c r="AJ380" s="2176"/>
      <c r="AK380" s="2176"/>
      <c r="AL380" s="2176"/>
      <c r="AM380" s="2176"/>
      <c r="AN380" s="2176"/>
      <c r="AO380" s="2176"/>
      <c r="AP380" s="2176"/>
      <c r="AQ380" s="2176"/>
      <c r="AR380" s="2176"/>
      <c r="AS380" s="2176"/>
      <c r="AT380" s="2177"/>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191"/>
    </row>
    <row r="381" spans="2:89" s="609" customFormat="1" ht="20.100000000000001" customHeight="1">
      <c r="B381" s="2222"/>
      <c r="C381" s="2223"/>
      <c r="D381" s="2223"/>
      <c r="E381" s="2223"/>
      <c r="F381" s="2223"/>
      <c r="G381" s="2223"/>
      <c r="H381" s="2223"/>
      <c r="I381" s="2224"/>
      <c r="J381" s="640" t="b">
        <f>IF(K381=1,TRUE,FALSE)</f>
        <v>0</v>
      </c>
      <c r="K381" s="758"/>
      <c r="L381" s="155"/>
      <c r="M381" s="155"/>
      <c r="N381" s="155"/>
      <c r="O381" s="155"/>
      <c r="P381" s="155"/>
      <c r="Q381" s="155"/>
      <c r="R381" s="155"/>
      <c r="S381" s="155"/>
      <c r="T381" s="155"/>
      <c r="U381" s="155"/>
      <c r="V381" s="640" t="b">
        <f>IF(W381=1,TRUE,FALSE)</f>
        <v>0</v>
      </c>
      <c r="W381" s="758"/>
      <c r="X381" s="155"/>
      <c r="Y381" s="155"/>
      <c r="Z381" s="155"/>
      <c r="AA381" s="155"/>
      <c r="AB381" s="155"/>
      <c r="AC381" s="155"/>
      <c r="AD381" s="155"/>
      <c r="AE381" s="155"/>
      <c r="AF381" s="155"/>
      <c r="AG381" s="155"/>
      <c r="AH381" s="155"/>
      <c r="AI381" s="640" t="b">
        <f>IF(AJ381=1,TRUE,FALSE)</f>
        <v>0</v>
      </c>
      <c r="AJ381" s="758"/>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191"/>
    </row>
    <row r="382" spans="2:89" ht="20.100000000000001" customHeight="1">
      <c r="B382" s="2222"/>
      <c r="C382" s="2223"/>
      <c r="D382" s="2223"/>
      <c r="E382" s="2223"/>
      <c r="F382" s="2223"/>
      <c r="G382" s="2223"/>
      <c r="H382" s="2223"/>
      <c r="I382" s="2224"/>
      <c r="J382" s="640" t="b">
        <f>IF($K381=2,TRUE,FALSE)</f>
        <v>0</v>
      </c>
      <c r="V382" s="640" t="b">
        <f>IF(W381=2,TRUE,FALSE)</f>
        <v>0</v>
      </c>
      <c r="AI382" s="640" t="b">
        <f>IF(AJ381=2,TRUE,FALSE)</f>
        <v>0</v>
      </c>
      <c r="AU382" s="646"/>
      <c r="BF382" s="617"/>
      <c r="BG382" s="639"/>
      <c r="CK382" s="2191"/>
    </row>
    <row r="383" spans="2:89" s="677" customFormat="1" ht="20.100000000000001" customHeight="1">
      <c r="B383" s="2230"/>
      <c r="C383" s="2231"/>
      <c r="D383" s="2231"/>
      <c r="E383" s="2231"/>
      <c r="F383" s="2231"/>
      <c r="G383" s="2231"/>
      <c r="H383" s="2231"/>
      <c r="I383" s="2232"/>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191"/>
    </row>
    <row r="384" spans="2:89" ht="27" customHeight="1">
      <c r="B384" s="678" t="s">
        <v>239</v>
      </c>
      <c r="C384" s="679"/>
      <c r="D384" s="679"/>
      <c r="E384" s="679"/>
      <c r="F384" s="679"/>
      <c r="G384" s="679"/>
      <c r="H384" s="679"/>
      <c r="I384" s="680"/>
      <c r="V384" s="681"/>
      <c r="AI384" s="681"/>
      <c r="AU384" s="2181" t="s">
        <v>3526</v>
      </c>
      <c r="AV384" s="2182"/>
      <c r="AW384" s="2182"/>
      <c r="AX384" s="2182"/>
      <c r="AY384" s="2182"/>
      <c r="AZ384" s="2182"/>
      <c r="BA384" s="2182"/>
      <c r="BB384" s="2182"/>
      <c r="BC384" s="2182"/>
      <c r="BD384" s="2182"/>
      <c r="BE384" s="2182"/>
      <c r="BF384" s="2215"/>
      <c r="BG384" s="639"/>
      <c r="CK384" s="682"/>
    </row>
    <row r="385" spans="2:89" ht="20.100000000000001" customHeight="1">
      <c r="B385" s="683"/>
      <c r="J385" s="646"/>
      <c r="V385" s="646"/>
      <c r="AI385" s="646"/>
      <c r="AT385" s="684" t="str">
        <f>IF(AND(AU385=FALSE,AU386=FALSE),IF(#REF!=1,"必ずどちらかを選択して下さい。⇒",""),IF(AND(AU385=TRUE,AU386=TRUE),"チェックを入れられるのはいずれか一方です。⇒",""))</f>
        <v/>
      </c>
      <c r="AU385" s="685" t="b">
        <f>IF($AV$385=1,TRUE,FALSE)</f>
        <v>1</v>
      </c>
      <c r="AV385" s="758">
        <v>1</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184" t="s">
        <v>257</v>
      </c>
      <c r="C387" s="2185"/>
      <c r="D387" s="2185"/>
      <c r="E387" s="2185"/>
      <c r="F387" s="2185"/>
      <c r="G387" s="2185"/>
      <c r="H387" s="2185"/>
      <c r="I387" s="2186"/>
      <c r="J387" s="2187" t="s">
        <v>249</v>
      </c>
      <c r="K387" s="2188"/>
      <c r="L387" s="2188"/>
      <c r="M387" s="2188"/>
      <c r="N387" s="2188"/>
      <c r="O387" s="2188"/>
      <c r="P387" s="2188"/>
      <c r="Q387" s="2188"/>
      <c r="R387" s="2188"/>
      <c r="S387" s="2188"/>
      <c r="T387" s="2188"/>
      <c r="U387" s="2189"/>
      <c r="V387" s="2187" t="s">
        <v>250</v>
      </c>
      <c r="W387" s="2188"/>
      <c r="X387" s="2188"/>
      <c r="Y387" s="2188"/>
      <c r="Z387" s="2188"/>
      <c r="AA387" s="2188"/>
      <c r="AB387" s="2188"/>
      <c r="AC387" s="2188"/>
      <c r="AD387" s="2188"/>
      <c r="AE387" s="2188"/>
      <c r="AF387" s="2188"/>
      <c r="AG387" s="2188"/>
      <c r="AH387" s="2189"/>
      <c r="AI387" s="2187" t="s">
        <v>251</v>
      </c>
      <c r="AJ387" s="2188"/>
      <c r="AK387" s="2188"/>
      <c r="AL387" s="2188"/>
      <c r="AM387" s="2188"/>
      <c r="AN387" s="2188"/>
      <c r="AO387" s="2188"/>
      <c r="AP387" s="2188"/>
      <c r="AQ387" s="2188"/>
      <c r="AR387" s="2188"/>
      <c r="AS387" s="2188"/>
      <c r="AT387" s="2189"/>
      <c r="AU387" s="2187" t="s">
        <v>3527</v>
      </c>
      <c r="AV387" s="2188"/>
      <c r="AW387" s="2188"/>
      <c r="AX387" s="2188"/>
      <c r="AY387" s="2188"/>
      <c r="AZ387" s="2188"/>
      <c r="BA387" s="2188"/>
      <c r="BB387" s="2188"/>
      <c r="BC387" s="2188"/>
      <c r="BD387" s="2188"/>
      <c r="BE387" s="2188"/>
      <c r="BF387" s="2190"/>
      <c r="BG387" s="639"/>
      <c r="CK387" s="2191" t="str">
        <f>IF(OR(BZ389&gt;0,'STEP１（第１入力頁）'!E14="工場等"),"","←該当しない場合は、下の該当なしボタンを押して下さい。")</f>
        <v/>
      </c>
    </row>
    <row r="388" spans="2:89" ht="25.35" customHeight="1">
      <c r="B388" s="2225"/>
      <c r="C388" s="2226"/>
      <c r="D388" s="2226"/>
      <c r="E388" s="2226"/>
      <c r="F388" s="2226"/>
      <c r="G388" s="2226"/>
      <c r="H388" s="2226"/>
      <c r="I388" s="2227"/>
      <c r="J388" s="634" t="s">
        <v>227</v>
      </c>
      <c r="K388" s="674"/>
      <c r="L388" s="674"/>
      <c r="M388" s="674"/>
      <c r="N388" s="674"/>
      <c r="O388" s="674"/>
      <c r="P388" s="674"/>
      <c r="Q388" s="674"/>
      <c r="R388" s="674"/>
      <c r="S388" s="674"/>
      <c r="T388" s="674"/>
      <c r="U388" s="674"/>
      <c r="V388" s="2198" t="s">
        <v>235</v>
      </c>
      <c r="W388" s="2199"/>
      <c r="X388" s="2199"/>
      <c r="Y388" s="2199"/>
      <c r="Z388" s="2199"/>
      <c r="AA388" s="2199"/>
      <c r="AB388" s="2199"/>
      <c r="AC388" s="2199"/>
      <c r="AD388" s="2199"/>
      <c r="AE388" s="2199"/>
      <c r="AF388" s="2199"/>
      <c r="AG388" s="2199"/>
      <c r="AH388" s="2200"/>
      <c r="AI388" s="2198" t="s">
        <v>236</v>
      </c>
      <c r="AJ388" s="2199"/>
      <c r="AK388" s="2199"/>
      <c r="AL388" s="2199"/>
      <c r="AM388" s="2199"/>
      <c r="AN388" s="2199"/>
      <c r="AO388" s="2199"/>
      <c r="AP388" s="2199"/>
      <c r="AQ388" s="2199"/>
      <c r="AR388" s="2199"/>
      <c r="AS388" s="2199"/>
      <c r="AT388" s="2200"/>
      <c r="AU388" s="759"/>
      <c r="AV388" s="637"/>
      <c r="AW388" s="637"/>
      <c r="AX388" s="637"/>
      <c r="AY388" s="637"/>
      <c r="AZ388" s="637"/>
      <c r="BA388" s="637"/>
      <c r="BB388" s="637"/>
      <c r="BC388" s="637"/>
      <c r="BD388" s="637"/>
      <c r="BE388" s="637"/>
      <c r="BF388" s="638"/>
      <c r="BG388" s="639"/>
      <c r="BL388" s="615">
        <f>COUNTIF(J389:J391,"true")</f>
        <v>0</v>
      </c>
      <c r="BS388" s="615">
        <f>COUNTIF(V389:V391,"true")</f>
        <v>0</v>
      </c>
      <c r="BT388" s="615">
        <f>COUNTIF(AI389:AI391,"true")</f>
        <v>0</v>
      </c>
      <c r="BX388" s="615">
        <f>COUNTIF(AU388:AU391,"true")</f>
        <v>0</v>
      </c>
      <c r="BY388" s="632">
        <f>SUM(BL388:BX388)</f>
        <v>0</v>
      </c>
      <c r="CK388" s="2191"/>
    </row>
    <row r="389" spans="2:89" ht="20.100000000000001" customHeight="1">
      <c r="B389" s="2225"/>
      <c r="C389" s="2226"/>
      <c r="D389" s="2226"/>
      <c r="E389" s="2226"/>
      <c r="F389" s="2226"/>
      <c r="G389" s="2226"/>
      <c r="H389" s="2226"/>
      <c r="I389" s="2227"/>
      <c r="J389" s="640" t="b">
        <f>IF(K389=1,TRUE,FALSE)</f>
        <v>0</v>
      </c>
      <c r="K389" s="758"/>
      <c r="N389" s="642" t="str">
        <f>IF(AND($BY388&gt;0,J389=FALSE,J390=FALSE,J391=FALSE),"設定状況を選択して下さい",IF(AND(J390=TRUE,R390=""),"進捗状況%を記入して下さい。",""))</f>
        <v/>
      </c>
      <c r="V389" s="640" t="b">
        <f>IF(W389=1,TRUE,FALSE)</f>
        <v>0</v>
      </c>
      <c r="W389" s="758"/>
      <c r="Z389" s="642" t="str">
        <f>IF(AND($BY388&gt;0,V389=FALSE,V390=FALSE,V391=FALSE),"設定状況を選択して下さい",IF(AND(V390=TRUE,AE390=""),"進捗状況%を記入して下さい。",""))</f>
        <v/>
      </c>
      <c r="AI389" s="640" t="b">
        <f>IF(AJ389=1,TRUE,FALSE)</f>
        <v>0</v>
      </c>
      <c r="AJ389" s="758"/>
      <c r="AM389" s="642" t="str">
        <f>IF(AND($BY388&gt;0,AI389=FALSE,AI390=FALSE,AI391=FALSE),"設定状況を選択して下さい",IF(AND(AI390=TRUE,AQ390=""),"進捗状況%を記入して下さい。",""))</f>
        <v/>
      </c>
      <c r="AU389" s="640" t="b">
        <f>IF(AU388=1,TRUE,FALSE)</f>
        <v>0</v>
      </c>
      <c r="BF389" s="617"/>
      <c r="BG389" s="639"/>
      <c r="BL389" s="615">
        <f>COUNTIF(J393:J395,"true")</f>
        <v>0</v>
      </c>
      <c r="BS389" s="615">
        <f>COUNTIF(V393:V395,"true")</f>
        <v>0</v>
      </c>
      <c r="BT389" s="615">
        <f>COUNTIF(AI393:AI395,"true")</f>
        <v>0</v>
      </c>
      <c r="BY389" s="632">
        <f>SUM(BL389:BX389)</f>
        <v>0</v>
      </c>
      <c r="BZ389" s="615">
        <f>SUM(BY388,BY389)</f>
        <v>0</v>
      </c>
      <c r="CK389" s="2191"/>
    </row>
    <row r="390" spans="2:89" s="609" customFormat="1" ht="20.100000000000001" customHeight="1">
      <c r="B390" s="2228"/>
      <c r="C390" s="1834"/>
      <c r="D390" s="1834"/>
      <c r="E390" s="1834"/>
      <c r="F390" s="1834"/>
      <c r="G390" s="1834"/>
      <c r="H390" s="1834"/>
      <c r="I390" s="2229"/>
      <c r="J390" s="640" t="b">
        <f>IF($K389=2,TRUE,FALSE)</f>
        <v>0</v>
      </c>
      <c r="K390" s="155"/>
      <c r="L390" s="155"/>
      <c r="M390" s="155"/>
      <c r="N390" s="155"/>
      <c r="O390" s="155"/>
      <c r="P390" s="155"/>
      <c r="Q390" s="643" t="s">
        <v>230</v>
      </c>
      <c r="R390" s="2174"/>
      <c r="S390" s="2174"/>
      <c r="T390" s="643" t="s">
        <v>229</v>
      </c>
      <c r="U390" s="155"/>
      <c r="V390" s="640" t="b">
        <f>IF(W389=2,TRUE,FALSE)</f>
        <v>0</v>
      </c>
      <c r="W390" s="155"/>
      <c r="X390" s="155"/>
      <c r="Y390" s="155"/>
      <c r="Z390" s="155"/>
      <c r="AA390" s="155"/>
      <c r="AB390" s="155"/>
      <c r="AC390" s="155"/>
      <c r="AD390" s="643" t="s">
        <v>230</v>
      </c>
      <c r="AE390" s="2174">
        <v>12</v>
      </c>
      <c r="AF390" s="2174"/>
      <c r="AG390" s="643" t="s">
        <v>229</v>
      </c>
      <c r="AH390" s="155"/>
      <c r="AI390" s="640" t="b">
        <f>IF(AJ389=2,TRUE,FALSE)</f>
        <v>0</v>
      </c>
      <c r="AJ390" s="155"/>
      <c r="AK390" s="155"/>
      <c r="AL390" s="155"/>
      <c r="AM390" s="155"/>
      <c r="AN390" s="155"/>
      <c r="AO390" s="155"/>
      <c r="AP390" s="643" t="s">
        <v>230</v>
      </c>
      <c r="AQ390" s="2174">
        <v>13</v>
      </c>
      <c r="AR390" s="2174"/>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191"/>
    </row>
    <row r="391" spans="2:89" ht="20.100000000000001" customHeight="1">
      <c r="B391" s="2236" t="str">
        <f>IF(OR(BL388&gt;1,BS388&gt;1,BT388&gt;1,BX388&gt;1,BL389&gt;1,BS389&gt;1,BT389&gt;1,BX389&gt;1),"レ印は各項目ごとにそれぞれ一つだけ選択して下さい","")</f>
        <v/>
      </c>
      <c r="C391" s="2237"/>
      <c r="D391" s="2237"/>
      <c r="E391" s="2237"/>
      <c r="F391" s="2237"/>
      <c r="G391" s="2237"/>
      <c r="H391" s="2237"/>
      <c r="I391" s="2238"/>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0</v>
      </c>
      <c r="BF391" s="617"/>
      <c r="BG391" s="639"/>
      <c r="CK391" s="2191"/>
    </row>
    <row r="392" spans="2:89" s="677" customFormat="1" ht="25.35" customHeight="1">
      <c r="B392" s="2236"/>
      <c r="C392" s="2237"/>
      <c r="D392" s="2237"/>
      <c r="E392" s="2237"/>
      <c r="F392" s="2237"/>
      <c r="G392" s="2237"/>
      <c r="H392" s="2237"/>
      <c r="I392" s="2238"/>
      <c r="J392" s="2175" t="s">
        <v>228</v>
      </c>
      <c r="K392" s="2176"/>
      <c r="L392" s="2176"/>
      <c r="M392" s="2176"/>
      <c r="N392" s="2176"/>
      <c r="O392" s="2176"/>
      <c r="P392" s="2176"/>
      <c r="Q392" s="2176"/>
      <c r="R392" s="2176"/>
      <c r="S392" s="2176"/>
      <c r="T392" s="2176"/>
      <c r="U392" s="2177"/>
      <c r="V392" s="2175" t="s">
        <v>237</v>
      </c>
      <c r="W392" s="2176"/>
      <c r="X392" s="2176"/>
      <c r="Y392" s="2176"/>
      <c r="Z392" s="2176"/>
      <c r="AA392" s="2176"/>
      <c r="AB392" s="2176"/>
      <c r="AC392" s="2176"/>
      <c r="AD392" s="2176"/>
      <c r="AE392" s="2176"/>
      <c r="AF392" s="2176"/>
      <c r="AG392" s="2176"/>
      <c r="AH392" s="2176"/>
      <c r="AI392" s="2175" t="s">
        <v>238</v>
      </c>
      <c r="AJ392" s="2176"/>
      <c r="AK392" s="2176"/>
      <c r="AL392" s="2176"/>
      <c r="AM392" s="2176"/>
      <c r="AN392" s="2176"/>
      <c r="AO392" s="2176"/>
      <c r="AP392" s="2176"/>
      <c r="AQ392" s="2176"/>
      <c r="AR392" s="2176"/>
      <c r="AS392" s="2176"/>
      <c r="AT392" s="2177"/>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191"/>
    </row>
    <row r="393" spans="2:89" ht="20.100000000000001" customHeight="1">
      <c r="B393" s="2236"/>
      <c r="C393" s="2237"/>
      <c r="D393" s="2237"/>
      <c r="E393" s="2237"/>
      <c r="F393" s="2237"/>
      <c r="G393" s="2237"/>
      <c r="H393" s="2237"/>
      <c r="I393" s="2238"/>
      <c r="J393" s="640" t="b">
        <f>IF(K393=1,TRUE,FALSE)</f>
        <v>0</v>
      </c>
      <c r="K393" s="758"/>
      <c r="V393" s="640" t="b">
        <f>IF(W393=1,TRUE,FALSE)</f>
        <v>0</v>
      </c>
      <c r="W393" s="758"/>
      <c r="AI393" s="640" t="b">
        <f>IF(AJ393=1,TRUE,FALSE)</f>
        <v>0</v>
      </c>
      <c r="AJ393" s="758"/>
      <c r="AU393" s="646"/>
      <c r="BF393" s="617"/>
      <c r="BG393" s="639"/>
      <c r="CK393" s="2191"/>
    </row>
    <row r="394" spans="2:89" ht="20.100000000000001" customHeight="1">
      <c r="B394" s="2239"/>
      <c r="C394" s="2240"/>
      <c r="D394" s="2240"/>
      <c r="E394" s="2240"/>
      <c r="F394" s="2240"/>
      <c r="G394" s="2240"/>
      <c r="H394" s="2240"/>
      <c r="I394" s="2241"/>
      <c r="J394" s="640" t="b">
        <f>IF($K393=2,TRUE,FALSE)</f>
        <v>0</v>
      </c>
      <c r="V394" s="640" t="b">
        <f>IF(W393=2,TRUE,FALSE)</f>
        <v>0</v>
      </c>
      <c r="AI394" s="640" t="b">
        <f>IF(AJ393=2,TRUE,FALSE)</f>
        <v>0</v>
      </c>
      <c r="AU394" s="646"/>
      <c r="BF394" s="617"/>
      <c r="BG394" s="639"/>
      <c r="CK394" s="2191"/>
    </row>
    <row r="395" spans="2:89" ht="20.100000000000001" customHeight="1">
      <c r="B395" s="2239"/>
      <c r="C395" s="2240"/>
      <c r="D395" s="2240"/>
      <c r="E395" s="2240"/>
      <c r="F395" s="2240"/>
      <c r="G395" s="2240"/>
      <c r="H395" s="2240"/>
      <c r="I395" s="2241"/>
      <c r="J395" s="640" t="b">
        <f>IF($K393=3,TRUE,FALSE)</f>
        <v>0</v>
      </c>
      <c r="V395" s="640" t="b">
        <f>IF(W393=3,TRUE,FALSE)</f>
        <v>0</v>
      </c>
      <c r="AI395" s="640" t="b">
        <f>IF(AJ393=3,TRUE,FALSE)</f>
        <v>0</v>
      </c>
      <c r="AU395" s="646"/>
      <c r="BF395" s="617"/>
      <c r="BG395" s="639"/>
      <c r="CK395" s="2191"/>
    </row>
    <row r="396" spans="2:89" s="609" customFormat="1" ht="27" customHeight="1">
      <c r="B396" s="2178" t="s">
        <v>6303</v>
      </c>
      <c r="C396" s="2179"/>
      <c r="D396" s="2179"/>
      <c r="E396" s="2179"/>
      <c r="F396" s="2179"/>
      <c r="G396" s="2179"/>
      <c r="H396" s="2179"/>
      <c r="I396" s="2180"/>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201" t="s">
        <v>4317</v>
      </c>
      <c r="AJ396" s="2202"/>
      <c r="AK396" s="2202"/>
      <c r="AL396" s="2202"/>
      <c r="AM396" s="2202"/>
      <c r="AN396" s="2202"/>
      <c r="AO396" s="2202"/>
      <c r="AP396" s="2202"/>
      <c r="AQ396" s="2202"/>
      <c r="AR396" s="2202"/>
      <c r="AS396" s="2202"/>
      <c r="AT396" s="2203"/>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204" t="str">
        <f>IF(OR(BZ398&gt;0,'STEP１（第１入力頁）'!E14="工場等"),"","←該当しない場合は、下の該当なしボタンを押して下さい。")</f>
        <v/>
      </c>
    </row>
    <row r="397" spans="2:89" s="655" customFormat="1" ht="25.35" customHeight="1">
      <c r="B397" s="2205" t="str">
        <f>IF(OR(BL389&gt;1,BS389&gt;1,BT389&gt;1,BX389&gt;1,BL397&gt;1,BS397&gt;1,BT397&gt;1,BX397&gt;1),"レ印は各項目ごとにそれぞれ一つだけ選択して下さい","")</f>
        <v/>
      </c>
      <c r="C397" s="2206"/>
      <c r="D397" s="2206"/>
      <c r="E397" s="2206"/>
      <c r="F397" s="2206"/>
      <c r="G397" s="2206"/>
      <c r="H397" s="2206"/>
      <c r="I397" s="2207"/>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208" t="s">
        <v>4492</v>
      </c>
      <c r="AJ397" s="2209"/>
      <c r="AK397" s="2209"/>
      <c r="AL397" s="2209"/>
      <c r="AM397" s="2209"/>
      <c r="AN397" s="2209"/>
      <c r="AO397" s="2209"/>
      <c r="AP397" s="2209"/>
      <c r="AQ397" s="2209"/>
      <c r="AR397" s="2209"/>
      <c r="AS397" s="2209"/>
      <c r="AT397" s="2210"/>
      <c r="AU397" s="868"/>
      <c r="AV397" s="869"/>
      <c r="AW397" s="869"/>
      <c r="AX397" s="869"/>
      <c r="AY397" s="869"/>
      <c r="AZ397" s="869"/>
      <c r="BA397" s="869"/>
      <c r="BB397" s="869"/>
      <c r="BC397" s="869"/>
      <c r="BD397" s="869"/>
      <c r="BE397" s="869"/>
      <c r="BF397" s="870"/>
      <c r="BG397" s="654"/>
      <c r="BT397" s="615">
        <f>COUNTIF(AI398:AI400,"true")</f>
        <v>0</v>
      </c>
      <c r="BU397" s="615"/>
      <c r="BV397" s="615"/>
      <c r="BW397" s="615"/>
      <c r="BX397" s="615"/>
      <c r="BY397" s="632">
        <f>SUM(BL397:BX397)</f>
        <v>0</v>
      </c>
      <c r="BZ397" s="615">
        <f>SUM(BY397,BY398)</f>
        <v>0</v>
      </c>
      <c r="CA397" s="656"/>
      <c r="CK397" s="2204"/>
    </row>
    <row r="398" spans="2:89" s="609" customFormat="1" ht="20.100000000000001" customHeight="1">
      <c r="B398" s="2205"/>
      <c r="C398" s="2206"/>
      <c r="D398" s="2206"/>
      <c r="E398" s="2206"/>
      <c r="F398" s="2206"/>
      <c r="G398" s="2206"/>
      <c r="H398" s="2206"/>
      <c r="I398" s="2207"/>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0</v>
      </c>
      <c r="AJ398" s="754"/>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0</v>
      </c>
      <c r="BU398" s="615"/>
      <c r="BV398" s="615"/>
      <c r="BW398" s="615"/>
      <c r="BX398" s="615"/>
      <c r="BY398" s="632">
        <f>SUM(BL398:BX398)</f>
        <v>0</v>
      </c>
      <c r="BZ398" s="615">
        <f>SUM(BY397,BY398)</f>
        <v>0</v>
      </c>
      <c r="CA398" s="155"/>
      <c r="CK398" s="2204"/>
    </row>
    <row r="399" spans="2:89" s="609" customFormat="1" ht="20.100000000000001" customHeight="1">
      <c r="B399" s="2205"/>
      <c r="C399" s="2206"/>
      <c r="D399" s="2206"/>
      <c r="E399" s="2206"/>
      <c r="F399" s="2206"/>
      <c r="G399" s="2206"/>
      <c r="H399" s="2206"/>
      <c r="I399" s="2207"/>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211"/>
      <c r="AR399" s="2211"/>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204"/>
    </row>
    <row r="400" spans="2:89" s="609" customFormat="1" ht="20.100000000000001" customHeight="1">
      <c r="B400" s="2205"/>
      <c r="C400" s="2206"/>
      <c r="D400" s="2206"/>
      <c r="E400" s="2206"/>
      <c r="F400" s="2206"/>
      <c r="G400" s="2206"/>
      <c r="H400" s="2206"/>
      <c r="I400" s="2207"/>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204"/>
    </row>
    <row r="401" spans="2:89" s="609" customFormat="1" ht="25.35" customHeight="1">
      <c r="B401" s="2205"/>
      <c r="C401" s="2206"/>
      <c r="D401" s="2206"/>
      <c r="E401" s="2206"/>
      <c r="F401" s="2206"/>
      <c r="G401" s="2206"/>
      <c r="H401" s="2206"/>
      <c r="I401" s="2207"/>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233" t="s">
        <v>4493</v>
      </c>
      <c r="AJ401" s="2234"/>
      <c r="AK401" s="2234"/>
      <c r="AL401" s="2234"/>
      <c r="AM401" s="2234"/>
      <c r="AN401" s="2234"/>
      <c r="AO401" s="2234"/>
      <c r="AP401" s="2234"/>
      <c r="AQ401" s="2234"/>
      <c r="AR401" s="2234"/>
      <c r="AS401" s="2234"/>
      <c r="AT401" s="2235"/>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204"/>
    </row>
    <row r="402" spans="2:89" s="609" customFormat="1" ht="20.100000000000001" customHeight="1">
      <c r="B402" s="2205"/>
      <c r="C402" s="2206"/>
      <c r="D402" s="2206"/>
      <c r="E402" s="2206"/>
      <c r="F402" s="2206"/>
      <c r="G402" s="2206"/>
      <c r="H402" s="2206"/>
      <c r="I402" s="2207"/>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0</v>
      </c>
      <c r="AJ402" s="754"/>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204"/>
    </row>
    <row r="403" spans="2:89" s="609" customFormat="1" ht="20.100000000000001" customHeight="1">
      <c r="B403" s="2205"/>
      <c r="C403" s="2206"/>
      <c r="D403" s="2206"/>
      <c r="E403" s="2206"/>
      <c r="F403" s="2206"/>
      <c r="G403" s="2206"/>
      <c r="H403" s="2206"/>
      <c r="I403" s="2207"/>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204"/>
    </row>
    <row r="404" spans="2:89" s="609" customFormat="1" ht="20.100000000000001" customHeight="1">
      <c r="B404" s="2205"/>
      <c r="C404" s="2206"/>
      <c r="D404" s="2206"/>
      <c r="E404" s="2206"/>
      <c r="F404" s="2206"/>
      <c r="G404" s="2206"/>
      <c r="H404" s="2206"/>
      <c r="I404" s="2207"/>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204"/>
    </row>
    <row r="405" spans="2:89" ht="27" customHeight="1">
      <c r="B405" s="2178" t="s">
        <v>3111</v>
      </c>
      <c r="C405" s="2179"/>
      <c r="D405" s="2179"/>
      <c r="E405" s="2179"/>
      <c r="F405" s="2179"/>
      <c r="G405" s="2179"/>
      <c r="H405" s="2179"/>
      <c r="I405" s="2180"/>
      <c r="J405" s="2181" t="s">
        <v>262</v>
      </c>
      <c r="K405" s="2182"/>
      <c r="L405" s="2182"/>
      <c r="M405" s="2182"/>
      <c r="N405" s="2182"/>
      <c r="O405" s="2182"/>
      <c r="P405" s="2182"/>
      <c r="Q405" s="2182"/>
      <c r="R405" s="2182"/>
      <c r="S405" s="2182"/>
      <c r="T405" s="2182"/>
      <c r="U405" s="2183"/>
      <c r="V405" s="2181"/>
      <c r="W405" s="2182"/>
      <c r="X405" s="2182"/>
      <c r="Y405" s="2182"/>
      <c r="Z405" s="2182"/>
      <c r="AA405" s="2182"/>
      <c r="AB405" s="2182"/>
      <c r="AC405" s="2182"/>
      <c r="AD405" s="2182"/>
      <c r="AE405" s="2182"/>
      <c r="AF405" s="2182"/>
      <c r="AG405" s="2182"/>
      <c r="AH405" s="2183"/>
      <c r="AI405" s="2181"/>
      <c r="AJ405" s="2182"/>
      <c r="AK405" s="2182"/>
      <c r="AL405" s="2182"/>
      <c r="AM405" s="2182"/>
      <c r="AN405" s="2182"/>
      <c r="AO405" s="2182"/>
      <c r="AP405" s="2182"/>
      <c r="AQ405" s="2182"/>
      <c r="AR405" s="2182"/>
      <c r="AS405" s="2182"/>
      <c r="AT405" s="2183"/>
      <c r="AU405" s="2181" t="s">
        <v>3528</v>
      </c>
      <c r="AV405" s="2182"/>
      <c r="AW405" s="2182"/>
      <c r="AX405" s="2182"/>
      <c r="AY405" s="2182"/>
      <c r="AZ405" s="2182"/>
      <c r="BA405" s="2182"/>
      <c r="BB405" s="2182"/>
      <c r="BC405" s="2182"/>
      <c r="BD405" s="2182"/>
      <c r="BE405" s="2182"/>
      <c r="BF405" s="2215"/>
      <c r="BG405" s="639"/>
      <c r="CK405" s="2191" t="str">
        <f>IF(OR(BZ407&gt;0,'STEP１（第１入力頁）'!E14="工場等"),"","←該当しない場合は、下の該当なしボタンを押して下さい。")</f>
        <v/>
      </c>
    </row>
    <row r="406" spans="2:89" ht="25.35" customHeight="1">
      <c r="B406" s="2192" t="str">
        <f>IF(OR(BL406&gt;1,BS406&gt;1,BT406&gt;1,BX406&gt;1,BL407&gt;1,BS407&gt;1,BT407&gt;1,BX407&gt;1),"レ印は各項目ごとにそれぞれ一つだけ選択して下さい","")</f>
        <v/>
      </c>
      <c r="C406" s="2193"/>
      <c r="D406" s="2193"/>
      <c r="E406" s="2193"/>
      <c r="F406" s="2193"/>
      <c r="G406" s="2193"/>
      <c r="H406" s="2193"/>
      <c r="I406" s="2194"/>
      <c r="J406" s="634" t="s">
        <v>227</v>
      </c>
      <c r="K406" s="674"/>
      <c r="L406" s="674"/>
      <c r="M406" s="674"/>
      <c r="N406" s="674"/>
      <c r="O406" s="674"/>
      <c r="P406" s="674"/>
      <c r="Q406" s="674"/>
      <c r="R406" s="674"/>
      <c r="S406" s="674"/>
      <c r="T406" s="674"/>
      <c r="U406" s="674"/>
      <c r="V406" s="2198"/>
      <c r="W406" s="2199"/>
      <c r="X406" s="2199"/>
      <c r="Y406" s="2199"/>
      <c r="Z406" s="2199"/>
      <c r="AA406" s="2199"/>
      <c r="AB406" s="2199"/>
      <c r="AC406" s="2199"/>
      <c r="AD406" s="2199"/>
      <c r="AE406" s="2199"/>
      <c r="AF406" s="2199"/>
      <c r="AG406" s="2199"/>
      <c r="AH406" s="2200"/>
      <c r="AI406" s="2198"/>
      <c r="AJ406" s="2199"/>
      <c r="AK406" s="2199"/>
      <c r="AL406" s="2199"/>
      <c r="AM406" s="2199"/>
      <c r="AN406" s="2199"/>
      <c r="AO406" s="2199"/>
      <c r="AP406" s="2199"/>
      <c r="AQ406" s="2199"/>
      <c r="AR406" s="2199"/>
      <c r="AS406" s="2199"/>
      <c r="AT406" s="2200"/>
      <c r="AU406" s="636"/>
      <c r="AV406" s="637"/>
      <c r="AW406" s="637"/>
      <c r="AX406" s="637"/>
      <c r="AY406" s="637"/>
      <c r="AZ406" s="637"/>
      <c r="BA406" s="637"/>
      <c r="BB406" s="637"/>
      <c r="BC406" s="637"/>
      <c r="BD406" s="637"/>
      <c r="BE406" s="637"/>
      <c r="BF406" s="638"/>
      <c r="BG406" s="639"/>
      <c r="BL406" s="615">
        <f>COUNTIF(J407:J409,"true")</f>
        <v>0</v>
      </c>
      <c r="BS406" s="615">
        <f>COUNTIF(V407:V409,"true")</f>
        <v>0</v>
      </c>
      <c r="BT406" s="615">
        <f>COUNTIF(AI407:AI409,"true")</f>
        <v>0</v>
      </c>
      <c r="BX406" s="615">
        <f>COUNTIF(AU406:AU409,"true")</f>
        <v>0</v>
      </c>
      <c r="BY406" s="632">
        <f>SUM(BL406:BX406)</f>
        <v>0</v>
      </c>
      <c r="CK406" s="2191"/>
    </row>
    <row r="407" spans="2:89" ht="20.100000000000001" customHeight="1">
      <c r="B407" s="2192"/>
      <c r="C407" s="2193"/>
      <c r="D407" s="2193"/>
      <c r="E407" s="2193"/>
      <c r="F407" s="2193"/>
      <c r="G407" s="2193"/>
      <c r="H407" s="2193"/>
      <c r="I407" s="2194"/>
      <c r="J407" s="640" t="b">
        <f>IF(K407=1,TRUE,FALSE)</f>
        <v>0</v>
      </c>
      <c r="K407" s="641"/>
      <c r="N407" s="642" t="str">
        <f>IF(AND($BY406&gt;0,J407=FALSE,J408=FALSE,J409=FALSE),"設定状況を選択して下さい",IF(AND(J408=TRUE,R408=""),"進捗状況%を記入して下さい。",""))</f>
        <v/>
      </c>
      <c r="V407" s="696" t="b">
        <f>IF(W407=1,TRUE,FALSE)</f>
        <v>0</v>
      </c>
      <c r="AI407" s="696" t="b">
        <f>IF(AJ407=1,TRUE,FALSE)</f>
        <v>0</v>
      </c>
      <c r="AU407" s="640" t="b">
        <f>IF(AU406=1,TRUE,FALSE)</f>
        <v>0</v>
      </c>
      <c r="BF407" s="617"/>
      <c r="BG407" s="639"/>
      <c r="BL407" s="615">
        <f>COUNTIF(J411:J413,"true")</f>
        <v>0</v>
      </c>
      <c r="BS407" s="615">
        <f>COUNTIF(V411:V413,"true")</f>
        <v>0</v>
      </c>
      <c r="BT407" s="615">
        <f>COUNTIF(AI411:AI413,"true")</f>
        <v>0</v>
      </c>
      <c r="BY407" s="632">
        <f>SUM(BL407:BX407)</f>
        <v>0</v>
      </c>
      <c r="BZ407" s="615">
        <f>SUM(BY406,BY407)</f>
        <v>0</v>
      </c>
      <c r="CK407" s="2191"/>
    </row>
    <row r="408" spans="2:89" s="609" customFormat="1" ht="20.100000000000001" customHeight="1">
      <c r="B408" s="2192"/>
      <c r="C408" s="2193"/>
      <c r="D408" s="2193"/>
      <c r="E408" s="2193"/>
      <c r="F408" s="2193"/>
      <c r="G408" s="2193"/>
      <c r="H408" s="2193"/>
      <c r="I408" s="2194"/>
      <c r="J408" s="640" t="b">
        <f>IF($K407=2,TRUE,FALSE)</f>
        <v>0</v>
      </c>
      <c r="K408" s="155"/>
      <c r="L408" s="155"/>
      <c r="M408" s="155"/>
      <c r="N408" s="155"/>
      <c r="O408" s="155"/>
      <c r="P408" s="155"/>
      <c r="Q408" s="643" t="s">
        <v>230</v>
      </c>
      <c r="R408" s="2174"/>
      <c r="S408" s="2174"/>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191"/>
    </row>
    <row r="409" spans="2:89" ht="20.100000000000001" customHeight="1">
      <c r="B409" s="2222"/>
      <c r="C409" s="2223"/>
      <c r="D409" s="2223"/>
      <c r="E409" s="2223"/>
      <c r="F409" s="2223"/>
      <c r="G409" s="2223"/>
      <c r="H409" s="2223"/>
      <c r="I409" s="2224"/>
      <c r="J409" s="640" t="b">
        <f>IF($K407=3,TRUE,FALSE)</f>
        <v>0</v>
      </c>
      <c r="N409" s="642" t="str">
        <f>IF(OR(J407=TRUE,J408=TRUE),IF(AND(J411=FALSE,J412=FALSE,J413=FALSE),"実施状況↓を選択して下さい",""),"")</f>
        <v/>
      </c>
      <c r="V409" s="697"/>
      <c r="AI409" s="697"/>
      <c r="AU409" s="640" t="b">
        <f>IF(AU406=3,TRUE,FALSE)</f>
        <v>0</v>
      </c>
      <c r="BF409" s="617"/>
      <c r="BG409" s="639"/>
      <c r="CK409" s="2191"/>
    </row>
    <row r="410" spans="2:89" ht="25.35" customHeight="1">
      <c r="B410" s="2222"/>
      <c r="C410" s="2223"/>
      <c r="D410" s="2223"/>
      <c r="E410" s="2223"/>
      <c r="F410" s="2223"/>
      <c r="G410" s="2223"/>
      <c r="H410" s="2223"/>
      <c r="I410" s="2224"/>
      <c r="J410" s="2175" t="s">
        <v>228</v>
      </c>
      <c r="K410" s="2176"/>
      <c r="L410" s="2176"/>
      <c r="M410" s="2176"/>
      <c r="N410" s="2176"/>
      <c r="O410" s="2176"/>
      <c r="P410" s="2176"/>
      <c r="Q410" s="2176"/>
      <c r="R410" s="2176"/>
      <c r="S410" s="2176"/>
      <c r="T410" s="2176"/>
      <c r="U410" s="2177"/>
      <c r="V410" s="2175"/>
      <c r="W410" s="2176"/>
      <c r="X410" s="2176"/>
      <c r="Y410" s="2176"/>
      <c r="Z410" s="2176"/>
      <c r="AA410" s="2176"/>
      <c r="AB410" s="2176"/>
      <c r="AC410" s="2176"/>
      <c r="AD410" s="2176"/>
      <c r="AE410" s="2176"/>
      <c r="AF410" s="2176"/>
      <c r="AG410" s="2176"/>
      <c r="AH410" s="2176"/>
      <c r="AI410" s="2175"/>
      <c r="AJ410" s="2176"/>
      <c r="AK410" s="2176"/>
      <c r="AL410" s="2176"/>
      <c r="AM410" s="2176"/>
      <c r="AN410" s="2176"/>
      <c r="AO410" s="2176"/>
      <c r="AP410" s="2176"/>
      <c r="AQ410" s="2176"/>
      <c r="AR410" s="2176"/>
      <c r="AS410" s="2176"/>
      <c r="AT410" s="2177"/>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191"/>
    </row>
    <row r="411" spans="2:89" ht="20.100000000000001" customHeight="1">
      <c r="B411" s="2222"/>
      <c r="C411" s="2223"/>
      <c r="D411" s="2223"/>
      <c r="E411" s="2223"/>
      <c r="F411" s="2223"/>
      <c r="G411" s="2223"/>
      <c r="H411" s="2223"/>
      <c r="I411" s="2224"/>
      <c r="J411" s="640" t="b">
        <f>IF(K411=1,TRUE,FALSE)</f>
        <v>0</v>
      </c>
      <c r="K411" s="641"/>
      <c r="V411" s="696" t="b">
        <f>IF(W411=1,TRUE,FALSE)</f>
        <v>0</v>
      </c>
      <c r="AI411" s="696" t="b">
        <f>IF(AJ411=1,TRUE,FALSE)</f>
        <v>0</v>
      </c>
      <c r="AU411" s="646"/>
      <c r="BF411" s="617"/>
      <c r="BG411" s="639"/>
      <c r="CK411" s="2191"/>
    </row>
    <row r="412" spans="2:89" ht="20.100000000000001" customHeight="1">
      <c r="B412" s="2222"/>
      <c r="C412" s="2223"/>
      <c r="D412" s="2223"/>
      <c r="E412" s="2223"/>
      <c r="F412" s="2223"/>
      <c r="G412" s="2223"/>
      <c r="H412" s="2223"/>
      <c r="I412" s="2224"/>
      <c r="J412" s="640" t="b">
        <f>IF($K411=2,TRUE,FALSE)</f>
        <v>0</v>
      </c>
      <c r="V412" s="646"/>
      <c r="AI412" s="646"/>
      <c r="AU412" s="646"/>
      <c r="BF412" s="617"/>
      <c r="BG412" s="639"/>
      <c r="CK412" s="2191"/>
    </row>
    <row r="413" spans="2:89" ht="20.100000000000001" customHeight="1">
      <c r="B413" s="2222"/>
      <c r="C413" s="2223"/>
      <c r="D413" s="2223"/>
      <c r="E413" s="2223"/>
      <c r="F413" s="2223"/>
      <c r="G413" s="2223"/>
      <c r="H413" s="2223"/>
      <c r="I413" s="2224"/>
      <c r="J413" s="640" t="b">
        <f>IF($K411=3,TRUE,FALSE)</f>
        <v>0</v>
      </c>
      <c r="V413" s="646"/>
      <c r="AI413" s="646"/>
      <c r="AU413" s="646"/>
      <c r="BF413" s="617"/>
      <c r="BG413" s="639"/>
      <c r="CK413" s="2191"/>
    </row>
    <row r="414" spans="2:89" ht="27" customHeight="1">
      <c r="B414" s="2178" t="s">
        <v>28</v>
      </c>
      <c r="C414" s="2179"/>
      <c r="D414" s="2179"/>
      <c r="E414" s="2179"/>
      <c r="F414" s="2179"/>
      <c r="G414" s="2179"/>
      <c r="H414" s="2179"/>
      <c r="I414" s="2180"/>
      <c r="J414" s="2181" t="s">
        <v>252</v>
      </c>
      <c r="K414" s="2182"/>
      <c r="L414" s="2182"/>
      <c r="M414" s="2182"/>
      <c r="N414" s="2182"/>
      <c r="O414" s="2182"/>
      <c r="P414" s="2182"/>
      <c r="Q414" s="2182"/>
      <c r="R414" s="2182"/>
      <c r="S414" s="2182"/>
      <c r="T414" s="2182"/>
      <c r="U414" s="2183"/>
      <c r="V414" s="2181" t="s">
        <v>253</v>
      </c>
      <c r="W414" s="2182"/>
      <c r="X414" s="2182"/>
      <c r="Y414" s="2182"/>
      <c r="Z414" s="2182"/>
      <c r="AA414" s="2182"/>
      <c r="AB414" s="2182"/>
      <c r="AC414" s="2182"/>
      <c r="AD414" s="2182"/>
      <c r="AE414" s="2182"/>
      <c r="AF414" s="2182"/>
      <c r="AG414" s="2182"/>
      <c r="AH414" s="2183"/>
      <c r="AI414" s="2181" t="s">
        <v>254</v>
      </c>
      <c r="AJ414" s="2182"/>
      <c r="AK414" s="2182"/>
      <c r="AL414" s="2182"/>
      <c r="AM414" s="2182"/>
      <c r="AN414" s="2182"/>
      <c r="AO414" s="2182"/>
      <c r="AP414" s="2182"/>
      <c r="AQ414" s="2182"/>
      <c r="AR414" s="2182"/>
      <c r="AS414" s="2182"/>
      <c r="AT414" s="2183"/>
      <c r="AU414" s="2181" t="s">
        <v>3529</v>
      </c>
      <c r="AV414" s="2182"/>
      <c r="AW414" s="2182"/>
      <c r="AX414" s="2182"/>
      <c r="AY414" s="2182"/>
      <c r="AZ414" s="2182"/>
      <c r="BA414" s="2182"/>
      <c r="BB414" s="2182"/>
      <c r="BC414" s="2182"/>
      <c r="BD414" s="2182"/>
      <c r="BE414" s="2182"/>
      <c r="BF414" s="2215"/>
      <c r="BG414" s="639"/>
      <c r="CK414" s="2191" t="str">
        <f>IF(OR(BZ416&gt;0,'STEP１（第１入力頁）'!E14="工場等"),"","←該当しない場合は、下の該当なしボタンを押して下さい。")</f>
        <v/>
      </c>
    </row>
    <row r="415" spans="2:89" ht="25.35" customHeight="1">
      <c r="B415" s="2192" t="str">
        <f>IF(OR(BL415&gt;1,BS415&gt;1,BT415&gt;1,BX415&gt;1,BL416&gt;1,BS416&gt;1,BT416&gt;1,BX416&gt;1),"レ印は各項目ごとにそれぞれ一つだけ選択して下さい","")</f>
        <v/>
      </c>
      <c r="C415" s="2193"/>
      <c r="D415" s="2193"/>
      <c r="E415" s="2193"/>
      <c r="F415" s="2193"/>
      <c r="G415" s="2193"/>
      <c r="H415" s="2193"/>
      <c r="I415" s="2194"/>
      <c r="J415" s="634" t="s">
        <v>227</v>
      </c>
      <c r="K415" s="674"/>
      <c r="L415" s="674"/>
      <c r="M415" s="674"/>
      <c r="N415" s="674"/>
      <c r="O415" s="674"/>
      <c r="P415" s="674"/>
      <c r="Q415" s="674"/>
      <c r="R415" s="674"/>
      <c r="S415" s="674"/>
      <c r="T415" s="674"/>
      <c r="U415" s="674"/>
      <c r="V415" s="2198" t="s">
        <v>235</v>
      </c>
      <c r="W415" s="2199"/>
      <c r="X415" s="2199"/>
      <c r="Y415" s="2199"/>
      <c r="Z415" s="2199"/>
      <c r="AA415" s="2199"/>
      <c r="AB415" s="2199"/>
      <c r="AC415" s="2199"/>
      <c r="AD415" s="2199"/>
      <c r="AE415" s="2199"/>
      <c r="AF415" s="2199"/>
      <c r="AG415" s="2199"/>
      <c r="AH415" s="2200"/>
      <c r="AI415" s="2198" t="s">
        <v>236</v>
      </c>
      <c r="AJ415" s="2199"/>
      <c r="AK415" s="2199"/>
      <c r="AL415" s="2199"/>
      <c r="AM415" s="2199"/>
      <c r="AN415" s="2199"/>
      <c r="AO415" s="2199"/>
      <c r="AP415" s="2199"/>
      <c r="AQ415" s="2199"/>
      <c r="AR415" s="2199"/>
      <c r="AS415" s="2199"/>
      <c r="AT415" s="2200"/>
      <c r="AU415" s="636"/>
      <c r="AV415" s="637"/>
      <c r="AW415" s="637"/>
      <c r="AX415" s="637"/>
      <c r="AY415" s="637"/>
      <c r="AZ415" s="637"/>
      <c r="BA415" s="637"/>
      <c r="BB415" s="637"/>
      <c r="BC415" s="637"/>
      <c r="BD415" s="637"/>
      <c r="BE415" s="637"/>
      <c r="BF415" s="638"/>
      <c r="BG415" s="639"/>
      <c r="BH415" s="78"/>
      <c r="BL415" s="615">
        <f>COUNTIF(J416:J418,"true")</f>
        <v>0</v>
      </c>
      <c r="BS415" s="615">
        <f>COUNTIF(V416:V418,"true")</f>
        <v>0</v>
      </c>
      <c r="BT415" s="615">
        <f>COUNTIF(AI416:AI418,"true")</f>
        <v>0</v>
      </c>
      <c r="BX415" s="615">
        <f>COUNTIF(AU415:AU418,"true")</f>
        <v>0</v>
      </c>
      <c r="BY415" s="632">
        <f>SUM(BL415:BX415)</f>
        <v>0</v>
      </c>
      <c r="CK415" s="2191"/>
    </row>
    <row r="416" spans="2:89" s="609" customFormat="1" ht="20.100000000000001" customHeight="1">
      <c r="B416" s="2192"/>
      <c r="C416" s="2193"/>
      <c r="D416" s="2193"/>
      <c r="E416" s="2193"/>
      <c r="F416" s="2193"/>
      <c r="G416" s="2193"/>
      <c r="H416" s="2193"/>
      <c r="I416" s="2194"/>
      <c r="J416" s="640" t="b">
        <f>IF(K416=1,TRUE,FALSE)</f>
        <v>0</v>
      </c>
      <c r="K416" s="641"/>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0</v>
      </c>
      <c r="W416" s="641"/>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0</v>
      </c>
      <c r="AJ416" s="641"/>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0</v>
      </c>
      <c r="BM416" s="155"/>
      <c r="BN416" s="155"/>
      <c r="BO416" s="155"/>
      <c r="BP416" s="155"/>
      <c r="BQ416" s="155"/>
      <c r="BR416" s="155"/>
      <c r="BS416" s="615">
        <f>COUNTIF(V420:V422,"true")</f>
        <v>0</v>
      </c>
      <c r="BT416" s="615">
        <f>COUNTIF(AI420:AI422,"true")</f>
        <v>0</v>
      </c>
      <c r="BU416" s="155"/>
      <c r="BV416" s="155"/>
      <c r="BW416" s="155"/>
      <c r="BX416" s="155"/>
      <c r="BY416" s="632">
        <f>SUM(BL416:BX416)</f>
        <v>0</v>
      </c>
      <c r="BZ416" s="615">
        <f>SUM(BY415,BY416)</f>
        <v>0</v>
      </c>
      <c r="CA416" s="155"/>
      <c r="CK416" s="2191"/>
    </row>
    <row r="417" spans="1:89" ht="20.100000000000001" customHeight="1">
      <c r="B417" s="2192"/>
      <c r="C417" s="2193"/>
      <c r="D417" s="2193"/>
      <c r="E417" s="2193"/>
      <c r="F417" s="2193"/>
      <c r="G417" s="2193"/>
      <c r="H417" s="2193"/>
      <c r="I417" s="2194"/>
      <c r="J417" s="640" t="b">
        <f>IF($K416=2,TRUE,FALSE)</f>
        <v>0</v>
      </c>
      <c r="Q417" s="643" t="s">
        <v>230</v>
      </c>
      <c r="R417" s="2174"/>
      <c r="S417" s="2174"/>
      <c r="T417" s="643" t="s">
        <v>229</v>
      </c>
      <c r="V417" s="640" t="b">
        <f>IF(W416=2,TRUE,FALSE)</f>
        <v>0</v>
      </c>
      <c r="AD417" s="643" t="s">
        <v>230</v>
      </c>
      <c r="AE417" s="2174"/>
      <c r="AF417" s="2174"/>
      <c r="AG417" s="643" t="s">
        <v>229</v>
      </c>
      <c r="AI417" s="640" t="b">
        <f>IF(AJ416=2,TRUE,FALSE)</f>
        <v>0</v>
      </c>
      <c r="AP417" s="643" t="s">
        <v>230</v>
      </c>
      <c r="AQ417" s="2174"/>
      <c r="AR417" s="2174"/>
      <c r="AS417" s="643" t="s">
        <v>229</v>
      </c>
      <c r="AU417" s="640" t="b">
        <f>IF(AU415=2,TRUE,FALSE)</f>
        <v>0</v>
      </c>
      <c r="BF417" s="617"/>
      <c r="BG417" s="639"/>
      <c r="CK417" s="2191"/>
    </row>
    <row r="418" spans="1:89" ht="20.100000000000001" customHeight="1">
      <c r="B418" s="2222"/>
      <c r="C418" s="2223"/>
      <c r="D418" s="2223"/>
      <c r="E418" s="2223"/>
      <c r="F418" s="2223"/>
      <c r="G418" s="2223"/>
      <c r="H418" s="2223"/>
      <c r="I418" s="2224"/>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191"/>
    </row>
    <row r="419" spans="1:89" ht="25.35" customHeight="1">
      <c r="B419" s="2222"/>
      <c r="C419" s="2223"/>
      <c r="D419" s="2223"/>
      <c r="E419" s="2223"/>
      <c r="F419" s="2223"/>
      <c r="G419" s="2223"/>
      <c r="H419" s="2223"/>
      <c r="I419" s="2224"/>
      <c r="J419" s="2175" t="s">
        <v>228</v>
      </c>
      <c r="K419" s="2176"/>
      <c r="L419" s="2176"/>
      <c r="M419" s="2176"/>
      <c r="N419" s="2176"/>
      <c r="O419" s="2176"/>
      <c r="P419" s="2176"/>
      <c r="Q419" s="2176"/>
      <c r="R419" s="2176"/>
      <c r="S419" s="2176"/>
      <c r="T419" s="2176"/>
      <c r="U419" s="2177"/>
      <c r="V419" s="2175" t="s">
        <v>237</v>
      </c>
      <c r="W419" s="2176"/>
      <c r="X419" s="2176"/>
      <c r="Y419" s="2176"/>
      <c r="Z419" s="2176"/>
      <c r="AA419" s="2176"/>
      <c r="AB419" s="2176"/>
      <c r="AC419" s="2176"/>
      <c r="AD419" s="2176"/>
      <c r="AE419" s="2176"/>
      <c r="AF419" s="2176"/>
      <c r="AG419" s="2176"/>
      <c r="AH419" s="2176"/>
      <c r="AI419" s="2175" t="s">
        <v>238</v>
      </c>
      <c r="AJ419" s="2176"/>
      <c r="AK419" s="2176"/>
      <c r="AL419" s="2176"/>
      <c r="AM419" s="2176"/>
      <c r="AN419" s="2176"/>
      <c r="AO419" s="2176"/>
      <c r="AP419" s="2176"/>
      <c r="AQ419" s="2176"/>
      <c r="AR419" s="2176"/>
      <c r="AS419" s="2176"/>
      <c r="AT419" s="2177"/>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191"/>
    </row>
    <row r="420" spans="1:89" ht="20.100000000000001" customHeight="1">
      <c r="B420" s="2222"/>
      <c r="C420" s="2223"/>
      <c r="D420" s="2223"/>
      <c r="E420" s="2223"/>
      <c r="F420" s="2223"/>
      <c r="G420" s="2223"/>
      <c r="H420" s="2223"/>
      <c r="I420" s="2224"/>
      <c r="J420" s="640" t="b">
        <f>IF(K420=1,TRUE,FALSE)</f>
        <v>0</v>
      </c>
      <c r="K420" s="641"/>
      <c r="V420" s="640" t="b">
        <f>IF(W420=1,TRUE,FALSE)</f>
        <v>0</v>
      </c>
      <c r="W420" s="641"/>
      <c r="AI420" s="640" t="b">
        <f>IF(AJ420=1,TRUE,FALSE)</f>
        <v>0</v>
      </c>
      <c r="AJ420" s="641"/>
      <c r="AU420" s="646"/>
      <c r="BF420" s="617"/>
      <c r="BG420" s="639"/>
      <c r="CK420" s="2191"/>
    </row>
    <row r="421" spans="1:89" ht="20.100000000000001" customHeight="1">
      <c r="B421" s="2222"/>
      <c r="C421" s="2223"/>
      <c r="D421" s="2223"/>
      <c r="E421" s="2223"/>
      <c r="F421" s="2223"/>
      <c r="G421" s="2223"/>
      <c r="H421" s="2223"/>
      <c r="I421" s="2224"/>
      <c r="J421" s="640" t="b">
        <f>IF($K420=2,TRUE,FALSE)</f>
        <v>0</v>
      </c>
      <c r="V421" s="640" t="b">
        <f>IF(W420=2,TRUE,FALSE)</f>
        <v>0</v>
      </c>
      <c r="AI421" s="640" t="b">
        <f>IF(AJ420=2,TRUE,FALSE)</f>
        <v>0</v>
      </c>
      <c r="AU421" s="646"/>
      <c r="BF421" s="617"/>
      <c r="BG421" s="639"/>
      <c r="CK421" s="2191"/>
    </row>
    <row r="422" spans="1:89" ht="20.100000000000001" customHeight="1" thickBot="1">
      <c r="B422" s="2257"/>
      <c r="C422" s="2258"/>
      <c r="D422" s="2258"/>
      <c r="E422" s="2258"/>
      <c r="F422" s="2258"/>
      <c r="G422" s="2258"/>
      <c r="H422" s="2258"/>
      <c r="I422" s="2259"/>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191"/>
    </row>
    <row r="423" spans="1:89" ht="20.100000000000001" customHeight="1">
      <c r="B423" s="2242" t="s">
        <v>3106</v>
      </c>
      <c r="C423" s="2243"/>
      <c r="D423" s="2243"/>
      <c r="E423" s="2243"/>
      <c r="F423" s="2243"/>
      <c r="G423" s="2243"/>
      <c r="H423" s="2243"/>
      <c r="I423" s="2243"/>
      <c r="J423" s="2243"/>
      <c r="K423" s="2243"/>
      <c r="L423" s="2243"/>
      <c r="M423" s="2243"/>
      <c r="N423" s="2243"/>
      <c r="O423" s="2243"/>
      <c r="P423" s="2243"/>
      <c r="Q423" s="2243"/>
      <c r="R423" s="2243"/>
      <c r="S423" s="2243"/>
      <c r="T423" s="2243"/>
      <c r="U423" s="2243"/>
      <c r="V423" s="2243"/>
      <c r="W423" s="2243"/>
      <c r="X423" s="2243"/>
      <c r="Y423" s="2243"/>
      <c r="Z423" s="2243"/>
      <c r="AA423" s="2243"/>
      <c r="AB423" s="2243"/>
      <c r="AC423" s="2243"/>
      <c r="AD423" s="2243"/>
      <c r="AE423" s="2243"/>
      <c r="AF423" s="2243"/>
      <c r="AG423" s="2243"/>
      <c r="AH423" s="2243"/>
      <c r="AI423" s="2243"/>
      <c r="AJ423" s="2243"/>
      <c r="AK423" s="2243"/>
      <c r="AL423" s="2244"/>
      <c r="AM423" s="640" t="b">
        <f>IF($AN$494=1,TRUE,FALSE)</f>
        <v>0</v>
      </c>
      <c r="AN423" s="698"/>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0</v>
      </c>
      <c r="BS423" s="615"/>
      <c r="BT423" s="615"/>
      <c r="BX423" s="615"/>
      <c r="BY423" s="632">
        <f>SUM(BL423:BX423)</f>
        <v>0</v>
      </c>
      <c r="CK423" s="2191" t="str">
        <f>IF(OR(BZ424&gt;0,'STEP１（第１入力頁）'!E14="工場等"),"","←該当しない場合は、下の該当なしボタンを押して下さい。")</f>
        <v/>
      </c>
    </row>
    <row r="424" spans="1:89" s="609" customFormat="1" ht="20.100000000000001" customHeight="1">
      <c r="B424" s="2245" t="s">
        <v>3107</v>
      </c>
      <c r="C424" s="2246"/>
      <c r="D424" s="2246"/>
      <c r="E424" s="2246"/>
      <c r="F424" s="2246"/>
      <c r="G424" s="2246"/>
      <c r="H424" s="2246"/>
      <c r="I424" s="2246"/>
      <c r="J424" s="2246"/>
      <c r="K424" s="2246"/>
      <c r="L424" s="2246"/>
      <c r="M424" s="2246"/>
      <c r="N424" s="2246"/>
      <c r="O424" s="2246"/>
      <c r="P424" s="2246"/>
      <c r="Q424" s="2246"/>
      <c r="R424" s="2246"/>
      <c r="S424" s="2246"/>
      <c r="T424" s="2246"/>
      <c r="U424" s="2246"/>
      <c r="V424" s="2246"/>
      <c r="W424" s="2246"/>
      <c r="X424" s="2246"/>
      <c r="Y424" s="2246"/>
      <c r="Z424" s="2246"/>
      <c r="AA424" s="2246"/>
      <c r="AB424" s="2246"/>
      <c r="AC424" s="2246"/>
      <c r="AD424" s="2246"/>
      <c r="AE424" s="2246"/>
      <c r="AF424" s="2246"/>
      <c r="AG424" s="2246"/>
      <c r="AH424" s="2246"/>
      <c r="AI424" s="2246"/>
      <c r="AJ424" s="2246"/>
      <c r="AK424" s="2246"/>
      <c r="AL424" s="2247"/>
      <c r="AM424" s="640" t="b">
        <f>IF($AN$423=2,TRUE,FALSE)</f>
        <v>0</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0</v>
      </c>
      <c r="BM424" s="155"/>
      <c r="BN424" s="155"/>
      <c r="BO424" s="155"/>
      <c r="BP424" s="155"/>
      <c r="BQ424" s="155"/>
      <c r="BR424" s="155"/>
      <c r="BS424" s="615"/>
      <c r="BT424" s="615"/>
      <c r="BU424" s="155"/>
      <c r="BV424" s="155"/>
      <c r="BW424" s="155"/>
      <c r="BX424" s="155"/>
      <c r="BY424" s="632">
        <f>SUM(BL424:BX424)</f>
        <v>0</v>
      </c>
      <c r="BZ424" s="615">
        <f>SUM(BY423,BY424)</f>
        <v>0</v>
      </c>
      <c r="CA424" s="155"/>
      <c r="CK424" s="2191"/>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191"/>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
      </c>
      <c r="BG429" s="639"/>
    </row>
    <row r="430" spans="1:89" ht="15" customHeight="1" thickBot="1">
      <c r="B430" s="2248" t="s">
        <v>265</v>
      </c>
      <c r="C430" s="2249"/>
      <c r="D430" s="2249"/>
      <c r="E430" s="2249"/>
      <c r="F430" s="2249"/>
      <c r="G430" s="2249"/>
      <c r="H430" s="2249"/>
      <c r="I430" s="2250"/>
      <c r="J430" s="2251" t="s">
        <v>6215</v>
      </c>
      <c r="K430" s="2251"/>
      <c r="L430" s="2251"/>
      <c r="M430" s="2251"/>
      <c r="N430" s="2251"/>
      <c r="O430" s="2251"/>
      <c r="P430" s="2251"/>
      <c r="Q430" s="2251"/>
      <c r="R430" s="2251"/>
      <c r="S430" s="2251"/>
      <c r="T430" s="2251"/>
      <c r="U430" s="2252"/>
      <c r="V430" s="2251" t="s">
        <v>231</v>
      </c>
      <c r="W430" s="2252"/>
      <c r="X430" s="2252"/>
      <c r="Y430" s="2252"/>
      <c r="Z430" s="2252"/>
      <c r="AA430" s="2252"/>
      <c r="AB430" s="2252"/>
      <c r="AC430" s="2252"/>
      <c r="AD430" s="2252"/>
      <c r="AE430" s="2252"/>
      <c r="AF430" s="2252"/>
      <c r="AG430" s="2252"/>
      <c r="AH430" s="2252"/>
      <c r="AI430" s="2253" t="s">
        <v>232</v>
      </c>
      <c r="AJ430" s="2249"/>
      <c r="AK430" s="2249"/>
      <c r="AL430" s="2249"/>
      <c r="AM430" s="2249"/>
      <c r="AN430" s="2249"/>
      <c r="AO430" s="2249"/>
      <c r="AP430" s="2249"/>
      <c r="AQ430" s="2249"/>
      <c r="AR430" s="2249"/>
      <c r="AS430" s="2249"/>
      <c r="AT430" s="2250"/>
      <c r="AU430" s="2254" t="s">
        <v>3520</v>
      </c>
      <c r="AV430" s="2255"/>
      <c r="AW430" s="2255"/>
      <c r="AX430" s="2255"/>
      <c r="AY430" s="2255"/>
      <c r="AZ430" s="2255"/>
      <c r="BA430" s="2255"/>
      <c r="BB430" s="2255"/>
      <c r="BC430" s="2255"/>
      <c r="BD430" s="2255"/>
      <c r="BE430" s="2255"/>
      <c r="BF430" s="2256"/>
      <c r="BG430" s="639"/>
    </row>
    <row r="431" spans="1:89" ht="27" customHeight="1">
      <c r="B431" s="2266" t="s">
        <v>266</v>
      </c>
      <c r="C431" s="2267"/>
      <c r="D431" s="2267"/>
      <c r="E431" s="2267"/>
      <c r="F431" s="2267"/>
      <c r="G431" s="2267"/>
      <c r="H431" s="2267"/>
      <c r="I431" s="2268"/>
      <c r="J431" s="2269" t="s">
        <v>268</v>
      </c>
      <c r="K431" s="2270"/>
      <c r="L431" s="2270"/>
      <c r="M431" s="2270"/>
      <c r="N431" s="2270"/>
      <c r="O431" s="2270"/>
      <c r="P431" s="2270"/>
      <c r="Q431" s="2270"/>
      <c r="R431" s="2270"/>
      <c r="S431" s="2270"/>
      <c r="T431" s="2270"/>
      <c r="U431" s="2271"/>
      <c r="V431" s="2269" t="s">
        <v>267</v>
      </c>
      <c r="W431" s="2270"/>
      <c r="X431" s="2270"/>
      <c r="Y431" s="2270"/>
      <c r="Z431" s="2270"/>
      <c r="AA431" s="2270"/>
      <c r="AB431" s="2270"/>
      <c r="AC431" s="2270"/>
      <c r="AD431" s="2270"/>
      <c r="AE431" s="2270"/>
      <c r="AF431" s="2270"/>
      <c r="AG431" s="2270"/>
      <c r="AH431" s="2271"/>
      <c r="AI431" s="2269" t="s">
        <v>269</v>
      </c>
      <c r="AJ431" s="2270"/>
      <c r="AK431" s="2270"/>
      <c r="AL431" s="2270"/>
      <c r="AM431" s="2270"/>
      <c r="AN431" s="2270"/>
      <c r="AO431" s="2270"/>
      <c r="AP431" s="2270"/>
      <c r="AQ431" s="2270"/>
      <c r="AR431" s="2270"/>
      <c r="AS431" s="2270"/>
      <c r="AT431" s="2271"/>
      <c r="AU431" s="2269" t="s">
        <v>3530</v>
      </c>
      <c r="AV431" s="2270"/>
      <c r="AW431" s="2270"/>
      <c r="AX431" s="2270"/>
      <c r="AY431" s="2270"/>
      <c r="AZ431" s="2270"/>
      <c r="BA431" s="2270"/>
      <c r="BB431" s="2270"/>
      <c r="BC431" s="2270"/>
      <c r="BD431" s="2270"/>
      <c r="BE431" s="2270"/>
      <c r="BF431" s="2272"/>
      <c r="BG431" s="639"/>
      <c r="BL431" s="609"/>
      <c r="BM431" s="609"/>
      <c r="BN431" s="609"/>
      <c r="BO431" s="609"/>
      <c r="BP431" s="609"/>
      <c r="BQ431" s="609"/>
      <c r="BR431" s="609"/>
      <c r="BS431" s="609"/>
      <c r="BT431" s="609"/>
      <c r="BU431" s="609"/>
      <c r="BV431" s="609"/>
      <c r="BW431" s="609"/>
      <c r="BY431" s="632">
        <f>SUM(BY432:BY439)</f>
        <v>7</v>
      </c>
      <c r="CK431" s="2191" t="str">
        <f>IF('STEP１（第１入力頁）'!E14="専ら事務所","",IF(BZ433&gt;0,"←原則として、「(3)廃熱の回収利用」欄にも入力する必要があります。","←該当しない場合は、下のボタンを押して下さい。"))</f>
        <v>←原則として、「(3)廃熱の回収利用」欄にも入力する必要があります。</v>
      </c>
    </row>
    <row r="432" spans="1:89" ht="25.35" customHeight="1">
      <c r="B432" s="2192" t="str">
        <f>IF(OR(BL432&gt;1,BS432&gt;1,BT432&gt;1,BX432&gt;1,BL433&gt;1,BS433&gt;1,BT433&gt;1,BX433&gt;1),"レ印は各項目ごとにそれぞれ一つだけ選択して下さい","")</f>
        <v/>
      </c>
      <c r="C432" s="2193"/>
      <c r="D432" s="2193"/>
      <c r="E432" s="2193"/>
      <c r="F432" s="2193"/>
      <c r="G432" s="2193"/>
      <c r="H432" s="2193"/>
      <c r="I432" s="2194"/>
      <c r="J432" s="987" t="s">
        <v>227</v>
      </c>
      <c r="K432" s="674"/>
      <c r="L432" s="674"/>
      <c r="M432" s="674"/>
      <c r="N432" s="674"/>
      <c r="O432" s="674"/>
      <c r="P432" s="674"/>
      <c r="Q432" s="674"/>
      <c r="R432" s="674"/>
      <c r="S432" s="674"/>
      <c r="T432" s="674"/>
      <c r="U432" s="674"/>
      <c r="V432" s="2273" t="s">
        <v>235</v>
      </c>
      <c r="W432" s="2274"/>
      <c r="X432" s="2274"/>
      <c r="Y432" s="2274"/>
      <c r="Z432" s="2274"/>
      <c r="AA432" s="2274"/>
      <c r="AB432" s="2274"/>
      <c r="AC432" s="2274"/>
      <c r="AD432" s="2274"/>
      <c r="AE432" s="2274"/>
      <c r="AF432" s="2274"/>
      <c r="AG432" s="2274"/>
      <c r="AH432" s="2275"/>
      <c r="AI432" s="2273" t="s">
        <v>236</v>
      </c>
      <c r="AJ432" s="2274"/>
      <c r="AK432" s="2274"/>
      <c r="AL432" s="2274"/>
      <c r="AM432" s="2274"/>
      <c r="AN432" s="2274"/>
      <c r="AO432" s="2274"/>
      <c r="AP432" s="2274"/>
      <c r="AQ432" s="2274"/>
      <c r="AR432" s="2274"/>
      <c r="AS432" s="2274"/>
      <c r="AT432" s="2275"/>
      <c r="AU432" s="636">
        <v>3</v>
      </c>
      <c r="AV432" s="637"/>
      <c r="AW432" s="637"/>
      <c r="AX432" s="637"/>
      <c r="AY432" s="637"/>
      <c r="AZ432" s="637"/>
      <c r="BA432" s="637"/>
      <c r="BB432" s="637"/>
      <c r="BC432" s="637"/>
      <c r="BD432" s="637"/>
      <c r="BE432" s="637"/>
      <c r="BF432" s="638"/>
      <c r="BG432" s="639"/>
      <c r="BL432" s="615">
        <f>COUNTIF(J433:J435,"true")</f>
        <v>1</v>
      </c>
      <c r="BM432" s="615"/>
      <c r="BN432" s="615"/>
      <c r="BO432" s="615"/>
      <c r="BP432" s="615"/>
      <c r="BQ432" s="615"/>
      <c r="BR432" s="615"/>
      <c r="BS432" s="615">
        <f>COUNTIF(V433:V435,"true")</f>
        <v>1</v>
      </c>
      <c r="BT432" s="615">
        <f>COUNTIF(AI433:AI435,"true")</f>
        <v>1</v>
      </c>
      <c r="BU432" s="615"/>
      <c r="BV432" s="615"/>
      <c r="BW432" s="615"/>
      <c r="BX432" s="615">
        <f>COUNTIF(AU432:AU435,"true")</f>
        <v>1</v>
      </c>
      <c r="BY432" s="632">
        <f>SUM(BL432:BX432)</f>
        <v>4</v>
      </c>
      <c r="BZ432" s="615"/>
      <c r="CK432" s="2191"/>
    </row>
    <row r="433" spans="1:89" ht="20.100000000000001" customHeight="1">
      <c r="B433" s="2192"/>
      <c r="C433" s="2193"/>
      <c r="D433" s="2193"/>
      <c r="E433" s="2193"/>
      <c r="F433" s="2193"/>
      <c r="G433" s="2193"/>
      <c r="H433" s="2193"/>
      <c r="I433" s="2194"/>
      <c r="J433" s="640" t="b">
        <f>IF(K433=1,TRUE,FALSE)</f>
        <v>1</v>
      </c>
      <c r="K433" s="758">
        <v>1</v>
      </c>
      <c r="N433" s="642" t="str">
        <f>IF(AND($BY432&gt;0,J433=FALSE,J434=FALSE,J435=FALSE),"設定状況を選択して下さい",IF(AND(J434=TRUE,R434=""),"進捗状況%を記入して下さい。",""))</f>
        <v/>
      </c>
      <c r="V433" s="640" t="b">
        <f>IF(W433=1,TRUE,FALSE)</f>
        <v>1</v>
      </c>
      <c r="W433" s="758">
        <v>1</v>
      </c>
      <c r="Z433" s="642" t="str">
        <f>IF(AND($BY432&gt;0,V433=FALSE,V434=FALSE,V435=FALSE),"設定状況を選択して下さい",IF(AND(V434=TRUE,AE434=""),"進捗状況%を記入して下さい。",""))</f>
        <v/>
      </c>
      <c r="AI433" s="640" t="b">
        <f>IF(AJ433=1,TRUE,FALSE)</f>
        <v>1</v>
      </c>
      <c r="AJ433" s="758">
        <v>1</v>
      </c>
      <c r="AM433" s="642" t="str">
        <f>IF(AND($BY432&gt;0,AI433=FALSE,AI434=FALSE,AI435=FALSE),"設定状況を選択して下さい",IF(AND(AI434=TRUE,AQ434=""),"進捗状況%を記入して下さい。",""))</f>
        <v/>
      </c>
      <c r="AU433" s="640" t="b">
        <f>IF(AU432=1,TRUE,FALSE)</f>
        <v>0</v>
      </c>
      <c r="BF433" s="617"/>
      <c r="BG433" s="639"/>
      <c r="BL433" s="615">
        <f>COUNTIF(J437:J439,"true")</f>
        <v>1</v>
      </c>
      <c r="BM433" s="615"/>
      <c r="BN433" s="615"/>
      <c r="BO433" s="615"/>
      <c r="BP433" s="615"/>
      <c r="BQ433" s="615"/>
      <c r="BR433" s="615"/>
      <c r="BS433" s="615">
        <f>COUNTIF(V437:V439,"true")</f>
        <v>1</v>
      </c>
      <c r="BT433" s="615">
        <f>COUNTIF(AI437:AI439,"true")</f>
        <v>1</v>
      </c>
      <c r="BU433" s="615"/>
      <c r="BV433" s="615"/>
      <c r="BW433" s="615"/>
      <c r="BX433" s="615">
        <f>COUNTIF(AU437:AU439,"true")</f>
        <v>0</v>
      </c>
      <c r="BY433" s="632">
        <f t="shared" ref="BY433" si="1">SUM(BL433:BX433)</f>
        <v>3</v>
      </c>
      <c r="BZ433" s="615">
        <f>SUM(BY432,BY433)</f>
        <v>7</v>
      </c>
      <c r="CK433" s="2191"/>
    </row>
    <row r="434" spans="1:89" ht="20.100000000000001" customHeight="1">
      <c r="B434" s="2192"/>
      <c r="C434" s="2193"/>
      <c r="D434" s="2193"/>
      <c r="E434" s="2193"/>
      <c r="F434" s="2193"/>
      <c r="G434" s="2193"/>
      <c r="H434" s="2193"/>
      <c r="I434" s="2194"/>
      <c r="J434" s="640" t="b">
        <f>IF(K433=2,TRUE,FALSE)</f>
        <v>0</v>
      </c>
      <c r="Q434" s="643" t="s">
        <v>230</v>
      </c>
      <c r="R434" s="2174"/>
      <c r="S434" s="2174"/>
      <c r="T434" s="643" t="s">
        <v>229</v>
      </c>
      <c r="V434" s="640" t="b">
        <f>IF(W433=2,TRUE,FALSE)</f>
        <v>0</v>
      </c>
      <c r="AD434" s="643" t="s">
        <v>230</v>
      </c>
      <c r="AE434" s="2174"/>
      <c r="AF434" s="2174"/>
      <c r="AG434" s="643" t="s">
        <v>229</v>
      </c>
      <c r="AI434" s="640" t="b">
        <f>IF(AJ433=2,TRUE,FALSE)</f>
        <v>0</v>
      </c>
      <c r="AP434" s="643" t="s">
        <v>230</v>
      </c>
      <c r="AQ434" s="2174"/>
      <c r="AR434" s="2174"/>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191"/>
    </row>
    <row r="435" spans="1:89" ht="20.100000000000001" customHeight="1">
      <c r="B435" s="2222"/>
      <c r="C435" s="2223"/>
      <c r="D435" s="2223"/>
      <c r="E435" s="2223"/>
      <c r="F435" s="2223"/>
      <c r="G435" s="2223"/>
      <c r="H435" s="2223"/>
      <c r="I435" s="2224"/>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1</v>
      </c>
      <c r="BF435" s="617"/>
      <c r="BG435" s="639"/>
      <c r="BL435" s="615"/>
      <c r="BM435" s="615"/>
      <c r="BN435" s="615"/>
      <c r="BO435" s="615"/>
      <c r="BP435" s="615"/>
      <c r="BQ435" s="615"/>
      <c r="BR435" s="615"/>
      <c r="BS435" s="615"/>
      <c r="BT435" s="615"/>
      <c r="BU435" s="615"/>
      <c r="BV435" s="615"/>
      <c r="BW435" s="615"/>
      <c r="BX435" s="615"/>
      <c r="BY435" s="632"/>
      <c r="BZ435" s="615"/>
      <c r="CK435" s="2191"/>
    </row>
    <row r="436" spans="1:89" s="609" customFormat="1" ht="25.35" customHeight="1">
      <c r="B436" s="2222"/>
      <c r="C436" s="2223"/>
      <c r="D436" s="2223"/>
      <c r="E436" s="2223"/>
      <c r="F436" s="2223"/>
      <c r="G436" s="2223"/>
      <c r="H436" s="2223"/>
      <c r="I436" s="2224"/>
      <c r="J436" s="2175" t="s">
        <v>228</v>
      </c>
      <c r="K436" s="2176"/>
      <c r="L436" s="2176"/>
      <c r="M436" s="2176"/>
      <c r="N436" s="2176"/>
      <c r="O436" s="2176"/>
      <c r="P436" s="2176"/>
      <c r="Q436" s="2176"/>
      <c r="R436" s="2176"/>
      <c r="S436" s="2176"/>
      <c r="T436" s="2176"/>
      <c r="U436" s="2177"/>
      <c r="V436" s="2175" t="s">
        <v>237</v>
      </c>
      <c r="W436" s="2176"/>
      <c r="X436" s="2176"/>
      <c r="Y436" s="2176"/>
      <c r="Z436" s="2176"/>
      <c r="AA436" s="2176"/>
      <c r="AB436" s="2176"/>
      <c r="AC436" s="2176"/>
      <c r="AD436" s="2176"/>
      <c r="AE436" s="2176"/>
      <c r="AF436" s="2176"/>
      <c r="AG436" s="2176"/>
      <c r="AH436" s="2176"/>
      <c r="AI436" s="2175" t="s">
        <v>238</v>
      </c>
      <c r="AJ436" s="2176"/>
      <c r="AK436" s="2176"/>
      <c r="AL436" s="2176"/>
      <c r="AM436" s="2176"/>
      <c r="AN436" s="2176"/>
      <c r="AO436" s="2176"/>
      <c r="AP436" s="2176"/>
      <c r="AQ436" s="2176"/>
      <c r="AR436" s="2176"/>
      <c r="AS436" s="2176"/>
      <c r="AT436" s="2177"/>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191"/>
    </row>
    <row r="437" spans="1:89" ht="20.100000000000001" customHeight="1">
      <c r="B437" s="2222"/>
      <c r="C437" s="2223"/>
      <c r="D437" s="2223"/>
      <c r="E437" s="2223"/>
      <c r="F437" s="2223"/>
      <c r="G437" s="2223"/>
      <c r="H437" s="2223"/>
      <c r="I437" s="2224"/>
      <c r="J437" s="640" t="b">
        <f>IF($K437=1,TRUE,FALSE)</f>
        <v>1</v>
      </c>
      <c r="K437" s="758">
        <v>1</v>
      </c>
      <c r="P437" s="642"/>
      <c r="U437" s="645"/>
      <c r="V437" s="640" t="b">
        <f>IF(W437=1,TRUE,FALSE)</f>
        <v>1</v>
      </c>
      <c r="W437" s="758">
        <v>1</v>
      </c>
      <c r="AH437" s="645"/>
      <c r="AI437" s="640" t="b">
        <f>IF(AJ437=1,TRUE,FALSE)</f>
        <v>1</v>
      </c>
      <c r="AJ437" s="758">
        <v>1</v>
      </c>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191"/>
    </row>
    <row r="438" spans="1:89" ht="20.100000000000001" customHeight="1">
      <c r="B438" s="2222"/>
      <c r="C438" s="2223"/>
      <c r="D438" s="2223"/>
      <c r="E438" s="2223"/>
      <c r="F438" s="2223"/>
      <c r="G438" s="2223"/>
      <c r="H438" s="2223"/>
      <c r="I438" s="2224"/>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191"/>
    </row>
    <row r="439" spans="1:89" ht="20.100000000000001" customHeight="1">
      <c r="B439" s="2230"/>
      <c r="C439" s="2231"/>
      <c r="D439" s="2231"/>
      <c r="E439" s="2231"/>
      <c r="F439" s="2231"/>
      <c r="G439" s="2231"/>
      <c r="H439" s="2231"/>
      <c r="I439" s="2232"/>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191"/>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260" t="s">
        <v>42</v>
      </c>
      <c r="C441" s="2261"/>
      <c r="D441" s="2261"/>
      <c r="E441" s="2261"/>
      <c r="F441" s="2261"/>
      <c r="G441" s="2261"/>
      <c r="H441" s="2261"/>
      <c r="I441" s="2262"/>
      <c r="J441" s="2263" t="s">
        <v>270</v>
      </c>
      <c r="K441" s="2264"/>
      <c r="L441" s="2264"/>
      <c r="M441" s="2264"/>
      <c r="N441" s="2264"/>
      <c r="O441" s="2264"/>
      <c r="P441" s="2264"/>
      <c r="Q441" s="2264"/>
      <c r="R441" s="2264"/>
      <c r="S441" s="2264"/>
      <c r="T441" s="2264"/>
      <c r="U441" s="2265"/>
      <c r="V441" s="2263" t="s">
        <v>271</v>
      </c>
      <c r="W441" s="2264"/>
      <c r="X441" s="2264"/>
      <c r="Y441" s="2264"/>
      <c r="Z441" s="2264"/>
      <c r="AA441" s="2264"/>
      <c r="AB441" s="2264"/>
      <c r="AC441" s="2264"/>
      <c r="AD441" s="2264"/>
      <c r="AE441" s="2264"/>
      <c r="AF441" s="2264"/>
      <c r="AG441" s="2264"/>
      <c r="AH441" s="2265"/>
      <c r="AI441" s="2263" t="s">
        <v>272</v>
      </c>
      <c r="AJ441" s="2264"/>
      <c r="AK441" s="2264"/>
      <c r="AL441" s="2264"/>
      <c r="AM441" s="2264"/>
      <c r="AN441" s="2264"/>
      <c r="AO441" s="2264"/>
      <c r="AP441" s="2264"/>
      <c r="AQ441" s="2264"/>
      <c r="AR441" s="2264"/>
      <c r="AS441" s="2264"/>
      <c r="AT441" s="2265"/>
      <c r="AU441" s="2276" t="s">
        <v>3531</v>
      </c>
      <c r="AV441" s="2277"/>
      <c r="AW441" s="2277"/>
      <c r="AX441" s="2277"/>
      <c r="AY441" s="2277"/>
      <c r="AZ441" s="2277"/>
      <c r="BA441" s="2277"/>
      <c r="BB441" s="2277"/>
      <c r="BC441" s="2277"/>
      <c r="BD441" s="2277"/>
      <c r="BE441" s="2277"/>
      <c r="BF441" s="2278"/>
      <c r="BG441" s="639"/>
      <c r="BL441" s="609"/>
      <c r="BM441" s="609"/>
      <c r="BN441" s="609"/>
      <c r="BO441" s="609"/>
      <c r="BP441" s="609"/>
      <c r="BQ441" s="609"/>
      <c r="BR441" s="609"/>
      <c r="BS441" s="609"/>
      <c r="BT441" s="609"/>
      <c r="BU441" s="609"/>
      <c r="BV441" s="609"/>
      <c r="BW441" s="609"/>
      <c r="BY441" s="632">
        <f>SUM(BY442:BY449)</f>
        <v>7</v>
      </c>
      <c r="CK441" s="2191" t="str">
        <f>IF(OR(BZ443&gt;0,'STEP１（第１入力頁）'!E14="専ら事務所"),"","←該当しない場合は、下のボタンを押して下さい。")</f>
        <v/>
      </c>
    </row>
    <row r="442" spans="1:89" ht="25.35" customHeight="1">
      <c r="B442" s="2192" t="str">
        <f>IF(OR(BL442&gt;1,BS442&gt;1,BT442&gt;1,BX442&gt;1,BL443&gt;1,BS443&gt;1,BT443&gt;1,BX443&gt;1),"レ印は各項目ごとにそれぞれ一つだけ選択して下さい","")</f>
        <v/>
      </c>
      <c r="C442" s="2193"/>
      <c r="D442" s="2193"/>
      <c r="E442" s="2193"/>
      <c r="F442" s="2193"/>
      <c r="G442" s="2193"/>
      <c r="H442" s="2193"/>
      <c r="I442" s="2194"/>
      <c r="J442" s="634" t="s">
        <v>227</v>
      </c>
      <c r="K442" s="674"/>
      <c r="L442" s="674"/>
      <c r="M442" s="674"/>
      <c r="N442" s="674"/>
      <c r="O442" s="674"/>
      <c r="P442" s="674"/>
      <c r="Q442" s="674"/>
      <c r="R442" s="674"/>
      <c r="S442" s="674"/>
      <c r="T442" s="674"/>
      <c r="U442" s="674"/>
      <c r="V442" s="2198" t="s">
        <v>235</v>
      </c>
      <c r="W442" s="2199"/>
      <c r="X442" s="2199"/>
      <c r="Y442" s="2199"/>
      <c r="Z442" s="2199"/>
      <c r="AA442" s="2199"/>
      <c r="AB442" s="2199"/>
      <c r="AC442" s="2199"/>
      <c r="AD442" s="2199"/>
      <c r="AE442" s="2199"/>
      <c r="AF442" s="2199"/>
      <c r="AG442" s="2199"/>
      <c r="AH442" s="2200"/>
      <c r="AI442" s="2198" t="s">
        <v>236</v>
      </c>
      <c r="AJ442" s="2199"/>
      <c r="AK442" s="2199"/>
      <c r="AL442" s="2199"/>
      <c r="AM442" s="2199"/>
      <c r="AN442" s="2199"/>
      <c r="AO442" s="2199"/>
      <c r="AP442" s="2199"/>
      <c r="AQ442" s="2199"/>
      <c r="AR442" s="2199"/>
      <c r="AS442" s="2199"/>
      <c r="AT442" s="2200"/>
      <c r="AU442" s="636">
        <v>2</v>
      </c>
      <c r="AV442" s="637"/>
      <c r="AW442" s="637"/>
      <c r="AX442" s="637"/>
      <c r="AY442" s="637"/>
      <c r="AZ442" s="637"/>
      <c r="BA442" s="637"/>
      <c r="BB442" s="637"/>
      <c r="BC442" s="637"/>
      <c r="BD442" s="637"/>
      <c r="BE442" s="637"/>
      <c r="BF442" s="638"/>
      <c r="BG442" s="639"/>
      <c r="BL442" s="615">
        <f>COUNTIF(J443:J445,"true")</f>
        <v>1</v>
      </c>
      <c r="BM442" s="615"/>
      <c r="BN442" s="615"/>
      <c r="BO442" s="615"/>
      <c r="BP442" s="615"/>
      <c r="BQ442" s="615"/>
      <c r="BR442" s="615"/>
      <c r="BS442" s="615">
        <f>COUNTIF(V443:V445,"true")</f>
        <v>1</v>
      </c>
      <c r="BT442" s="615">
        <f>COUNTIF(AI443:AI445,"true")</f>
        <v>1</v>
      </c>
      <c r="BU442" s="615"/>
      <c r="BV442" s="615"/>
      <c r="BW442" s="615"/>
      <c r="BX442" s="615">
        <f>COUNTIF(AU442:AU445,"true")</f>
        <v>1</v>
      </c>
      <c r="BY442" s="632">
        <f>SUM(BL442:BX442)</f>
        <v>4</v>
      </c>
      <c r="BZ442" s="615"/>
      <c r="CK442" s="2191"/>
    </row>
    <row r="443" spans="1:89" ht="20.100000000000001" customHeight="1">
      <c r="B443" s="2192"/>
      <c r="C443" s="2193"/>
      <c r="D443" s="2193"/>
      <c r="E443" s="2193"/>
      <c r="F443" s="2193"/>
      <c r="G443" s="2193"/>
      <c r="H443" s="2193"/>
      <c r="I443" s="2194"/>
      <c r="J443" s="640" t="b">
        <f>IF($K443=1,TRUE,FALSE)</f>
        <v>1</v>
      </c>
      <c r="K443" s="758">
        <v>1</v>
      </c>
      <c r="N443" s="642" t="str">
        <f>IF(AND($BY442&gt;0,J443=FALSE,J444=FALSE,J445=FALSE),"設定状況を選択して下さい",IF(AND(J444=TRUE,R444=""),"進捗状況%を記入して下さい。",""))</f>
        <v/>
      </c>
      <c r="V443" s="640" t="b">
        <f>IF(W443=1,TRUE,FALSE)</f>
        <v>1</v>
      </c>
      <c r="W443" s="758">
        <v>1</v>
      </c>
      <c r="Z443" s="642" t="str">
        <f>IF(AND($BY442&gt;0,V443=FALSE,V444=FALSE,V445=FALSE),"設定状況を選択して下さい",IF(AND(V444=TRUE,AE444=""),"進捗状況%を記入して下さい。",""))</f>
        <v/>
      </c>
      <c r="AI443" s="640" t="b">
        <f>IF(AJ443=1,TRUE,FALSE)</f>
        <v>1</v>
      </c>
      <c r="AJ443" s="758">
        <v>1</v>
      </c>
      <c r="AM443" s="642" t="str">
        <f>IF(AND($BY442&gt;0,AI443=FALSE,AI444=FALSE,AI445=FALSE),"設定状況を選択して下さい",IF(AND(AI444=TRUE,AQ444=""),"進捗状況%を記入して下さい。",""))</f>
        <v/>
      </c>
      <c r="AU443" s="640" t="b">
        <f>IF(AU442=1,TRUE,FALSE)</f>
        <v>0</v>
      </c>
      <c r="BF443" s="617"/>
      <c r="BG443" s="639"/>
      <c r="BL443" s="615">
        <f>COUNTIF(J447:J449,"true")</f>
        <v>1</v>
      </c>
      <c r="BM443" s="615"/>
      <c r="BN443" s="615"/>
      <c r="BO443" s="615"/>
      <c r="BP443" s="615"/>
      <c r="BQ443" s="615"/>
      <c r="BR443" s="615"/>
      <c r="BS443" s="615">
        <f>COUNTIF(V447:V449,"true")</f>
        <v>1</v>
      </c>
      <c r="BT443" s="615">
        <f>COUNTIF(AI447:AI449,"true")</f>
        <v>1</v>
      </c>
      <c r="BU443" s="615"/>
      <c r="BV443" s="615"/>
      <c r="BW443" s="615"/>
      <c r="BX443" s="615">
        <f>COUNTIF(AU447:AU449,"true")</f>
        <v>0</v>
      </c>
      <c r="BY443" s="632">
        <f t="shared" ref="BY443" si="2">SUM(BL443:BX443)</f>
        <v>3</v>
      </c>
      <c r="BZ443" s="615">
        <f>SUM(BY442,BY443)</f>
        <v>7</v>
      </c>
      <c r="CK443" s="2191"/>
    </row>
    <row r="444" spans="1:89" ht="20.100000000000001" customHeight="1">
      <c r="B444" s="2192"/>
      <c r="C444" s="2193"/>
      <c r="D444" s="2193"/>
      <c r="E444" s="2193"/>
      <c r="F444" s="2193"/>
      <c r="G444" s="2193"/>
      <c r="H444" s="2193"/>
      <c r="I444" s="2194"/>
      <c r="J444" s="640" t="b">
        <f>IF(K443=2,TRUE,FALSE)</f>
        <v>0</v>
      </c>
      <c r="Q444" s="643" t="s">
        <v>230</v>
      </c>
      <c r="R444" s="2174"/>
      <c r="S444" s="2174"/>
      <c r="T444" s="643" t="s">
        <v>229</v>
      </c>
      <c r="V444" s="640" t="b">
        <f>IF(W443=2,TRUE,FALSE)</f>
        <v>0</v>
      </c>
      <c r="AD444" s="643" t="s">
        <v>230</v>
      </c>
      <c r="AE444" s="2174"/>
      <c r="AF444" s="2174"/>
      <c r="AG444" s="643" t="s">
        <v>229</v>
      </c>
      <c r="AI444" s="640" t="b">
        <f>IF(AJ443=2,TRUE,FALSE)</f>
        <v>0</v>
      </c>
      <c r="AP444" s="643" t="s">
        <v>230</v>
      </c>
      <c r="AQ444" s="2174"/>
      <c r="AR444" s="2174"/>
      <c r="AS444" s="643" t="s">
        <v>229</v>
      </c>
      <c r="AU444" s="640" t="b">
        <f>IF(AU442=2,TRUE,FALSE)</f>
        <v>1</v>
      </c>
      <c r="BF444" s="617"/>
      <c r="BG444" s="639"/>
      <c r="BL444" s="615"/>
      <c r="BM444" s="615"/>
      <c r="BN444" s="615"/>
      <c r="BO444" s="615"/>
      <c r="BP444" s="615"/>
      <c r="BQ444" s="615"/>
      <c r="BR444" s="615"/>
      <c r="BS444" s="615"/>
      <c r="BT444" s="615"/>
      <c r="BU444" s="615"/>
      <c r="BV444" s="615"/>
      <c r="BW444" s="615"/>
      <c r="BX444" s="615"/>
      <c r="BY444" s="632"/>
      <c r="CK444" s="2191"/>
    </row>
    <row r="445" spans="1:89" ht="20.100000000000001" customHeight="1">
      <c r="B445" s="2222"/>
      <c r="C445" s="2223"/>
      <c r="D445" s="2223"/>
      <c r="E445" s="2223"/>
      <c r="F445" s="2223"/>
      <c r="G445" s="2223"/>
      <c r="H445" s="2223"/>
      <c r="I445" s="2224"/>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191"/>
    </row>
    <row r="446" spans="1:89" ht="25.35" customHeight="1">
      <c r="A446" s="609"/>
      <c r="B446" s="2222"/>
      <c r="C446" s="2223"/>
      <c r="D446" s="2223"/>
      <c r="E446" s="2223"/>
      <c r="F446" s="2223"/>
      <c r="G446" s="2223"/>
      <c r="H446" s="2223"/>
      <c r="I446" s="2224"/>
      <c r="J446" s="2175" t="s">
        <v>228</v>
      </c>
      <c r="K446" s="2176"/>
      <c r="L446" s="2176"/>
      <c r="M446" s="2176"/>
      <c r="N446" s="2176"/>
      <c r="O446" s="2176"/>
      <c r="P446" s="2176"/>
      <c r="Q446" s="2176"/>
      <c r="R446" s="2176"/>
      <c r="S446" s="2176"/>
      <c r="T446" s="2176"/>
      <c r="U446" s="2177"/>
      <c r="V446" s="2175" t="s">
        <v>237</v>
      </c>
      <c r="W446" s="2176"/>
      <c r="X446" s="2176"/>
      <c r="Y446" s="2176"/>
      <c r="Z446" s="2176"/>
      <c r="AA446" s="2176"/>
      <c r="AB446" s="2176"/>
      <c r="AC446" s="2176"/>
      <c r="AD446" s="2176"/>
      <c r="AE446" s="2176"/>
      <c r="AF446" s="2176"/>
      <c r="AG446" s="2176"/>
      <c r="AH446" s="2176"/>
      <c r="AI446" s="2175" t="s">
        <v>238</v>
      </c>
      <c r="AJ446" s="2176"/>
      <c r="AK446" s="2176"/>
      <c r="AL446" s="2176"/>
      <c r="AM446" s="2176"/>
      <c r="AN446" s="2176"/>
      <c r="AO446" s="2176"/>
      <c r="AP446" s="2176"/>
      <c r="AQ446" s="2176"/>
      <c r="AR446" s="2176"/>
      <c r="AS446" s="2176"/>
      <c r="AT446" s="2177"/>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191"/>
    </row>
    <row r="447" spans="1:89" ht="20.100000000000001" customHeight="1">
      <c r="B447" s="2222"/>
      <c r="C447" s="2223"/>
      <c r="D447" s="2223"/>
      <c r="E447" s="2223"/>
      <c r="F447" s="2223"/>
      <c r="G447" s="2223"/>
      <c r="H447" s="2223"/>
      <c r="I447" s="2224"/>
      <c r="J447" s="640" t="b">
        <f>IF($K447=1,TRUE,FALSE)</f>
        <v>1</v>
      </c>
      <c r="K447" s="758">
        <v>1</v>
      </c>
      <c r="V447" s="640" t="b">
        <f>IF(W447=1,TRUE,FALSE)</f>
        <v>0</v>
      </c>
      <c r="W447" s="758">
        <v>2</v>
      </c>
      <c r="AI447" s="640" t="b">
        <f>IF(AJ447=1,TRUE,FALSE)</f>
        <v>0</v>
      </c>
      <c r="AJ447" s="758">
        <v>2</v>
      </c>
      <c r="AU447" s="646"/>
      <c r="BF447" s="617"/>
      <c r="BG447" s="639"/>
      <c r="BL447" s="615"/>
      <c r="BS447" s="615"/>
      <c r="BT447" s="615"/>
      <c r="BX447" s="615"/>
      <c r="BY447" s="632"/>
      <c r="CK447" s="2191"/>
    </row>
    <row r="448" spans="1:89" ht="20.100000000000001" customHeight="1">
      <c r="B448" s="2222"/>
      <c r="C448" s="2223"/>
      <c r="D448" s="2223"/>
      <c r="E448" s="2223"/>
      <c r="F448" s="2223"/>
      <c r="G448" s="2223"/>
      <c r="H448" s="2223"/>
      <c r="I448" s="2224"/>
      <c r="J448" s="640" t="b">
        <f>IF(K447=2,TRUE,FALSE)</f>
        <v>0</v>
      </c>
      <c r="V448" s="640" t="b">
        <f>IF(W447=2,TRUE,FALSE)</f>
        <v>1</v>
      </c>
      <c r="AI448" s="640" t="b">
        <f>IF(AJ447=2,TRUE,FALSE)</f>
        <v>1</v>
      </c>
      <c r="AU448" s="646"/>
      <c r="BF448" s="617"/>
      <c r="BG448" s="639"/>
      <c r="BL448" s="615"/>
      <c r="BM448" s="615"/>
      <c r="BN448" s="615"/>
      <c r="BO448" s="615"/>
      <c r="BP448" s="615"/>
      <c r="BQ448" s="615"/>
      <c r="BR448" s="615"/>
      <c r="BS448" s="615"/>
      <c r="BT448" s="615"/>
      <c r="BU448" s="615"/>
      <c r="BV448" s="615"/>
      <c r="BW448" s="615"/>
      <c r="BX448" s="615"/>
      <c r="BY448" s="632"/>
      <c r="CK448" s="2191"/>
    </row>
    <row r="449" spans="1:89" ht="20.100000000000001" customHeight="1">
      <c r="B449" s="2222"/>
      <c r="C449" s="2223"/>
      <c r="D449" s="2223"/>
      <c r="E449" s="2223"/>
      <c r="F449" s="2223"/>
      <c r="G449" s="2223"/>
      <c r="H449" s="2223"/>
      <c r="I449" s="2224"/>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191"/>
    </row>
    <row r="450" spans="1:89" ht="27" customHeight="1">
      <c r="B450" s="2178" t="s">
        <v>43</v>
      </c>
      <c r="C450" s="2179"/>
      <c r="D450" s="2179"/>
      <c r="E450" s="2179"/>
      <c r="F450" s="2179"/>
      <c r="G450" s="2179"/>
      <c r="H450" s="2179"/>
      <c r="I450" s="2180"/>
      <c r="J450" s="2181" t="s">
        <v>287</v>
      </c>
      <c r="K450" s="2182"/>
      <c r="L450" s="2182"/>
      <c r="M450" s="2182"/>
      <c r="N450" s="2182"/>
      <c r="O450" s="2182"/>
      <c r="P450" s="2182"/>
      <c r="Q450" s="2182"/>
      <c r="R450" s="2182"/>
      <c r="S450" s="2182"/>
      <c r="T450" s="2182"/>
      <c r="U450" s="2183"/>
      <c r="V450" s="2181" t="s">
        <v>288</v>
      </c>
      <c r="W450" s="2182"/>
      <c r="X450" s="2182"/>
      <c r="Y450" s="2182"/>
      <c r="Z450" s="2182"/>
      <c r="AA450" s="2182"/>
      <c r="AB450" s="2182"/>
      <c r="AC450" s="2182"/>
      <c r="AD450" s="2182"/>
      <c r="AE450" s="2182"/>
      <c r="AF450" s="2182"/>
      <c r="AG450" s="2182"/>
      <c r="AH450" s="2183"/>
      <c r="AI450" s="2181" t="s">
        <v>289</v>
      </c>
      <c r="AJ450" s="2182"/>
      <c r="AK450" s="2182"/>
      <c r="AL450" s="2182"/>
      <c r="AM450" s="2182"/>
      <c r="AN450" s="2182"/>
      <c r="AO450" s="2182"/>
      <c r="AP450" s="2182"/>
      <c r="AQ450" s="2182"/>
      <c r="AR450" s="2182"/>
      <c r="AS450" s="2182"/>
      <c r="AT450" s="2183"/>
      <c r="AU450" s="2181" t="s">
        <v>3532</v>
      </c>
      <c r="AV450" s="2182"/>
      <c r="AW450" s="2182"/>
      <c r="AX450" s="2182"/>
      <c r="AY450" s="2182"/>
      <c r="AZ450" s="2182"/>
      <c r="BA450" s="2182"/>
      <c r="BB450" s="2182"/>
      <c r="BC450" s="2182"/>
      <c r="BD450" s="2182"/>
      <c r="BE450" s="2182"/>
      <c r="BF450" s="2215"/>
      <c r="BG450" s="639"/>
      <c r="BL450" s="609"/>
      <c r="BM450" s="609"/>
      <c r="BN450" s="609"/>
      <c r="BO450" s="609"/>
      <c r="BP450" s="609"/>
      <c r="BQ450" s="609"/>
      <c r="BR450" s="609"/>
      <c r="BS450" s="609"/>
      <c r="BT450" s="609"/>
      <c r="BU450" s="609"/>
      <c r="BV450" s="609"/>
      <c r="BW450" s="609"/>
      <c r="BY450" s="632"/>
      <c r="CK450" s="2191" t="str">
        <f>IF(OR(BZ452&gt;0,'STEP１（第１入力頁）'!E14="専ら事務所"),"","←該当しない場合は、下のボタンをを押して下さい。")</f>
        <v/>
      </c>
    </row>
    <row r="451" spans="1:89" ht="25.35" customHeight="1">
      <c r="B451" s="2192" t="str">
        <f>IF(OR(BL451&gt;1,BS451&gt;1,BT451&gt;1,BX451&gt;1,BL452&gt;1,BS452&gt;1,BT452&gt;1,BX452&gt;1),"レ印は各項目ごとにそれぞれ一つだけ選択して下さい","")</f>
        <v/>
      </c>
      <c r="C451" s="2193"/>
      <c r="D451" s="2193"/>
      <c r="E451" s="2193"/>
      <c r="F451" s="2193"/>
      <c r="G451" s="2193"/>
      <c r="H451" s="2193"/>
      <c r="I451" s="2194"/>
      <c r="J451" s="634" t="s">
        <v>227</v>
      </c>
      <c r="K451" s="674"/>
      <c r="L451" s="674"/>
      <c r="M451" s="674"/>
      <c r="N451" s="674"/>
      <c r="O451" s="674"/>
      <c r="P451" s="674"/>
      <c r="Q451" s="674"/>
      <c r="R451" s="674"/>
      <c r="S451" s="674"/>
      <c r="T451" s="674"/>
      <c r="U451" s="674"/>
      <c r="V451" s="2198" t="s">
        <v>235</v>
      </c>
      <c r="W451" s="2199"/>
      <c r="X451" s="2199"/>
      <c r="Y451" s="2199"/>
      <c r="Z451" s="2199"/>
      <c r="AA451" s="2199"/>
      <c r="AB451" s="2199"/>
      <c r="AC451" s="2199"/>
      <c r="AD451" s="2199"/>
      <c r="AE451" s="2199"/>
      <c r="AF451" s="2199"/>
      <c r="AG451" s="2199"/>
      <c r="AH451" s="2200"/>
      <c r="AI451" s="2198" t="s">
        <v>236</v>
      </c>
      <c r="AJ451" s="2199"/>
      <c r="AK451" s="2199"/>
      <c r="AL451" s="2199"/>
      <c r="AM451" s="2199"/>
      <c r="AN451" s="2199"/>
      <c r="AO451" s="2199"/>
      <c r="AP451" s="2199"/>
      <c r="AQ451" s="2199"/>
      <c r="AR451" s="2199"/>
      <c r="AS451" s="2199"/>
      <c r="AT451" s="2200"/>
      <c r="AU451" s="636">
        <v>1</v>
      </c>
      <c r="AV451" s="637"/>
      <c r="AW451" s="637"/>
      <c r="AX451" s="637"/>
      <c r="AY451" s="637"/>
      <c r="AZ451" s="637"/>
      <c r="BA451" s="637"/>
      <c r="BB451" s="637"/>
      <c r="BC451" s="637"/>
      <c r="BD451" s="637"/>
      <c r="BE451" s="637"/>
      <c r="BF451" s="638"/>
      <c r="BG451" s="639"/>
      <c r="BL451" s="615">
        <f>COUNTIF(J452:J454,"true")</f>
        <v>1</v>
      </c>
      <c r="BM451" s="615"/>
      <c r="BN451" s="615"/>
      <c r="BO451" s="615"/>
      <c r="BP451" s="615"/>
      <c r="BQ451" s="615"/>
      <c r="BR451" s="615"/>
      <c r="BS451" s="615">
        <f>COUNTIF(V452:V454,"true")</f>
        <v>1</v>
      </c>
      <c r="BT451" s="615">
        <f>COUNTIF(AI452:AI454,"true")</f>
        <v>1</v>
      </c>
      <c r="BU451" s="615"/>
      <c r="BV451" s="615"/>
      <c r="BW451" s="615"/>
      <c r="BX451" s="615">
        <f>COUNTIF(AU451:AU454,"true")</f>
        <v>1</v>
      </c>
      <c r="BY451" s="632">
        <f>SUM(BL451:BX451)</f>
        <v>4</v>
      </c>
      <c r="BZ451" s="615"/>
      <c r="CK451" s="2191"/>
    </row>
    <row r="452" spans="1:89" ht="20.100000000000001" customHeight="1">
      <c r="B452" s="2192"/>
      <c r="C452" s="2193"/>
      <c r="D452" s="2193"/>
      <c r="E452" s="2193"/>
      <c r="F452" s="2193"/>
      <c r="G452" s="2193"/>
      <c r="H452" s="2193"/>
      <c r="I452" s="2194"/>
      <c r="J452" s="640" t="b">
        <f>IF($K452=1,TRUE,FALSE)</f>
        <v>0</v>
      </c>
      <c r="K452" s="758">
        <v>3</v>
      </c>
      <c r="N452" s="642" t="str">
        <f>IF(AND($BY451&gt;0,J452=FALSE,J453=FALSE,J454=FALSE),"設定状況を選択して下さい",IF(AND(J453=TRUE,R453=""),"進捗状況%を記入して下さい。",""))</f>
        <v/>
      </c>
      <c r="V452" s="640" t="b">
        <f>IF(W452=1,TRUE,FALSE)</f>
        <v>0</v>
      </c>
      <c r="W452" s="758">
        <v>3</v>
      </c>
      <c r="Z452" s="642" t="str">
        <f>IF(AND($BY451&gt;0,V452=FALSE,V453=FALSE,V454=FALSE),"設定状況を選択して下さい",IF(AND(V453=TRUE,AE453=""),"進捗状況%を記入して下さい。",""))</f>
        <v/>
      </c>
      <c r="AI452" s="640" t="b">
        <f>IF(AJ452=1,TRUE,FALSE)</f>
        <v>0</v>
      </c>
      <c r="AJ452" s="758">
        <v>3</v>
      </c>
      <c r="AM452" s="642" t="str">
        <f>IF(AND($BY451&gt;0,AI452=FALSE,AI453=FALSE,AI454=FALSE),"設定状況を選択して下さい",IF(AND(AI453=TRUE,AQ453=""),"進捗状況%を記入して下さい。",""))</f>
        <v/>
      </c>
      <c r="AU452" s="640" t="b">
        <f>IF(AU451=1,TRUE,FALSE)</f>
        <v>1</v>
      </c>
      <c r="BF452" s="617"/>
      <c r="BG452" s="639"/>
      <c r="BL452" s="615">
        <f>COUNTIF(J456:J458,"true")</f>
        <v>1</v>
      </c>
      <c r="BM452" s="615"/>
      <c r="BN452" s="615"/>
      <c r="BO452" s="615"/>
      <c r="BP452" s="615"/>
      <c r="BQ452" s="615"/>
      <c r="BR452" s="615"/>
      <c r="BS452" s="615">
        <f>COUNTIF(V456:V458,"true")</f>
        <v>1</v>
      </c>
      <c r="BT452" s="615">
        <f>COUNTIF(AI456:AI458,"true")</f>
        <v>1</v>
      </c>
      <c r="BU452" s="615"/>
      <c r="BV452" s="615"/>
      <c r="BW452" s="615"/>
      <c r="BX452" s="615">
        <f>COUNTIF(AU456:AU458,"true")</f>
        <v>0</v>
      </c>
      <c r="BY452" s="632">
        <f t="shared" ref="BY452" si="3">SUM(BL452:BX452)</f>
        <v>3</v>
      </c>
      <c r="BZ452" s="615">
        <f>SUM(BY451,BY452)</f>
        <v>7</v>
      </c>
      <c r="CK452" s="2191"/>
    </row>
    <row r="453" spans="1:89" ht="20.100000000000001" customHeight="1">
      <c r="B453" s="2192"/>
      <c r="C453" s="2193"/>
      <c r="D453" s="2193"/>
      <c r="E453" s="2193"/>
      <c r="F453" s="2193"/>
      <c r="G453" s="2193"/>
      <c r="H453" s="2193"/>
      <c r="I453" s="2194"/>
      <c r="J453" s="640" t="b">
        <f>IF(K452=2,TRUE,FALSE)</f>
        <v>0</v>
      </c>
      <c r="Q453" s="643" t="s">
        <v>230</v>
      </c>
      <c r="R453" s="2174"/>
      <c r="S453" s="2174"/>
      <c r="T453" s="643" t="s">
        <v>229</v>
      </c>
      <c r="V453" s="640" t="b">
        <f>IF(W452=2,TRUE,FALSE)</f>
        <v>0</v>
      </c>
      <c r="AD453" s="643" t="s">
        <v>230</v>
      </c>
      <c r="AE453" s="2174"/>
      <c r="AF453" s="2174"/>
      <c r="AG453" s="643" t="s">
        <v>229</v>
      </c>
      <c r="AI453" s="640" t="b">
        <f>IF(AJ452=2,TRUE,FALSE)</f>
        <v>0</v>
      </c>
      <c r="AP453" s="643" t="s">
        <v>230</v>
      </c>
      <c r="AQ453" s="2174"/>
      <c r="AR453" s="2174"/>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191"/>
    </row>
    <row r="454" spans="1:89" ht="20.100000000000001" customHeight="1">
      <c r="B454" s="2222"/>
      <c r="C454" s="2223"/>
      <c r="D454" s="2223"/>
      <c r="E454" s="2223"/>
      <c r="F454" s="2223"/>
      <c r="G454" s="2223"/>
      <c r="H454" s="2223"/>
      <c r="I454" s="2224"/>
      <c r="J454" s="640" t="b">
        <f>IF(K452=3,TRUE,FALSE)</f>
        <v>1</v>
      </c>
      <c r="N454" s="642" t="str">
        <f>IF(OR(J452=TRUE,J453=TRUE),IF(AND(J456=FALSE,J457=FALSE,J458=FALSE),"実施状況↓を選択して下さい",""),"")</f>
        <v/>
      </c>
      <c r="V454" s="640" t="b">
        <f>IF(W452=3,TRUE,FALSE)</f>
        <v>1</v>
      </c>
      <c r="Z454" s="642" t="str">
        <f>IF(OR(V452=TRUE,V453=TRUE),IF(AND(V456=FALSE,V457=FALSE,V458=FALSE),"実施状況↓を選択して下さい",""),"")</f>
        <v/>
      </c>
      <c r="AI454" s="640" t="b">
        <f>IF(AJ452=3,TRUE,FALSE)</f>
        <v>1</v>
      </c>
      <c r="AM454" s="642" t="str">
        <f>IF(OR(AI452=TRUE,AI453=TRUE),IF(AND(AI456=FALSE,AI457=FALSE,AI458=FALSE),"実施状況↓を選択して下さい",""),"")</f>
        <v/>
      </c>
      <c r="AU454" s="640" t="b">
        <f>IF(AU451=3,TRUE,FALSE)</f>
        <v>0</v>
      </c>
      <c r="BF454" s="617"/>
      <c r="BG454" s="639"/>
      <c r="CK454" s="2191"/>
    </row>
    <row r="455" spans="1:89" ht="25.35" customHeight="1">
      <c r="A455" s="609"/>
      <c r="B455" s="2222"/>
      <c r="C455" s="2223"/>
      <c r="D455" s="2223"/>
      <c r="E455" s="2223"/>
      <c r="F455" s="2223"/>
      <c r="G455" s="2223"/>
      <c r="H455" s="2223"/>
      <c r="I455" s="2224"/>
      <c r="J455" s="2175" t="s">
        <v>228</v>
      </c>
      <c r="K455" s="2176"/>
      <c r="L455" s="2176"/>
      <c r="M455" s="2176"/>
      <c r="N455" s="2176"/>
      <c r="O455" s="2176"/>
      <c r="P455" s="2176"/>
      <c r="Q455" s="2176"/>
      <c r="R455" s="2176"/>
      <c r="S455" s="2176"/>
      <c r="T455" s="2176"/>
      <c r="U455" s="2177"/>
      <c r="V455" s="2175" t="s">
        <v>237</v>
      </c>
      <c r="W455" s="2176"/>
      <c r="X455" s="2176"/>
      <c r="Y455" s="2176"/>
      <c r="Z455" s="2176"/>
      <c r="AA455" s="2176"/>
      <c r="AB455" s="2176"/>
      <c r="AC455" s="2176"/>
      <c r="AD455" s="2176"/>
      <c r="AE455" s="2176"/>
      <c r="AF455" s="2176"/>
      <c r="AG455" s="2176"/>
      <c r="AH455" s="2176"/>
      <c r="AI455" s="2175" t="s">
        <v>238</v>
      </c>
      <c r="AJ455" s="2176"/>
      <c r="AK455" s="2176"/>
      <c r="AL455" s="2176"/>
      <c r="AM455" s="2176"/>
      <c r="AN455" s="2176"/>
      <c r="AO455" s="2176"/>
      <c r="AP455" s="2176"/>
      <c r="AQ455" s="2176"/>
      <c r="AR455" s="2176"/>
      <c r="AS455" s="2176"/>
      <c r="AT455" s="2177"/>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191"/>
    </row>
    <row r="456" spans="1:89" ht="20.100000000000001" customHeight="1">
      <c r="B456" s="2222"/>
      <c r="C456" s="2223"/>
      <c r="D456" s="2223"/>
      <c r="E456" s="2223"/>
      <c r="F456" s="2223"/>
      <c r="G456" s="2223"/>
      <c r="H456" s="2223"/>
      <c r="I456" s="2224"/>
      <c r="J456" s="640" t="b">
        <f>IF($K456=1,TRUE,FALSE)</f>
        <v>0</v>
      </c>
      <c r="K456" s="758">
        <v>3</v>
      </c>
      <c r="V456" s="640" t="b">
        <f>IF(W456=1,TRUE,FALSE)</f>
        <v>0</v>
      </c>
      <c r="W456" s="758">
        <v>3</v>
      </c>
      <c r="AI456" s="640" t="b">
        <f>IF(AJ456=1,TRUE,FALSE)</f>
        <v>0</v>
      </c>
      <c r="AJ456" s="758">
        <v>3</v>
      </c>
      <c r="AU456" s="646"/>
      <c r="BF456" s="617"/>
      <c r="BG456" s="639"/>
      <c r="CK456" s="2191"/>
    </row>
    <row r="457" spans="1:89" ht="20.100000000000001" customHeight="1">
      <c r="B457" s="2222"/>
      <c r="C457" s="2223"/>
      <c r="D457" s="2223"/>
      <c r="E457" s="2223"/>
      <c r="F457" s="2223"/>
      <c r="G457" s="2223"/>
      <c r="H457" s="2223"/>
      <c r="I457" s="2224"/>
      <c r="J457" s="640" t="b">
        <f>IF(K456=2,TRUE,FALSE)</f>
        <v>0</v>
      </c>
      <c r="V457" s="640" t="b">
        <f>IF(W456=2,TRUE,FALSE)</f>
        <v>0</v>
      </c>
      <c r="AI457" s="640" t="b">
        <f>IF(AJ456=2,TRUE,FALSE)</f>
        <v>0</v>
      </c>
      <c r="AU457" s="646"/>
      <c r="BF457" s="617"/>
      <c r="BG457" s="639"/>
      <c r="CK457" s="2191"/>
    </row>
    <row r="458" spans="1:89" ht="20.100000000000001" customHeight="1">
      <c r="B458" s="2222"/>
      <c r="C458" s="2223"/>
      <c r="D458" s="2223"/>
      <c r="E458" s="2223"/>
      <c r="F458" s="2223"/>
      <c r="G458" s="2223"/>
      <c r="H458" s="2223"/>
      <c r="I458" s="2224"/>
      <c r="J458" s="640" t="b">
        <f>IF(K456=3,TRUE,FALSE)</f>
        <v>1</v>
      </c>
      <c r="V458" s="640" t="b">
        <f>IF(W456=3,TRUE,FALSE)</f>
        <v>1</v>
      </c>
      <c r="AI458" s="640" t="b">
        <f>IF(AJ456=3,TRUE,FALSE)</f>
        <v>1</v>
      </c>
      <c r="AU458" s="646"/>
      <c r="BF458" s="617"/>
      <c r="BG458" s="639"/>
      <c r="CK458" s="2191"/>
    </row>
    <row r="459" spans="1:89" s="609" customFormat="1" ht="27" customHeight="1">
      <c r="B459" s="2178" t="s">
        <v>6304</v>
      </c>
      <c r="C459" s="2179"/>
      <c r="D459" s="2179"/>
      <c r="E459" s="2179"/>
      <c r="F459" s="2179"/>
      <c r="G459" s="2179"/>
      <c r="H459" s="2179"/>
      <c r="I459" s="2180"/>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201" t="s">
        <v>4317</v>
      </c>
      <c r="AJ459" s="2202"/>
      <c r="AK459" s="2202"/>
      <c r="AL459" s="2202"/>
      <c r="AM459" s="2202"/>
      <c r="AN459" s="2202"/>
      <c r="AO459" s="2202"/>
      <c r="AP459" s="2202"/>
      <c r="AQ459" s="2202"/>
      <c r="AR459" s="2202"/>
      <c r="AS459" s="2202"/>
      <c r="AT459" s="2203"/>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204" t="str">
        <f>IF(OR(BZ461&gt;0,'STEP１（第１入力頁）'!E14="専ら事務所"),"","←該当しない場合は、下のボタンをを押して下さい。")</f>
        <v/>
      </c>
    </row>
    <row r="460" spans="1:89" s="655" customFormat="1" ht="25.35" customHeight="1">
      <c r="B460" s="2205" t="str">
        <f>IF(OR(BL460&gt;1,BS460&gt;1,BT460&gt;1,BX460&gt;1,BL461&gt;1,BS461&gt;1,BT461&gt;1,BX461&gt;1),"レ印は各項目ごとにそれぞれ一つだけ選択して下さい","")</f>
        <v/>
      </c>
      <c r="C460" s="2206"/>
      <c r="D460" s="2206"/>
      <c r="E460" s="2206"/>
      <c r="F460" s="2206"/>
      <c r="G460" s="2206"/>
      <c r="H460" s="2206"/>
      <c r="I460" s="2207"/>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208" t="s">
        <v>4492</v>
      </c>
      <c r="AJ460" s="2209"/>
      <c r="AK460" s="2209"/>
      <c r="AL460" s="2209"/>
      <c r="AM460" s="2209"/>
      <c r="AN460" s="2209"/>
      <c r="AO460" s="2209"/>
      <c r="AP460" s="2209"/>
      <c r="AQ460" s="2209"/>
      <c r="AR460" s="2209"/>
      <c r="AS460" s="2209"/>
      <c r="AT460" s="2210"/>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1</v>
      </c>
      <c r="BU460" s="615"/>
      <c r="BV460" s="615"/>
      <c r="BW460" s="615"/>
      <c r="BX460" s="615"/>
      <c r="BY460" s="632">
        <f>SUM(BL460:BX460)</f>
        <v>1</v>
      </c>
      <c r="BZ460" s="615">
        <f>SUM(BY460,BY461)</f>
        <v>2</v>
      </c>
      <c r="CA460" s="656"/>
      <c r="CK460" s="2204"/>
    </row>
    <row r="461" spans="1:89" s="609" customFormat="1" ht="20.100000000000001" customHeight="1">
      <c r="B461" s="2205"/>
      <c r="C461" s="2206"/>
      <c r="D461" s="2206"/>
      <c r="E461" s="2206"/>
      <c r="F461" s="2206"/>
      <c r="G461" s="2206"/>
      <c r="H461" s="2206"/>
      <c r="I461" s="2207"/>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v>3</v>
      </c>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1</v>
      </c>
      <c r="BU461" s="615"/>
      <c r="BV461" s="615"/>
      <c r="BW461" s="615"/>
      <c r="BX461" s="615"/>
      <c r="BY461" s="632">
        <f>SUM(BL461:BX461)</f>
        <v>1</v>
      </c>
      <c r="BZ461" s="615">
        <f>SUM(BY460,BY461)</f>
        <v>2</v>
      </c>
      <c r="CA461" s="155"/>
      <c r="CK461" s="2204"/>
    </row>
    <row r="462" spans="1:89" s="609" customFormat="1" ht="20.100000000000001" customHeight="1">
      <c r="B462" s="2205"/>
      <c r="C462" s="2206"/>
      <c r="D462" s="2206"/>
      <c r="E462" s="2206"/>
      <c r="F462" s="2206"/>
      <c r="G462" s="2206"/>
      <c r="H462" s="2206"/>
      <c r="I462" s="2207"/>
      <c r="J462" s="657"/>
      <c r="K462" s="78"/>
      <c r="L462" s="78"/>
      <c r="M462" s="78"/>
      <c r="N462" s="78"/>
      <c r="O462" s="78"/>
      <c r="P462" s="78"/>
      <c r="Q462" s="78"/>
      <c r="R462" s="2279"/>
      <c r="S462" s="2279"/>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211"/>
      <c r="AR462" s="2211"/>
      <c r="AS462" s="78" t="s">
        <v>229</v>
      </c>
      <c r="AT462" s="78"/>
      <c r="AU462" s="660"/>
      <c r="AV462" s="78"/>
      <c r="AW462" s="78"/>
      <c r="AX462" s="78"/>
      <c r="AY462" s="78"/>
      <c r="AZ462" s="78"/>
      <c r="BA462" s="78"/>
      <c r="BB462" s="78"/>
      <c r="BC462" s="78"/>
      <c r="BD462" s="78"/>
      <c r="BE462" s="78"/>
      <c r="BF462" s="661"/>
      <c r="BG462" s="631"/>
      <c r="BX462" s="155"/>
      <c r="BY462" s="582"/>
      <c r="BZ462" s="155"/>
      <c r="CA462" s="155"/>
      <c r="CK462" s="2204"/>
    </row>
    <row r="463" spans="1:89" s="609" customFormat="1" ht="20.100000000000001" customHeight="1">
      <c r="B463" s="2205"/>
      <c r="C463" s="2206"/>
      <c r="D463" s="2206"/>
      <c r="E463" s="2206"/>
      <c r="F463" s="2206"/>
      <c r="G463" s="2206"/>
      <c r="H463" s="2206"/>
      <c r="I463" s="2207"/>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1</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204"/>
    </row>
    <row r="464" spans="1:89" s="609" customFormat="1" ht="25.35" customHeight="1">
      <c r="B464" s="2205"/>
      <c r="C464" s="2206"/>
      <c r="D464" s="2206"/>
      <c r="E464" s="2206"/>
      <c r="F464" s="2206"/>
      <c r="G464" s="2206"/>
      <c r="H464" s="2206"/>
      <c r="I464" s="2207"/>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212" t="s">
        <v>4493</v>
      </c>
      <c r="AJ464" s="2213"/>
      <c r="AK464" s="2213"/>
      <c r="AL464" s="2213"/>
      <c r="AM464" s="2213"/>
      <c r="AN464" s="2213"/>
      <c r="AO464" s="2213"/>
      <c r="AP464" s="2213"/>
      <c r="AQ464" s="2213"/>
      <c r="AR464" s="2213"/>
      <c r="AS464" s="2213"/>
      <c r="AT464" s="2214"/>
      <c r="AU464" s="665"/>
      <c r="AV464" s="666"/>
      <c r="AW464" s="667"/>
      <c r="AX464" s="667"/>
      <c r="AY464" s="667"/>
      <c r="AZ464" s="667"/>
      <c r="BA464" s="667"/>
      <c r="BB464" s="667"/>
      <c r="BC464" s="667"/>
      <c r="BD464" s="667"/>
      <c r="BE464" s="667"/>
      <c r="BF464" s="668"/>
      <c r="BG464" s="631"/>
      <c r="BX464" s="155"/>
      <c r="BY464" s="582"/>
      <c r="BZ464" s="155"/>
      <c r="CA464" s="155"/>
      <c r="CK464" s="2204"/>
    </row>
    <row r="465" spans="1:89" s="609" customFormat="1" ht="20.100000000000001" customHeight="1">
      <c r="B465" s="2205"/>
      <c r="C465" s="2206"/>
      <c r="D465" s="2206"/>
      <c r="E465" s="2206"/>
      <c r="F465" s="2206"/>
      <c r="G465" s="2206"/>
      <c r="H465" s="2206"/>
      <c r="I465" s="2207"/>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v>3</v>
      </c>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204"/>
    </row>
    <row r="466" spans="1:89" s="609" customFormat="1" ht="20.100000000000001" customHeight="1">
      <c r="B466" s="2205"/>
      <c r="C466" s="2206"/>
      <c r="D466" s="2206"/>
      <c r="E466" s="2206"/>
      <c r="F466" s="2206"/>
      <c r="G466" s="2206"/>
      <c r="H466" s="2206"/>
      <c r="I466" s="2207"/>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204"/>
    </row>
    <row r="467" spans="1:89" s="609" customFormat="1" ht="20.100000000000001" customHeight="1">
      <c r="B467" s="2205"/>
      <c r="C467" s="2206"/>
      <c r="D467" s="2206"/>
      <c r="E467" s="2206"/>
      <c r="F467" s="2206"/>
      <c r="G467" s="2206"/>
      <c r="H467" s="2206"/>
      <c r="I467" s="2207"/>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1</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204"/>
    </row>
    <row r="468" spans="1:89" ht="27" customHeight="1">
      <c r="B468" s="2178" t="s">
        <v>44</v>
      </c>
      <c r="C468" s="2179"/>
      <c r="D468" s="2179"/>
      <c r="E468" s="2179"/>
      <c r="F468" s="2179"/>
      <c r="G468" s="2179"/>
      <c r="H468" s="2179"/>
      <c r="I468" s="2180"/>
      <c r="J468" s="2181" t="s">
        <v>9</v>
      </c>
      <c r="K468" s="2182"/>
      <c r="L468" s="2182"/>
      <c r="M468" s="2182"/>
      <c r="N468" s="2182"/>
      <c r="O468" s="2182"/>
      <c r="P468" s="2182"/>
      <c r="Q468" s="2182"/>
      <c r="R468" s="2182"/>
      <c r="S468" s="2182"/>
      <c r="T468" s="2182"/>
      <c r="U468" s="2183"/>
      <c r="V468" s="2181" t="s">
        <v>10</v>
      </c>
      <c r="W468" s="2182"/>
      <c r="X468" s="2182"/>
      <c r="Y468" s="2182"/>
      <c r="Z468" s="2182"/>
      <c r="AA468" s="2182"/>
      <c r="AB468" s="2182"/>
      <c r="AC468" s="2182"/>
      <c r="AD468" s="2182"/>
      <c r="AE468" s="2182"/>
      <c r="AF468" s="2182"/>
      <c r="AG468" s="2182"/>
      <c r="AH468" s="2183"/>
      <c r="AI468" s="2181" t="s">
        <v>11</v>
      </c>
      <c r="AJ468" s="2182"/>
      <c r="AK468" s="2182"/>
      <c r="AL468" s="2182"/>
      <c r="AM468" s="2182"/>
      <c r="AN468" s="2182"/>
      <c r="AO468" s="2182"/>
      <c r="AP468" s="2182"/>
      <c r="AQ468" s="2182"/>
      <c r="AR468" s="2182"/>
      <c r="AS468" s="2182"/>
      <c r="AT468" s="2183"/>
      <c r="AU468" s="2181" t="s">
        <v>3533</v>
      </c>
      <c r="AV468" s="2182"/>
      <c r="AW468" s="2182"/>
      <c r="AX468" s="2182"/>
      <c r="AY468" s="2182"/>
      <c r="AZ468" s="2182"/>
      <c r="BA468" s="2182"/>
      <c r="BB468" s="2182"/>
      <c r="BC468" s="2182"/>
      <c r="BD468" s="2182"/>
      <c r="BE468" s="2182"/>
      <c r="BF468" s="2215"/>
      <c r="BG468" s="639"/>
      <c r="BL468" s="609"/>
      <c r="BM468" s="609"/>
      <c r="BN468" s="609"/>
      <c r="BO468" s="609"/>
      <c r="BP468" s="609"/>
      <c r="BQ468" s="609"/>
      <c r="BR468" s="609"/>
      <c r="BS468" s="609"/>
      <c r="BT468" s="609"/>
      <c r="BU468" s="609"/>
      <c r="BV468" s="609"/>
      <c r="BW468" s="609"/>
      <c r="BY468" s="632"/>
      <c r="CK468" s="2191"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192" t="str">
        <f>IF(OR(BL469&gt;1,BS469&gt;1,BT469&gt;1,BX469&gt;1,BL470&gt;1,BS470&gt;1,BT470&gt;1,BX470&gt;1),"レ印は各項目ごとにそれぞれ一つだけ選択して下さい","")</f>
        <v/>
      </c>
      <c r="C469" s="2193"/>
      <c r="D469" s="2193"/>
      <c r="E469" s="2193"/>
      <c r="F469" s="2193"/>
      <c r="G469" s="2193"/>
      <c r="H469" s="2193"/>
      <c r="I469" s="2194"/>
      <c r="J469" s="634" t="s">
        <v>227</v>
      </c>
      <c r="K469" s="674"/>
      <c r="L469" s="674"/>
      <c r="M469" s="674"/>
      <c r="N469" s="674"/>
      <c r="O469" s="674"/>
      <c r="P469" s="674"/>
      <c r="Q469" s="674"/>
      <c r="R469" s="674"/>
      <c r="S469" s="674"/>
      <c r="T469" s="674"/>
      <c r="U469" s="674"/>
      <c r="V469" s="2198" t="s">
        <v>235</v>
      </c>
      <c r="W469" s="2199"/>
      <c r="X469" s="2199"/>
      <c r="Y469" s="2199"/>
      <c r="Z469" s="2199"/>
      <c r="AA469" s="2199"/>
      <c r="AB469" s="2199"/>
      <c r="AC469" s="2199"/>
      <c r="AD469" s="2199"/>
      <c r="AE469" s="2199"/>
      <c r="AF469" s="2199"/>
      <c r="AG469" s="2199"/>
      <c r="AH469" s="2200"/>
      <c r="AI469" s="2198" t="s">
        <v>236</v>
      </c>
      <c r="AJ469" s="2199"/>
      <c r="AK469" s="2199"/>
      <c r="AL469" s="2199"/>
      <c r="AM469" s="2199"/>
      <c r="AN469" s="2199"/>
      <c r="AO469" s="2199"/>
      <c r="AP469" s="2199"/>
      <c r="AQ469" s="2199"/>
      <c r="AR469" s="2199"/>
      <c r="AS469" s="2199"/>
      <c r="AT469" s="2200"/>
      <c r="AU469" s="636">
        <v>2</v>
      </c>
      <c r="AV469" s="637"/>
      <c r="AW469" s="637"/>
      <c r="AX469" s="637"/>
      <c r="AY469" s="637"/>
      <c r="AZ469" s="637"/>
      <c r="BA469" s="637"/>
      <c r="BB469" s="637"/>
      <c r="BC469" s="637"/>
      <c r="BD469" s="637"/>
      <c r="BE469" s="637"/>
      <c r="BF469" s="638"/>
      <c r="BG469" s="639"/>
      <c r="BL469" s="615">
        <f>COUNTIF(J470:J472,"true")</f>
        <v>1</v>
      </c>
      <c r="BM469" s="615"/>
      <c r="BN469" s="615"/>
      <c r="BO469" s="615"/>
      <c r="BP469" s="615"/>
      <c r="BQ469" s="615"/>
      <c r="BR469" s="615"/>
      <c r="BS469" s="615">
        <f>COUNTIF(V470:V472,"true")</f>
        <v>1</v>
      </c>
      <c r="BT469" s="615">
        <f>COUNTIF(AI470:AI472,"true")</f>
        <v>1</v>
      </c>
      <c r="BU469" s="615"/>
      <c r="BV469" s="615"/>
      <c r="BW469" s="615"/>
      <c r="BX469" s="615">
        <f>COUNTIF(AU469:AU472,"true")</f>
        <v>1</v>
      </c>
      <c r="BY469" s="632">
        <f>SUM(BL469:BX469)</f>
        <v>4</v>
      </c>
      <c r="BZ469" s="615"/>
      <c r="CK469" s="2191"/>
    </row>
    <row r="470" spans="1:89" ht="20.100000000000001" customHeight="1">
      <c r="B470" s="2192"/>
      <c r="C470" s="2193"/>
      <c r="D470" s="2193"/>
      <c r="E470" s="2193"/>
      <c r="F470" s="2193"/>
      <c r="G470" s="2193"/>
      <c r="H470" s="2193"/>
      <c r="I470" s="2194"/>
      <c r="J470" s="640" t="b">
        <f>IF($K470=1,TRUE,FALSE)</f>
        <v>1</v>
      </c>
      <c r="K470" s="758">
        <v>1</v>
      </c>
      <c r="N470" s="642" t="str">
        <f>IF(AND($BY469&gt;0,J470=FALSE,J471=FALSE,J472=FALSE),"設定状況を選択して下さい",IF(AND(J471=TRUE,R471=""),"進捗状況%を記入して下さい。",""))</f>
        <v/>
      </c>
      <c r="V470" s="640" t="b">
        <f>IF(W470=1,TRUE,FALSE)</f>
        <v>1</v>
      </c>
      <c r="W470" s="758">
        <v>1</v>
      </c>
      <c r="Z470" s="642" t="str">
        <f>IF(AND($BY469&gt;0,V470=FALSE,V471=FALSE,V472=FALSE),"設定状況を選択して下さい",IF(AND(V471=TRUE,AE471=""),"進捗状況%を記入して下さい。",""))</f>
        <v/>
      </c>
      <c r="AI470" s="640" t="b">
        <f>IF(AJ470=1,TRUE,FALSE)</f>
        <v>1</v>
      </c>
      <c r="AJ470" s="758">
        <v>1</v>
      </c>
      <c r="AM470" s="642" t="str">
        <f>IF(AND($BY469&gt;0,AI470=FALSE,AI471=FALSE,AI472=FALSE),"設定状況を選択して下さい",IF(AND(AI471=TRUE,AQ471=""),"進捗状況%を記入して下さい。",""))</f>
        <v/>
      </c>
      <c r="AU470" s="640" t="b">
        <f>IF(AU469=1,TRUE,FALSE)</f>
        <v>0</v>
      </c>
      <c r="BF470" s="617"/>
      <c r="BG470" s="639"/>
      <c r="BL470" s="615">
        <f>COUNTIF(J474:J476,"true")</f>
        <v>1</v>
      </c>
      <c r="BM470" s="615"/>
      <c r="BN470" s="615"/>
      <c r="BO470" s="615"/>
      <c r="BP470" s="615"/>
      <c r="BQ470" s="615"/>
      <c r="BR470" s="615"/>
      <c r="BS470" s="615">
        <f>COUNTIF(V474:V476,"true")</f>
        <v>1</v>
      </c>
      <c r="BT470" s="615">
        <f>COUNTIF(AI474:AI476,"true")</f>
        <v>1</v>
      </c>
      <c r="BU470" s="615"/>
      <c r="BV470" s="615"/>
      <c r="BW470" s="615"/>
      <c r="BX470" s="615">
        <f>COUNTIF(AU474:AU476,"true")</f>
        <v>0</v>
      </c>
      <c r="BY470" s="632">
        <f t="shared" ref="BY470" si="4">SUM(BL470:BX470)</f>
        <v>3</v>
      </c>
      <c r="BZ470" s="615">
        <f>SUM(BY469,BY470)</f>
        <v>7</v>
      </c>
      <c r="CK470" s="2191"/>
    </row>
    <row r="471" spans="1:89" ht="20.100000000000001" customHeight="1">
      <c r="B471" s="2192"/>
      <c r="C471" s="2193"/>
      <c r="D471" s="2193"/>
      <c r="E471" s="2193"/>
      <c r="F471" s="2193"/>
      <c r="G471" s="2193"/>
      <c r="H471" s="2193"/>
      <c r="I471" s="2194"/>
      <c r="J471" s="640" t="b">
        <f>IF(K470=2,TRUE,FALSE)</f>
        <v>0</v>
      </c>
      <c r="K471" s="615">
        <v>0</v>
      </c>
      <c r="Q471" s="643" t="s">
        <v>230</v>
      </c>
      <c r="R471" s="2174"/>
      <c r="S471" s="2174"/>
      <c r="T471" s="643" t="s">
        <v>229</v>
      </c>
      <c r="V471" s="640" t="b">
        <f>IF(W470=2,TRUE,FALSE)</f>
        <v>0</v>
      </c>
      <c r="W471" s="615">
        <v>0</v>
      </c>
      <c r="AD471" s="643" t="s">
        <v>230</v>
      </c>
      <c r="AE471" s="2174"/>
      <c r="AF471" s="2174"/>
      <c r="AG471" s="643" t="s">
        <v>229</v>
      </c>
      <c r="AI471" s="640" t="b">
        <f>IF(AJ470=2,TRUE,FALSE)</f>
        <v>0</v>
      </c>
      <c r="AJ471" s="615">
        <v>0</v>
      </c>
      <c r="AP471" s="643" t="s">
        <v>230</v>
      </c>
      <c r="AQ471" s="2174"/>
      <c r="AR471" s="2174"/>
      <c r="AS471" s="643" t="s">
        <v>229</v>
      </c>
      <c r="AU471" s="640" t="b">
        <f>IF(AU469=2,TRUE,FALSE)</f>
        <v>1</v>
      </c>
      <c r="BF471" s="617"/>
      <c r="BG471" s="639"/>
      <c r="CK471" s="2191"/>
    </row>
    <row r="472" spans="1:89" ht="20.100000000000001" customHeight="1">
      <c r="B472" s="2222"/>
      <c r="C472" s="2223"/>
      <c r="D472" s="2223"/>
      <c r="E472" s="2223"/>
      <c r="F472" s="2223"/>
      <c r="G472" s="2223"/>
      <c r="H472" s="2223"/>
      <c r="I472" s="2224"/>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191"/>
    </row>
    <row r="473" spans="1:89" ht="25.35" customHeight="1">
      <c r="A473" s="609"/>
      <c r="B473" s="2222"/>
      <c r="C473" s="2223"/>
      <c r="D473" s="2223"/>
      <c r="E473" s="2223"/>
      <c r="F473" s="2223"/>
      <c r="G473" s="2223"/>
      <c r="H473" s="2223"/>
      <c r="I473" s="2224"/>
      <c r="J473" s="2175" t="s">
        <v>228</v>
      </c>
      <c r="K473" s="2176"/>
      <c r="L473" s="2176"/>
      <c r="M473" s="2176"/>
      <c r="N473" s="2176"/>
      <c r="O473" s="2176"/>
      <c r="P473" s="2176"/>
      <c r="Q473" s="2176"/>
      <c r="R473" s="2176"/>
      <c r="S473" s="2176"/>
      <c r="T473" s="2176"/>
      <c r="U473" s="2177"/>
      <c r="V473" s="2175" t="s">
        <v>237</v>
      </c>
      <c r="W473" s="2176"/>
      <c r="X473" s="2176"/>
      <c r="Y473" s="2176"/>
      <c r="Z473" s="2176"/>
      <c r="AA473" s="2176"/>
      <c r="AB473" s="2176"/>
      <c r="AC473" s="2176"/>
      <c r="AD473" s="2176"/>
      <c r="AE473" s="2176"/>
      <c r="AF473" s="2176"/>
      <c r="AG473" s="2176"/>
      <c r="AH473" s="2176"/>
      <c r="AI473" s="2175" t="s">
        <v>238</v>
      </c>
      <c r="AJ473" s="2176"/>
      <c r="AK473" s="2176"/>
      <c r="AL473" s="2176"/>
      <c r="AM473" s="2176"/>
      <c r="AN473" s="2176"/>
      <c r="AO473" s="2176"/>
      <c r="AP473" s="2176"/>
      <c r="AQ473" s="2176"/>
      <c r="AR473" s="2176"/>
      <c r="AS473" s="2176"/>
      <c r="AT473" s="2177"/>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191"/>
    </row>
    <row r="474" spans="1:89" ht="20.100000000000001" customHeight="1">
      <c r="B474" s="2222"/>
      <c r="C474" s="2223"/>
      <c r="D474" s="2223"/>
      <c r="E474" s="2223"/>
      <c r="F474" s="2223"/>
      <c r="G474" s="2223"/>
      <c r="H474" s="2223"/>
      <c r="I474" s="2224"/>
      <c r="J474" s="640" t="b">
        <f>IF($K474=1,TRUE,FALSE)</f>
        <v>1</v>
      </c>
      <c r="K474" s="758">
        <v>1</v>
      </c>
      <c r="V474" s="640" t="b">
        <f>IF(W474=1,TRUE,FALSE)</f>
        <v>1</v>
      </c>
      <c r="W474" s="758">
        <v>1</v>
      </c>
      <c r="AI474" s="640" t="b">
        <f>IF(AJ474=1,TRUE,FALSE)</f>
        <v>1</v>
      </c>
      <c r="AJ474" s="758">
        <v>1</v>
      </c>
      <c r="AU474" s="646"/>
      <c r="BF474" s="617"/>
      <c r="BG474" s="639"/>
      <c r="CK474" s="2191"/>
    </row>
    <row r="475" spans="1:89" ht="20.100000000000001" customHeight="1">
      <c r="B475" s="2222"/>
      <c r="C475" s="2223"/>
      <c r="D475" s="2223"/>
      <c r="E475" s="2223"/>
      <c r="F475" s="2223"/>
      <c r="G475" s="2223"/>
      <c r="H475" s="2223"/>
      <c r="I475" s="2224"/>
      <c r="J475" s="640" t="b">
        <f>IF(K474=2,TRUE,FALSE)</f>
        <v>0</v>
      </c>
      <c r="V475" s="640" t="b">
        <f>IF(W474=2,TRUE,FALSE)</f>
        <v>0</v>
      </c>
      <c r="AI475" s="640" t="b">
        <f>IF(AJ474=2,TRUE,FALSE)</f>
        <v>0</v>
      </c>
      <c r="AU475" s="646"/>
      <c r="BF475" s="617"/>
      <c r="BG475" s="639"/>
      <c r="CK475" s="2191"/>
    </row>
    <row r="476" spans="1:89" ht="20.100000000000001" customHeight="1">
      <c r="B476" s="2230"/>
      <c r="C476" s="2231"/>
      <c r="D476" s="2231"/>
      <c r="E476" s="2231"/>
      <c r="F476" s="2231"/>
      <c r="G476" s="2231"/>
      <c r="H476" s="2231"/>
      <c r="I476" s="2232"/>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191"/>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260" t="s">
        <v>3541</v>
      </c>
      <c r="C478" s="2261"/>
      <c r="D478" s="2261"/>
      <c r="E478" s="2261"/>
      <c r="F478" s="2261"/>
      <c r="G478" s="2261"/>
      <c r="H478" s="2261"/>
      <c r="I478" s="2262"/>
      <c r="J478" s="2263" t="s">
        <v>3542</v>
      </c>
      <c r="K478" s="2264"/>
      <c r="L478" s="2264"/>
      <c r="M478" s="2264"/>
      <c r="N478" s="2264"/>
      <c r="O478" s="2264"/>
      <c r="P478" s="2264"/>
      <c r="Q478" s="2264"/>
      <c r="R478" s="2264"/>
      <c r="S478" s="2264"/>
      <c r="T478" s="2264"/>
      <c r="U478" s="2265"/>
      <c r="V478" s="2263" t="s">
        <v>3543</v>
      </c>
      <c r="W478" s="2264"/>
      <c r="X478" s="2264"/>
      <c r="Y478" s="2264"/>
      <c r="Z478" s="2264"/>
      <c r="AA478" s="2264"/>
      <c r="AB478" s="2264"/>
      <c r="AC478" s="2264"/>
      <c r="AD478" s="2264"/>
      <c r="AE478" s="2264"/>
      <c r="AF478" s="2264"/>
      <c r="AG478" s="2264"/>
      <c r="AH478" s="2265"/>
      <c r="AI478" s="2263" t="s">
        <v>3544</v>
      </c>
      <c r="AJ478" s="2264"/>
      <c r="AK478" s="2264"/>
      <c r="AL478" s="2264"/>
      <c r="AM478" s="2264"/>
      <c r="AN478" s="2264"/>
      <c r="AO478" s="2264"/>
      <c r="AP478" s="2264"/>
      <c r="AQ478" s="2264"/>
      <c r="AR478" s="2264"/>
      <c r="AS478" s="2264"/>
      <c r="AT478" s="2265"/>
      <c r="AU478" s="2276" t="s">
        <v>3545</v>
      </c>
      <c r="AV478" s="2277"/>
      <c r="AW478" s="2277"/>
      <c r="AX478" s="2277"/>
      <c r="AY478" s="2277"/>
      <c r="AZ478" s="2277"/>
      <c r="BA478" s="2277"/>
      <c r="BB478" s="2277"/>
      <c r="BC478" s="2277"/>
      <c r="BD478" s="2277"/>
      <c r="BE478" s="2277"/>
      <c r="BF478" s="2278"/>
      <c r="BG478" s="639"/>
      <c r="BL478" s="609"/>
      <c r="BM478" s="609"/>
      <c r="BN478" s="609"/>
      <c r="BO478" s="609"/>
      <c r="BP478" s="609"/>
      <c r="BQ478" s="609"/>
      <c r="BR478" s="609"/>
      <c r="BS478" s="609"/>
      <c r="BT478" s="609"/>
      <c r="BU478" s="609"/>
      <c r="BV478" s="609"/>
      <c r="BW478" s="609"/>
      <c r="BY478" s="632"/>
      <c r="CK478" s="2191" t="str">
        <f>IF(OR(BZ480&gt;0,'STEP１（第１入力頁）'!E14="専ら事務所"),"","←該当しない場合は、下のボタンを押して下さい。")</f>
        <v/>
      </c>
    </row>
    <row r="479" spans="1:89" ht="25.35" customHeight="1">
      <c r="B479" s="2192" t="str">
        <f>IF(OR(BL479&gt;1,BS479&gt;1,BT479&gt;1,BX479&gt;1,BL480&gt;1,BS480&gt;1,BT480&gt;1,BX480&gt;1),"レ印は各項目ごとにそれぞれ一つだけ選択して下さい","")</f>
        <v/>
      </c>
      <c r="C479" s="2193"/>
      <c r="D479" s="2193"/>
      <c r="E479" s="2193"/>
      <c r="F479" s="2193"/>
      <c r="G479" s="2193"/>
      <c r="H479" s="2193"/>
      <c r="I479" s="2194"/>
      <c r="J479" s="634" t="s">
        <v>227</v>
      </c>
      <c r="K479" s="674"/>
      <c r="L479" s="674"/>
      <c r="M479" s="674"/>
      <c r="N479" s="674"/>
      <c r="O479" s="674"/>
      <c r="P479" s="674"/>
      <c r="Q479" s="674"/>
      <c r="R479" s="674"/>
      <c r="S479" s="674"/>
      <c r="T479" s="674"/>
      <c r="U479" s="674"/>
      <c r="V479" s="2198" t="s">
        <v>235</v>
      </c>
      <c r="W479" s="2199"/>
      <c r="X479" s="2199"/>
      <c r="Y479" s="2199"/>
      <c r="Z479" s="2199"/>
      <c r="AA479" s="2199"/>
      <c r="AB479" s="2199"/>
      <c r="AC479" s="2199"/>
      <c r="AD479" s="2199"/>
      <c r="AE479" s="2199"/>
      <c r="AF479" s="2199"/>
      <c r="AG479" s="2199"/>
      <c r="AH479" s="2200"/>
      <c r="AI479" s="2198" t="s">
        <v>236</v>
      </c>
      <c r="AJ479" s="2199"/>
      <c r="AK479" s="2199"/>
      <c r="AL479" s="2199"/>
      <c r="AM479" s="2199"/>
      <c r="AN479" s="2199"/>
      <c r="AO479" s="2199"/>
      <c r="AP479" s="2199"/>
      <c r="AQ479" s="2199"/>
      <c r="AR479" s="2199"/>
      <c r="AS479" s="2199"/>
      <c r="AT479" s="2200"/>
      <c r="AU479" s="636">
        <v>3</v>
      </c>
      <c r="AV479" s="637"/>
      <c r="AW479" s="637"/>
      <c r="AX479" s="637"/>
      <c r="AY479" s="637"/>
      <c r="AZ479" s="637"/>
      <c r="BA479" s="637"/>
      <c r="BB479" s="637"/>
      <c r="BC479" s="637"/>
      <c r="BD479" s="637"/>
      <c r="BE479" s="637"/>
      <c r="BF479" s="638"/>
      <c r="BG479" s="639"/>
      <c r="BL479" s="615">
        <f>COUNTIF(J480:J482,"true")</f>
        <v>1</v>
      </c>
      <c r="BM479" s="615"/>
      <c r="BN479" s="615"/>
      <c r="BO479" s="615"/>
      <c r="BP479" s="615"/>
      <c r="BQ479" s="615"/>
      <c r="BR479" s="615"/>
      <c r="BS479" s="615">
        <f>COUNTIF(V480:V482,"true")</f>
        <v>1</v>
      </c>
      <c r="BT479" s="615">
        <f>COUNTIF(AI480:AI482,"true")</f>
        <v>1</v>
      </c>
      <c r="BU479" s="615"/>
      <c r="BV479" s="615"/>
      <c r="BW479" s="615"/>
      <c r="BX479" s="615">
        <f>COUNTIF(AU479:AU482,"true")</f>
        <v>1</v>
      </c>
      <c r="BY479" s="632">
        <f>SUM(BL479:BX479)</f>
        <v>4</v>
      </c>
      <c r="BZ479" s="615"/>
      <c r="CK479" s="2191"/>
    </row>
    <row r="480" spans="1:89" ht="20.100000000000001" customHeight="1">
      <c r="B480" s="2192"/>
      <c r="C480" s="2193"/>
      <c r="D480" s="2193"/>
      <c r="E480" s="2193"/>
      <c r="F480" s="2193"/>
      <c r="G480" s="2193"/>
      <c r="H480" s="2193"/>
      <c r="I480" s="2194"/>
      <c r="J480" s="640" t="b">
        <f>IF($K480=1,TRUE,FALSE)</f>
        <v>1</v>
      </c>
      <c r="K480" s="758">
        <v>1</v>
      </c>
      <c r="N480" s="642" t="str">
        <f>IF(AND($BY479&gt;0,J480=FALSE,J481=FALSE,J482=FALSE),"設定状況を選択して下さい",IF(AND(J481=TRUE,R481=""),"進捗状況%を記入して下さい。",""))</f>
        <v/>
      </c>
      <c r="V480" s="640" t="b">
        <f>IF(W480=1,TRUE,FALSE)</f>
        <v>1</v>
      </c>
      <c r="W480" s="758">
        <v>1</v>
      </c>
      <c r="Z480" s="642" t="str">
        <f>IF(AND($BY479&gt;0,V480=FALSE,V481=FALSE,V482=FALSE),"設定状況を選択して下さい",IF(AND(V481=TRUE,AE481=""),"進捗状況%を記入して下さい。",""))</f>
        <v/>
      </c>
      <c r="AI480" s="640" t="b">
        <f>IF(AJ480=1,TRUE,FALSE)</f>
        <v>0</v>
      </c>
      <c r="AJ480" s="758">
        <v>3</v>
      </c>
      <c r="AM480" s="642" t="str">
        <f>IF(AND($BY479&gt;0,AI480=FALSE,AI481=FALSE,AI482=FALSE),"設定状況を選択して下さい",IF(AND(AI481=TRUE,AQ481=""),"進捗状況%を記入して下さい。",""))</f>
        <v/>
      </c>
      <c r="AU480" s="640" t="b">
        <f>IF(AU479=1,TRUE,FALSE)</f>
        <v>0</v>
      </c>
      <c r="BF480" s="617"/>
      <c r="BG480" s="639"/>
      <c r="BL480" s="615">
        <f>COUNTIF(J484:J486,"true")</f>
        <v>1</v>
      </c>
      <c r="BM480" s="615"/>
      <c r="BN480" s="615"/>
      <c r="BO480" s="615"/>
      <c r="BP480" s="615"/>
      <c r="BQ480" s="615"/>
      <c r="BR480" s="615"/>
      <c r="BS480" s="615">
        <f>COUNTIF(V484:V486,"true")</f>
        <v>1</v>
      </c>
      <c r="BT480" s="615">
        <f>COUNTIF(AI484:AI486,"true")</f>
        <v>1</v>
      </c>
      <c r="BU480" s="615"/>
      <c r="BV480" s="615"/>
      <c r="BW480" s="615"/>
      <c r="BX480" s="615">
        <f>COUNTIF(AU484:AU486,"true")</f>
        <v>0</v>
      </c>
      <c r="BY480" s="632">
        <f t="shared" ref="BY480" si="5">SUM(BL480:BX480)</f>
        <v>3</v>
      </c>
      <c r="BZ480" s="615">
        <f>SUM(BY479,BY480)</f>
        <v>7</v>
      </c>
      <c r="CK480" s="2191"/>
    </row>
    <row r="481" spans="1:89" ht="20.100000000000001" customHeight="1">
      <c r="B481" s="2192"/>
      <c r="C481" s="2193"/>
      <c r="D481" s="2193"/>
      <c r="E481" s="2193"/>
      <c r="F481" s="2193"/>
      <c r="G481" s="2193"/>
      <c r="H481" s="2193"/>
      <c r="I481" s="2194"/>
      <c r="J481" s="640" t="b">
        <f>IF(K480=2,TRUE,FALSE)</f>
        <v>0</v>
      </c>
      <c r="Q481" s="643" t="s">
        <v>230</v>
      </c>
      <c r="R481" s="2174"/>
      <c r="S481" s="2174"/>
      <c r="T481" s="643" t="s">
        <v>229</v>
      </c>
      <c r="V481" s="640" t="b">
        <f>IF(W480=2,TRUE,FALSE)</f>
        <v>0</v>
      </c>
      <c r="AD481" s="643" t="s">
        <v>230</v>
      </c>
      <c r="AE481" s="2174"/>
      <c r="AF481" s="2174"/>
      <c r="AG481" s="643" t="s">
        <v>229</v>
      </c>
      <c r="AI481" s="640" t="b">
        <f>IF(AJ480=2,TRUE,FALSE)</f>
        <v>0</v>
      </c>
      <c r="AP481" s="643" t="s">
        <v>230</v>
      </c>
      <c r="AQ481" s="2174"/>
      <c r="AR481" s="2174"/>
      <c r="AS481" s="643" t="s">
        <v>229</v>
      </c>
      <c r="AU481" s="640" t="b">
        <f>IF(AU479=2,TRUE,FALSE)</f>
        <v>0</v>
      </c>
      <c r="BF481" s="617"/>
      <c r="BG481" s="639"/>
      <c r="CK481" s="2191"/>
    </row>
    <row r="482" spans="1:89" ht="20.100000000000001" customHeight="1">
      <c r="B482" s="2222"/>
      <c r="C482" s="2223"/>
      <c r="D482" s="2223"/>
      <c r="E482" s="2223"/>
      <c r="F482" s="2223"/>
      <c r="G482" s="2223"/>
      <c r="H482" s="2223"/>
      <c r="I482" s="2224"/>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1</v>
      </c>
      <c r="AM482" s="642" t="str">
        <f>IF(OR(AI480=TRUE,AI481=TRUE),IF(AND(AI484=FALSE,AI485=FALSE,AI486=FALSE),"実施状況↓を選択して下さい",""),"")</f>
        <v/>
      </c>
      <c r="AU482" s="640" t="b">
        <f>IF(AU479=3,TRUE,FALSE)</f>
        <v>1</v>
      </c>
      <c r="BF482" s="617"/>
      <c r="BG482" s="639"/>
      <c r="CK482" s="2191"/>
    </row>
    <row r="483" spans="1:89" ht="25.35" customHeight="1">
      <c r="A483" s="609"/>
      <c r="B483" s="2222"/>
      <c r="C483" s="2223"/>
      <c r="D483" s="2223"/>
      <c r="E483" s="2223"/>
      <c r="F483" s="2223"/>
      <c r="G483" s="2223"/>
      <c r="H483" s="2223"/>
      <c r="I483" s="2224"/>
      <c r="J483" s="2175" t="s">
        <v>228</v>
      </c>
      <c r="K483" s="2176"/>
      <c r="L483" s="2176"/>
      <c r="M483" s="2176"/>
      <c r="N483" s="2176"/>
      <c r="O483" s="2176"/>
      <c r="P483" s="2176"/>
      <c r="Q483" s="2176"/>
      <c r="R483" s="2176"/>
      <c r="S483" s="2176"/>
      <c r="T483" s="2176"/>
      <c r="U483" s="2177"/>
      <c r="V483" s="2175" t="s">
        <v>3546</v>
      </c>
      <c r="W483" s="2176"/>
      <c r="X483" s="2176"/>
      <c r="Y483" s="2176"/>
      <c r="Z483" s="2176"/>
      <c r="AA483" s="2176"/>
      <c r="AB483" s="2176"/>
      <c r="AC483" s="2176"/>
      <c r="AD483" s="2176"/>
      <c r="AE483" s="2176"/>
      <c r="AF483" s="2176"/>
      <c r="AG483" s="2176"/>
      <c r="AH483" s="2176"/>
      <c r="AI483" s="2175" t="s">
        <v>238</v>
      </c>
      <c r="AJ483" s="2176"/>
      <c r="AK483" s="2176"/>
      <c r="AL483" s="2176"/>
      <c r="AM483" s="2176"/>
      <c r="AN483" s="2176"/>
      <c r="AO483" s="2176"/>
      <c r="AP483" s="2176"/>
      <c r="AQ483" s="2176"/>
      <c r="AR483" s="2176"/>
      <c r="AS483" s="2176"/>
      <c r="AT483" s="2177"/>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191"/>
    </row>
    <row r="484" spans="1:89" ht="20.100000000000001" customHeight="1">
      <c r="B484" s="2222"/>
      <c r="C484" s="2223"/>
      <c r="D484" s="2223"/>
      <c r="E484" s="2223"/>
      <c r="F484" s="2223"/>
      <c r="G484" s="2223"/>
      <c r="H484" s="2223"/>
      <c r="I484" s="2224"/>
      <c r="J484" s="640" t="b">
        <f>IF($K484=1,TRUE,FALSE)</f>
        <v>0</v>
      </c>
      <c r="K484" s="758">
        <v>2</v>
      </c>
      <c r="V484" s="640" t="b">
        <f>IF(W484=1,TRUE,FALSE)</f>
        <v>0</v>
      </c>
      <c r="W484" s="758">
        <v>3</v>
      </c>
      <c r="AI484" s="640" t="b">
        <f>IF(AJ484=1,TRUE,FALSE)</f>
        <v>0</v>
      </c>
      <c r="AJ484" s="758">
        <v>3</v>
      </c>
      <c r="AU484" s="646"/>
      <c r="BF484" s="617"/>
      <c r="BG484" s="639"/>
      <c r="CK484" s="2191"/>
    </row>
    <row r="485" spans="1:89" ht="20.100000000000001" customHeight="1">
      <c r="B485" s="2222"/>
      <c r="C485" s="2223"/>
      <c r="D485" s="2223"/>
      <c r="E485" s="2223"/>
      <c r="F485" s="2223"/>
      <c r="G485" s="2223"/>
      <c r="H485" s="2223"/>
      <c r="I485" s="2224"/>
      <c r="J485" s="640" t="b">
        <f>IF(K484=2,TRUE,FALSE)</f>
        <v>1</v>
      </c>
      <c r="V485" s="640" t="b">
        <f>IF(W484=2,TRUE,FALSE)</f>
        <v>0</v>
      </c>
      <c r="AI485" s="640" t="b">
        <f>IF(AJ484=2,TRUE,FALSE)</f>
        <v>0</v>
      </c>
      <c r="AU485" s="646"/>
      <c r="BF485" s="617"/>
      <c r="BG485" s="639"/>
      <c r="CK485" s="2191"/>
    </row>
    <row r="486" spans="1:89" ht="20.100000000000001" customHeight="1">
      <c r="B486" s="2230"/>
      <c r="C486" s="2231"/>
      <c r="D486" s="2231"/>
      <c r="E486" s="2231"/>
      <c r="F486" s="2231"/>
      <c r="G486" s="2231"/>
      <c r="H486" s="2231"/>
      <c r="I486" s="2232"/>
      <c r="J486" s="640" t="b">
        <f>IF(K484=3,TRUE,FALSE)</f>
        <v>0</v>
      </c>
      <c r="K486" s="675"/>
      <c r="L486" s="675"/>
      <c r="M486" s="675"/>
      <c r="N486" s="675"/>
      <c r="O486" s="675"/>
      <c r="P486" s="675"/>
      <c r="Q486" s="675"/>
      <c r="R486" s="675"/>
      <c r="S486" s="675"/>
      <c r="T486" s="675"/>
      <c r="U486" s="675"/>
      <c r="V486" s="640" t="b">
        <f>IF(W484=3,TRUE,FALSE)</f>
        <v>1</v>
      </c>
      <c r="W486" s="675"/>
      <c r="X486" s="675"/>
      <c r="Y486" s="675"/>
      <c r="Z486" s="675"/>
      <c r="AA486" s="675"/>
      <c r="AB486" s="675"/>
      <c r="AC486" s="675"/>
      <c r="AD486" s="675"/>
      <c r="AE486" s="675"/>
      <c r="AF486" s="675"/>
      <c r="AG486" s="675"/>
      <c r="AH486" s="675"/>
      <c r="AI486" s="640" t="b">
        <f>IF(AJ484=3,TRUE,FALSE)</f>
        <v>1</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191"/>
    </row>
    <row r="487" spans="1:89" ht="27" customHeight="1">
      <c r="B487" s="2260" t="s">
        <v>3539</v>
      </c>
      <c r="C487" s="2261"/>
      <c r="D487" s="2261"/>
      <c r="E487" s="2261"/>
      <c r="F487" s="2261"/>
      <c r="G487" s="2261"/>
      <c r="H487" s="2261"/>
      <c r="I487" s="2262"/>
      <c r="J487" s="2263" t="s">
        <v>273</v>
      </c>
      <c r="K487" s="2264"/>
      <c r="L487" s="2264"/>
      <c r="M487" s="2264"/>
      <c r="N487" s="2264"/>
      <c r="O487" s="2264"/>
      <c r="P487" s="2264"/>
      <c r="Q487" s="2264"/>
      <c r="R487" s="2264"/>
      <c r="S487" s="2264"/>
      <c r="T487" s="2264"/>
      <c r="U487" s="2265"/>
      <c r="V487" s="2263" t="s">
        <v>274</v>
      </c>
      <c r="W487" s="2264"/>
      <c r="X487" s="2264"/>
      <c r="Y487" s="2264"/>
      <c r="Z487" s="2264"/>
      <c r="AA487" s="2264"/>
      <c r="AB487" s="2264"/>
      <c r="AC487" s="2264"/>
      <c r="AD487" s="2264"/>
      <c r="AE487" s="2264"/>
      <c r="AF487" s="2264"/>
      <c r="AG487" s="2264"/>
      <c r="AH487" s="2265"/>
      <c r="AI487" s="2263" t="s">
        <v>275</v>
      </c>
      <c r="AJ487" s="2264"/>
      <c r="AK487" s="2264"/>
      <c r="AL487" s="2264"/>
      <c r="AM487" s="2264"/>
      <c r="AN487" s="2264"/>
      <c r="AO487" s="2264"/>
      <c r="AP487" s="2264"/>
      <c r="AQ487" s="2264"/>
      <c r="AR487" s="2264"/>
      <c r="AS487" s="2264"/>
      <c r="AT487" s="2265"/>
      <c r="AU487" s="2276" t="s">
        <v>276</v>
      </c>
      <c r="AV487" s="2277"/>
      <c r="AW487" s="2277"/>
      <c r="AX487" s="2277"/>
      <c r="AY487" s="2277"/>
      <c r="AZ487" s="2277"/>
      <c r="BA487" s="2277"/>
      <c r="BB487" s="2277"/>
      <c r="BC487" s="2277"/>
      <c r="BD487" s="2277"/>
      <c r="BE487" s="2277"/>
      <c r="BF487" s="2278"/>
      <c r="BG487" s="639"/>
      <c r="BL487" s="609"/>
      <c r="BM487" s="609"/>
      <c r="BN487" s="609"/>
      <c r="BO487" s="609"/>
      <c r="BP487" s="609"/>
      <c r="BQ487" s="609"/>
      <c r="BR487" s="609"/>
      <c r="BS487" s="609"/>
      <c r="BT487" s="609"/>
      <c r="BU487" s="609"/>
      <c r="BV487" s="609"/>
      <c r="BW487" s="609"/>
      <c r="BY487" s="632"/>
      <c r="CK487" s="2191" t="str">
        <f>IF(OR(BZ489&gt;0,'STEP１（第１入力頁）'!E14="専ら事務所"),"","←該当しない場合は、下のボタンを押して下さい。")</f>
        <v/>
      </c>
    </row>
    <row r="488" spans="1:89" ht="25.35" customHeight="1">
      <c r="B488" s="2216" t="str">
        <f>IF(OR(BL488&gt;1,BS488&gt;1,BT488&gt;1,BX488&gt;1,BL489&gt;1,BS489&gt;1,BT489&gt;1,BX489&gt;1),"レ印は各項目ごとにそれぞれ一つだけ選択して下さい","")</f>
        <v/>
      </c>
      <c r="C488" s="2217"/>
      <c r="D488" s="2217"/>
      <c r="E488" s="2217"/>
      <c r="F488" s="2217"/>
      <c r="G488" s="2217"/>
      <c r="H488" s="2217"/>
      <c r="I488" s="2218"/>
      <c r="J488" s="634" t="s">
        <v>227</v>
      </c>
      <c r="K488" s="674"/>
      <c r="L488" s="674"/>
      <c r="M488" s="674"/>
      <c r="N488" s="674"/>
      <c r="O488" s="674"/>
      <c r="P488" s="674"/>
      <c r="Q488" s="674"/>
      <c r="R488" s="674"/>
      <c r="S488" s="674"/>
      <c r="T488" s="674"/>
      <c r="U488" s="674"/>
      <c r="V488" s="2198" t="s">
        <v>235</v>
      </c>
      <c r="W488" s="2199"/>
      <c r="X488" s="2199"/>
      <c r="Y488" s="2199"/>
      <c r="Z488" s="2199"/>
      <c r="AA488" s="2199"/>
      <c r="AB488" s="2199"/>
      <c r="AC488" s="2199"/>
      <c r="AD488" s="2199"/>
      <c r="AE488" s="2199"/>
      <c r="AF488" s="2199"/>
      <c r="AG488" s="2199"/>
      <c r="AH488" s="2200"/>
      <c r="AI488" s="2198" t="s">
        <v>236</v>
      </c>
      <c r="AJ488" s="2199"/>
      <c r="AK488" s="2199"/>
      <c r="AL488" s="2199"/>
      <c r="AM488" s="2199"/>
      <c r="AN488" s="2199"/>
      <c r="AO488" s="2199"/>
      <c r="AP488" s="2199"/>
      <c r="AQ488" s="2199"/>
      <c r="AR488" s="2199"/>
      <c r="AS488" s="2199"/>
      <c r="AT488" s="2200"/>
      <c r="AU488" s="636">
        <v>3</v>
      </c>
      <c r="AV488" s="637"/>
      <c r="AW488" s="637"/>
      <c r="AX488" s="637"/>
      <c r="AY488" s="637"/>
      <c r="AZ488" s="637"/>
      <c r="BA488" s="637"/>
      <c r="BB488" s="637"/>
      <c r="BC488" s="637"/>
      <c r="BD488" s="637"/>
      <c r="BE488" s="637"/>
      <c r="BF488" s="638"/>
      <c r="BG488" s="639"/>
      <c r="BL488" s="615">
        <f>COUNTIF(J489:J491,"true")</f>
        <v>1</v>
      </c>
      <c r="BM488" s="615"/>
      <c r="BN488" s="615"/>
      <c r="BO488" s="615"/>
      <c r="BP488" s="615"/>
      <c r="BQ488" s="615"/>
      <c r="BR488" s="615"/>
      <c r="BS488" s="615">
        <f>COUNTIF(V489:V491,"true")</f>
        <v>1</v>
      </c>
      <c r="BT488" s="615">
        <f>COUNTIF(AI489:AI491,"true")</f>
        <v>1</v>
      </c>
      <c r="BU488" s="615"/>
      <c r="BV488" s="615"/>
      <c r="BW488" s="615"/>
      <c r="BX488" s="615">
        <f>COUNTIF(AU488:AU491,"true")</f>
        <v>1</v>
      </c>
      <c r="BY488" s="632">
        <f>SUM(BL488:BX488)</f>
        <v>4</v>
      </c>
      <c r="BZ488" s="615"/>
      <c r="CK488" s="2191"/>
    </row>
    <row r="489" spans="1:89" ht="20.100000000000001" customHeight="1">
      <c r="B489" s="2216"/>
      <c r="C489" s="2217"/>
      <c r="D489" s="2217"/>
      <c r="E489" s="2217"/>
      <c r="F489" s="2217"/>
      <c r="G489" s="2217"/>
      <c r="H489" s="2217"/>
      <c r="I489" s="2218"/>
      <c r="J489" s="640" t="b">
        <f>IF($K489=1,TRUE,FALSE)</f>
        <v>1</v>
      </c>
      <c r="K489" s="758">
        <v>1</v>
      </c>
      <c r="N489" s="642" t="str">
        <f>IF(AND($BY437&gt;0,J489=FALSE,J490=FALSE,J491=FALSE),"設定状況を選択して下さい",IF(AND(J490=TRUE,R490=""),"進捗状況%を記入して下さい。",""))</f>
        <v/>
      </c>
      <c r="V489" s="640" t="b">
        <f>IF(W489=1,TRUE,FALSE)</f>
        <v>1</v>
      </c>
      <c r="W489" s="758">
        <v>1</v>
      </c>
      <c r="Z489" s="642" t="str">
        <f>IF(AND($BY437&gt;0,V489=FALSE,V490=FALSE,V491=FALSE),"設定状況を選択して下さい",IF(AND(V490=TRUE,AE490=""),"進捗状況%を記入して下さい。",""))</f>
        <v/>
      </c>
      <c r="AI489" s="640" t="b">
        <f>IF(AJ489=1,TRUE,FALSE)</f>
        <v>1</v>
      </c>
      <c r="AJ489" s="758">
        <v>1</v>
      </c>
      <c r="AM489" s="642" t="str">
        <f>IF(AND($BY437&gt;0,AI489=FALSE,AI490=FALSE,AI491=FALSE),"設定状況を選択して下さい",IF(AND(AI490=TRUE,AQ490=""),"進捗状況%を記入して下さい。",""))</f>
        <v/>
      </c>
      <c r="AU489" s="640" t="b">
        <f>IF(AU488=1,TRUE,FALSE)</f>
        <v>0</v>
      </c>
      <c r="BF489" s="617"/>
      <c r="BG489" s="639"/>
      <c r="BL489" s="615">
        <f>COUNTIF(J493:J495,"true")</f>
        <v>1</v>
      </c>
      <c r="BM489" s="615"/>
      <c r="BN489" s="615"/>
      <c r="BO489" s="615"/>
      <c r="BP489" s="615"/>
      <c r="BQ489" s="615"/>
      <c r="BR489" s="615"/>
      <c r="BS489" s="615">
        <f>COUNTIF(V493:V495,"true")</f>
        <v>1</v>
      </c>
      <c r="BT489" s="615">
        <f>COUNTIF(AI493:AI495,"true")</f>
        <v>1</v>
      </c>
      <c r="BU489" s="615"/>
      <c r="BV489" s="615"/>
      <c r="BW489" s="615"/>
      <c r="BX489" s="615">
        <f>COUNTIF(AU493:AU495,"true")</f>
        <v>0</v>
      </c>
      <c r="BY489" s="632">
        <f t="shared" ref="BY489" si="6">SUM(BL489:BX489)</f>
        <v>3</v>
      </c>
      <c r="BZ489" s="615">
        <f>SUM(BY488,BY489)</f>
        <v>7</v>
      </c>
      <c r="CK489" s="2191"/>
    </row>
    <row r="490" spans="1:89" ht="20.100000000000001" customHeight="1">
      <c r="B490" s="2216"/>
      <c r="C490" s="2217"/>
      <c r="D490" s="2217"/>
      <c r="E490" s="2217"/>
      <c r="F490" s="2217"/>
      <c r="G490" s="2217"/>
      <c r="H490" s="2217"/>
      <c r="I490" s="2218"/>
      <c r="J490" s="640" t="b">
        <f>IF(K489=2,TRUE,FALSE)</f>
        <v>0</v>
      </c>
      <c r="Q490" s="643" t="s">
        <v>230</v>
      </c>
      <c r="R490" s="2174"/>
      <c r="S490" s="2174"/>
      <c r="T490" s="643" t="s">
        <v>229</v>
      </c>
      <c r="V490" s="640" t="b">
        <f>IF(W489=2,TRUE,FALSE)</f>
        <v>0</v>
      </c>
      <c r="AD490" s="643" t="s">
        <v>230</v>
      </c>
      <c r="AE490" s="2174"/>
      <c r="AF490" s="2174"/>
      <c r="AG490" s="643" t="s">
        <v>229</v>
      </c>
      <c r="AI490" s="640" t="b">
        <f>IF(AJ489=2,TRUE,FALSE)</f>
        <v>0</v>
      </c>
      <c r="AP490" s="643" t="s">
        <v>230</v>
      </c>
      <c r="AQ490" s="2174"/>
      <c r="AR490" s="2174"/>
      <c r="AS490" s="643" t="s">
        <v>229</v>
      </c>
      <c r="AU490" s="640" t="b">
        <f>IF(AU488=2,TRUE,FALSE)</f>
        <v>0</v>
      </c>
      <c r="BF490" s="617"/>
      <c r="BG490" s="639"/>
      <c r="CK490" s="2191"/>
    </row>
    <row r="491" spans="1:89" ht="20.100000000000001" customHeight="1">
      <c r="B491" s="2216"/>
      <c r="C491" s="2217"/>
      <c r="D491" s="2217"/>
      <c r="E491" s="2217"/>
      <c r="F491" s="2217"/>
      <c r="G491" s="2217"/>
      <c r="H491" s="2217"/>
      <c r="I491" s="2218"/>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1</v>
      </c>
      <c r="BF491" s="617"/>
      <c r="BG491" s="639"/>
      <c r="CK491" s="2191"/>
    </row>
    <row r="492" spans="1:89" ht="25.35" customHeight="1">
      <c r="A492" s="609"/>
      <c r="B492" s="2216"/>
      <c r="C492" s="2217"/>
      <c r="D492" s="2217"/>
      <c r="E492" s="2217"/>
      <c r="F492" s="2217"/>
      <c r="G492" s="2217"/>
      <c r="H492" s="2217"/>
      <c r="I492" s="2218"/>
      <c r="J492" s="2175" t="s">
        <v>228</v>
      </c>
      <c r="K492" s="2176"/>
      <c r="L492" s="2176"/>
      <c r="M492" s="2176"/>
      <c r="N492" s="2176"/>
      <c r="O492" s="2176"/>
      <c r="P492" s="2176"/>
      <c r="Q492" s="2176"/>
      <c r="R492" s="2176"/>
      <c r="S492" s="2176"/>
      <c r="T492" s="2176"/>
      <c r="U492" s="2177"/>
      <c r="V492" s="2175" t="s">
        <v>237</v>
      </c>
      <c r="W492" s="2176"/>
      <c r="X492" s="2176"/>
      <c r="Y492" s="2176"/>
      <c r="Z492" s="2176"/>
      <c r="AA492" s="2176"/>
      <c r="AB492" s="2176"/>
      <c r="AC492" s="2176"/>
      <c r="AD492" s="2176"/>
      <c r="AE492" s="2176"/>
      <c r="AF492" s="2176"/>
      <c r="AG492" s="2176"/>
      <c r="AH492" s="2176"/>
      <c r="AI492" s="2175" t="s">
        <v>238</v>
      </c>
      <c r="AJ492" s="2176"/>
      <c r="AK492" s="2176"/>
      <c r="AL492" s="2176"/>
      <c r="AM492" s="2176"/>
      <c r="AN492" s="2176"/>
      <c r="AO492" s="2176"/>
      <c r="AP492" s="2176"/>
      <c r="AQ492" s="2176"/>
      <c r="AR492" s="2176"/>
      <c r="AS492" s="2176"/>
      <c r="AT492" s="2177"/>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191"/>
    </row>
    <row r="493" spans="1:89" ht="20.100000000000001" customHeight="1">
      <c r="B493" s="2216"/>
      <c r="C493" s="2217"/>
      <c r="D493" s="2217"/>
      <c r="E493" s="2217"/>
      <c r="F493" s="2217"/>
      <c r="G493" s="2217"/>
      <c r="H493" s="2217"/>
      <c r="I493" s="2218"/>
      <c r="J493" s="640" t="b">
        <f>IF(K493=1,TRUE,FALSE)</f>
        <v>0</v>
      </c>
      <c r="K493" s="758">
        <v>3</v>
      </c>
      <c r="V493" s="640" t="b">
        <f>IF(W493=1,TRUE,FALSE)</f>
        <v>0</v>
      </c>
      <c r="W493" s="758">
        <v>3</v>
      </c>
      <c r="AI493" s="640" t="b">
        <f>IF(AJ493=1,TRUE,FALSE)</f>
        <v>0</v>
      </c>
      <c r="AJ493" s="758">
        <v>3</v>
      </c>
      <c r="AU493" s="646"/>
      <c r="BF493" s="617"/>
      <c r="BG493" s="639"/>
      <c r="CK493" s="2191"/>
    </row>
    <row r="494" spans="1:89" ht="20.100000000000001" customHeight="1">
      <c r="B494" s="2216"/>
      <c r="C494" s="2217"/>
      <c r="D494" s="2217"/>
      <c r="E494" s="2217"/>
      <c r="F494" s="2217"/>
      <c r="G494" s="2217"/>
      <c r="H494" s="2217"/>
      <c r="I494" s="2218"/>
      <c r="J494" s="640" t="b">
        <f>IF(K493=2,TRUE,FALSE)</f>
        <v>0</v>
      </c>
      <c r="V494" s="640" t="b">
        <f>IF(W493=2,TRUE,FALSE)</f>
        <v>0</v>
      </c>
      <c r="AI494" s="640" t="b">
        <f>IF(AJ493=2,TRUE,FALSE)</f>
        <v>0</v>
      </c>
      <c r="AU494" s="646"/>
      <c r="BF494" s="617"/>
      <c r="BG494" s="639"/>
      <c r="CK494" s="2191"/>
    </row>
    <row r="495" spans="1:89" ht="20.100000000000001" customHeight="1">
      <c r="B495" s="2216"/>
      <c r="C495" s="2217"/>
      <c r="D495" s="2217"/>
      <c r="E495" s="2217"/>
      <c r="F495" s="2217"/>
      <c r="G495" s="2217"/>
      <c r="H495" s="2217"/>
      <c r="I495" s="2218"/>
      <c r="J495" s="649" t="b">
        <f>IF(K493=3,TRUE,FALSE)</f>
        <v>1</v>
      </c>
      <c r="V495" s="649" t="b">
        <f>IF(W493=3,TRUE,FALSE)</f>
        <v>1</v>
      </c>
      <c r="AI495" s="640" t="b">
        <f>IF(AJ493=3,TRUE,FALSE)</f>
        <v>1</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191"/>
    </row>
    <row r="496" spans="1:89" ht="20.100000000000001" customHeight="1">
      <c r="B496" s="2216"/>
      <c r="C496" s="2217"/>
      <c r="D496" s="2217"/>
      <c r="E496" s="2217"/>
      <c r="F496" s="2217"/>
      <c r="G496" s="2217"/>
      <c r="H496" s="2217"/>
      <c r="I496" s="2218"/>
      <c r="J496" s="2286" t="s">
        <v>3765</v>
      </c>
      <c r="K496" s="2286"/>
      <c r="L496" s="2286"/>
      <c r="M496" s="2286"/>
      <c r="N496" s="2286"/>
      <c r="O496" s="2286"/>
      <c r="P496" s="2286"/>
      <c r="Q496" s="2286"/>
      <c r="R496" s="2286"/>
      <c r="S496" s="2286"/>
      <c r="T496" s="2286"/>
      <c r="U496" s="2286"/>
      <c r="V496" s="2286"/>
      <c r="W496" s="2286"/>
      <c r="X496" s="2286"/>
      <c r="Y496" s="2286"/>
      <c r="Z496" s="2286"/>
      <c r="AA496" s="2286"/>
      <c r="AB496" s="2286"/>
      <c r="AC496" s="2286"/>
      <c r="AD496" s="2286"/>
      <c r="AE496" s="2286"/>
      <c r="AF496" s="2286"/>
      <c r="AG496" s="2286"/>
      <c r="AH496" s="2286"/>
      <c r="AI496" s="649"/>
      <c r="AU496" s="650"/>
      <c r="BF496" s="617"/>
      <c r="BG496" s="639"/>
      <c r="CK496" s="633"/>
    </row>
    <row r="497" spans="2:89" ht="25.35" customHeight="1">
      <c r="B497" s="2216"/>
      <c r="C497" s="2217"/>
      <c r="D497" s="2217"/>
      <c r="E497" s="2217"/>
      <c r="F497" s="2217"/>
      <c r="G497" s="2217"/>
      <c r="H497" s="2217"/>
      <c r="I497" s="2218"/>
      <c r="J497" s="2287" t="s">
        <v>3766</v>
      </c>
      <c r="K497" s="2287"/>
      <c r="L497" s="2287"/>
      <c r="M497" s="2287"/>
      <c r="N497" s="2287"/>
      <c r="O497" s="2287"/>
      <c r="P497" s="2287"/>
      <c r="Q497" s="2287"/>
      <c r="R497" s="2287"/>
      <c r="S497" s="2287"/>
      <c r="T497" s="2287"/>
      <c r="U497" s="2287"/>
      <c r="V497" s="2287" t="s">
        <v>3767</v>
      </c>
      <c r="W497" s="2287"/>
      <c r="X497" s="2287"/>
      <c r="Y497" s="2287"/>
      <c r="Z497" s="2287"/>
      <c r="AA497" s="2287"/>
      <c r="AB497" s="2287"/>
      <c r="AC497" s="2287"/>
      <c r="AD497" s="2287"/>
      <c r="AE497" s="2287"/>
      <c r="AF497" s="2287"/>
      <c r="AG497" s="2287"/>
      <c r="AH497" s="2287"/>
      <c r="AI497" s="649"/>
      <c r="AU497" s="650"/>
      <c r="BF497" s="617"/>
      <c r="BG497" s="639"/>
      <c r="CK497" s="633"/>
    </row>
    <row r="498" spans="2:89" ht="20.100000000000001" customHeight="1">
      <c r="B498" s="2216"/>
      <c r="C498" s="2217"/>
      <c r="D498" s="2217"/>
      <c r="E498" s="2217"/>
      <c r="F498" s="2217"/>
      <c r="G498" s="2217"/>
      <c r="H498" s="2217"/>
      <c r="I498" s="2218"/>
      <c r="J498" s="685" t="b">
        <f>IF(K498=1,TRUE,FALSE)</f>
        <v>1</v>
      </c>
      <c r="K498" s="758">
        <v>1</v>
      </c>
      <c r="L498" s="711"/>
      <c r="M498" s="711"/>
      <c r="N498" s="711"/>
      <c r="O498" s="711"/>
      <c r="P498" s="711"/>
      <c r="Q498" s="711"/>
      <c r="R498" s="711"/>
      <c r="S498" s="711"/>
      <c r="T498" s="711"/>
      <c r="U498" s="711"/>
      <c r="V498" s="685" t="b">
        <f>IF(W498=1,TRUE,FALSE)</f>
        <v>0</v>
      </c>
      <c r="W498" s="758">
        <v>2</v>
      </c>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216"/>
      <c r="C499" s="2217"/>
      <c r="D499" s="2217"/>
      <c r="E499" s="2217"/>
      <c r="F499" s="2217"/>
      <c r="G499" s="2217"/>
      <c r="H499" s="2217"/>
      <c r="I499" s="2218"/>
      <c r="J499" s="685" t="b">
        <f>IF(K498=2,TRUE,FALSE)</f>
        <v>0</v>
      </c>
      <c r="K499" s="711"/>
      <c r="L499" s="711"/>
      <c r="M499" s="711"/>
      <c r="N499" s="711"/>
      <c r="O499" s="711"/>
      <c r="P499" s="711"/>
      <c r="Q499" s="711"/>
      <c r="R499" s="711"/>
      <c r="S499" s="711"/>
      <c r="T499" s="711"/>
      <c r="U499" s="711"/>
      <c r="V499" s="685" t="b">
        <f>IF(W498=2,TRUE,FALSE)</f>
        <v>1</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216"/>
      <c r="C500" s="2217"/>
      <c r="D500" s="2217"/>
      <c r="E500" s="2217"/>
      <c r="F500" s="2217"/>
      <c r="G500" s="2217"/>
      <c r="H500" s="2217"/>
      <c r="I500" s="2218"/>
      <c r="J500" s="2280" t="s">
        <v>3768</v>
      </c>
      <c r="K500" s="2281"/>
      <c r="L500" s="2281"/>
      <c r="M500" s="2281"/>
      <c r="N500" s="2281"/>
      <c r="O500" s="2281"/>
      <c r="P500" s="2281"/>
      <c r="Q500" s="2281"/>
      <c r="R500" s="2281"/>
      <c r="S500" s="2281"/>
      <c r="T500" s="2281"/>
      <c r="U500" s="2282"/>
      <c r="V500" s="649"/>
      <c r="AI500" s="649"/>
      <c r="AU500" s="650"/>
      <c r="BF500" s="617"/>
      <c r="BG500" s="639"/>
      <c r="CK500" s="633"/>
    </row>
    <row r="501" spans="2:89" ht="20.100000000000001" customHeight="1">
      <c r="B501" s="2216"/>
      <c r="C501" s="2217"/>
      <c r="D501" s="2217"/>
      <c r="E501" s="2217"/>
      <c r="F501" s="2217"/>
      <c r="G501" s="2217"/>
      <c r="H501" s="2217"/>
      <c r="I501" s="2218"/>
      <c r="J501" s="685" t="b">
        <f>IF(K501=1,TRUE,FALSE)</f>
        <v>0</v>
      </c>
      <c r="K501" s="758">
        <v>2</v>
      </c>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283"/>
      <c r="C502" s="2284"/>
      <c r="D502" s="2284"/>
      <c r="E502" s="2284"/>
      <c r="F502" s="2284"/>
      <c r="G502" s="2284"/>
      <c r="H502" s="2284"/>
      <c r="I502" s="2285"/>
      <c r="J502" s="685" t="b">
        <f>IF(K501=2,TRUE,FALSE)</f>
        <v>1</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178" t="s">
        <v>6305</v>
      </c>
      <c r="C503" s="2179"/>
      <c r="D503" s="2179"/>
      <c r="E503" s="2179"/>
      <c r="F503" s="2179"/>
      <c r="G503" s="2179"/>
      <c r="H503" s="2179"/>
      <c r="I503" s="2180"/>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201" t="s">
        <v>4317</v>
      </c>
      <c r="AJ503" s="2202"/>
      <c r="AK503" s="2202"/>
      <c r="AL503" s="2202"/>
      <c r="AM503" s="2202"/>
      <c r="AN503" s="2202"/>
      <c r="AO503" s="2202"/>
      <c r="AP503" s="2202"/>
      <c r="AQ503" s="2202"/>
      <c r="AR503" s="2202"/>
      <c r="AS503" s="2202"/>
      <c r="AT503" s="2203"/>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204" t="str">
        <f>IF(OR(BZ505&gt;0,'STEP１（第１入力頁）'!E14="専ら事務所"),"","←該当しない場合は、下のボタンを押して下さい。")</f>
        <v/>
      </c>
    </row>
    <row r="504" spans="2:89" s="655" customFormat="1" ht="25.35" customHeight="1">
      <c r="B504" s="2205" t="str">
        <f>IF(OR(BL504&gt;1,BS504&gt;1,BT504&gt;1,BX504&gt;1,BL505&gt;1,BS505&gt;1,BT505&gt;1,BX505&gt;1),"レ印は各項目ごとにそれぞれ一つだけ選択して下さい","")</f>
        <v/>
      </c>
      <c r="C504" s="2206"/>
      <c r="D504" s="2206"/>
      <c r="E504" s="2206"/>
      <c r="F504" s="2206"/>
      <c r="G504" s="2206"/>
      <c r="H504" s="2206"/>
      <c r="I504" s="2207"/>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208" t="s">
        <v>4492</v>
      </c>
      <c r="AJ504" s="2209"/>
      <c r="AK504" s="2209"/>
      <c r="AL504" s="2209"/>
      <c r="AM504" s="2209"/>
      <c r="AN504" s="2209"/>
      <c r="AO504" s="2209"/>
      <c r="AP504" s="2209"/>
      <c r="AQ504" s="2209"/>
      <c r="AR504" s="2209"/>
      <c r="AS504" s="2209"/>
      <c r="AT504" s="2210"/>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1</v>
      </c>
      <c r="BU504" s="615"/>
      <c r="BV504" s="615"/>
      <c r="BW504" s="615"/>
      <c r="BX504" s="615"/>
      <c r="BY504" s="632">
        <f>SUM(BL504:BX504)</f>
        <v>1</v>
      </c>
      <c r="BZ504" s="615">
        <f>SUM(BY504,BY505)</f>
        <v>2</v>
      </c>
      <c r="CA504" s="656"/>
      <c r="CK504" s="2204"/>
    </row>
    <row r="505" spans="2:89" s="609" customFormat="1" ht="20.100000000000001" customHeight="1">
      <c r="B505" s="2205"/>
      <c r="C505" s="2206"/>
      <c r="D505" s="2206"/>
      <c r="E505" s="2206"/>
      <c r="F505" s="2206"/>
      <c r="G505" s="2206"/>
      <c r="H505" s="2206"/>
      <c r="I505" s="2207"/>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1</v>
      </c>
      <c r="AJ505" s="754">
        <v>1</v>
      </c>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1</v>
      </c>
      <c r="BU505" s="615"/>
      <c r="BV505" s="615"/>
      <c r="BW505" s="615"/>
      <c r="BX505" s="615"/>
      <c r="BY505" s="632">
        <f>SUM(BL505:BX505)</f>
        <v>1</v>
      </c>
      <c r="BZ505" s="615">
        <f>SUM(BY504,BY505)</f>
        <v>2</v>
      </c>
      <c r="CA505" s="155"/>
      <c r="CK505" s="2204"/>
    </row>
    <row r="506" spans="2:89" s="609" customFormat="1" ht="20.100000000000001" customHeight="1">
      <c r="B506" s="2205"/>
      <c r="C506" s="2206"/>
      <c r="D506" s="2206"/>
      <c r="E506" s="2206"/>
      <c r="F506" s="2206"/>
      <c r="G506" s="2206"/>
      <c r="H506" s="2206"/>
      <c r="I506" s="2207"/>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211"/>
      <c r="AR506" s="2211"/>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204"/>
    </row>
    <row r="507" spans="2:89" s="609" customFormat="1" ht="20.100000000000001" customHeight="1">
      <c r="B507" s="2205"/>
      <c r="C507" s="2206"/>
      <c r="D507" s="2206"/>
      <c r="E507" s="2206"/>
      <c r="F507" s="2206"/>
      <c r="G507" s="2206"/>
      <c r="H507" s="2206"/>
      <c r="I507" s="2207"/>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204"/>
    </row>
    <row r="508" spans="2:89" s="609" customFormat="1" ht="25.35" customHeight="1">
      <c r="B508" s="2205"/>
      <c r="C508" s="2206"/>
      <c r="D508" s="2206"/>
      <c r="E508" s="2206"/>
      <c r="F508" s="2206"/>
      <c r="G508" s="2206"/>
      <c r="H508" s="2206"/>
      <c r="I508" s="2207"/>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233" t="s">
        <v>4493</v>
      </c>
      <c r="AJ508" s="2234"/>
      <c r="AK508" s="2234"/>
      <c r="AL508" s="2234"/>
      <c r="AM508" s="2234"/>
      <c r="AN508" s="2234"/>
      <c r="AO508" s="2234"/>
      <c r="AP508" s="2234"/>
      <c r="AQ508" s="2234"/>
      <c r="AR508" s="2234"/>
      <c r="AS508" s="2234"/>
      <c r="AT508" s="2235"/>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204"/>
    </row>
    <row r="509" spans="2:89" s="609" customFormat="1" ht="20.100000000000001" customHeight="1">
      <c r="B509" s="2205"/>
      <c r="C509" s="2206"/>
      <c r="D509" s="2206"/>
      <c r="E509" s="2206"/>
      <c r="F509" s="2206"/>
      <c r="G509" s="2206"/>
      <c r="H509" s="2206"/>
      <c r="I509" s="2207"/>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v>2</v>
      </c>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204"/>
    </row>
    <row r="510" spans="2:89" s="609" customFormat="1" ht="20.100000000000001" customHeight="1">
      <c r="B510" s="2205"/>
      <c r="C510" s="2206"/>
      <c r="D510" s="2206"/>
      <c r="E510" s="2206"/>
      <c r="F510" s="2206"/>
      <c r="G510" s="2206"/>
      <c r="H510" s="2206"/>
      <c r="I510" s="2207"/>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1</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204"/>
    </row>
    <row r="511" spans="2:89" s="609" customFormat="1" ht="20.100000000000001" customHeight="1" thickBot="1">
      <c r="B511" s="2205"/>
      <c r="C511" s="2206"/>
      <c r="D511" s="2206"/>
      <c r="E511" s="2206"/>
      <c r="F511" s="2206"/>
      <c r="G511" s="2206"/>
      <c r="H511" s="2206"/>
      <c r="I511" s="2207"/>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204"/>
    </row>
    <row r="512" spans="2:89" ht="27" customHeight="1">
      <c r="B512" s="2184" t="s">
        <v>3540</v>
      </c>
      <c r="C512" s="2185"/>
      <c r="D512" s="2185"/>
      <c r="E512" s="2185"/>
      <c r="F512" s="2185"/>
      <c r="G512" s="2185"/>
      <c r="H512" s="2185"/>
      <c r="I512" s="2186"/>
      <c r="J512" s="2187" t="s">
        <v>277</v>
      </c>
      <c r="K512" s="2188"/>
      <c r="L512" s="2188"/>
      <c r="M512" s="2188"/>
      <c r="N512" s="2188"/>
      <c r="O512" s="2188"/>
      <c r="P512" s="2188"/>
      <c r="Q512" s="2188"/>
      <c r="R512" s="2188"/>
      <c r="S512" s="2188"/>
      <c r="T512" s="2188"/>
      <c r="U512" s="2189"/>
      <c r="V512" s="2187" t="s">
        <v>278</v>
      </c>
      <c r="W512" s="2188"/>
      <c r="X512" s="2188"/>
      <c r="Y512" s="2188"/>
      <c r="Z512" s="2188"/>
      <c r="AA512" s="2188"/>
      <c r="AB512" s="2188"/>
      <c r="AC512" s="2188"/>
      <c r="AD512" s="2188"/>
      <c r="AE512" s="2188"/>
      <c r="AF512" s="2188"/>
      <c r="AG512" s="2188"/>
      <c r="AH512" s="2189"/>
      <c r="AI512" s="2187" t="s">
        <v>279</v>
      </c>
      <c r="AJ512" s="2188"/>
      <c r="AK512" s="2188"/>
      <c r="AL512" s="2188"/>
      <c r="AM512" s="2188"/>
      <c r="AN512" s="2188"/>
      <c r="AO512" s="2188"/>
      <c r="AP512" s="2188"/>
      <c r="AQ512" s="2188"/>
      <c r="AR512" s="2188"/>
      <c r="AS512" s="2188"/>
      <c r="AT512" s="2189"/>
      <c r="AU512" s="2187" t="s">
        <v>3534</v>
      </c>
      <c r="AV512" s="2188"/>
      <c r="AW512" s="2188"/>
      <c r="AX512" s="2188"/>
      <c r="AY512" s="2188"/>
      <c r="AZ512" s="2188"/>
      <c r="BA512" s="2188"/>
      <c r="BB512" s="2188"/>
      <c r="BC512" s="2188"/>
      <c r="BD512" s="2188"/>
      <c r="BE512" s="2188"/>
      <c r="BF512" s="2190"/>
      <c r="BG512" s="639"/>
      <c r="BL512" s="609"/>
      <c r="BM512" s="609"/>
      <c r="BN512" s="609"/>
      <c r="BO512" s="609"/>
      <c r="BP512" s="609"/>
      <c r="BQ512" s="609"/>
      <c r="BR512" s="609"/>
      <c r="BS512" s="609"/>
      <c r="BT512" s="609"/>
      <c r="BU512" s="609"/>
      <c r="BV512" s="609"/>
      <c r="BW512" s="609"/>
      <c r="BY512" s="632"/>
      <c r="CK512" s="2191" t="str">
        <f>IF(OR(BZ514&gt;0,'STEP１（第１入力頁）'!E14="専ら事務所"),"","←該当しない場合は、下のボタンを押して下さい。")</f>
        <v/>
      </c>
    </row>
    <row r="513" spans="1:89" ht="25.35" customHeight="1">
      <c r="B513" s="2192" t="str">
        <f>IF(OR(BL513&gt;1,BS513&gt;1,BT513&gt;1,BX513&gt;1,BL514&gt;1,BS514&gt;1,BT514&gt;1,BX514&gt;1),"レ印は各項目ごとにそれぞれ一つだけ選択して下さい","")</f>
        <v/>
      </c>
      <c r="C513" s="2193"/>
      <c r="D513" s="2193"/>
      <c r="E513" s="2193"/>
      <c r="F513" s="2193"/>
      <c r="G513" s="2193"/>
      <c r="H513" s="2193"/>
      <c r="I513" s="2194"/>
      <c r="J513" s="634" t="s">
        <v>227</v>
      </c>
      <c r="K513" s="674"/>
      <c r="L513" s="674"/>
      <c r="M513" s="674"/>
      <c r="N513" s="674"/>
      <c r="O513" s="674"/>
      <c r="P513" s="674"/>
      <c r="Q513" s="674"/>
      <c r="R513" s="674"/>
      <c r="S513" s="674"/>
      <c r="T513" s="674"/>
      <c r="U513" s="674"/>
      <c r="V513" s="2198" t="s">
        <v>235</v>
      </c>
      <c r="W513" s="2199"/>
      <c r="X513" s="2199"/>
      <c r="Y513" s="2199"/>
      <c r="Z513" s="2199"/>
      <c r="AA513" s="2199"/>
      <c r="AB513" s="2199"/>
      <c r="AC513" s="2199"/>
      <c r="AD513" s="2199"/>
      <c r="AE513" s="2199"/>
      <c r="AF513" s="2199"/>
      <c r="AG513" s="2199"/>
      <c r="AH513" s="2200"/>
      <c r="AI513" s="2198" t="s">
        <v>236</v>
      </c>
      <c r="AJ513" s="2199"/>
      <c r="AK513" s="2199"/>
      <c r="AL513" s="2199"/>
      <c r="AM513" s="2199"/>
      <c r="AN513" s="2199"/>
      <c r="AO513" s="2199"/>
      <c r="AP513" s="2199"/>
      <c r="AQ513" s="2199"/>
      <c r="AR513" s="2199"/>
      <c r="AS513" s="2199"/>
      <c r="AT513" s="2200"/>
      <c r="AU513" s="636">
        <v>1</v>
      </c>
      <c r="AV513" s="637"/>
      <c r="AW513" s="637"/>
      <c r="AX513" s="637"/>
      <c r="AY513" s="637"/>
      <c r="AZ513" s="637"/>
      <c r="BA513" s="637"/>
      <c r="BB513" s="637"/>
      <c r="BC513" s="637"/>
      <c r="BD513" s="637"/>
      <c r="BE513" s="637"/>
      <c r="BF513" s="638"/>
      <c r="BG513" s="639"/>
      <c r="BL513" s="615">
        <f>COUNTIF(J514:J516,"true")</f>
        <v>1</v>
      </c>
      <c r="BM513" s="615"/>
      <c r="BN513" s="615"/>
      <c r="BO513" s="615"/>
      <c r="BP513" s="615"/>
      <c r="BQ513" s="615"/>
      <c r="BR513" s="615"/>
      <c r="BS513" s="615">
        <f>COUNTIF(V514:V516,"true")</f>
        <v>1</v>
      </c>
      <c r="BT513" s="615">
        <f>COUNTIF(AI514:AI516,"true")</f>
        <v>1</v>
      </c>
      <c r="BU513" s="615"/>
      <c r="BV513" s="615"/>
      <c r="BW513" s="615"/>
      <c r="BX513" s="615">
        <f>COUNTIF(AU513:AU516,"true")</f>
        <v>1</v>
      </c>
      <c r="BY513" s="632">
        <f>SUM(BL513:BX513)</f>
        <v>4</v>
      </c>
      <c r="BZ513" s="615"/>
      <c r="CK513" s="2191"/>
    </row>
    <row r="514" spans="1:89" ht="20.100000000000001" customHeight="1">
      <c r="B514" s="2192"/>
      <c r="C514" s="2193"/>
      <c r="D514" s="2193"/>
      <c r="E514" s="2193"/>
      <c r="F514" s="2193"/>
      <c r="G514" s="2193"/>
      <c r="H514" s="2193"/>
      <c r="I514" s="2194"/>
      <c r="J514" s="640" t="b">
        <f>IF(K514=1,TRUE,FALSE)</f>
        <v>1</v>
      </c>
      <c r="K514" s="758">
        <v>1</v>
      </c>
      <c r="N514" s="642" t="str">
        <f>IF(AND($BY513&gt;0,J514=FALSE,J515=FALSE,J516=FALSE),"設定状況を選択して下さい",IF(AND(J515=TRUE,R515=""),"進捗状況%を記入して下さい。",""))</f>
        <v/>
      </c>
      <c r="V514" s="640" t="b">
        <f>IF(W514=1,TRUE,FALSE)</f>
        <v>0</v>
      </c>
      <c r="W514" s="758">
        <v>3</v>
      </c>
      <c r="Z514" s="642" t="str">
        <f>IF(AND($BY513&gt;0,V514=FALSE,V515=FALSE,V516=FALSE),"設定状況を選択して下さい",IF(AND(V515=TRUE,AE515=""),"進捗状況%を記入して下さい。",""))</f>
        <v/>
      </c>
      <c r="AI514" s="640" t="b">
        <f>IF(AJ514=1,TRUE,FALSE)</f>
        <v>1</v>
      </c>
      <c r="AJ514" s="758">
        <v>1</v>
      </c>
      <c r="AM514" s="642" t="str">
        <f>IF(AND($BY513&gt;0,AI514=FALSE,AI515=FALSE,AI516=FALSE),"設定状況を選択して下さい",IF(AND(AI515=TRUE,AQ515=""),"進捗状況%を記入して下さい。",""))</f>
        <v/>
      </c>
      <c r="AU514" s="640" t="b">
        <f>IF(AU513=1,TRUE,FALSE)</f>
        <v>1</v>
      </c>
      <c r="BF514" s="617"/>
      <c r="BG514" s="639"/>
      <c r="BL514" s="615">
        <f>COUNTIF(J518:J520,"true")</f>
        <v>1</v>
      </c>
      <c r="BM514" s="615"/>
      <c r="BN514" s="615"/>
      <c r="BO514" s="615"/>
      <c r="BP514" s="615"/>
      <c r="BQ514" s="615"/>
      <c r="BR514" s="615"/>
      <c r="BS514" s="615">
        <f>COUNTIF(V518:V520,"true")</f>
        <v>1</v>
      </c>
      <c r="BT514" s="615">
        <f>COUNTIF(AI518:AI520,"true")</f>
        <v>1</v>
      </c>
      <c r="BU514" s="615"/>
      <c r="BV514" s="615"/>
      <c r="BW514" s="615"/>
      <c r="BX514" s="615">
        <f>COUNTIF(AU518:AU520,"true")</f>
        <v>0</v>
      </c>
      <c r="BY514" s="632">
        <f t="shared" ref="BY514" si="7">SUM(BL514:BX514)</f>
        <v>3</v>
      </c>
      <c r="BZ514" s="615">
        <f>SUM(BY513,BY514)</f>
        <v>7</v>
      </c>
      <c r="CK514" s="2191"/>
    </row>
    <row r="515" spans="1:89" ht="20.100000000000001" customHeight="1">
      <c r="B515" s="2192"/>
      <c r="C515" s="2193"/>
      <c r="D515" s="2193"/>
      <c r="E515" s="2193"/>
      <c r="F515" s="2193"/>
      <c r="G515" s="2193"/>
      <c r="H515" s="2193"/>
      <c r="I515" s="2194"/>
      <c r="J515" s="640" t="b">
        <f>IF(K514=2,TRUE,FALSE)</f>
        <v>0</v>
      </c>
      <c r="Q515" s="643" t="s">
        <v>230</v>
      </c>
      <c r="R515" s="2174"/>
      <c r="S515" s="2174"/>
      <c r="T515" s="643" t="s">
        <v>229</v>
      </c>
      <c r="V515" s="640" t="b">
        <f>IF(W514=2,TRUE,FALSE)</f>
        <v>0</v>
      </c>
      <c r="AD515" s="643" t="s">
        <v>230</v>
      </c>
      <c r="AE515" s="2174"/>
      <c r="AF515" s="2174"/>
      <c r="AG515" s="643" t="s">
        <v>229</v>
      </c>
      <c r="AI515" s="640" t="b">
        <f>IF(AJ514=2,TRUE,FALSE)</f>
        <v>0</v>
      </c>
      <c r="AP515" s="643" t="s">
        <v>230</v>
      </c>
      <c r="AQ515" s="2174"/>
      <c r="AR515" s="2174"/>
      <c r="AS515" s="643" t="s">
        <v>229</v>
      </c>
      <c r="AU515" s="640" t="b">
        <f>IF(AU513=2,TRUE,FALSE)</f>
        <v>0</v>
      </c>
      <c r="BF515" s="617"/>
      <c r="BG515" s="639"/>
      <c r="CK515" s="2191"/>
    </row>
    <row r="516" spans="1:89" ht="20.100000000000001" customHeight="1">
      <c r="B516" s="2222"/>
      <c r="C516" s="2223"/>
      <c r="D516" s="2223"/>
      <c r="E516" s="2223"/>
      <c r="F516" s="2223"/>
      <c r="G516" s="2223"/>
      <c r="H516" s="2223"/>
      <c r="I516" s="2224"/>
      <c r="J516" s="640" t="b">
        <f>IF(K514=3,TRUE,FALSE)</f>
        <v>0</v>
      </c>
      <c r="N516" s="642" t="str">
        <f>IF(OR(J514=TRUE,J515=TRUE),IF(AND(J518=FALSE,J519=FALSE,J520=FALSE),"実施状況↓を選択して下さい",""),"")</f>
        <v/>
      </c>
      <c r="V516" s="640" t="b">
        <f>IF(W514=3,TRUE,FALSE)</f>
        <v>1</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191"/>
    </row>
    <row r="517" spans="1:89" ht="25.35" customHeight="1">
      <c r="A517" s="609"/>
      <c r="B517" s="2222"/>
      <c r="C517" s="2223"/>
      <c r="D517" s="2223"/>
      <c r="E517" s="2223"/>
      <c r="F517" s="2223"/>
      <c r="G517" s="2223"/>
      <c r="H517" s="2223"/>
      <c r="I517" s="2224"/>
      <c r="J517" s="2175" t="s">
        <v>228</v>
      </c>
      <c r="K517" s="2176"/>
      <c r="L517" s="2176"/>
      <c r="M517" s="2176"/>
      <c r="N517" s="2176"/>
      <c r="O517" s="2176"/>
      <c r="P517" s="2176"/>
      <c r="Q517" s="2176"/>
      <c r="R517" s="2176"/>
      <c r="S517" s="2176"/>
      <c r="T517" s="2176"/>
      <c r="U517" s="2177"/>
      <c r="V517" s="2175" t="s">
        <v>237</v>
      </c>
      <c r="W517" s="2176"/>
      <c r="X517" s="2176"/>
      <c r="Y517" s="2176"/>
      <c r="Z517" s="2176"/>
      <c r="AA517" s="2176"/>
      <c r="AB517" s="2176"/>
      <c r="AC517" s="2176"/>
      <c r="AD517" s="2176"/>
      <c r="AE517" s="2176"/>
      <c r="AF517" s="2176"/>
      <c r="AG517" s="2176"/>
      <c r="AH517" s="2176"/>
      <c r="AI517" s="2175" t="s">
        <v>238</v>
      </c>
      <c r="AJ517" s="2176"/>
      <c r="AK517" s="2176"/>
      <c r="AL517" s="2176"/>
      <c r="AM517" s="2176"/>
      <c r="AN517" s="2176"/>
      <c r="AO517" s="2176"/>
      <c r="AP517" s="2176"/>
      <c r="AQ517" s="2176"/>
      <c r="AR517" s="2176"/>
      <c r="AS517" s="2176"/>
      <c r="AT517" s="2177"/>
      <c r="AU517" s="644"/>
      <c r="AV517" s="760" t="str">
        <f>IF(AND($BY513&gt;0,AU514=FALSE,AU515=FALSE,AU516=FALSE),"新設に関する措置を選択して下さい","")</f>
        <v/>
      </c>
      <c r="AW517" s="637"/>
      <c r="AX517" s="637"/>
      <c r="AY517" s="637"/>
      <c r="AZ517" s="637"/>
      <c r="BA517" s="637"/>
      <c r="BB517" s="637"/>
      <c r="BC517" s="637"/>
      <c r="BD517" s="637"/>
      <c r="BE517" s="637"/>
      <c r="BF517" s="638"/>
      <c r="BG517" s="631"/>
      <c r="CK517" s="2191"/>
    </row>
    <row r="518" spans="1:89" ht="20.100000000000001" customHeight="1">
      <c r="B518" s="2222"/>
      <c r="C518" s="2223"/>
      <c r="D518" s="2223"/>
      <c r="E518" s="2223"/>
      <c r="F518" s="2223"/>
      <c r="G518" s="2223"/>
      <c r="H518" s="2223"/>
      <c r="I518" s="2224"/>
      <c r="J518" s="640" t="b">
        <f>IF(K518=1,TRUE,FALSE)</f>
        <v>1</v>
      </c>
      <c r="K518" s="758">
        <v>1</v>
      </c>
      <c r="V518" s="640" t="b">
        <f>IF(W518=1,TRUE,FALSE)</f>
        <v>0</v>
      </c>
      <c r="W518" s="758">
        <v>3</v>
      </c>
      <c r="AI518" s="640" t="b">
        <f>IF(AJ518=1,TRUE,FALSE)</f>
        <v>0</v>
      </c>
      <c r="AJ518" s="758">
        <v>2</v>
      </c>
      <c r="AU518" s="646"/>
      <c r="BF518" s="617"/>
      <c r="BG518" s="639"/>
      <c r="CK518" s="2191"/>
    </row>
    <row r="519" spans="1:89" ht="20.100000000000001" customHeight="1">
      <c r="B519" s="2222"/>
      <c r="C519" s="2223"/>
      <c r="D519" s="2223"/>
      <c r="E519" s="2223"/>
      <c r="F519" s="2223"/>
      <c r="G519" s="2223"/>
      <c r="H519" s="2223"/>
      <c r="I519" s="2224"/>
      <c r="J519" s="640" t="b">
        <f>IF(K518=2,TRUE,FALSE)</f>
        <v>0</v>
      </c>
      <c r="V519" s="640" t="b">
        <f>IF(W518=2,TRUE,FALSE)</f>
        <v>0</v>
      </c>
      <c r="AI519" s="640" t="b">
        <f>IF(AJ518=2,TRUE,FALSE)</f>
        <v>1</v>
      </c>
      <c r="AU519" s="646"/>
      <c r="BF519" s="617"/>
      <c r="BG519" s="639"/>
      <c r="CK519" s="2191"/>
    </row>
    <row r="520" spans="1:89" ht="20.100000000000001" customHeight="1">
      <c r="B520" s="2222"/>
      <c r="C520" s="2223"/>
      <c r="D520" s="2223"/>
      <c r="E520" s="2223"/>
      <c r="F520" s="2223"/>
      <c r="G520" s="2223"/>
      <c r="H520" s="2223"/>
      <c r="I520" s="2224"/>
      <c r="J520" s="640" t="b">
        <f>IF(K518=3,TRUE,FALSE)</f>
        <v>0</v>
      </c>
      <c r="K520" s="675"/>
      <c r="L520" s="675"/>
      <c r="M520" s="675"/>
      <c r="N520" s="675"/>
      <c r="O520" s="675"/>
      <c r="P520" s="675"/>
      <c r="Q520" s="675"/>
      <c r="R520" s="675"/>
      <c r="S520" s="675"/>
      <c r="T520" s="675"/>
      <c r="U520" s="675"/>
      <c r="V520" s="640" t="b">
        <f>IF(W518=3,TRUE,FALSE)</f>
        <v>1</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191"/>
    </row>
    <row r="521" spans="1:89" ht="20.100000000000001" customHeight="1">
      <c r="B521" s="2222"/>
      <c r="C521" s="2223"/>
      <c r="D521" s="2223"/>
      <c r="E521" s="2223"/>
      <c r="F521" s="2223"/>
      <c r="G521" s="2223"/>
      <c r="H521" s="2223"/>
      <c r="I521" s="2224"/>
      <c r="J521" s="2286" t="s">
        <v>3765</v>
      </c>
      <c r="K521" s="2286"/>
      <c r="L521" s="2286"/>
      <c r="M521" s="2286"/>
      <c r="N521" s="2286"/>
      <c r="O521" s="2286"/>
      <c r="P521" s="2286"/>
      <c r="Q521" s="2286"/>
      <c r="R521" s="2286"/>
      <c r="S521" s="2286"/>
      <c r="T521" s="2286"/>
      <c r="U521" s="2286"/>
      <c r="V521" s="2286"/>
      <c r="W521" s="2286"/>
      <c r="X521" s="2286"/>
      <c r="Y521" s="2286"/>
      <c r="Z521" s="2286"/>
      <c r="AA521" s="2286"/>
      <c r="AB521" s="2286"/>
      <c r="AC521" s="2286"/>
      <c r="AD521" s="2286"/>
      <c r="AE521" s="2286"/>
      <c r="AF521" s="2286"/>
      <c r="AG521" s="2286"/>
      <c r="AH521" s="2286"/>
      <c r="AI521" s="649"/>
      <c r="AU521" s="650"/>
      <c r="BF521" s="617"/>
      <c r="BG521" s="639"/>
      <c r="CK521" s="633"/>
    </row>
    <row r="522" spans="1:89" ht="25.35" customHeight="1">
      <c r="B522" s="2222"/>
      <c r="C522" s="2223"/>
      <c r="D522" s="2223"/>
      <c r="E522" s="2223"/>
      <c r="F522" s="2223"/>
      <c r="G522" s="2223"/>
      <c r="H522" s="2223"/>
      <c r="I522" s="2224"/>
      <c r="J522" s="2287" t="s">
        <v>3766</v>
      </c>
      <c r="K522" s="2287"/>
      <c r="L522" s="2287"/>
      <c r="M522" s="2287"/>
      <c r="N522" s="2287"/>
      <c r="O522" s="2287"/>
      <c r="P522" s="2287"/>
      <c r="Q522" s="2287"/>
      <c r="R522" s="2287"/>
      <c r="S522" s="2287"/>
      <c r="T522" s="2287"/>
      <c r="U522" s="2287"/>
      <c r="V522" s="2287" t="s">
        <v>3767</v>
      </c>
      <c r="W522" s="2287"/>
      <c r="X522" s="2287"/>
      <c r="Y522" s="2287"/>
      <c r="Z522" s="2287"/>
      <c r="AA522" s="2287"/>
      <c r="AB522" s="2287"/>
      <c r="AC522" s="2287"/>
      <c r="AD522" s="2287"/>
      <c r="AE522" s="2287"/>
      <c r="AF522" s="2287"/>
      <c r="AG522" s="2287"/>
      <c r="AH522" s="2287"/>
      <c r="AI522" s="649"/>
      <c r="AU522" s="650"/>
      <c r="BF522" s="617"/>
      <c r="BG522" s="639"/>
      <c r="CK522" s="633"/>
    </row>
    <row r="523" spans="1:89" ht="20.100000000000001" customHeight="1">
      <c r="B523" s="2222"/>
      <c r="C523" s="2223"/>
      <c r="D523" s="2223"/>
      <c r="E523" s="2223"/>
      <c r="F523" s="2223"/>
      <c r="G523" s="2223"/>
      <c r="H523" s="2223"/>
      <c r="I523" s="2224"/>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222"/>
      <c r="C524" s="2223"/>
      <c r="D524" s="2223"/>
      <c r="E524" s="2223"/>
      <c r="F524" s="2223"/>
      <c r="G524" s="2223"/>
      <c r="H524" s="2223"/>
      <c r="I524" s="2224"/>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222"/>
      <c r="C525" s="2223"/>
      <c r="D525" s="2223"/>
      <c r="E525" s="2223"/>
      <c r="F525" s="2223"/>
      <c r="G525" s="2223"/>
      <c r="H525" s="2223"/>
      <c r="I525" s="2224"/>
      <c r="J525" s="2280" t="s">
        <v>3768</v>
      </c>
      <c r="K525" s="2281"/>
      <c r="L525" s="2281"/>
      <c r="M525" s="2281"/>
      <c r="N525" s="2281"/>
      <c r="O525" s="2281"/>
      <c r="P525" s="2281"/>
      <c r="Q525" s="2281"/>
      <c r="R525" s="2281"/>
      <c r="S525" s="2281"/>
      <c r="T525" s="2281"/>
      <c r="U525" s="2282"/>
      <c r="V525" s="649"/>
      <c r="AI525" s="649"/>
      <c r="AU525" s="650"/>
      <c r="BF525" s="617"/>
      <c r="BG525" s="639"/>
      <c r="CK525" s="633"/>
    </row>
    <row r="526" spans="1:89" ht="20.100000000000001" customHeight="1">
      <c r="B526" s="2222"/>
      <c r="C526" s="2223"/>
      <c r="D526" s="2223"/>
      <c r="E526" s="2223"/>
      <c r="F526" s="2223"/>
      <c r="G526" s="2223"/>
      <c r="H526" s="2223"/>
      <c r="I526" s="2224"/>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230"/>
      <c r="C527" s="2231"/>
      <c r="D527" s="2231"/>
      <c r="E527" s="2231"/>
      <c r="F527" s="2231"/>
      <c r="G527" s="2231"/>
      <c r="H527" s="2231"/>
      <c r="I527" s="2232"/>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260" t="s">
        <v>47</v>
      </c>
      <c r="C529" s="2261"/>
      <c r="D529" s="2261"/>
      <c r="E529" s="2261"/>
      <c r="F529" s="2261"/>
      <c r="G529" s="2261"/>
      <c r="H529" s="2261"/>
      <c r="I529" s="2262"/>
      <c r="J529" s="2263"/>
      <c r="K529" s="2264"/>
      <c r="L529" s="2264"/>
      <c r="M529" s="2264"/>
      <c r="N529" s="2264"/>
      <c r="O529" s="2264"/>
      <c r="P529" s="2264"/>
      <c r="Q529" s="2264"/>
      <c r="R529" s="2264"/>
      <c r="S529" s="2264"/>
      <c r="T529" s="2264"/>
      <c r="U529" s="2265"/>
      <c r="V529" s="2263" t="s">
        <v>280</v>
      </c>
      <c r="W529" s="2264"/>
      <c r="X529" s="2264"/>
      <c r="Y529" s="2264"/>
      <c r="Z529" s="2264"/>
      <c r="AA529" s="2264"/>
      <c r="AB529" s="2264"/>
      <c r="AC529" s="2264"/>
      <c r="AD529" s="2264"/>
      <c r="AE529" s="2264"/>
      <c r="AF529" s="2264"/>
      <c r="AG529" s="2264"/>
      <c r="AH529" s="2265"/>
      <c r="AI529" s="2263" t="s">
        <v>12</v>
      </c>
      <c r="AJ529" s="2264"/>
      <c r="AK529" s="2264"/>
      <c r="AL529" s="2264"/>
      <c r="AM529" s="2264"/>
      <c r="AN529" s="2264"/>
      <c r="AO529" s="2264"/>
      <c r="AP529" s="2264"/>
      <c r="AQ529" s="2264"/>
      <c r="AR529" s="2264"/>
      <c r="AS529" s="2264"/>
      <c r="AT529" s="2265"/>
      <c r="AU529" s="2276" t="s">
        <v>3535</v>
      </c>
      <c r="AV529" s="2277"/>
      <c r="AW529" s="2277"/>
      <c r="AX529" s="2277"/>
      <c r="AY529" s="2277"/>
      <c r="AZ529" s="2277"/>
      <c r="BA529" s="2277"/>
      <c r="BB529" s="2277"/>
      <c r="BC529" s="2277"/>
      <c r="BD529" s="2277"/>
      <c r="BE529" s="2277"/>
      <c r="BF529" s="2278"/>
      <c r="BG529" s="639"/>
      <c r="BL529" s="609"/>
      <c r="BM529" s="609"/>
      <c r="BN529" s="609"/>
      <c r="BO529" s="609"/>
      <c r="BP529" s="609"/>
      <c r="BQ529" s="609"/>
      <c r="BR529" s="609"/>
      <c r="BS529" s="609"/>
      <c r="BT529" s="609"/>
      <c r="BU529" s="609"/>
      <c r="BV529" s="609"/>
      <c r="BW529" s="609"/>
      <c r="BY529" s="632"/>
      <c r="CK529" s="2191" t="str">
        <f>IF(OR(BZ531&gt;0,'STEP１（第１入力頁）'!E14="専ら事務所"),"","←該当しない場合は、下のボタンを押して下さい。")</f>
        <v/>
      </c>
    </row>
    <row r="530" spans="1:89" ht="25.35" customHeight="1">
      <c r="B530" s="2192" t="str">
        <f>IF(OR(BL530&gt;1,BS530&gt;1,BT530&gt;1,BX530&gt;1,BL531&gt;1,BS531&gt;1,BT531&gt;1,BX531&gt;1),"レ印は各項目ごとにそれぞれ一つだけ選択して下さい","")</f>
        <v/>
      </c>
      <c r="C530" s="2193"/>
      <c r="D530" s="2193"/>
      <c r="E530" s="2193"/>
      <c r="F530" s="2193"/>
      <c r="G530" s="2193"/>
      <c r="H530" s="2193"/>
      <c r="I530" s="2194"/>
      <c r="J530" s="634"/>
      <c r="K530" s="674"/>
      <c r="L530" s="674"/>
      <c r="M530" s="674"/>
      <c r="N530" s="674"/>
      <c r="O530" s="674"/>
      <c r="P530" s="674"/>
      <c r="Q530" s="674"/>
      <c r="R530" s="674"/>
      <c r="S530" s="674"/>
      <c r="T530" s="674"/>
      <c r="U530" s="674"/>
      <c r="V530" s="2198" t="s">
        <v>235</v>
      </c>
      <c r="W530" s="2199"/>
      <c r="X530" s="2199"/>
      <c r="Y530" s="2199"/>
      <c r="Z530" s="2199"/>
      <c r="AA530" s="2199"/>
      <c r="AB530" s="2199"/>
      <c r="AC530" s="2199"/>
      <c r="AD530" s="2199"/>
      <c r="AE530" s="2199"/>
      <c r="AF530" s="2199"/>
      <c r="AG530" s="2199"/>
      <c r="AH530" s="2200"/>
      <c r="AI530" s="2198" t="s">
        <v>236</v>
      </c>
      <c r="AJ530" s="2199"/>
      <c r="AK530" s="2199"/>
      <c r="AL530" s="2199"/>
      <c r="AM530" s="2199"/>
      <c r="AN530" s="2199"/>
      <c r="AO530" s="2199"/>
      <c r="AP530" s="2199"/>
      <c r="AQ530" s="2199"/>
      <c r="AR530" s="2199"/>
      <c r="AS530" s="2199"/>
      <c r="AT530" s="2200"/>
      <c r="AU530" s="636">
        <v>2</v>
      </c>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1</v>
      </c>
      <c r="BT530" s="615">
        <f>COUNTIF(AI531:AI533,"true")</f>
        <v>1</v>
      </c>
      <c r="BU530" s="615"/>
      <c r="BV530" s="615"/>
      <c r="BW530" s="615"/>
      <c r="BX530" s="615">
        <f>COUNTIF(AU530:AU533,"true")</f>
        <v>1</v>
      </c>
      <c r="BY530" s="632">
        <f>SUM(BL530:BX530)</f>
        <v>3</v>
      </c>
      <c r="BZ530" s="615"/>
      <c r="CK530" s="2191"/>
    </row>
    <row r="531" spans="1:89" ht="20.100000000000001" customHeight="1">
      <c r="B531" s="2192"/>
      <c r="C531" s="2193"/>
      <c r="D531" s="2193"/>
      <c r="E531" s="2193"/>
      <c r="F531" s="2193"/>
      <c r="G531" s="2193"/>
      <c r="H531" s="2193"/>
      <c r="I531" s="2194"/>
      <c r="J531" s="685" t="b">
        <f>IF(K531=1,TRUE,FALSE)</f>
        <v>0</v>
      </c>
      <c r="K531" s="711"/>
      <c r="N531" s="642"/>
      <c r="V531" s="640" t="b">
        <f>IF(W531=1,TRUE,FALSE)</f>
        <v>0</v>
      </c>
      <c r="W531" s="758">
        <v>3</v>
      </c>
      <c r="Z531" s="642" t="str">
        <f>IF(AND($BY530&gt;0,V531=FALSE,V532=FALSE,V533=FALSE),"設定状況を選択して下さい",IF(AND(V532=TRUE,AE532=""),"進捗状況%を記入して下さい。",""))</f>
        <v/>
      </c>
      <c r="AI531" s="640" t="b">
        <f>IF(AJ531=1,TRUE,FALSE)</f>
        <v>0</v>
      </c>
      <c r="AJ531" s="758">
        <v>3</v>
      </c>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1</v>
      </c>
      <c r="BT531" s="615">
        <f>COUNTIF(AI535:AI537,"true")</f>
        <v>1</v>
      </c>
      <c r="BU531" s="615"/>
      <c r="BV531" s="615"/>
      <c r="BW531" s="615"/>
      <c r="BX531" s="615">
        <f>COUNTIF(AU535:AU537,"true")</f>
        <v>0</v>
      </c>
      <c r="BY531" s="632">
        <f t="shared" ref="BY531" si="8">SUM(BL531:BX531)</f>
        <v>2</v>
      </c>
      <c r="BZ531" s="615">
        <f>SUM(BY530,BY531)</f>
        <v>5</v>
      </c>
      <c r="CK531" s="2191"/>
    </row>
    <row r="532" spans="1:89" ht="20.100000000000001" customHeight="1">
      <c r="B532" s="2192"/>
      <c r="C532" s="2193"/>
      <c r="D532" s="2193"/>
      <c r="E532" s="2193"/>
      <c r="F532" s="2193"/>
      <c r="G532" s="2193"/>
      <c r="H532" s="2193"/>
      <c r="I532" s="2194"/>
      <c r="J532" s="646"/>
      <c r="V532" s="640" t="b">
        <f>IF(W531=2,TRUE,FALSE)</f>
        <v>0</v>
      </c>
      <c r="AD532" s="643" t="s">
        <v>230</v>
      </c>
      <c r="AE532" s="2174"/>
      <c r="AF532" s="2174"/>
      <c r="AG532" s="643" t="s">
        <v>229</v>
      </c>
      <c r="AI532" s="640" t="b">
        <f>IF(AJ531=2,TRUE,FALSE)</f>
        <v>0</v>
      </c>
      <c r="AP532" s="643" t="s">
        <v>230</v>
      </c>
      <c r="AQ532" s="2174"/>
      <c r="AR532" s="2174"/>
      <c r="AS532" s="643" t="s">
        <v>229</v>
      </c>
      <c r="AU532" s="640" t="b">
        <f>IF(AU530=2,TRUE,FALSE)</f>
        <v>1</v>
      </c>
      <c r="BF532" s="617"/>
      <c r="BG532" s="639"/>
      <c r="CK532" s="2191"/>
    </row>
    <row r="533" spans="1:89" ht="20.100000000000001" customHeight="1">
      <c r="B533" s="2222"/>
      <c r="C533" s="2223"/>
      <c r="D533" s="2223"/>
      <c r="E533" s="2223"/>
      <c r="F533" s="2223"/>
      <c r="G533" s="2223"/>
      <c r="H533" s="2223"/>
      <c r="I533" s="2224"/>
      <c r="J533" s="646"/>
      <c r="N533" s="642"/>
      <c r="V533" s="640" t="b">
        <f>IF(W531=3,TRUE,FALSE)</f>
        <v>1</v>
      </c>
      <c r="Z533" s="642" t="str">
        <f>IF(OR(V531=TRUE,V532=TRUE),IF(AND(V535=FALSE,V536=FALSE,V537=FALSE),"実施状況↓を選択して下さい",""),"")</f>
        <v/>
      </c>
      <c r="AI533" s="640" t="b">
        <f>IF(AJ531=3,TRUE,FALSE)</f>
        <v>1</v>
      </c>
      <c r="AM533" s="642" t="str">
        <f>IF(OR(AI531=TRUE,AI532=TRUE),IF(AND(AI535=FALSE,AI536=FALSE,AI537=FALSE),"実施状況↓を選択して下さい",""),"")</f>
        <v/>
      </c>
      <c r="AU533" s="640" t="b">
        <f>IF(AU530=3,TRUE,FALSE)</f>
        <v>0</v>
      </c>
      <c r="BF533" s="617"/>
      <c r="BG533" s="639"/>
      <c r="CK533" s="2191"/>
    </row>
    <row r="534" spans="1:89" ht="25.35" customHeight="1">
      <c r="A534" s="609"/>
      <c r="B534" s="2222"/>
      <c r="C534" s="2223"/>
      <c r="D534" s="2223"/>
      <c r="E534" s="2223"/>
      <c r="F534" s="2223"/>
      <c r="G534" s="2223"/>
      <c r="H534" s="2223"/>
      <c r="I534" s="2224"/>
      <c r="J534" s="2175"/>
      <c r="K534" s="2176"/>
      <c r="L534" s="2176"/>
      <c r="M534" s="2176"/>
      <c r="N534" s="2176"/>
      <c r="O534" s="2176"/>
      <c r="P534" s="2176"/>
      <c r="Q534" s="2176"/>
      <c r="R534" s="2176"/>
      <c r="S534" s="2176"/>
      <c r="T534" s="2176"/>
      <c r="U534" s="2177"/>
      <c r="V534" s="2175" t="s">
        <v>237</v>
      </c>
      <c r="W534" s="2176"/>
      <c r="X534" s="2176"/>
      <c r="Y534" s="2176"/>
      <c r="Z534" s="2176"/>
      <c r="AA534" s="2176"/>
      <c r="AB534" s="2176"/>
      <c r="AC534" s="2176"/>
      <c r="AD534" s="2176"/>
      <c r="AE534" s="2176"/>
      <c r="AF534" s="2176"/>
      <c r="AG534" s="2176"/>
      <c r="AH534" s="2176"/>
      <c r="AI534" s="2175" t="s">
        <v>238</v>
      </c>
      <c r="AJ534" s="2176"/>
      <c r="AK534" s="2176"/>
      <c r="AL534" s="2176"/>
      <c r="AM534" s="2176"/>
      <c r="AN534" s="2176"/>
      <c r="AO534" s="2176"/>
      <c r="AP534" s="2176"/>
      <c r="AQ534" s="2176"/>
      <c r="AR534" s="2176"/>
      <c r="AS534" s="2176"/>
      <c r="AT534" s="2177"/>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191"/>
    </row>
    <row r="535" spans="1:89" ht="20.100000000000001" customHeight="1">
      <c r="B535" s="2222"/>
      <c r="C535" s="2223"/>
      <c r="D535" s="2223"/>
      <c r="E535" s="2223"/>
      <c r="F535" s="2223"/>
      <c r="G535" s="2223"/>
      <c r="H535" s="2223"/>
      <c r="I535" s="2224"/>
      <c r="J535" s="685" t="b">
        <f>IF(K535=1,TRUE,FALSE)</f>
        <v>0</v>
      </c>
      <c r="K535" s="711"/>
      <c r="V535" s="640" t="b">
        <f>IF(W535=1,TRUE,FALSE)</f>
        <v>0</v>
      </c>
      <c r="W535" s="758">
        <v>3</v>
      </c>
      <c r="AI535" s="640" t="b">
        <f>IF(AJ535=1,TRUE,FALSE)</f>
        <v>0</v>
      </c>
      <c r="AJ535" s="758">
        <v>3</v>
      </c>
      <c r="AU535" s="646"/>
      <c r="BF535" s="617"/>
      <c r="BG535" s="639"/>
      <c r="CK535" s="2191"/>
    </row>
    <row r="536" spans="1:89" ht="20.100000000000001" customHeight="1">
      <c r="B536" s="2222"/>
      <c r="C536" s="2223"/>
      <c r="D536" s="2223"/>
      <c r="E536" s="2223"/>
      <c r="F536" s="2223"/>
      <c r="G536" s="2223"/>
      <c r="H536" s="2223"/>
      <c r="I536" s="2224"/>
      <c r="J536" s="646"/>
      <c r="V536" s="640" t="b">
        <f>IF(W535=2,TRUE,FALSE)</f>
        <v>0</v>
      </c>
      <c r="AI536" s="640" t="b">
        <f>IF(AJ535=2,TRUE,FALSE)</f>
        <v>0</v>
      </c>
      <c r="AU536" s="646"/>
      <c r="BF536" s="617"/>
      <c r="BG536" s="639"/>
      <c r="CK536" s="2191"/>
    </row>
    <row r="537" spans="1:89" ht="20.100000000000001" customHeight="1">
      <c r="B537" s="2222"/>
      <c r="C537" s="2223"/>
      <c r="D537" s="2223"/>
      <c r="E537" s="2223"/>
      <c r="F537" s="2223"/>
      <c r="G537" s="2223"/>
      <c r="H537" s="2223"/>
      <c r="I537" s="2224"/>
      <c r="J537" s="646"/>
      <c r="V537" s="640" t="b">
        <f>IF(W535=3,TRUE,FALSE)</f>
        <v>1</v>
      </c>
      <c r="AI537" s="640" t="b">
        <f>IF(AJ535=3,TRUE,FALSE)</f>
        <v>1</v>
      </c>
      <c r="AU537" s="646"/>
      <c r="BF537" s="617"/>
      <c r="BG537" s="639"/>
      <c r="CK537" s="2191"/>
    </row>
    <row r="538" spans="1:89" ht="36.6" customHeight="1">
      <c r="B538" s="2288" t="s">
        <v>48</v>
      </c>
      <c r="C538" s="2289"/>
      <c r="D538" s="2289"/>
      <c r="E538" s="2289"/>
      <c r="F538" s="2289"/>
      <c r="G538" s="2289"/>
      <c r="H538" s="2289"/>
      <c r="I538" s="2290"/>
      <c r="J538" s="2181" t="s">
        <v>281</v>
      </c>
      <c r="K538" s="2182"/>
      <c r="L538" s="2182"/>
      <c r="M538" s="2182"/>
      <c r="N538" s="2182"/>
      <c r="O538" s="2182"/>
      <c r="P538" s="2182"/>
      <c r="Q538" s="2182"/>
      <c r="R538" s="2182"/>
      <c r="S538" s="2182"/>
      <c r="T538" s="2182"/>
      <c r="U538" s="2183"/>
      <c r="V538" s="2181" t="s">
        <v>282</v>
      </c>
      <c r="W538" s="2182"/>
      <c r="X538" s="2182"/>
      <c r="Y538" s="2182"/>
      <c r="Z538" s="2182"/>
      <c r="AA538" s="2182"/>
      <c r="AB538" s="2182"/>
      <c r="AC538" s="2182"/>
      <c r="AD538" s="2182"/>
      <c r="AE538" s="2182"/>
      <c r="AF538" s="2182"/>
      <c r="AG538" s="2182"/>
      <c r="AH538" s="2183"/>
      <c r="AI538" s="2181" t="s">
        <v>283</v>
      </c>
      <c r="AJ538" s="2182"/>
      <c r="AK538" s="2182"/>
      <c r="AL538" s="2182"/>
      <c r="AM538" s="2182"/>
      <c r="AN538" s="2182"/>
      <c r="AO538" s="2182"/>
      <c r="AP538" s="2182"/>
      <c r="AQ538" s="2182"/>
      <c r="AR538" s="2182"/>
      <c r="AS538" s="2182"/>
      <c r="AT538" s="2183"/>
      <c r="AU538" s="2181" t="s">
        <v>3536</v>
      </c>
      <c r="AV538" s="2182"/>
      <c r="AW538" s="2182"/>
      <c r="AX538" s="2182"/>
      <c r="AY538" s="2182"/>
      <c r="AZ538" s="2182"/>
      <c r="BA538" s="2182"/>
      <c r="BB538" s="2182"/>
      <c r="BC538" s="2182"/>
      <c r="BD538" s="2182"/>
      <c r="BE538" s="2182"/>
      <c r="BF538" s="2215"/>
      <c r="BG538" s="639"/>
      <c r="BL538" s="609"/>
      <c r="BM538" s="609"/>
      <c r="BN538" s="609"/>
      <c r="BO538" s="609"/>
      <c r="BP538" s="609"/>
      <c r="BQ538" s="609"/>
      <c r="BR538" s="609"/>
      <c r="BS538" s="609"/>
      <c r="BT538" s="609"/>
      <c r="BU538" s="609"/>
      <c r="BV538" s="609"/>
      <c r="BW538" s="609"/>
      <c r="BY538" s="632"/>
      <c r="CK538" s="2191" t="str">
        <f>IF(OR(BZ540&gt;0,'STEP１（第１入力頁）'!E14="専ら事務所"),"","←該当しない場合は、当該対象項目に斜線を引いて下さい。")</f>
        <v/>
      </c>
    </row>
    <row r="539" spans="1:89" ht="25.35" customHeight="1">
      <c r="B539" s="2192" t="str">
        <f>IF(OR(BL539&gt;1,BS539&gt;1,BT539&gt;1,BX539&gt;1,BL540&gt;1,BS540&gt;1,BT540&gt;1,BX540&gt;1),"レ印は各項目ごとにそれぞれ一つだけ選択して下さい","")</f>
        <v/>
      </c>
      <c r="C539" s="2193"/>
      <c r="D539" s="2193"/>
      <c r="E539" s="2193"/>
      <c r="F539" s="2193"/>
      <c r="G539" s="2193"/>
      <c r="H539" s="2193"/>
      <c r="I539" s="2194"/>
      <c r="J539" s="634" t="s">
        <v>227</v>
      </c>
      <c r="K539" s="674"/>
      <c r="L539" s="674"/>
      <c r="M539" s="674"/>
      <c r="N539" s="674"/>
      <c r="O539" s="674"/>
      <c r="P539" s="674"/>
      <c r="Q539" s="674"/>
      <c r="R539" s="674"/>
      <c r="S539" s="674"/>
      <c r="T539" s="674"/>
      <c r="U539" s="674"/>
      <c r="V539" s="2198" t="s">
        <v>235</v>
      </c>
      <c r="W539" s="2199"/>
      <c r="X539" s="2199"/>
      <c r="Y539" s="2199"/>
      <c r="Z539" s="2199"/>
      <c r="AA539" s="2199"/>
      <c r="AB539" s="2199"/>
      <c r="AC539" s="2199"/>
      <c r="AD539" s="2199"/>
      <c r="AE539" s="2199"/>
      <c r="AF539" s="2199"/>
      <c r="AG539" s="2199"/>
      <c r="AH539" s="2200"/>
      <c r="AI539" s="2198" t="s">
        <v>236</v>
      </c>
      <c r="AJ539" s="2199"/>
      <c r="AK539" s="2199"/>
      <c r="AL539" s="2199"/>
      <c r="AM539" s="2199"/>
      <c r="AN539" s="2199"/>
      <c r="AO539" s="2199"/>
      <c r="AP539" s="2199"/>
      <c r="AQ539" s="2199"/>
      <c r="AR539" s="2199"/>
      <c r="AS539" s="2199"/>
      <c r="AT539" s="2200"/>
      <c r="AU539" s="636">
        <v>3</v>
      </c>
      <c r="AV539" s="637"/>
      <c r="AW539" s="637"/>
      <c r="AX539" s="637"/>
      <c r="AY539" s="637"/>
      <c r="AZ539" s="637"/>
      <c r="BA539" s="637"/>
      <c r="BB539" s="637"/>
      <c r="BC539" s="637"/>
      <c r="BD539" s="637"/>
      <c r="BE539" s="637"/>
      <c r="BF539" s="638"/>
      <c r="BG539" s="639"/>
      <c r="BL539" s="615">
        <f>COUNTIF(J540:J542,"true")</f>
        <v>1</v>
      </c>
      <c r="BM539" s="615"/>
      <c r="BN539" s="615"/>
      <c r="BO539" s="615"/>
      <c r="BP539" s="615"/>
      <c r="BQ539" s="615"/>
      <c r="BR539" s="615"/>
      <c r="BS539" s="615">
        <f>COUNTIF(V540:V542,"true")</f>
        <v>1</v>
      </c>
      <c r="BT539" s="615">
        <f>COUNTIF(AI540:AI542,"true")</f>
        <v>1</v>
      </c>
      <c r="BU539" s="615"/>
      <c r="BV539" s="615"/>
      <c r="BW539" s="615"/>
      <c r="BX539" s="615">
        <f>COUNTIF(AU539:AU542,"true")</f>
        <v>1</v>
      </c>
      <c r="BY539" s="632">
        <f>SUM(BL539:BX539)</f>
        <v>4</v>
      </c>
      <c r="BZ539" s="615"/>
      <c r="CK539" s="2191"/>
    </row>
    <row r="540" spans="1:89" ht="20.100000000000001" customHeight="1">
      <c r="B540" s="2192"/>
      <c r="C540" s="2193"/>
      <c r="D540" s="2193"/>
      <c r="E540" s="2193"/>
      <c r="F540" s="2193"/>
      <c r="G540" s="2193"/>
      <c r="H540" s="2193"/>
      <c r="I540" s="2194"/>
      <c r="J540" s="640" t="b">
        <f>IF(K540=1,TRUE,FALSE)</f>
        <v>1</v>
      </c>
      <c r="K540" s="758">
        <v>1</v>
      </c>
      <c r="N540" s="642" t="str">
        <f>IF(AND($BY539&gt;0,J540=FALSE,J541=FALSE,J542=FALSE),"設定状況を選択して下さい",IF(AND(J541=TRUE,R541=""),"進捗状況%を記入して下さい。",""))</f>
        <v/>
      </c>
      <c r="V540" s="640" t="b">
        <f>IF(W540=1,TRUE,FALSE)</f>
        <v>1</v>
      </c>
      <c r="W540" s="758">
        <v>1</v>
      </c>
      <c r="Z540" s="642" t="str">
        <f>IF(AND($BY539&gt;0,V540=FALSE,V541=FALSE,V542=FALSE),"設定状況を選択して下さい",IF(AND(V541=TRUE,AE541=""),"進捗状況%を記入して下さい。",""))</f>
        <v/>
      </c>
      <c r="AI540" s="640" t="b">
        <f>IF(AJ540=1,TRUE,FALSE)</f>
        <v>1</v>
      </c>
      <c r="AJ540" s="758">
        <v>1</v>
      </c>
      <c r="AM540" s="642" t="str">
        <f>IF(AND($BY4613&gt;0,AI540=FALSE,AI541=FALSE,AI542=FALSE),"設定状況を選択して下さい",IF(AND(AI541=TRUE,AQ541=""),"進捗状況%を記入して下さい。",""))</f>
        <v/>
      </c>
      <c r="AU540" s="640" t="b">
        <f>IF(AU539=1,TRUE,FALSE)</f>
        <v>0</v>
      </c>
      <c r="BF540" s="617"/>
      <c r="BG540" s="639"/>
      <c r="BL540" s="615">
        <f>COUNTIF(J544:J546,"true")</f>
        <v>1</v>
      </c>
      <c r="BM540" s="615"/>
      <c r="BN540" s="615"/>
      <c r="BO540" s="615"/>
      <c r="BP540" s="615"/>
      <c r="BQ540" s="615"/>
      <c r="BR540" s="615"/>
      <c r="BS540" s="615">
        <f>COUNTIF(V544:V546,"true")</f>
        <v>1</v>
      </c>
      <c r="BT540" s="615">
        <f>COUNTIF(AI544:AI546,"true")</f>
        <v>1</v>
      </c>
      <c r="BU540" s="615"/>
      <c r="BV540" s="615"/>
      <c r="BW540" s="615"/>
      <c r="BX540" s="615">
        <f>COUNTIF(AU544:AU546,"true")</f>
        <v>0</v>
      </c>
      <c r="BY540" s="632">
        <f t="shared" ref="BY540" si="9">SUM(BL540:BX540)</f>
        <v>3</v>
      </c>
      <c r="BZ540" s="615">
        <f>SUM(BY539,BY540)</f>
        <v>7</v>
      </c>
      <c r="CK540" s="2191"/>
    </row>
    <row r="541" spans="1:89" ht="20.100000000000001" customHeight="1">
      <c r="B541" s="2192"/>
      <c r="C541" s="2193"/>
      <c r="D541" s="2193"/>
      <c r="E541" s="2193"/>
      <c r="F541" s="2193"/>
      <c r="G541" s="2193"/>
      <c r="H541" s="2193"/>
      <c r="I541" s="2194"/>
      <c r="J541" s="640" t="b">
        <f>IF(K540=2,TRUE,FALSE)</f>
        <v>0</v>
      </c>
      <c r="Q541" s="643" t="s">
        <v>230</v>
      </c>
      <c r="R541" s="2174"/>
      <c r="S541" s="2174"/>
      <c r="T541" s="643" t="s">
        <v>229</v>
      </c>
      <c r="V541" s="640" t="b">
        <f>IF(W540=2,TRUE,FALSE)</f>
        <v>0</v>
      </c>
      <c r="AD541" s="643" t="s">
        <v>230</v>
      </c>
      <c r="AE541" s="2174"/>
      <c r="AF541" s="2174"/>
      <c r="AG541" s="643" t="s">
        <v>229</v>
      </c>
      <c r="AI541" s="640" t="b">
        <f>IF(AJ540=2,TRUE,FALSE)</f>
        <v>0</v>
      </c>
      <c r="AP541" s="643" t="s">
        <v>230</v>
      </c>
      <c r="AQ541" s="2174"/>
      <c r="AR541" s="2174"/>
      <c r="AS541" s="643" t="s">
        <v>229</v>
      </c>
      <c r="AU541" s="640" t="b">
        <f>IF(AU539=2,TRUE,FALSE)</f>
        <v>0</v>
      </c>
      <c r="BF541" s="617"/>
      <c r="BG541" s="639"/>
      <c r="CK541" s="2191"/>
    </row>
    <row r="542" spans="1:89" ht="20.100000000000001" customHeight="1">
      <c r="B542" s="2222"/>
      <c r="C542" s="2223"/>
      <c r="D542" s="2223"/>
      <c r="E542" s="2223"/>
      <c r="F542" s="2223"/>
      <c r="G542" s="2223"/>
      <c r="H542" s="2223"/>
      <c r="I542" s="2224"/>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1</v>
      </c>
      <c r="BF542" s="617"/>
      <c r="BG542" s="639"/>
      <c r="CK542" s="2191"/>
    </row>
    <row r="543" spans="1:89" ht="25.35" customHeight="1">
      <c r="A543" s="609"/>
      <c r="B543" s="2222"/>
      <c r="C543" s="2223"/>
      <c r="D543" s="2223"/>
      <c r="E543" s="2223"/>
      <c r="F543" s="2223"/>
      <c r="G543" s="2223"/>
      <c r="H543" s="2223"/>
      <c r="I543" s="2224"/>
      <c r="J543" s="2175" t="s">
        <v>228</v>
      </c>
      <c r="K543" s="2176"/>
      <c r="L543" s="2176"/>
      <c r="M543" s="2176"/>
      <c r="N543" s="2176"/>
      <c r="O543" s="2176"/>
      <c r="P543" s="2176"/>
      <c r="Q543" s="2176"/>
      <c r="R543" s="2176"/>
      <c r="S543" s="2176"/>
      <c r="T543" s="2176"/>
      <c r="U543" s="2177"/>
      <c r="V543" s="2175" t="s">
        <v>237</v>
      </c>
      <c r="W543" s="2176"/>
      <c r="X543" s="2176"/>
      <c r="Y543" s="2176"/>
      <c r="Z543" s="2176"/>
      <c r="AA543" s="2176"/>
      <c r="AB543" s="2176"/>
      <c r="AC543" s="2176"/>
      <c r="AD543" s="2176"/>
      <c r="AE543" s="2176"/>
      <c r="AF543" s="2176"/>
      <c r="AG543" s="2176"/>
      <c r="AH543" s="2176"/>
      <c r="AI543" s="2175" t="s">
        <v>238</v>
      </c>
      <c r="AJ543" s="2176"/>
      <c r="AK543" s="2176"/>
      <c r="AL543" s="2176"/>
      <c r="AM543" s="2176"/>
      <c r="AN543" s="2176"/>
      <c r="AO543" s="2176"/>
      <c r="AP543" s="2176"/>
      <c r="AQ543" s="2176"/>
      <c r="AR543" s="2176"/>
      <c r="AS543" s="2176"/>
      <c r="AT543" s="2177"/>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191"/>
    </row>
    <row r="544" spans="1:89" ht="20.100000000000001" customHeight="1">
      <c r="B544" s="2222"/>
      <c r="C544" s="2223"/>
      <c r="D544" s="2223"/>
      <c r="E544" s="2223"/>
      <c r="F544" s="2223"/>
      <c r="G544" s="2223"/>
      <c r="H544" s="2223"/>
      <c r="I544" s="2224"/>
      <c r="J544" s="640" t="b">
        <f>IF(K544=1,TRUE,FALSE)</f>
        <v>0</v>
      </c>
      <c r="K544" s="758">
        <v>2</v>
      </c>
      <c r="V544" s="640" t="b">
        <f>IF(W544=1,TRUE,FALSE)</f>
        <v>0</v>
      </c>
      <c r="W544" s="758">
        <v>2</v>
      </c>
      <c r="AI544" s="640" t="b">
        <f>IF(AJ544=1,TRUE,FALSE)</f>
        <v>0</v>
      </c>
      <c r="AJ544" s="758">
        <v>3</v>
      </c>
      <c r="AU544" s="646"/>
      <c r="BF544" s="617"/>
      <c r="BG544" s="639"/>
      <c r="CK544" s="2191"/>
    </row>
    <row r="545" spans="1:89" ht="20.100000000000001" customHeight="1">
      <c r="B545" s="2222"/>
      <c r="C545" s="2223"/>
      <c r="D545" s="2223"/>
      <c r="E545" s="2223"/>
      <c r="F545" s="2223"/>
      <c r="G545" s="2223"/>
      <c r="H545" s="2223"/>
      <c r="I545" s="2224"/>
      <c r="J545" s="640" t="b">
        <f>IF(K544=2,TRUE,FALSE)</f>
        <v>1</v>
      </c>
      <c r="V545" s="640" t="b">
        <f>IF(W544=2,TRUE,FALSE)</f>
        <v>1</v>
      </c>
      <c r="AI545" s="640" t="b">
        <f>IF(AJ544=2,TRUE,FALSE)</f>
        <v>0</v>
      </c>
      <c r="AU545" s="646"/>
      <c r="BF545" s="617"/>
      <c r="BG545" s="639"/>
      <c r="CK545" s="2191"/>
    </row>
    <row r="546" spans="1:89" ht="20.100000000000001" customHeight="1">
      <c r="B546" s="2230"/>
      <c r="C546" s="2231"/>
      <c r="D546" s="2231"/>
      <c r="E546" s="2231"/>
      <c r="F546" s="2231"/>
      <c r="G546" s="2231"/>
      <c r="H546" s="2231"/>
      <c r="I546" s="2232"/>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1</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191"/>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260" t="s">
        <v>13</v>
      </c>
      <c r="C548" s="2261"/>
      <c r="D548" s="2261"/>
      <c r="E548" s="2261"/>
      <c r="F548" s="2261"/>
      <c r="G548" s="2261"/>
      <c r="H548" s="2261"/>
      <c r="I548" s="2262"/>
      <c r="J548" s="2263" t="s">
        <v>284</v>
      </c>
      <c r="K548" s="2264"/>
      <c r="L548" s="2264"/>
      <c r="M548" s="2264"/>
      <c r="N548" s="2264"/>
      <c r="O548" s="2264"/>
      <c r="P548" s="2264"/>
      <c r="Q548" s="2264"/>
      <c r="R548" s="2264"/>
      <c r="S548" s="2264"/>
      <c r="T548" s="2264"/>
      <c r="U548" s="2265"/>
      <c r="V548" s="2263" t="s">
        <v>285</v>
      </c>
      <c r="W548" s="2264"/>
      <c r="X548" s="2264"/>
      <c r="Y548" s="2264"/>
      <c r="Z548" s="2264"/>
      <c r="AA548" s="2264"/>
      <c r="AB548" s="2264"/>
      <c r="AC548" s="2264"/>
      <c r="AD548" s="2264"/>
      <c r="AE548" s="2264"/>
      <c r="AF548" s="2264"/>
      <c r="AG548" s="2264"/>
      <c r="AH548" s="2265"/>
      <c r="AI548" s="2263" t="s">
        <v>286</v>
      </c>
      <c r="AJ548" s="2264"/>
      <c r="AK548" s="2264"/>
      <c r="AL548" s="2264"/>
      <c r="AM548" s="2264"/>
      <c r="AN548" s="2264"/>
      <c r="AO548" s="2264"/>
      <c r="AP548" s="2264"/>
      <c r="AQ548" s="2264"/>
      <c r="AR548" s="2264"/>
      <c r="AS548" s="2264"/>
      <c r="AT548" s="2265"/>
      <c r="AU548" s="2276" t="s">
        <v>3537</v>
      </c>
      <c r="AV548" s="2277"/>
      <c r="AW548" s="2277"/>
      <c r="AX548" s="2277"/>
      <c r="AY548" s="2277"/>
      <c r="AZ548" s="2277"/>
      <c r="BA548" s="2277"/>
      <c r="BB548" s="2277"/>
      <c r="BC548" s="2277"/>
      <c r="BD548" s="2277"/>
      <c r="BE548" s="2277"/>
      <c r="BF548" s="2278"/>
      <c r="BG548" s="639"/>
      <c r="BL548" s="609"/>
      <c r="BM548" s="609"/>
      <c r="BN548" s="609"/>
      <c r="BO548" s="609"/>
      <c r="BP548" s="609"/>
      <c r="BQ548" s="609"/>
      <c r="BR548" s="609"/>
      <c r="BS548" s="609"/>
      <c r="BT548" s="609"/>
      <c r="BU548" s="609"/>
      <c r="BV548" s="609"/>
      <c r="BW548" s="609"/>
      <c r="BY548" s="632"/>
      <c r="CK548" s="2191" t="str">
        <f>IF(OR(BZ550&gt;0,'STEP１（第１入力頁）'!E14="専ら事務所"),"","←該当しない場合は、下のボタンを押して下さい。")</f>
        <v/>
      </c>
    </row>
    <row r="549" spans="1:89" ht="25.35" customHeight="1">
      <c r="B549" s="2192" t="str">
        <f>IF(OR(BL549&gt;1,BS549&gt;1,BT549&gt;1,BX549&gt;1,BL550&gt;1,BS550&gt;1,BT550&gt;1,BX550&gt;1),"レ印は各項目ごとにそれぞれ一つだけ選択して下さい","")</f>
        <v/>
      </c>
      <c r="C549" s="2193"/>
      <c r="D549" s="2193"/>
      <c r="E549" s="2193"/>
      <c r="F549" s="2193"/>
      <c r="G549" s="2193"/>
      <c r="H549" s="2193"/>
      <c r="I549" s="2194"/>
      <c r="J549" s="634" t="s">
        <v>227</v>
      </c>
      <c r="K549" s="674"/>
      <c r="L549" s="674"/>
      <c r="M549" s="674"/>
      <c r="N549" s="674"/>
      <c r="O549" s="674"/>
      <c r="P549" s="674"/>
      <c r="Q549" s="674"/>
      <c r="R549" s="674"/>
      <c r="S549" s="674"/>
      <c r="T549" s="674"/>
      <c r="U549" s="674"/>
      <c r="V549" s="2198" t="s">
        <v>235</v>
      </c>
      <c r="W549" s="2199"/>
      <c r="X549" s="2199"/>
      <c r="Y549" s="2199"/>
      <c r="Z549" s="2199"/>
      <c r="AA549" s="2199"/>
      <c r="AB549" s="2199"/>
      <c r="AC549" s="2199"/>
      <c r="AD549" s="2199"/>
      <c r="AE549" s="2199"/>
      <c r="AF549" s="2199"/>
      <c r="AG549" s="2199"/>
      <c r="AH549" s="2200"/>
      <c r="AI549" s="2198" t="s">
        <v>236</v>
      </c>
      <c r="AJ549" s="2199"/>
      <c r="AK549" s="2199"/>
      <c r="AL549" s="2199"/>
      <c r="AM549" s="2199"/>
      <c r="AN549" s="2199"/>
      <c r="AO549" s="2199"/>
      <c r="AP549" s="2199"/>
      <c r="AQ549" s="2199"/>
      <c r="AR549" s="2199"/>
      <c r="AS549" s="2199"/>
      <c r="AT549" s="2200"/>
      <c r="AU549" s="636">
        <v>3</v>
      </c>
      <c r="AV549" s="637"/>
      <c r="AW549" s="637"/>
      <c r="AX549" s="637"/>
      <c r="AY549" s="637"/>
      <c r="AZ549" s="637"/>
      <c r="BA549" s="637"/>
      <c r="BB549" s="637"/>
      <c r="BC549" s="637"/>
      <c r="BD549" s="637"/>
      <c r="BE549" s="637"/>
      <c r="BF549" s="638"/>
      <c r="BG549" s="639"/>
      <c r="BL549" s="615">
        <f>COUNTIF(J550:J552,"true")</f>
        <v>1</v>
      </c>
      <c r="BM549" s="615"/>
      <c r="BN549" s="615"/>
      <c r="BO549" s="615"/>
      <c r="BP549" s="615"/>
      <c r="BQ549" s="615"/>
      <c r="BR549" s="615"/>
      <c r="BS549" s="615">
        <f>COUNTIF(V550:V552,"true")</f>
        <v>1</v>
      </c>
      <c r="BT549" s="615">
        <f>COUNTIF(AI550:AI552,"true")</f>
        <v>1</v>
      </c>
      <c r="BU549" s="615"/>
      <c r="BV549" s="615"/>
      <c r="BW549" s="615"/>
      <c r="BX549" s="615">
        <f>COUNTIF(AU549:AU552,"true")</f>
        <v>1</v>
      </c>
      <c r="BY549" s="632">
        <f>SUM(BL549:BX549)</f>
        <v>4</v>
      </c>
      <c r="BZ549" s="615"/>
      <c r="CK549" s="2191"/>
    </row>
    <row r="550" spans="1:89" ht="20.100000000000001" customHeight="1">
      <c r="B550" s="2192"/>
      <c r="C550" s="2193"/>
      <c r="D550" s="2193"/>
      <c r="E550" s="2193"/>
      <c r="F550" s="2193"/>
      <c r="G550" s="2193"/>
      <c r="H550" s="2193"/>
      <c r="I550" s="2194"/>
      <c r="J550" s="640" t="b">
        <f>IF(K550=1,TRUE,FALSE)</f>
        <v>1</v>
      </c>
      <c r="K550" s="758">
        <v>1</v>
      </c>
      <c r="N550" s="642" t="str">
        <f>IF(AND($BY549&gt;0,J550=FALSE,J551=FALSE,J552=FALSE),"設定状況を選択して下さい",IF(AND(J551=TRUE,R551=""),"進捗状況%を記入して下さい。",""))</f>
        <v/>
      </c>
      <c r="V550" s="640" t="b">
        <f>IF(W550=1,TRUE,FALSE)</f>
        <v>1</v>
      </c>
      <c r="W550" s="758">
        <v>1</v>
      </c>
      <c r="Z550" s="642" t="str">
        <f>IF(AND($BY549&gt;0,V550=FALSE,V551=FALSE,V552=FALSE),"設定状況を選択して下さい",IF(AND(V551=TRUE,AE551=""),"進捗状況%を記入して下さい。",""))</f>
        <v/>
      </c>
      <c r="AI550" s="640" t="b">
        <f>IF(AJ550=1,TRUE,FALSE)</f>
        <v>0</v>
      </c>
      <c r="AJ550" s="758">
        <v>3</v>
      </c>
      <c r="AM550" s="642" t="str">
        <f>IF(AND($BY549&gt;0,AI550=FALSE,AI551=FALSE,AI552=FALSE),"設定状況を選択して下さい",IF(AND(AI551=TRUE,AQ551=""),"進捗状況%を記入して下さい。",""))</f>
        <v/>
      </c>
      <c r="AU550" s="640" t="b">
        <f>IF(AU549=1,TRUE,FALSE)</f>
        <v>0</v>
      </c>
      <c r="BF550" s="617"/>
      <c r="BG550" s="639"/>
      <c r="BL550" s="615">
        <f>COUNTIF(J554:J556,"true")</f>
        <v>1</v>
      </c>
      <c r="BM550" s="615"/>
      <c r="BN550" s="615"/>
      <c r="BO550" s="615"/>
      <c r="BP550" s="615"/>
      <c r="BQ550" s="615"/>
      <c r="BR550" s="615"/>
      <c r="BS550" s="615">
        <f>COUNTIF(V554:V556,"true")</f>
        <v>1</v>
      </c>
      <c r="BT550" s="615">
        <f>COUNTIF(AI554:AI556,"true")</f>
        <v>1</v>
      </c>
      <c r="BU550" s="615"/>
      <c r="BV550" s="615"/>
      <c r="BW550" s="615"/>
      <c r="BX550" s="615">
        <f>COUNTIF(AU554:AU556,"true")</f>
        <v>0</v>
      </c>
      <c r="BY550" s="632">
        <f t="shared" ref="BY550" si="10">SUM(BL550:BX550)</f>
        <v>3</v>
      </c>
      <c r="BZ550" s="615">
        <f>SUM(BY549,BY550)</f>
        <v>7</v>
      </c>
      <c r="CK550" s="2191"/>
    </row>
    <row r="551" spans="1:89" ht="20.100000000000001" customHeight="1">
      <c r="B551" s="2192"/>
      <c r="C551" s="2193"/>
      <c r="D551" s="2193"/>
      <c r="E551" s="2193"/>
      <c r="F551" s="2193"/>
      <c r="G551" s="2193"/>
      <c r="H551" s="2193"/>
      <c r="I551" s="2194"/>
      <c r="J551" s="640" t="b">
        <f>IF(K550=2,TRUE,FALSE)</f>
        <v>0</v>
      </c>
      <c r="Q551" s="643" t="s">
        <v>230</v>
      </c>
      <c r="R551" s="2174"/>
      <c r="S551" s="2174"/>
      <c r="T551" s="643" t="s">
        <v>229</v>
      </c>
      <c r="V551" s="640" t="b">
        <f>IF(W550=2,TRUE,FALSE)</f>
        <v>0</v>
      </c>
      <c r="AD551" s="643" t="s">
        <v>230</v>
      </c>
      <c r="AE551" s="2174"/>
      <c r="AF551" s="2174"/>
      <c r="AG551" s="643" t="s">
        <v>229</v>
      </c>
      <c r="AI551" s="640" t="b">
        <f>IF(AJ550=2,TRUE,FALSE)</f>
        <v>0</v>
      </c>
      <c r="AP551" s="643" t="s">
        <v>230</v>
      </c>
      <c r="AQ551" s="2174"/>
      <c r="AR551" s="2174"/>
      <c r="AS551" s="643" t="s">
        <v>229</v>
      </c>
      <c r="AU551" s="640" t="b">
        <f>IF(AU549=2,TRUE,FALSE)</f>
        <v>0</v>
      </c>
      <c r="BF551" s="617"/>
      <c r="BG551" s="639"/>
      <c r="CK551" s="2191"/>
    </row>
    <row r="552" spans="1:89" ht="20.100000000000001" customHeight="1">
      <c r="B552" s="2222"/>
      <c r="C552" s="2223"/>
      <c r="D552" s="2223"/>
      <c r="E552" s="2223"/>
      <c r="F552" s="2223"/>
      <c r="G552" s="2223"/>
      <c r="H552" s="2223"/>
      <c r="I552" s="2224"/>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1</v>
      </c>
      <c r="AM552" s="642" t="str">
        <f>IF(OR(AI550=TRUE,AI551=TRUE),IF(AND(AI554=FALSE,AI555=FALSE,AI556=FALSE),"実施状況↓を選択して下さい",""),"")</f>
        <v/>
      </c>
      <c r="AU552" s="640" t="b">
        <f>IF(AU549=3,TRUE,FALSE)</f>
        <v>1</v>
      </c>
      <c r="BF552" s="617"/>
      <c r="BG552" s="639"/>
      <c r="CK552" s="2191"/>
    </row>
    <row r="553" spans="1:89" ht="25.35" customHeight="1">
      <c r="A553" s="609"/>
      <c r="B553" s="2222"/>
      <c r="C553" s="2223"/>
      <c r="D553" s="2223"/>
      <c r="E553" s="2223"/>
      <c r="F553" s="2223"/>
      <c r="G553" s="2223"/>
      <c r="H553" s="2223"/>
      <c r="I553" s="2224"/>
      <c r="J553" s="2175" t="s">
        <v>228</v>
      </c>
      <c r="K553" s="2176"/>
      <c r="L553" s="2176"/>
      <c r="M553" s="2176"/>
      <c r="N553" s="2176"/>
      <c r="O553" s="2176"/>
      <c r="P553" s="2176"/>
      <c r="Q553" s="2176"/>
      <c r="R553" s="2176"/>
      <c r="S553" s="2176"/>
      <c r="T553" s="2176"/>
      <c r="U553" s="2177"/>
      <c r="V553" s="2175" t="s">
        <v>237</v>
      </c>
      <c r="W553" s="2176"/>
      <c r="X553" s="2176"/>
      <c r="Y553" s="2176"/>
      <c r="Z553" s="2176"/>
      <c r="AA553" s="2176"/>
      <c r="AB553" s="2176"/>
      <c r="AC553" s="2176"/>
      <c r="AD553" s="2176"/>
      <c r="AE553" s="2176"/>
      <c r="AF553" s="2176"/>
      <c r="AG553" s="2176"/>
      <c r="AH553" s="2176"/>
      <c r="AI553" s="2175" t="s">
        <v>238</v>
      </c>
      <c r="AJ553" s="2176"/>
      <c r="AK553" s="2176"/>
      <c r="AL553" s="2176"/>
      <c r="AM553" s="2176"/>
      <c r="AN553" s="2176"/>
      <c r="AO553" s="2176"/>
      <c r="AP553" s="2176"/>
      <c r="AQ553" s="2176"/>
      <c r="AR553" s="2176"/>
      <c r="AS553" s="2176"/>
      <c r="AT553" s="2177"/>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191"/>
    </row>
    <row r="554" spans="1:89" ht="20.100000000000001" customHeight="1">
      <c r="B554" s="2222"/>
      <c r="C554" s="2223"/>
      <c r="D554" s="2223"/>
      <c r="E554" s="2223"/>
      <c r="F554" s="2223"/>
      <c r="G554" s="2223"/>
      <c r="H554" s="2223"/>
      <c r="I554" s="2224"/>
      <c r="J554" s="640" t="b">
        <f>IF(K554=1,TRUE,FALSE)</f>
        <v>1</v>
      </c>
      <c r="K554" s="758">
        <v>1</v>
      </c>
      <c r="V554" s="640" t="b">
        <f>IF(W554=1,TRUE,FALSE)</f>
        <v>0</v>
      </c>
      <c r="W554" s="758">
        <v>2</v>
      </c>
      <c r="AI554" s="640" t="b">
        <f>IF(AJ554=1,TRUE,FALSE)</f>
        <v>0</v>
      </c>
      <c r="AJ554" s="758">
        <v>3</v>
      </c>
      <c r="AU554" s="646"/>
      <c r="BF554" s="617"/>
      <c r="BG554" s="639"/>
      <c r="CK554" s="2191"/>
    </row>
    <row r="555" spans="1:89" ht="20.100000000000001" customHeight="1">
      <c r="B555" s="2222"/>
      <c r="C555" s="2223"/>
      <c r="D555" s="2223"/>
      <c r="E555" s="2223"/>
      <c r="F555" s="2223"/>
      <c r="G555" s="2223"/>
      <c r="H555" s="2223"/>
      <c r="I555" s="2224"/>
      <c r="J555" s="640" t="b">
        <f>IF(K554=2,TRUE,FALSE)</f>
        <v>0</v>
      </c>
      <c r="V555" s="640" t="b">
        <f>IF(W554=2,TRUE,FALSE)</f>
        <v>1</v>
      </c>
      <c r="AI555" s="640" t="b">
        <f>IF(AJ554=2,TRUE,FALSE)</f>
        <v>0</v>
      </c>
      <c r="AU555" s="646"/>
      <c r="BF555" s="617"/>
      <c r="BG555" s="639"/>
      <c r="CK555" s="2191"/>
    </row>
    <row r="556" spans="1:89" ht="20.100000000000001" customHeight="1">
      <c r="B556" s="2222"/>
      <c r="C556" s="2223"/>
      <c r="D556" s="2223"/>
      <c r="E556" s="2223"/>
      <c r="F556" s="2223"/>
      <c r="G556" s="2223"/>
      <c r="H556" s="2223"/>
      <c r="I556" s="2224"/>
      <c r="J556" s="640" t="b">
        <f>IF(K554=3,TRUE,FALSE)</f>
        <v>0</v>
      </c>
      <c r="V556" s="640" t="b">
        <f>IF(W554=3,TRUE,FALSE)</f>
        <v>0</v>
      </c>
      <c r="AI556" s="640" t="b">
        <f>IF(AJ554=3,TRUE,FALSE)</f>
        <v>1</v>
      </c>
      <c r="AU556" s="646"/>
      <c r="BF556" s="617"/>
      <c r="BG556" s="639"/>
      <c r="CK556" s="2191"/>
    </row>
    <row r="557" spans="1:89" ht="37.35" customHeight="1">
      <c r="B557" s="2178" t="s">
        <v>50</v>
      </c>
      <c r="C557" s="2179"/>
      <c r="D557" s="2179"/>
      <c r="E557" s="2179"/>
      <c r="F557" s="2179"/>
      <c r="G557" s="2179"/>
      <c r="H557" s="2179"/>
      <c r="I557" s="2180"/>
      <c r="J557" s="2181" t="s">
        <v>16</v>
      </c>
      <c r="K557" s="2182"/>
      <c r="L557" s="2182"/>
      <c r="M557" s="2182"/>
      <c r="N557" s="2182"/>
      <c r="O557" s="2182"/>
      <c r="P557" s="2182"/>
      <c r="Q557" s="2182"/>
      <c r="R557" s="2182"/>
      <c r="S557" s="2182"/>
      <c r="T557" s="2182"/>
      <c r="U557" s="2183"/>
      <c r="V557" s="2181" t="s">
        <v>256</v>
      </c>
      <c r="W557" s="2182"/>
      <c r="X557" s="2182"/>
      <c r="Y557" s="2182"/>
      <c r="Z557" s="2182"/>
      <c r="AA557" s="2182"/>
      <c r="AB557" s="2182"/>
      <c r="AC557" s="2182"/>
      <c r="AD557" s="2182"/>
      <c r="AE557" s="2182"/>
      <c r="AF557" s="2182"/>
      <c r="AG557" s="2182"/>
      <c r="AH557" s="2183"/>
      <c r="AI557" s="2181" t="s">
        <v>14</v>
      </c>
      <c r="AJ557" s="2182"/>
      <c r="AK557" s="2182"/>
      <c r="AL557" s="2182"/>
      <c r="AM557" s="2182"/>
      <c r="AN557" s="2182"/>
      <c r="AO557" s="2182"/>
      <c r="AP557" s="2182"/>
      <c r="AQ557" s="2182"/>
      <c r="AR557" s="2182"/>
      <c r="AS557" s="2182"/>
      <c r="AT557" s="2183"/>
      <c r="AU557" s="2181" t="s">
        <v>3538</v>
      </c>
      <c r="AV557" s="2182"/>
      <c r="AW557" s="2182"/>
      <c r="AX557" s="2182"/>
      <c r="AY557" s="2182"/>
      <c r="AZ557" s="2182"/>
      <c r="BA557" s="2182"/>
      <c r="BB557" s="2182"/>
      <c r="BC557" s="2182"/>
      <c r="BD557" s="2182"/>
      <c r="BE557" s="2182"/>
      <c r="BF557" s="2215"/>
      <c r="BG557" s="639"/>
      <c r="BL557" s="609"/>
      <c r="BM557" s="609"/>
      <c r="BN557" s="609"/>
      <c r="BO557" s="609"/>
      <c r="BP557" s="609"/>
      <c r="BQ557" s="609"/>
      <c r="BR557" s="609"/>
      <c r="BS557" s="609"/>
      <c r="BT557" s="609"/>
      <c r="BU557" s="609"/>
      <c r="BV557" s="609"/>
      <c r="BW557" s="609"/>
      <c r="BY557" s="632"/>
      <c r="CK557" s="2191" t="str">
        <f>IF(OR(BZ559&gt;0,'STEP１（第１入力頁）'!E14="専ら事務所"),"","←該当しない場合は、下のボタンを押して下さい。")</f>
        <v/>
      </c>
    </row>
    <row r="558" spans="1:89" ht="25.35" customHeight="1">
      <c r="B558" s="2192" t="str">
        <f>IF(OR(BL558&gt;1,BS558&gt;1,BT558&gt;1,BX558&gt;1,BL559&gt;1,BS559&gt;1,BT559&gt;1,BX559&gt;1),"レ印は各項目ごとにそれぞれ一つだけ選択して下さい","")</f>
        <v/>
      </c>
      <c r="C558" s="2193"/>
      <c r="D558" s="2193"/>
      <c r="E558" s="2193"/>
      <c r="F558" s="2193"/>
      <c r="G558" s="2193"/>
      <c r="H558" s="2193"/>
      <c r="I558" s="2194"/>
      <c r="J558" s="634" t="s">
        <v>227</v>
      </c>
      <c r="K558" s="674"/>
      <c r="L558" s="674"/>
      <c r="M558" s="674"/>
      <c r="N558" s="674"/>
      <c r="O558" s="674"/>
      <c r="P558" s="674"/>
      <c r="Q558" s="674"/>
      <c r="R558" s="674"/>
      <c r="S558" s="674"/>
      <c r="T558" s="674"/>
      <c r="U558" s="674"/>
      <c r="V558" s="2198" t="s">
        <v>235</v>
      </c>
      <c r="W558" s="2199"/>
      <c r="X558" s="2199"/>
      <c r="Y558" s="2199"/>
      <c r="Z558" s="2199"/>
      <c r="AA558" s="2199"/>
      <c r="AB558" s="2199"/>
      <c r="AC558" s="2199"/>
      <c r="AD558" s="2199"/>
      <c r="AE558" s="2199"/>
      <c r="AF558" s="2199"/>
      <c r="AG558" s="2199"/>
      <c r="AH558" s="2200"/>
      <c r="AI558" s="2198" t="s">
        <v>236</v>
      </c>
      <c r="AJ558" s="2199"/>
      <c r="AK558" s="2199"/>
      <c r="AL558" s="2199"/>
      <c r="AM558" s="2199"/>
      <c r="AN558" s="2199"/>
      <c r="AO558" s="2199"/>
      <c r="AP558" s="2199"/>
      <c r="AQ558" s="2199"/>
      <c r="AR558" s="2199"/>
      <c r="AS558" s="2199"/>
      <c r="AT558" s="2200"/>
      <c r="AU558" s="636">
        <v>2</v>
      </c>
      <c r="AV558" s="637"/>
      <c r="AW558" s="637"/>
      <c r="AX558" s="637"/>
      <c r="AY558" s="637"/>
      <c r="AZ558" s="637"/>
      <c r="BA558" s="637"/>
      <c r="BB558" s="637"/>
      <c r="BC558" s="637"/>
      <c r="BD558" s="637"/>
      <c r="BE558" s="637"/>
      <c r="BF558" s="638"/>
      <c r="BG558" s="639"/>
      <c r="BL558" s="615">
        <f>COUNTIF(J559:J561,"true")</f>
        <v>1</v>
      </c>
      <c r="BM558" s="615"/>
      <c r="BN558" s="615"/>
      <c r="BO558" s="615"/>
      <c r="BP558" s="615"/>
      <c r="BQ558" s="615"/>
      <c r="BR558" s="615"/>
      <c r="BS558" s="615">
        <f>COUNTIF(V559:V561,"true")</f>
        <v>1</v>
      </c>
      <c r="BT558" s="615">
        <f>COUNTIF(AI559:AI561,"true")</f>
        <v>1</v>
      </c>
      <c r="BU558" s="615"/>
      <c r="BV558" s="615"/>
      <c r="BW558" s="615"/>
      <c r="BX558" s="615">
        <f>COUNTIF(AU558:AU561,"true")</f>
        <v>1</v>
      </c>
      <c r="BY558" s="632">
        <f>SUM(BL558:BX558)</f>
        <v>4</v>
      </c>
      <c r="BZ558" s="615"/>
      <c r="CK558" s="2191"/>
    </row>
    <row r="559" spans="1:89" ht="20.100000000000001" customHeight="1">
      <c r="B559" s="2192"/>
      <c r="C559" s="2193"/>
      <c r="D559" s="2193"/>
      <c r="E559" s="2193"/>
      <c r="F559" s="2193"/>
      <c r="G559" s="2193"/>
      <c r="H559" s="2193"/>
      <c r="I559" s="2194"/>
      <c r="J559" s="640" t="b">
        <f>IF(K559=1,TRUE,FALSE)</f>
        <v>1</v>
      </c>
      <c r="K559" s="758">
        <v>1</v>
      </c>
      <c r="N559" s="642" t="str">
        <f>IF(AND($BY558&gt;0,J559=FALSE,J560=FALSE,J561=FALSE),"設定状況を選択して下さい",IF(AND(J560=TRUE,R560=""),"進捗状況%を記入して下さい。",""))</f>
        <v/>
      </c>
      <c r="V559" s="640" t="b">
        <f>IF(W559=1,TRUE,FALSE)</f>
        <v>1</v>
      </c>
      <c r="W559" s="758">
        <v>1</v>
      </c>
      <c r="Z559" s="642" t="str">
        <f>IF(AND($BY558&gt;0,V559=FALSE,V560=FALSE,V561=FALSE),"設定状況を選択して下さい",IF(AND(V560=TRUE,AE560=""),"進捗状況%を記入して下さい。",""))</f>
        <v/>
      </c>
      <c r="AI559" s="640" t="b">
        <f>IF(AJ559=1,TRUE,FALSE)</f>
        <v>1</v>
      </c>
      <c r="AJ559" s="758">
        <v>1</v>
      </c>
      <c r="AM559" s="642" t="str">
        <f>IF(AND($BY558&gt;0,AI559=FALSE,AI560=FALSE,AI561=FALSE),"設定状況を選択して下さい",IF(AND(AI560=TRUE,AQ560=""),"進捗状況%を記入して下さい。",""))</f>
        <v/>
      </c>
      <c r="AU559" s="640" t="b">
        <f>IF(AU558=1,TRUE,FALSE)</f>
        <v>0</v>
      </c>
      <c r="BF559" s="617"/>
      <c r="BG559" s="639"/>
      <c r="BL559" s="615">
        <f>COUNTIF(J563:J565,"true")</f>
        <v>1</v>
      </c>
      <c r="BM559" s="615"/>
      <c r="BN559" s="615"/>
      <c r="BO559" s="615"/>
      <c r="BP559" s="615"/>
      <c r="BQ559" s="615"/>
      <c r="BR559" s="615"/>
      <c r="BS559" s="615">
        <f>COUNTIF(V563:V565,"true")</f>
        <v>1</v>
      </c>
      <c r="BT559" s="615">
        <f>COUNTIF(AI563:AI565,"true")</f>
        <v>1</v>
      </c>
      <c r="BU559" s="615"/>
      <c r="BV559" s="615"/>
      <c r="BW559" s="615"/>
      <c r="BX559" s="615">
        <f>COUNTIF(AU563:AU565,"true")</f>
        <v>0</v>
      </c>
      <c r="BY559" s="632">
        <f t="shared" ref="BY559" si="11">SUM(BL559:BX559)</f>
        <v>3</v>
      </c>
      <c r="BZ559" s="615">
        <f>SUM(BY558,BY559)</f>
        <v>7</v>
      </c>
      <c r="CK559" s="2191"/>
    </row>
    <row r="560" spans="1:89" ht="20.100000000000001" customHeight="1">
      <c r="B560" s="2192"/>
      <c r="C560" s="2193"/>
      <c r="D560" s="2193"/>
      <c r="E560" s="2193"/>
      <c r="F560" s="2193"/>
      <c r="G560" s="2193"/>
      <c r="H560" s="2193"/>
      <c r="I560" s="2194"/>
      <c r="J560" s="640" t="b">
        <f>IF(K559=2,TRUE,FALSE)</f>
        <v>0</v>
      </c>
      <c r="Q560" s="643" t="s">
        <v>230</v>
      </c>
      <c r="R560" s="2174"/>
      <c r="S560" s="2174"/>
      <c r="T560" s="643" t="s">
        <v>229</v>
      </c>
      <c r="V560" s="640" t="b">
        <f>IF(W559=2,TRUE,FALSE)</f>
        <v>0</v>
      </c>
      <c r="AD560" s="643" t="s">
        <v>230</v>
      </c>
      <c r="AE560" s="2174"/>
      <c r="AF560" s="2174"/>
      <c r="AG560" s="643" t="s">
        <v>229</v>
      </c>
      <c r="AI560" s="640" t="b">
        <f>IF(AJ559=2,TRUE,FALSE)</f>
        <v>0</v>
      </c>
      <c r="AP560" s="643" t="s">
        <v>230</v>
      </c>
      <c r="AQ560" s="2174"/>
      <c r="AR560" s="2174"/>
      <c r="AS560" s="643" t="s">
        <v>229</v>
      </c>
      <c r="AU560" s="640" t="b">
        <f>IF(AU558=2,TRUE,FALSE)</f>
        <v>1</v>
      </c>
      <c r="BF560" s="617"/>
      <c r="BG560" s="639"/>
      <c r="CK560" s="2191"/>
    </row>
    <row r="561" spans="1:89" ht="19.5" customHeight="1">
      <c r="B561" s="2222"/>
      <c r="C561" s="2223"/>
      <c r="D561" s="2223"/>
      <c r="E561" s="2223"/>
      <c r="F561" s="2223"/>
      <c r="G561" s="2223"/>
      <c r="H561" s="2223"/>
      <c r="I561" s="2224"/>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191"/>
    </row>
    <row r="562" spans="1:89" ht="25.35" customHeight="1">
      <c r="A562" s="609"/>
      <c r="B562" s="2222"/>
      <c r="C562" s="2223"/>
      <c r="D562" s="2223"/>
      <c r="E562" s="2223"/>
      <c r="F562" s="2223"/>
      <c r="G562" s="2223"/>
      <c r="H562" s="2223"/>
      <c r="I562" s="2224"/>
      <c r="J562" s="2175" t="s">
        <v>228</v>
      </c>
      <c r="K562" s="2176"/>
      <c r="L562" s="2176"/>
      <c r="M562" s="2176"/>
      <c r="N562" s="2176"/>
      <c r="O562" s="2176"/>
      <c r="P562" s="2176"/>
      <c r="Q562" s="2176"/>
      <c r="R562" s="2176"/>
      <c r="S562" s="2176"/>
      <c r="T562" s="2176"/>
      <c r="U562" s="2177"/>
      <c r="V562" s="2175" t="s">
        <v>237</v>
      </c>
      <c r="W562" s="2176"/>
      <c r="X562" s="2176"/>
      <c r="Y562" s="2176"/>
      <c r="Z562" s="2176"/>
      <c r="AA562" s="2176"/>
      <c r="AB562" s="2176"/>
      <c r="AC562" s="2176"/>
      <c r="AD562" s="2176"/>
      <c r="AE562" s="2176"/>
      <c r="AF562" s="2176"/>
      <c r="AG562" s="2176"/>
      <c r="AH562" s="2176"/>
      <c r="AI562" s="2175" t="s">
        <v>238</v>
      </c>
      <c r="AJ562" s="2176"/>
      <c r="AK562" s="2176"/>
      <c r="AL562" s="2176"/>
      <c r="AM562" s="2176"/>
      <c r="AN562" s="2176"/>
      <c r="AO562" s="2176"/>
      <c r="AP562" s="2176"/>
      <c r="AQ562" s="2176"/>
      <c r="AR562" s="2176"/>
      <c r="AS562" s="2176"/>
      <c r="AT562" s="2177"/>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191"/>
    </row>
    <row r="563" spans="1:89" ht="19.350000000000001" customHeight="1">
      <c r="B563" s="2222"/>
      <c r="C563" s="2223"/>
      <c r="D563" s="2223"/>
      <c r="E563" s="2223"/>
      <c r="F563" s="2223"/>
      <c r="G563" s="2223"/>
      <c r="H563" s="2223"/>
      <c r="I563" s="2224"/>
      <c r="J563" s="640" t="b">
        <f>IF(K563=1,TRUE,FALSE)</f>
        <v>1</v>
      </c>
      <c r="K563" s="758">
        <v>1</v>
      </c>
      <c r="V563" s="640" t="b">
        <f>IF(W563=1,TRUE,FALSE)</f>
        <v>1</v>
      </c>
      <c r="W563" s="758">
        <v>1</v>
      </c>
      <c r="AI563" s="640" t="b">
        <f>IF(AJ563=1,TRUE,FALSE)</f>
        <v>1</v>
      </c>
      <c r="AJ563" s="758">
        <v>1</v>
      </c>
      <c r="AU563" s="646"/>
      <c r="BF563" s="617"/>
      <c r="BG563" s="639"/>
      <c r="CK563" s="2191"/>
    </row>
    <row r="564" spans="1:89" ht="19.350000000000001" customHeight="1">
      <c r="B564" s="2222"/>
      <c r="C564" s="2223"/>
      <c r="D564" s="2223"/>
      <c r="E564" s="2223"/>
      <c r="F564" s="2223"/>
      <c r="G564" s="2223"/>
      <c r="H564" s="2223"/>
      <c r="I564" s="2224"/>
      <c r="J564" s="640" t="b">
        <f>IF(K563=2,TRUE,FALSE)</f>
        <v>0</v>
      </c>
      <c r="V564" s="640" t="b">
        <f>IF(W563=2,TRUE,FALSE)</f>
        <v>0</v>
      </c>
      <c r="AI564" s="640" t="b">
        <f>IF(AJ563=2,TRUE,FALSE)</f>
        <v>0</v>
      </c>
      <c r="AU564" s="646"/>
      <c r="BF564" s="617"/>
      <c r="BG564" s="639"/>
      <c r="CK564" s="2191"/>
    </row>
    <row r="565" spans="1:89" ht="19.350000000000001" customHeight="1" thickBot="1">
      <c r="B565" s="2257"/>
      <c r="C565" s="2258"/>
      <c r="D565" s="2258"/>
      <c r="E565" s="2258"/>
      <c r="F565" s="2258"/>
      <c r="G565" s="2258"/>
      <c r="H565" s="2258"/>
      <c r="I565" s="2259"/>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191"/>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296" t="s">
        <v>3772</v>
      </c>
      <c r="C571" s="2297"/>
      <c r="D571" s="2297"/>
      <c r="E571" s="2297"/>
      <c r="F571" s="2297"/>
      <c r="G571" s="2297"/>
      <c r="H571" s="2297"/>
      <c r="I571" s="2297"/>
      <c r="J571" s="2297"/>
      <c r="K571" s="2297"/>
      <c r="L571" s="2297"/>
      <c r="M571" s="2297"/>
      <c r="N571" s="2297"/>
      <c r="O571" s="2297"/>
      <c r="P571" s="2297"/>
      <c r="Q571" s="2297"/>
      <c r="R571" s="2297"/>
      <c r="S571" s="2297"/>
      <c r="T571" s="2297"/>
      <c r="U571" s="2297"/>
      <c r="V571" s="2297"/>
      <c r="W571" s="2297"/>
      <c r="X571" s="2297"/>
      <c r="Y571" s="2297"/>
      <c r="Z571" s="2297"/>
      <c r="AA571" s="2297"/>
      <c r="AB571" s="2297"/>
      <c r="AC571" s="2297"/>
      <c r="AD571" s="2297"/>
      <c r="AE571" s="2298" t="s">
        <v>7285</v>
      </c>
      <c r="AF571" s="2299"/>
      <c r="AG571" s="2299"/>
      <c r="AH571" s="2299"/>
      <c r="AI571" s="2299"/>
      <c r="AJ571" s="2299"/>
      <c r="AK571" s="2299"/>
      <c r="AL571" s="2299"/>
      <c r="AM571" s="2299"/>
      <c r="AN571" s="2299"/>
      <c r="AO571" s="2299"/>
      <c r="AP571" s="2299"/>
      <c r="AQ571" s="2299"/>
      <c r="AR571" s="2299"/>
      <c r="AS571" s="2299"/>
      <c r="AT571" s="2299"/>
      <c r="AU571" s="2299"/>
      <c r="AV571" s="2299"/>
      <c r="AW571" s="2299"/>
      <c r="AX571" s="2299"/>
      <c r="AY571" s="2299"/>
      <c r="AZ571" s="2299"/>
      <c r="BA571" s="2299"/>
      <c r="BB571" s="2299"/>
      <c r="BC571" s="2299"/>
      <c r="BD571" s="2299"/>
      <c r="BE571" s="2299"/>
      <c r="BF571" s="2300"/>
      <c r="BG571" s="78"/>
    </row>
    <row r="572" spans="1:89" ht="24.75" customHeight="1">
      <c r="B572" s="2291" t="s">
        <v>3773</v>
      </c>
      <c r="C572" s="2292"/>
      <c r="D572" s="2292"/>
      <c r="E572" s="2292"/>
      <c r="F572" s="2292"/>
      <c r="G572" s="2292"/>
      <c r="H572" s="2292"/>
      <c r="I572" s="2292"/>
      <c r="J572" s="2292"/>
      <c r="K572" s="2292"/>
      <c r="L572" s="2292"/>
      <c r="M572" s="2292"/>
      <c r="N572" s="2292"/>
      <c r="O572" s="2292"/>
      <c r="P572" s="2292"/>
      <c r="Q572" s="2292"/>
      <c r="R572" s="2292"/>
      <c r="S572" s="2292"/>
      <c r="T572" s="2292"/>
      <c r="U572" s="2292"/>
      <c r="V572" s="2292"/>
      <c r="W572" s="2292"/>
      <c r="X572" s="2292"/>
      <c r="Y572" s="2292"/>
      <c r="Z572" s="2292"/>
      <c r="AA572" s="2292"/>
      <c r="AB572" s="2292"/>
      <c r="AC572" s="2292"/>
      <c r="AD572" s="2292"/>
      <c r="AE572" s="2293" t="s">
        <v>7286</v>
      </c>
      <c r="AF572" s="2294"/>
      <c r="AG572" s="2294"/>
      <c r="AH572" s="2294"/>
      <c r="AI572" s="2294"/>
      <c r="AJ572" s="2294"/>
      <c r="AK572" s="2294"/>
      <c r="AL572" s="2294"/>
      <c r="AM572" s="2294"/>
      <c r="AN572" s="2294"/>
      <c r="AO572" s="2294"/>
      <c r="AP572" s="2294"/>
      <c r="AQ572" s="2294"/>
      <c r="AR572" s="2294"/>
      <c r="AS572" s="2294"/>
      <c r="AT572" s="2294"/>
      <c r="AU572" s="2294"/>
      <c r="AV572" s="2294"/>
      <c r="AW572" s="2294"/>
      <c r="AX572" s="2294"/>
      <c r="AY572" s="2294"/>
      <c r="AZ572" s="2294"/>
      <c r="BA572" s="2294"/>
      <c r="BB572" s="2294"/>
      <c r="BC572" s="2294"/>
      <c r="BD572" s="2294"/>
      <c r="BE572" s="2294"/>
      <c r="BF572" s="2295"/>
      <c r="BG572" s="78"/>
    </row>
    <row r="573" spans="1:89" ht="24.75" customHeight="1">
      <c r="B573" s="2291" t="s">
        <v>3774</v>
      </c>
      <c r="C573" s="2292"/>
      <c r="D573" s="2292"/>
      <c r="E573" s="2292"/>
      <c r="F573" s="2292"/>
      <c r="G573" s="2292"/>
      <c r="H573" s="2292"/>
      <c r="I573" s="2292"/>
      <c r="J573" s="2292"/>
      <c r="K573" s="2292"/>
      <c r="L573" s="2292"/>
      <c r="M573" s="2292"/>
      <c r="N573" s="2292"/>
      <c r="O573" s="2292"/>
      <c r="P573" s="2292"/>
      <c r="Q573" s="2292"/>
      <c r="R573" s="2292"/>
      <c r="S573" s="2292"/>
      <c r="T573" s="2292"/>
      <c r="U573" s="2292"/>
      <c r="V573" s="2292"/>
      <c r="W573" s="2292"/>
      <c r="X573" s="2292"/>
      <c r="Y573" s="2292"/>
      <c r="Z573" s="2292"/>
      <c r="AA573" s="2292"/>
      <c r="AB573" s="2292"/>
      <c r="AC573" s="2292"/>
      <c r="AD573" s="2292"/>
      <c r="AE573" s="2293" t="s">
        <v>7287</v>
      </c>
      <c r="AF573" s="2294"/>
      <c r="AG573" s="2294"/>
      <c r="AH573" s="2294"/>
      <c r="AI573" s="2294"/>
      <c r="AJ573" s="2294"/>
      <c r="AK573" s="2294"/>
      <c r="AL573" s="2294"/>
      <c r="AM573" s="2294"/>
      <c r="AN573" s="2294"/>
      <c r="AO573" s="2294"/>
      <c r="AP573" s="2294"/>
      <c r="AQ573" s="2294"/>
      <c r="AR573" s="2294"/>
      <c r="AS573" s="2294"/>
      <c r="AT573" s="2294"/>
      <c r="AU573" s="2294"/>
      <c r="AV573" s="2294"/>
      <c r="AW573" s="2294"/>
      <c r="AX573" s="2294"/>
      <c r="AY573" s="2294"/>
      <c r="AZ573" s="2294"/>
      <c r="BA573" s="2294"/>
      <c r="BB573" s="2294"/>
      <c r="BC573" s="2294"/>
      <c r="BD573" s="2294"/>
      <c r="BE573" s="2294"/>
      <c r="BF573" s="2295"/>
      <c r="BG573" s="78"/>
    </row>
    <row r="574" spans="1:89" ht="24.75" customHeight="1">
      <c r="B574" s="2291" t="s">
        <v>3775</v>
      </c>
      <c r="C574" s="2292"/>
      <c r="D574" s="2292"/>
      <c r="E574" s="2292"/>
      <c r="F574" s="2292"/>
      <c r="G574" s="2292"/>
      <c r="H574" s="2292"/>
      <c r="I574" s="2292"/>
      <c r="J574" s="2292"/>
      <c r="K574" s="2292"/>
      <c r="L574" s="2292"/>
      <c r="M574" s="2292"/>
      <c r="N574" s="2292"/>
      <c r="O574" s="2292"/>
      <c r="P574" s="2292"/>
      <c r="Q574" s="2292"/>
      <c r="R574" s="2292"/>
      <c r="S574" s="2292"/>
      <c r="T574" s="2292"/>
      <c r="U574" s="2292"/>
      <c r="V574" s="2292"/>
      <c r="W574" s="2292"/>
      <c r="X574" s="2292"/>
      <c r="Y574" s="2292"/>
      <c r="Z574" s="2292"/>
      <c r="AA574" s="2292"/>
      <c r="AB574" s="2292"/>
      <c r="AC574" s="2292"/>
      <c r="AD574" s="2292"/>
      <c r="AE574" s="2293" t="s">
        <v>7288</v>
      </c>
      <c r="AF574" s="2294"/>
      <c r="AG574" s="2294"/>
      <c r="AH574" s="2294"/>
      <c r="AI574" s="2294"/>
      <c r="AJ574" s="2294"/>
      <c r="AK574" s="2294"/>
      <c r="AL574" s="2294"/>
      <c r="AM574" s="2294"/>
      <c r="AN574" s="2294"/>
      <c r="AO574" s="2294"/>
      <c r="AP574" s="2294"/>
      <c r="AQ574" s="2294"/>
      <c r="AR574" s="2294"/>
      <c r="AS574" s="2294"/>
      <c r="AT574" s="2294"/>
      <c r="AU574" s="2294"/>
      <c r="AV574" s="2294"/>
      <c r="AW574" s="2294"/>
      <c r="AX574" s="2294"/>
      <c r="AY574" s="2294"/>
      <c r="AZ574" s="2294"/>
      <c r="BA574" s="2294"/>
      <c r="BB574" s="2294"/>
      <c r="BC574" s="2294"/>
      <c r="BD574" s="2294"/>
      <c r="BE574" s="2294"/>
      <c r="BF574" s="2295"/>
      <c r="BG574" s="78"/>
    </row>
    <row r="575" spans="1:89" ht="24.75" customHeight="1">
      <c r="B575" s="2291" t="s">
        <v>3776</v>
      </c>
      <c r="C575" s="2292"/>
      <c r="D575" s="2292"/>
      <c r="E575" s="2292"/>
      <c r="F575" s="2292"/>
      <c r="G575" s="2292"/>
      <c r="H575" s="2292"/>
      <c r="I575" s="2292"/>
      <c r="J575" s="2292"/>
      <c r="K575" s="2292"/>
      <c r="L575" s="2292"/>
      <c r="M575" s="2292"/>
      <c r="N575" s="2292"/>
      <c r="O575" s="2292"/>
      <c r="P575" s="2292"/>
      <c r="Q575" s="2292"/>
      <c r="R575" s="2292"/>
      <c r="S575" s="2292"/>
      <c r="T575" s="2292"/>
      <c r="U575" s="2292"/>
      <c r="V575" s="2292"/>
      <c r="W575" s="2292"/>
      <c r="X575" s="2292"/>
      <c r="Y575" s="2292"/>
      <c r="Z575" s="2292"/>
      <c r="AA575" s="2292"/>
      <c r="AB575" s="2292"/>
      <c r="AC575" s="2292"/>
      <c r="AD575" s="2292"/>
      <c r="AE575" s="2293" t="s">
        <v>7268</v>
      </c>
      <c r="AF575" s="2294"/>
      <c r="AG575" s="2294"/>
      <c r="AH575" s="2294"/>
      <c r="AI575" s="2294"/>
      <c r="AJ575" s="2294"/>
      <c r="AK575" s="2294"/>
      <c r="AL575" s="2294"/>
      <c r="AM575" s="2294"/>
      <c r="AN575" s="2294"/>
      <c r="AO575" s="2294"/>
      <c r="AP575" s="2294"/>
      <c r="AQ575" s="2294"/>
      <c r="AR575" s="2294"/>
      <c r="AS575" s="2294"/>
      <c r="AT575" s="2294"/>
      <c r="AU575" s="2294"/>
      <c r="AV575" s="2294"/>
      <c r="AW575" s="2294"/>
      <c r="AX575" s="2294"/>
      <c r="AY575" s="2294"/>
      <c r="AZ575" s="2294"/>
      <c r="BA575" s="2294"/>
      <c r="BB575" s="2294"/>
      <c r="BC575" s="2294"/>
      <c r="BD575" s="2294"/>
      <c r="BE575" s="2294"/>
      <c r="BF575" s="2295"/>
      <c r="BG575" s="78"/>
    </row>
    <row r="576" spans="1:89" ht="24.75" customHeight="1">
      <c r="B576" s="2291" t="s">
        <v>3777</v>
      </c>
      <c r="C576" s="2292"/>
      <c r="D576" s="2292"/>
      <c r="E576" s="2292"/>
      <c r="F576" s="2292"/>
      <c r="G576" s="2292"/>
      <c r="H576" s="2292"/>
      <c r="I576" s="2292"/>
      <c r="J576" s="2292"/>
      <c r="K576" s="2292"/>
      <c r="L576" s="2292"/>
      <c r="M576" s="2292"/>
      <c r="N576" s="2292"/>
      <c r="O576" s="2292"/>
      <c r="P576" s="2292"/>
      <c r="Q576" s="2292"/>
      <c r="R576" s="2292"/>
      <c r="S576" s="2292"/>
      <c r="T576" s="2292"/>
      <c r="U576" s="2292"/>
      <c r="V576" s="2292"/>
      <c r="W576" s="2292"/>
      <c r="X576" s="2292"/>
      <c r="Y576" s="2292"/>
      <c r="Z576" s="2292"/>
      <c r="AA576" s="2292"/>
      <c r="AB576" s="2292"/>
      <c r="AC576" s="2292"/>
      <c r="AD576" s="2292"/>
      <c r="AE576" s="2293" t="s">
        <v>7289</v>
      </c>
      <c r="AF576" s="2294"/>
      <c r="AG576" s="2294"/>
      <c r="AH576" s="2294"/>
      <c r="AI576" s="2294"/>
      <c r="AJ576" s="2294"/>
      <c r="AK576" s="2294"/>
      <c r="AL576" s="2294"/>
      <c r="AM576" s="2294"/>
      <c r="AN576" s="2294"/>
      <c r="AO576" s="2294"/>
      <c r="AP576" s="2294"/>
      <c r="AQ576" s="2294"/>
      <c r="AR576" s="2294"/>
      <c r="AS576" s="2294"/>
      <c r="AT576" s="2294"/>
      <c r="AU576" s="2294"/>
      <c r="AV576" s="2294"/>
      <c r="AW576" s="2294"/>
      <c r="AX576" s="2294"/>
      <c r="AY576" s="2294"/>
      <c r="AZ576" s="2294"/>
      <c r="BA576" s="2294"/>
      <c r="BB576" s="2294"/>
      <c r="BC576" s="2294"/>
      <c r="BD576" s="2294"/>
      <c r="BE576" s="2294"/>
      <c r="BF576" s="2295"/>
      <c r="BG576" s="78"/>
    </row>
    <row r="577" spans="2:59" ht="24.75" customHeight="1">
      <c r="B577" s="2291" t="s">
        <v>3778</v>
      </c>
      <c r="C577" s="2292"/>
      <c r="D577" s="2292"/>
      <c r="E577" s="2292"/>
      <c r="F577" s="2292"/>
      <c r="G577" s="2292"/>
      <c r="H577" s="2292"/>
      <c r="I577" s="2292"/>
      <c r="J577" s="2292"/>
      <c r="K577" s="2292"/>
      <c r="L577" s="2292"/>
      <c r="M577" s="2292"/>
      <c r="N577" s="2292"/>
      <c r="O577" s="2292"/>
      <c r="P577" s="2292"/>
      <c r="Q577" s="2292"/>
      <c r="R577" s="2292"/>
      <c r="S577" s="2292"/>
      <c r="T577" s="2292"/>
      <c r="U577" s="2292"/>
      <c r="V577" s="2292"/>
      <c r="W577" s="2292"/>
      <c r="X577" s="2292"/>
      <c r="Y577" s="2292"/>
      <c r="Z577" s="2292"/>
      <c r="AA577" s="2292"/>
      <c r="AB577" s="2292"/>
      <c r="AC577" s="2292"/>
      <c r="AD577" s="2292"/>
      <c r="AE577" s="2293"/>
      <c r="AF577" s="2294"/>
      <c r="AG577" s="2294"/>
      <c r="AH577" s="2294"/>
      <c r="AI577" s="2294"/>
      <c r="AJ577" s="2294"/>
      <c r="AK577" s="2294"/>
      <c r="AL577" s="2294"/>
      <c r="AM577" s="2294"/>
      <c r="AN577" s="2294"/>
      <c r="AO577" s="2294"/>
      <c r="AP577" s="2294"/>
      <c r="AQ577" s="2294"/>
      <c r="AR577" s="2294"/>
      <c r="AS577" s="2294"/>
      <c r="AT577" s="2294"/>
      <c r="AU577" s="2294"/>
      <c r="AV577" s="2294"/>
      <c r="AW577" s="2294"/>
      <c r="AX577" s="2294"/>
      <c r="AY577" s="2294"/>
      <c r="AZ577" s="2294"/>
      <c r="BA577" s="2294"/>
      <c r="BB577" s="2294"/>
      <c r="BC577" s="2294"/>
      <c r="BD577" s="2294"/>
      <c r="BE577" s="2294"/>
      <c r="BF577" s="2295"/>
      <c r="BG577" s="78"/>
    </row>
    <row r="578" spans="2:59" ht="24.75" customHeight="1">
      <c r="B578" s="2291" t="s">
        <v>3779</v>
      </c>
      <c r="C578" s="2292"/>
      <c r="D578" s="2292"/>
      <c r="E578" s="2292"/>
      <c r="F578" s="2292"/>
      <c r="G578" s="2292"/>
      <c r="H578" s="2292"/>
      <c r="I578" s="2292"/>
      <c r="J578" s="2292"/>
      <c r="K578" s="2292"/>
      <c r="L578" s="2292"/>
      <c r="M578" s="2292"/>
      <c r="N578" s="2292"/>
      <c r="O578" s="2292"/>
      <c r="P578" s="2292"/>
      <c r="Q578" s="2292"/>
      <c r="R578" s="2292"/>
      <c r="S578" s="2292"/>
      <c r="T578" s="2292"/>
      <c r="U578" s="2292"/>
      <c r="V578" s="2292"/>
      <c r="W578" s="2292"/>
      <c r="X578" s="2292"/>
      <c r="Y578" s="2292"/>
      <c r="Z578" s="2292"/>
      <c r="AA578" s="2292"/>
      <c r="AB578" s="2292"/>
      <c r="AC578" s="2292"/>
      <c r="AD578" s="2292"/>
      <c r="AE578" s="2303"/>
      <c r="AF578" s="2304"/>
      <c r="AG578" s="2304"/>
      <c r="AH578" s="2304"/>
      <c r="AI578" s="2304"/>
      <c r="AJ578" s="2304"/>
      <c r="AK578" s="2304"/>
      <c r="AL578" s="2304"/>
      <c r="AM578" s="2304"/>
      <c r="AN578" s="2304"/>
      <c r="AO578" s="2304"/>
      <c r="AP578" s="2304"/>
      <c r="AQ578" s="2304"/>
      <c r="AR578" s="2304"/>
      <c r="AS578" s="2304"/>
      <c r="AT578" s="2304"/>
      <c r="AU578" s="2304"/>
      <c r="AV578" s="2304"/>
      <c r="AW578" s="2304"/>
      <c r="AX578" s="2304"/>
      <c r="AY578" s="2304"/>
      <c r="AZ578" s="2304"/>
      <c r="BA578" s="2304"/>
      <c r="BB578" s="2304"/>
      <c r="BC578" s="2304"/>
      <c r="BD578" s="2304"/>
      <c r="BE578" s="2304"/>
      <c r="BF578" s="2305"/>
      <c r="BG578" s="78"/>
    </row>
    <row r="579" spans="2:59" ht="24.75" customHeight="1">
      <c r="B579" s="2291"/>
      <c r="C579" s="2292" t="s">
        <v>3780</v>
      </c>
      <c r="D579" s="2292"/>
      <c r="E579" s="2292"/>
      <c r="F579" s="2292"/>
      <c r="G579" s="2292"/>
      <c r="H579" s="2292"/>
      <c r="I579" s="2292"/>
      <c r="J579" s="2292"/>
      <c r="K579" s="2292"/>
      <c r="L579" s="2292"/>
      <c r="M579" s="2292"/>
      <c r="N579" s="2292"/>
      <c r="O579" s="2292"/>
      <c r="P579" s="2292"/>
      <c r="Q579" s="2292"/>
      <c r="R579" s="2292"/>
      <c r="S579" s="2292"/>
      <c r="T579" s="2292"/>
      <c r="U579" s="2292"/>
      <c r="V579" s="2292"/>
      <c r="W579" s="2292"/>
      <c r="X579" s="2292"/>
      <c r="Y579" s="2292"/>
      <c r="Z579" s="2292"/>
      <c r="AA579" s="2292"/>
      <c r="AB579" s="2292"/>
      <c r="AC579" s="2292"/>
      <c r="AD579" s="2292"/>
      <c r="AE579" s="2301"/>
      <c r="AF579" s="2301"/>
      <c r="AG579" s="2301"/>
      <c r="AH579" s="2301"/>
      <c r="AI579" s="2301"/>
      <c r="AJ579" s="2301"/>
      <c r="AK579" s="2301"/>
      <c r="AL579" s="2301"/>
      <c r="AM579" s="2301"/>
      <c r="AN579" s="2301"/>
      <c r="AO579" s="2301"/>
      <c r="AP579" s="2301"/>
      <c r="AQ579" s="2301"/>
      <c r="AR579" s="2301"/>
      <c r="AS579" s="2301"/>
      <c r="AT579" s="2301"/>
      <c r="AU579" s="2301"/>
      <c r="AV579" s="2301"/>
      <c r="AW579" s="2301"/>
      <c r="AX579" s="2301"/>
      <c r="AY579" s="2301"/>
      <c r="AZ579" s="2301"/>
      <c r="BA579" s="2301"/>
      <c r="BB579" s="2301"/>
      <c r="BC579" s="2301"/>
      <c r="BD579" s="2301"/>
      <c r="BE579" s="2301"/>
      <c r="BF579" s="2302"/>
      <c r="BG579" s="78"/>
    </row>
    <row r="580" spans="2:59" ht="24.75" customHeight="1">
      <c r="B580" s="2291"/>
      <c r="C580" s="2292" t="s">
        <v>3781</v>
      </c>
      <c r="D580" s="2292"/>
      <c r="E580" s="2292"/>
      <c r="F580" s="2292"/>
      <c r="G580" s="2292"/>
      <c r="H580" s="2292"/>
      <c r="I580" s="2292"/>
      <c r="J580" s="2292"/>
      <c r="K580" s="2292"/>
      <c r="L580" s="2292"/>
      <c r="M580" s="2292"/>
      <c r="N580" s="2292"/>
      <c r="O580" s="2292"/>
      <c r="P580" s="2292"/>
      <c r="Q580" s="2292"/>
      <c r="R580" s="2292"/>
      <c r="S580" s="2292"/>
      <c r="T580" s="2292"/>
      <c r="U580" s="2292"/>
      <c r="V580" s="2292"/>
      <c r="W580" s="2292"/>
      <c r="X580" s="2292"/>
      <c r="Y580" s="2292"/>
      <c r="Z580" s="2292"/>
      <c r="AA580" s="2292"/>
      <c r="AB580" s="2292"/>
      <c r="AC580" s="2292"/>
      <c r="AD580" s="2292"/>
      <c r="AE580" s="2301"/>
      <c r="AF580" s="2301"/>
      <c r="AG580" s="2301"/>
      <c r="AH580" s="2301"/>
      <c r="AI580" s="2301"/>
      <c r="AJ580" s="2301"/>
      <c r="AK580" s="2301"/>
      <c r="AL580" s="2301"/>
      <c r="AM580" s="2301"/>
      <c r="AN580" s="2301"/>
      <c r="AO580" s="2301"/>
      <c r="AP580" s="2301"/>
      <c r="AQ580" s="2301"/>
      <c r="AR580" s="2301"/>
      <c r="AS580" s="2301"/>
      <c r="AT580" s="2301"/>
      <c r="AU580" s="2301"/>
      <c r="AV580" s="2301"/>
      <c r="AW580" s="2301"/>
      <c r="AX580" s="2301"/>
      <c r="AY580" s="2301"/>
      <c r="AZ580" s="2301"/>
      <c r="BA580" s="2301"/>
      <c r="BB580" s="2301"/>
      <c r="BC580" s="2301"/>
      <c r="BD580" s="2301"/>
      <c r="BE580" s="2301"/>
      <c r="BF580" s="2302"/>
      <c r="BG580" s="78"/>
    </row>
    <row r="581" spans="2:59" ht="24.75" customHeight="1">
      <c r="B581" s="2291"/>
      <c r="C581" s="2292" t="s">
        <v>3782</v>
      </c>
      <c r="D581" s="2292"/>
      <c r="E581" s="2292"/>
      <c r="F581" s="2292"/>
      <c r="G581" s="2292"/>
      <c r="H581" s="2292"/>
      <c r="I581" s="2292"/>
      <c r="J581" s="2292"/>
      <c r="K581" s="2292"/>
      <c r="L581" s="2292"/>
      <c r="M581" s="2292"/>
      <c r="N581" s="2292"/>
      <c r="O581" s="2292"/>
      <c r="P581" s="2292"/>
      <c r="Q581" s="2292"/>
      <c r="R581" s="2292"/>
      <c r="S581" s="2292"/>
      <c r="T581" s="2292"/>
      <c r="U581" s="2292"/>
      <c r="V581" s="2292"/>
      <c r="W581" s="2292"/>
      <c r="X581" s="2292"/>
      <c r="Y581" s="2292"/>
      <c r="Z581" s="2292"/>
      <c r="AA581" s="2292"/>
      <c r="AB581" s="2292"/>
      <c r="AC581" s="2292"/>
      <c r="AD581" s="2292"/>
      <c r="AE581" s="2301"/>
      <c r="AF581" s="2301"/>
      <c r="AG581" s="2301"/>
      <c r="AH581" s="2301"/>
      <c r="AI581" s="2301"/>
      <c r="AJ581" s="2301"/>
      <c r="AK581" s="2301"/>
      <c r="AL581" s="2301"/>
      <c r="AM581" s="2301"/>
      <c r="AN581" s="2301"/>
      <c r="AO581" s="2301"/>
      <c r="AP581" s="2301"/>
      <c r="AQ581" s="2301"/>
      <c r="AR581" s="2301"/>
      <c r="AS581" s="2301"/>
      <c r="AT581" s="2301"/>
      <c r="AU581" s="2301"/>
      <c r="AV581" s="2301"/>
      <c r="AW581" s="2301"/>
      <c r="AX581" s="2301"/>
      <c r="AY581" s="2301"/>
      <c r="AZ581" s="2301"/>
      <c r="BA581" s="2301"/>
      <c r="BB581" s="2301"/>
      <c r="BC581" s="2301"/>
      <c r="BD581" s="2301"/>
      <c r="BE581" s="2301"/>
      <c r="BF581" s="2302"/>
      <c r="BG581" s="78"/>
    </row>
    <row r="582" spans="2:59" ht="24.75" customHeight="1">
      <c r="B582" s="2291" t="s">
        <v>3783</v>
      </c>
      <c r="C582" s="2292"/>
      <c r="D582" s="2292"/>
      <c r="E582" s="2292"/>
      <c r="F582" s="2292"/>
      <c r="G582" s="2292"/>
      <c r="H582" s="2292"/>
      <c r="I582" s="2292"/>
      <c r="J582" s="2292"/>
      <c r="K582" s="2292"/>
      <c r="L582" s="2292"/>
      <c r="M582" s="2292"/>
      <c r="N582" s="2292"/>
      <c r="O582" s="2292"/>
      <c r="P582" s="2292"/>
      <c r="Q582" s="2292"/>
      <c r="R582" s="2292"/>
      <c r="S582" s="2292"/>
      <c r="T582" s="2292"/>
      <c r="U582" s="2292"/>
      <c r="V582" s="2292"/>
      <c r="W582" s="2292"/>
      <c r="X582" s="2292"/>
      <c r="Y582" s="2292"/>
      <c r="Z582" s="2292"/>
      <c r="AA582" s="2292"/>
      <c r="AB582" s="2292"/>
      <c r="AC582" s="2292"/>
      <c r="AD582" s="2292"/>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291" t="s">
        <v>3784</v>
      </c>
      <c r="C583" s="2292"/>
      <c r="D583" s="2292"/>
      <c r="E583" s="2292"/>
      <c r="F583" s="2292"/>
      <c r="G583" s="2292"/>
      <c r="H583" s="2292"/>
      <c r="I583" s="2292"/>
      <c r="J583" s="2292"/>
      <c r="K583" s="2292"/>
      <c r="L583" s="2292"/>
      <c r="M583" s="2292"/>
      <c r="N583" s="2292"/>
      <c r="O583" s="2292"/>
      <c r="P583" s="2292"/>
      <c r="Q583" s="2292"/>
      <c r="R583" s="2292"/>
      <c r="S583" s="2292"/>
      <c r="T583" s="2292"/>
      <c r="U583" s="2292"/>
      <c r="V583" s="2292"/>
      <c r="W583" s="2292"/>
      <c r="X583" s="2292"/>
      <c r="Y583" s="2292"/>
      <c r="Z583" s="2292"/>
      <c r="AA583" s="2292"/>
      <c r="AB583" s="2292"/>
      <c r="AC583" s="2292"/>
      <c r="AD583" s="2292"/>
      <c r="AE583" s="2293"/>
      <c r="AF583" s="2294"/>
      <c r="AG583" s="2294"/>
      <c r="AH583" s="2294"/>
      <c r="AI583" s="2294"/>
      <c r="AJ583" s="2294"/>
      <c r="AK583" s="2294"/>
      <c r="AL583" s="2294"/>
      <c r="AM583" s="2294"/>
      <c r="AN583" s="2294"/>
      <c r="AO583" s="2294"/>
      <c r="AP583" s="2294"/>
      <c r="AQ583" s="2294"/>
      <c r="AR583" s="2294"/>
      <c r="AS583" s="2294"/>
      <c r="AT583" s="2294"/>
      <c r="AU583" s="2294"/>
      <c r="AV583" s="2294"/>
      <c r="AW583" s="2294"/>
      <c r="AX583" s="2294"/>
      <c r="AY583" s="2294"/>
      <c r="AZ583" s="2294"/>
      <c r="BA583" s="2294"/>
      <c r="BB583" s="2294"/>
      <c r="BC583" s="2294"/>
      <c r="BD583" s="2294"/>
      <c r="BE583" s="2294"/>
      <c r="BF583" s="2295"/>
      <c r="BG583" s="78"/>
    </row>
    <row r="584" spans="2:59" ht="24.75" customHeight="1">
      <c r="B584" s="2291" t="s">
        <v>3785</v>
      </c>
      <c r="C584" s="2292"/>
      <c r="D584" s="2292"/>
      <c r="E584" s="2292"/>
      <c r="F584" s="2292"/>
      <c r="G584" s="2292"/>
      <c r="H584" s="2292"/>
      <c r="I584" s="2292"/>
      <c r="J584" s="2292"/>
      <c r="K584" s="2292"/>
      <c r="L584" s="2292"/>
      <c r="M584" s="2292"/>
      <c r="N584" s="2292"/>
      <c r="O584" s="2292"/>
      <c r="P584" s="2292"/>
      <c r="Q584" s="2292"/>
      <c r="R584" s="2292"/>
      <c r="S584" s="2292"/>
      <c r="T584" s="2292"/>
      <c r="U584" s="2292"/>
      <c r="V584" s="2292"/>
      <c r="W584" s="2292"/>
      <c r="X584" s="2292"/>
      <c r="Y584" s="2292"/>
      <c r="Z584" s="2292"/>
      <c r="AA584" s="2292"/>
      <c r="AB584" s="2292"/>
      <c r="AC584" s="2292"/>
      <c r="AD584" s="2292"/>
      <c r="AE584" s="2303"/>
      <c r="AF584" s="2304"/>
      <c r="AG584" s="2304"/>
      <c r="AH584" s="2304"/>
      <c r="AI584" s="2304"/>
      <c r="AJ584" s="2304"/>
      <c r="AK584" s="2304"/>
      <c r="AL584" s="2304"/>
      <c r="AM584" s="2304"/>
      <c r="AN584" s="2304"/>
      <c r="AO584" s="2304"/>
      <c r="AP584" s="2304"/>
      <c r="AQ584" s="2304"/>
      <c r="AR584" s="2304"/>
      <c r="AS584" s="2304"/>
      <c r="AT584" s="2304"/>
      <c r="AU584" s="2304"/>
      <c r="AV584" s="2304"/>
      <c r="AW584" s="2304"/>
      <c r="AX584" s="2304"/>
      <c r="AY584" s="2304"/>
      <c r="AZ584" s="2304"/>
      <c r="BA584" s="2304"/>
      <c r="BB584" s="2304"/>
      <c r="BC584" s="2304"/>
      <c r="BD584" s="2304"/>
      <c r="BE584" s="2304"/>
      <c r="BF584" s="2305"/>
      <c r="BG584" s="78"/>
    </row>
    <row r="585" spans="2:59" ht="30" customHeight="1">
      <c r="B585" s="2291"/>
      <c r="C585" s="2307" t="s">
        <v>3786</v>
      </c>
      <c r="D585" s="2307"/>
      <c r="E585" s="2307"/>
      <c r="F585" s="2307"/>
      <c r="G585" s="2307"/>
      <c r="H585" s="2307"/>
      <c r="I585" s="2307"/>
      <c r="J585" s="2307"/>
      <c r="K585" s="2307"/>
      <c r="L585" s="2307"/>
      <c r="M585" s="2307"/>
      <c r="N585" s="2307"/>
      <c r="O585" s="2307"/>
      <c r="P585" s="2307"/>
      <c r="Q585" s="2307"/>
      <c r="R585" s="2307"/>
      <c r="S585" s="2307"/>
      <c r="T585" s="2307"/>
      <c r="U585" s="2307"/>
      <c r="V585" s="2307"/>
      <c r="W585" s="2307"/>
      <c r="X585" s="2307"/>
      <c r="Y585" s="2307"/>
      <c r="Z585" s="2307"/>
      <c r="AA585" s="2307"/>
      <c r="AB585" s="2307"/>
      <c r="AC585" s="2307"/>
      <c r="AD585" s="2307"/>
      <c r="AE585" s="2293"/>
      <c r="AF585" s="2294"/>
      <c r="AG585" s="2294"/>
      <c r="AH585" s="2294"/>
      <c r="AI585" s="2294"/>
      <c r="AJ585" s="2294"/>
      <c r="AK585" s="2294"/>
      <c r="AL585" s="2294"/>
      <c r="AM585" s="2294"/>
      <c r="AN585" s="2294"/>
      <c r="AO585" s="2294"/>
      <c r="AP585" s="2294"/>
      <c r="AQ585" s="2294"/>
      <c r="AR585" s="2294"/>
      <c r="AS585" s="2294"/>
      <c r="AT585" s="2294"/>
      <c r="AU585" s="2294"/>
      <c r="AV585" s="2294"/>
      <c r="AW585" s="2294"/>
      <c r="AX585" s="2294"/>
      <c r="AY585" s="2294"/>
      <c r="AZ585" s="2294"/>
      <c r="BA585" s="2294"/>
      <c r="BB585" s="2294"/>
      <c r="BC585" s="2294"/>
      <c r="BD585" s="2294"/>
      <c r="BE585" s="2294"/>
      <c r="BF585" s="2295"/>
      <c r="BG585" s="78"/>
    </row>
    <row r="586" spans="2:59" ht="24.75" customHeight="1">
      <c r="B586" s="2291"/>
      <c r="C586" s="2306" t="s">
        <v>3787</v>
      </c>
      <c r="D586" s="2292"/>
      <c r="E586" s="2292"/>
      <c r="F586" s="2292"/>
      <c r="G586" s="2292"/>
      <c r="H586" s="2292"/>
      <c r="I586" s="2292"/>
      <c r="J586" s="2292"/>
      <c r="K586" s="2292"/>
      <c r="L586" s="2292"/>
      <c r="M586" s="2292"/>
      <c r="N586" s="2292"/>
      <c r="O586" s="2292"/>
      <c r="P586" s="2292"/>
      <c r="Q586" s="2292"/>
      <c r="R586" s="2292"/>
      <c r="S586" s="2292"/>
      <c r="T586" s="2292"/>
      <c r="U586" s="2292"/>
      <c r="V586" s="2292"/>
      <c r="W586" s="2292"/>
      <c r="X586" s="2292"/>
      <c r="Y586" s="2292"/>
      <c r="Z586" s="2292"/>
      <c r="AA586" s="2292"/>
      <c r="AB586" s="2292"/>
      <c r="AC586" s="2292"/>
      <c r="AD586" s="2292"/>
      <c r="AE586" s="2293"/>
      <c r="AF586" s="2294"/>
      <c r="AG586" s="2294"/>
      <c r="AH586" s="2294"/>
      <c r="AI586" s="2294"/>
      <c r="AJ586" s="2294"/>
      <c r="AK586" s="2294"/>
      <c r="AL586" s="2294"/>
      <c r="AM586" s="2294"/>
      <c r="AN586" s="2294"/>
      <c r="AO586" s="2294"/>
      <c r="AP586" s="2294"/>
      <c r="AQ586" s="2294"/>
      <c r="AR586" s="2294"/>
      <c r="AS586" s="2294"/>
      <c r="AT586" s="2294"/>
      <c r="AU586" s="2294"/>
      <c r="AV586" s="2294"/>
      <c r="AW586" s="2294"/>
      <c r="AX586" s="2294"/>
      <c r="AY586" s="2294"/>
      <c r="AZ586" s="2294"/>
      <c r="BA586" s="2294"/>
      <c r="BB586" s="2294"/>
      <c r="BC586" s="2294"/>
      <c r="BD586" s="2294"/>
      <c r="BE586" s="2294"/>
      <c r="BF586" s="2295"/>
      <c r="BG586" s="78"/>
    </row>
    <row r="587" spans="2:59" ht="24.75" customHeight="1">
      <c r="B587" s="2291"/>
      <c r="C587" s="967"/>
      <c r="D587" s="2292" t="s">
        <v>3788</v>
      </c>
      <c r="E587" s="2292"/>
      <c r="F587" s="2292"/>
      <c r="G587" s="2292"/>
      <c r="H587" s="2292"/>
      <c r="I587" s="2292"/>
      <c r="J587" s="2292"/>
      <c r="K587" s="2292"/>
      <c r="L587" s="2292"/>
      <c r="M587" s="2292"/>
      <c r="N587" s="2292"/>
      <c r="O587" s="2292"/>
      <c r="P587" s="2292"/>
      <c r="Q587" s="2292"/>
      <c r="R587" s="2292"/>
      <c r="S587" s="2292"/>
      <c r="T587" s="2292"/>
      <c r="U587" s="2292"/>
      <c r="V587" s="2292"/>
      <c r="W587" s="2292"/>
      <c r="X587" s="2292"/>
      <c r="Y587" s="2292"/>
      <c r="Z587" s="2292"/>
      <c r="AA587" s="2292"/>
      <c r="AB587" s="2292"/>
      <c r="AC587" s="2292"/>
      <c r="AD587" s="2292"/>
      <c r="AE587" s="2293"/>
      <c r="AF587" s="2294"/>
      <c r="AG587" s="2294"/>
      <c r="AH587" s="2294"/>
      <c r="AI587" s="2294"/>
      <c r="AJ587" s="2294"/>
      <c r="AK587" s="2294"/>
      <c r="AL587" s="2294"/>
      <c r="AM587" s="2294"/>
      <c r="AN587" s="2294"/>
      <c r="AO587" s="2294"/>
      <c r="AP587" s="2294"/>
      <c r="AQ587" s="2294"/>
      <c r="AR587" s="2294"/>
      <c r="AS587" s="2294"/>
      <c r="AT587" s="2294"/>
      <c r="AU587" s="2294"/>
      <c r="AV587" s="2294"/>
      <c r="AW587" s="2294"/>
      <c r="AX587" s="2294"/>
      <c r="AY587" s="2294"/>
      <c r="AZ587" s="2294"/>
      <c r="BA587" s="2294"/>
      <c r="BB587" s="2294"/>
      <c r="BC587" s="2294"/>
      <c r="BD587" s="2294"/>
      <c r="BE587" s="2294"/>
      <c r="BF587" s="2295"/>
      <c r="BG587" s="78"/>
    </row>
    <row r="588" spans="2:59" ht="24.75" customHeight="1">
      <c r="B588" s="2291"/>
      <c r="C588" s="2292" t="s">
        <v>3789</v>
      </c>
      <c r="D588" s="2292"/>
      <c r="E588" s="2292"/>
      <c r="F588" s="2292"/>
      <c r="G588" s="2292"/>
      <c r="H588" s="2292"/>
      <c r="I588" s="2292"/>
      <c r="J588" s="2292"/>
      <c r="K588" s="2292"/>
      <c r="L588" s="2292"/>
      <c r="M588" s="2292"/>
      <c r="N588" s="2292"/>
      <c r="O588" s="2292"/>
      <c r="P588" s="2292"/>
      <c r="Q588" s="2292"/>
      <c r="R588" s="2292"/>
      <c r="S588" s="2292"/>
      <c r="T588" s="2292"/>
      <c r="U588" s="2292"/>
      <c r="V588" s="2292"/>
      <c r="W588" s="2292"/>
      <c r="X588" s="2292"/>
      <c r="Y588" s="2292"/>
      <c r="Z588" s="2292"/>
      <c r="AA588" s="2292"/>
      <c r="AB588" s="2292"/>
      <c r="AC588" s="2292"/>
      <c r="AD588" s="2292"/>
      <c r="AE588" s="2293"/>
      <c r="AF588" s="2294"/>
      <c r="AG588" s="2294"/>
      <c r="AH588" s="2294"/>
      <c r="AI588" s="2294"/>
      <c r="AJ588" s="2294"/>
      <c r="AK588" s="2294"/>
      <c r="AL588" s="2294"/>
      <c r="AM588" s="2294"/>
      <c r="AN588" s="2294"/>
      <c r="AO588" s="2294"/>
      <c r="AP588" s="2294"/>
      <c r="AQ588" s="2294"/>
      <c r="AR588" s="2294"/>
      <c r="AS588" s="2294"/>
      <c r="AT588" s="2294"/>
      <c r="AU588" s="2294"/>
      <c r="AV588" s="2294"/>
      <c r="AW588" s="2294"/>
      <c r="AX588" s="2294"/>
      <c r="AY588" s="2294"/>
      <c r="AZ588" s="2294"/>
      <c r="BA588" s="2294"/>
      <c r="BB588" s="2294"/>
      <c r="BC588" s="2294"/>
      <c r="BD588" s="2294"/>
      <c r="BE588" s="2294"/>
      <c r="BF588" s="2295"/>
      <c r="BG588" s="78"/>
    </row>
    <row r="589" spans="2:59" ht="24.75" customHeight="1">
      <c r="B589" s="2291"/>
      <c r="C589" s="2292" t="s">
        <v>3790</v>
      </c>
      <c r="D589" s="2292"/>
      <c r="E589" s="2292"/>
      <c r="F589" s="2292"/>
      <c r="G589" s="2292"/>
      <c r="H589" s="2292"/>
      <c r="I589" s="2292"/>
      <c r="J589" s="2292"/>
      <c r="K589" s="2292"/>
      <c r="L589" s="2292"/>
      <c r="M589" s="2292"/>
      <c r="N589" s="2292"/>
      <c r="O589" s="2292"/>
      <c r="P589" s="2292"/>
      <c r="Q589" s="2292"/>
      <c r="R589" s="2292"/>
      <c r="S589" s="2292"/>
      <c r="T589" s="2292"/>
      <c r="U589" s="2292"/>
      <c r="V589" s="2292"/>
      <c r="W589" s="2292"/>
      <c r="X589" s="2292"/>
      <c r="Y589" s="2292"/>
      <c r="Z589" s="2292"/>
      <c r="AA589" s="2292"/>
      <c r="AB589" s="2292"/>
      <c r="AC589" s="2292"/>
      <c r="AD589" s="2292"/>
      <c r="AE589" s="2293"/>
      <c r="AF589" s="2294"/>
      <c r="AG589" s="2294"/>
      <c r="AH589" s="2294"/>
      <c r="AI589" s="2294"/>
      <c r="AJ589" s="2294"/>
      <c r="AK589" s="2294"/>
      <c r="AL589" s="2294"/>
      <c r="AM589" s="2294"/>
      <c r="AN589" s="2294"/>
      <c r="AO589" s="2294"/>
      <c r="AP589" s="2294"/>
      <c r="AQ589" s="2294"/>
      <c r="AR589" s="2294"/>
      <c r="AS589" s="2294"/>
      <c r="AT589" s="2294"/>
      <c r="AU589" s="2294"/>
      <c r="AV589" s="2294"/>
      <c r="AW589" s="2294"/>
      <c r="AX589" s="2294"/>
      <c r="AY589" s="2294"/>
      <c r="AZ589" s="2294"/>
      <c r="BA589" s="2294"/>
      <c r="BB589" s="2294"/>
      <c r="BC589" s="2294"/>
      <c r="BD589" s="2294"/>
      <c r="BE589" s="2294"/>
      <c r="BF589" s="2295"/>
      <c r="BG589" s="78"/>
    </row>
    <row r="590" spans="2:59" ht="24.75" customHeight="1">
      <c r="B590" s="2291"/>
      <c r="C590" s="2306" t="s">
        <v>3791</v>
      </c>
      <c r="D590" s="2292"/>
      <c r="E590" s="2292"/>
      <c r="F590" s="2292"/>
      <c r="G590" s="2292"/>
      <c r="H590" s="2292"/>
      <c r="I590" s="2292"/>
      <c r="J590" s="2292"/>
      <c r="K590" s="2292"/>
      <c r="L590" s="2292"/>
      <c r="M590" s="2292"/>
      <c r="N590" s="2292"/>
      <c r="O590" s="2292"/>
      <c r="P590" s="2292"/>
      <c r="Q590" s="2292"/>
      <c r="R590" s="2292"/>
      <c r="S590" s="2292"/>
      <c r="T590" s="2292"/>
      <c r="U590" s="2292"/>
      <c r="V590" s="2292"/>
      <c r="W590" s="2292"/>
      <c r="X590" s="2292"/>
      <c r="Y590" s="2292"/>
      <c r="Z590" s="2292"/>
      <c r="AA590" s="2292"/>
      <c r="AB590" s="2292"/>
      <c r="AC590" s="2292"/>
      <c r="AD590" s="2292"/>
      <c r="AE590" s="2293"/>
      <c r="AF590" s="2294"/>
      <c r="AG590" s="2294"/>
      <c r="AH590" s="2294"/>
      <c r="AI590" s="2294"/>
      <c r="AJ590" s="2294"/>
      <c r="AK590" s="2294"/>
      <c r="AL590" s="2294"/>
      <c r="AM590" s="2294"/>
      <c r="AN590" s="2294"/>
      <c r="AO590" s="2294"/>
      <c r="AP590" s="2294"/>
      <c r="AQ590" s="2294"/>
      <c r="AR590" s="2294"/>
      <c r="AS590" s="2294"/>
      <c r="AT590" s="2294"/>
      <c r="AU590" s="2294"/>
      <c r="AV590" s="2294"/>
      <c r="AW590" s="2294"/>
      <c r="AX590" s="2294"/>
      <c r="AY590" s="2294"/>
      <c r="AZ590" s="2294"/>
      <c r="BA590" s="2294"/>
      <c r="BB590" s="2294"/>
      <c r="BC590" s="2294"/>
      <c r="BD590" s="2294"/>
      <c r="BE590" s="2294"/>
      <c r="BF590" s="2295"/>
      <c r="BG590" s="78"/>
    </row>
    <row r="591" spans="2:59" ht="24.75" customHeight="1">
      <c r="B591" s="2291"/>
      <c r="C591" s="967"/>
      <c r="D591" s="2292" t="s">
        <v>3792</v>
      </c>
      <c r="E591" s="2292"/>
      <c r="F591" s="2292"/>
      <c r="G591" s="2292"/>
      <c r="H591" s="2292"/>
      <c r="I591" s="2292"/>
      <c r="J591" s="2292"/>
      <c r="K591" s="2292"/>
      <c r="L591" s="2292"/>
      <c r="M591" s="2292"/>
      <c r="N591" s="2292"/>
      <c r="O591" s="2292"/>
      <c r="P591" s="2292"/>
      <c r="Q591" s="2292"/>
      <c r="R591" s="2292"/>
      <c r="S591" s="2292"/>
      <c r="T591" s="2292"/>
      <c r="U591" s="2292"/>
      <c r="V591" s="2292"/>
      <c r="W591" s="2292"/>
      <c r="X591" s="2292"/>
      <c r="Y591" s="2292"/>
      <c r="Z591" s="2292"/>
      <c r="AA591" s="2292"/>
      <c r="AB591" s="2292"/>
      <c r="AC591" s="2292"/>
      <c r="AD591" s="2292"/>
      <c r="AE591" s="2293"/>
      <c r="AF591" s="2294"/>
      <c r="AG591" s="2294"/>
      <c r="AH591" s="2294"/>
      <c r="AI591" s="2294"/>
      <c r="AJ591" s="2294"/>
      <c r="AK591" s="2294"/>
      <c r="AL591" s="2294"/>
      <c r="AM591" s="2294"/>
      <c r="AN591" s="2294"/>
      <c r="AO591" s="2294"/>
      <c r="AP591" s="2294"/>
      <c r="AQ591" s="2294"/>
      <c r="AR591" s="2294"/>
      <c r="AS591" s="2294"/>
      <c r="AT591" s="2294"/>
      <c r="AU591" s="2294"/>
      <c r="AV591" s="2294"/>
      <c r="AW591" s="2294"/>
      <c r="AX591" s="2294"/>
      <c r="AY591" s="2294"/>
      <c r="AZ591" s="2294"/>
      <c r="BA591" s="2294"/>
      <c r="BB591" s="2294"/>
      <c r="BC591" s="2294"/>
      <c r="BD591" s="2294"/>
      <c r="BE591" s="2294"/>
      <c r="BF591" s="2295"/>
      <c r="BG591" s="78"/>
    </row>
    <row r="592" spans="2:59" ht="24.75" customHeight="1">
      <c r="B592" s="2291"/>
      <c r="C592" s="2292" t="s">
        <v>3793</v>
      </c>
      <c r="D592" s="2292"/>
      <c r="E592" s="2292"/>
      <c r="F592" s="2292"/>
      <c r="G592" s="2292"/>
      <c r="H592" s="2292"/>
      <c r="I592" s="2292"/>
      <c r="J592" s="2292"/>
      <c r="K592" s="2292"/>
      <c r="L592" s="2292"/>
      <c r="M592" s="2292"/>
      <c r="N592" s="2292"/>
      <c r="O592" s="2292"/>
      <c r="P592" s="2292"/>
      <c r="Q592" s="2292"/>
      <c r="R592" s="2292"/>
      <c r="S592" s="2292"/>
      <c r="T592" s="2292"/>
      <c r="U592" s="2292"/>
      <c r="V592" s="2292"/>
      <c r="W592" s="2292"/>
      <c r="X592" s="2292"/>
      <c r="Y592" s="2292"/>
      <c r="Z592" s="2292"/>
      <c r="AA592" s="2292"/>
      <c r="AB592" s="2292"/>
      <c r="AC592" s="2292"/>
      <c r="AD592" s="2292"/>
      <c r="AE592" s="2293"/>
      <c r="AF592" s="2294"/>
      <c r="AG592" s="2294"/>
      <c r="AH592" s="2294"/>
      <c r="AI592" s="2294"/>
      <c r="AJ592" s="2294"/>
      <c r="AK592" s="2294"/>
      <c r="AL592" s="2294"/>
      <c r="AM592" s="2294"/>
      <c r="AN592" s="2294"/>
      <c r="AO592" s="2294"/>
      <c r="AP592" s="2294"/>
      <c r="AQ592" s="2294"/>
      <c r="AR592" s="2294"/>
      <c r="AS592" s="2294"/>
      <c r="AT592" s="2294"/>
      <c r="AU592" s="2294"/>
      <c r="AV592" s="2294"/>
      <c r="AW592" s="2294"/>
      <c r="AX592" s="2294"/>
      <c r="AY592" s="2294"/>
      <c r="AZ592" s="2294"/>
      <c r="BA592" s="2294"/>
      <c r="BB592" s="2294"/>
      <c r="BC592" s="2294"/>
      <c r="BD592" s="2294"/>
      <c r="BE592" s="2294"/>
      <c r="BF592" s="2295"/>
      <c r="BG592" s="78"/>
    </row>
    <row r="593" spans="1:59" ht="24.75" customHeight="1" thickBot="1">
      <c r="B593" s="2309" t="s">
        <v>3794</v>
      </c>
      <c r="C593" s="2310"/>
      <c r="D593" s="2310"/>
      <c r="E593" s="2310"/>
      <c r="F593" s="2310"/>
      <c r="G593" s="2310"/>
      <c r="H593" s="2310"/>
      <c r="I593" s="2310"/>
      <c r="J593" s="2310"/>
      <c r="K593" s="2310"/>
      <c r="L593" s="2310"/>
      <c r="M593" s="2310"/>
      <c r="N593" s="2310"/>
      <c r="O593" s="2310"/>
      <c r="P593" s="2310"/>
      <c r="Q593" s="2310"/>
      <c r="R593" s="2310"/>
      <c r="S593" s="2310"/>
      <c r="T593" s="2310"/>
      <c r="U593" s="2310"/>
      <c r="V593" s="2310"/>
      <c r="W593" s="2310"/>
      <c r="X593" s="2310"/>
      <c r="Y593" s="2310"/>
      <c r="Z593" s="2310"/>
      <c r="AA593" s="2310"/>
      <c r="AB593" s="2310"/>
      <c r="AC593" s="2310"/>
      <c r="AD593" s="2310"/>
      <c r="AE593" s="2311"/>
      <c r="AF593" s="2312"/>
      <c r="AG593" s="2312"/>
      <c r="AH593" s="2312"/>
      <c r="AI593" s="2312"/>
      <c r="AJ593" s="2312"/>
      <c r="AK593" s="2312"/>
      <c r="AL593" s="2312"/>
      <c r="AM593" s="2312"/>
      <c r="AN593" s="2312"/>
      <c r="AO593" s="2312"/>
      <c r="AP593" s="2312"/>
      <c r="AQ593" s="2312"/>
      <c r="AR593" s="2312"/>
      <c r="AS593" s="2312"/>
      <c r="AT593" s="2312"/>
      <c r="AU593" s="2312"/>
      <c r="AV593" s="2312"/>
      <c r="AW593" s="2312"/>
      <c r="AX593" s="2312"/>
      <c r="AY593" s="2312"/>
      <c r="AZ593" s="2312"/>
      <c r="BA593" s="2312"/>
      <c r="BB593" s="2312"/>
      <c r="BC593" s="2312"/>
      <c r="BD593" s="2312"/>
      <c r="BE593" s="2312"/>
      <c r="BF593" s="2313"/>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314" t="s">
        <v>308</v>
      </c>
      <c r="C607" s="2315"/>
      <c r="D607" s="2315"/>
      <c r="E607" s="2315"/>
      <c r="F607" s="2315"/>
      <c r="G607" s="2315"/>
      <c r="H607" s="2315"/>
      <c r="I607" s="2315"/>
      <c r="J607" s="2315"/>
      <c r="K607" s="2315"/>
      <c r="L607" s="2315"/>
      <c r="M607" s="2315"/>
      <c r="N607" s="2315"/>
      <c r="O607" s="2315"/>
      <c r="P607" s="2315"/>
      <c r="Q607" s="2315"/>
      <c r="R607" s="2315"/>
      <c r="S607" s="2315"/>
      <c r="T607" s="2315"/>
      <c r="U607" s="2315"/>
      <c r="V607" s="2315"/>
      <c r="W607" s="2315"/>
      <c r="X607" s="2315"/>
      <c r="Y607" s="2315"/>
      <c r="Z607" s="2315"/>
      <c r="AA607" s="2315"/>
      <c r="AB607" s="2315"/>
      <c r="AC607" s="2315"/>
      <c r="AD607" s="2315"/>
      <c r="AE607" s="2315"/>
      <c r="AF607" s="2315"/>
      <c r="AG607" s="2315"/>
      <c r="AH607" s="2315"/>
      <c r="AI607" s="2315"/>
      <c r="AJ607" s="2315"/>
      <c r="AK607" s="2315"/>
      <c r="AL607" s="2315"/>
      <c r="AM607" s="2315"/>
      <c r="AN607" s="2315"/>
      <c r="AO607" s="2315"/>
      <c r="AP607" s="2315"/>
      <c r="AQ607" s="2315"/>
      <c r="AR607" s="2315"/>
      <c r="AS607" s="2315"/>
      <c r="AT607" s="2315"/>
      <c r="AU607" s="2315"/>
      <c r="AV607" s="2315"/>
      <c r="AW607" s="2315"/>
      <c r="AX607" s="2315"/>
      <c r="AY607" s="2315"/>
      <c r="AZ607" s="2315"/>
      <c r="BA607" s="2315"/>
      <c r="BB607" s="2315"/>
      <c r="BC607" s="2315"/>
      <c r="BD607" s="2075"/>
      <c r="BE607" s="78"/>
      <c r="BF607" s="78"/>
      <c r="BG607" s="78"/>
    </row>
    <row r="608" spans="1:59" ht="30" customHeight="1">
      <c r="A608" s="617"/>
      <c r="B608" s="713"/>
      <c r="C608" s="2316" t="s">
        <v>7290</v>
      </c>
      <c r="D608" s="2316"/>
      <c r="E608" s="2316"/>
      <c r="F608" s="2316"/>
      <c r="G608" s="2316"/>
      <c r="H608" s="2316"/>
      <c r="I608" s="2316"/>
      <c r="J608" s="2316"/>
      <c r="K608" s="2316"/>
      <c r="L608" s="2316"/>
      <c r="M608" s="2316"/>
      <c r="N608" s="2316"/>
      <c r="O608" s="2316"/>
      <c r="P608" s="2316"/>
      <c r="Q608" s="2316"/>
      <c r="R608" s="2316"/>
      <c r="S608" s="2316"/>
      <c r="T608" s="2316"/>
      <c r="U608" s="2316"/>
      <c r="V608" s="2316"/>
      <c r="W608" s="2316"/>
      <c r="X608" s="2316"/>
      <c r="Y608" s="2316"/>
      <c r="Z608" s="2316"/>
      <c r="AA608" s="2316"/>
      <c r="AB608" s="2316"/>
      <c r="AC608" s="2316"/>
      <c r="AD608" s="2316"/>
      <c r="AE608" s="2316"/>
      <c r="AF608" s="2316"/>
      <c r="AG608" s="2316"/>
      <c r="AH608" s="2316"/>
      <c r="AI608" s="2316"/>
      <c r="AJ608" s="2316"/>
      <c r="AK608" s="2316"/>
      <c r="AL608" s="2316"/>
      <c r="AM608" s="2316"/>
      <c r="AN608" s="2316"/>
      <c r="AO608" s="2316"/>
      <c r="AP608" s="2316"/>
      <c r="AQ608" s="2316"/>
      <c r="AR608" s="2316"/>
      <c r="AS608" s="2316"/>
      <c r="AT608" s="2316"/>
      <c r="AU608" s="2316"/>
      <c r="AV608" s="2316"/>
      <c r="AW608" s="2316"/>
      <c r="AX608" s="2316"/>
      <c r="AY608" s="2316"/>
      <c r="AZ608" s="2316"/>
      <c r="BA608" s="2316"/>
      <c r="BB608" s="2316"/>
      <c r="BC608" s="2316"/>
      <c r="BD608" s="619"/>
      <c r="BE608" s="78"/>
      <c r="BF608" s="78"/>
      <c r="BG608" s="78"/>
    </row>
    <row r="609" spans="1:59" ht="30" customHeight="1">
      <c r="A609" s="617"/>
      <c r="B609" s="618"/>
      <c r="C609" s="2308"/>
      <c r="D609" s="2308"/>
      <c r="E609" s="2308"/>
      <c r="F609" s="2308"/>
      <c r="G609" s="2308"/>
      <c r="H609" s="2308"/>
      <c r="I609" s="2308"/>
      <c r="J609" s="2308"/>
      <c r="K609" s="2308"/>
      <c r="L609" s="2308"/>
      <c r="M609" s="2308"/>
      <c r="N609" s="2308"/>
      <c r="O609" s="2308"/>
      <c r="P609" s="2308"/>
      <c r="Q609" s="2308"/>
      <c r="R609" s="2308"/>
      <c r="S609" s="2308"/>
      <c r="T609" s="2308"/>
      <c r="U609" s="2308"/>
      <c r="V609" s="2308"/>
      <c r="W609" s="2308"/>
      <c r="X609" s="2308"/>
      <c r="Y609" s="2308"/>
      <c r="Z609" s="2308"/>
      <c r="AA609" s="2308"/>
      <c r="AB609" s="2308"/>
      <c r="AC609" s="2308"/>
      <c r="AD609" s="2308"/>
      <c r="AE609" s="2308"/>
      <c r="AF609" s="2308"/>
      <c r="AG609" s="2308"/>
      <c r="AH609" s="2308"/>
      <c r="AI609" s="2308"/>
      <c r="AJ609" s="2308"/>
      <c r="AK609" s="2308"/>
      <c r="AL609" s="2308"/>
      <c r="AM609" s="2308"/>
      <c r="AN609" s="2308"/>
      <c r="AO609" s="2308"/>
      <c r="AP609" s="2308"/>
      <c r="AQ609" s="2308"/>
      <c r="AR609" s="2308"/>
      <c r="AS609" s="2308"/>
      <c r="AT609" s="2308"/>
      <c r="AU609" s="2308"/>
      <c r="AV609" s="2308"/>
      <c r="AW609" s="2308"/>
      <c r="AX609" s="2308"/>
      <c r="AY609" s="2308"/>
      <c r="AZ609" s="2308"/>
      <c r="BA609" s="2308"/>
      <c r="BB609" s="2308"/>
      <c r="BC609" s="2308"/>
      <c r="BD609" s="619"/>
      <c r="BE609" s="78"/>
      <c r="BF609" s="78"/>
      <c r="BG609" s="78"/>
    </row>
    <row r="610" spans="1:59" ht="30" customHeight="1">
      <c r="A610" s="617"/>
      <c r="B610" s="618"/>
      <c r="C610" s="2308"/>
      <c r="D610" s="2308"/>
      <c r="E610" s="2308"/>
      <c r="F610" s="2308"/>
      <c r="G610" s="2308"/>
      <c r="H610" s="2308"/>
      <c r="I610" s="2308"/>
      <c r="J610" s="2308"/>
      <c r="K610" s="2308"/>
      <c r="L610" s="2308"/>
      <c r="M610" s="2308"/>
      <c r="N610" s="2308"/>
      <c r="O610" s="2308"/>
      <c r="P610" s="2308"/>
      <c r="Q610" s="2308"/>
      <c r="R610" s="2308"/>
      <c r="S610" s="2308"/>
      <c r="T610" s="2308"/>
      <c r="U610" s="2308"/>
      <c r="V610" s="2308"/>
      <c r="W610" s="2308"/>
      <c r="X610" s="2308"/>
      <c r="Y610" s="2308"/>
      <c r="Z610" s="2308"/>
      <c r="AA610" s="2308"/>
      <c r="AB610" s="2308"/>
      <c r="AC610" s="2308"/>
      <c r="AD610" s="2308"/>
      <c r="AE610" s="2308"/>
      <c r="AF610" s="2308"/>
      <c r="AG610" s="2308"/>
      <c r="AH610" s="2308"/>
      <c r="AI610" s="2308"/>
      <c r="AJ610" s="2308"/>
      <c r="AK610" s="2308"/>
      <c r="AL610" s="2308"/>
      <c r="AM610" s="2308"/>
      <c r="AN610" s="2308"/>
      <c r="AO610" s="2308"/>
      <c r="AP610" s="2308"/>
      <c r="AQ610" s="2308"/>
      <c r="AR610" s="2308"/>
      <c r="AS610" s="2308"/>
      <c r="AT610" s="2308"/>
      <c r="AU610" s="2308"/>
      <c r="AV610" s="2308"/>
      <c r="AW610" s="2308"/>
      <c r="AX610" s="2308"/>
      <c r="AY610" s="2308"/>
      <c r="AZ610" s="2308"/>
      <c r="BA610" s="2308"/>
      <c r="BB610" s="2308"/>
      <c r="BC610" s="2308"/>
      <c r="BD610" s="619"/>
      <c r="BE610" s="78"/>
      <c r="BF610" s="78"/>
      <c r="BG610" s="78"/>
    </row>
    <row r="611" spans="1:59" ht="30" customHeight="1">
      <c r="A611" s="617"/>
      <c r="B611" s="618"/>
      <c r="C611" s="2308"/>
      <c r="D611" s="2308"/>
      <c r="E611" s="2308"/>
      <c r="F611" s="2308"/>
      <c r="G611" s="2308"/>
      <c r="H611" s="2308"/>
      <c r="I611" s="2308"/>
      <c r="J611" s="2308"/>
      <c r="K611" s="2308"/>
      <c r="L611" s="2308"/>
      <c r="M611" s="2308"/>
      <c r="N611" s="2308"/>
      <c r="O611" s="2308"/>
      <c r="P611" s="2308"/>
      <c r="Q611" s="2308"/>
      <c r="R611" s="2308"/>
      <c r="S611" s="2308"/>
      <c r="T611" s="2308"/>
      <c r="U611" s="2308"/>
      <c r="V611" s="2308"/>
      <c r="W611" s="2308"/>
      <c r="X611" s="2308"/>
      <c r="Y611" s="2308"/>
      <c r="Z611" s="2308"/>
      <c r="AA611" s="2308"/>
      <c r="AB611" s="2308"/>
      <c r="AC611" s="2308"/>
      <c r="AD611" s="2308"/>
      <c r="AE611" s="2308"/>
      <c r="AF611" s="2308"/>
      <c r="AG611" s="2308"/>
      <c r="AH611" s="2308"/>
      <c r="AI611" s="2308"/>
      <c r="AJ611" s="2308"/>
      <c r="AK611" s="2308"/>
      <c r="AL611" s="2308"/>
      <c r="AM611" s="2308"/>
      <c r="AN611" s="2308"/>
      <c r="AO611" s="2308"/>
      <c r="AP611" s="2308"/>
      <c r="AQ611" s="2308"/>
      <c r="AR611" s="2308"/>
      <c r="AS611" s="2308"/>
      <c r="AT611" s="2308"/>
      <c r="AU611" s="2308"/>
      <c r="AV611" s="2308"/>
      <c r="AW611" s="2308"/>
      <c r="AX611" s="2308"/>
      <c r="AY611" s="2308"/>
      <c r="AZ611" s="2308"/>
      <c r="BA611" s="2308"/>
      <c r="BB611" s="2308"/>
      <c r="BC611" s="2308"/>
      <c r="BD611" s="619"/>
      <c r="BE611" s="78"/>
      <c r="BF611" s="78"/>
      <c r="BG611" s="78"/>
    </row>
    <row r="612" spans="1:59" ht="30" customHeight="1">
      <c r="A612" s="617"/>
      <c r="B612" s="618"/>
      <c r="C612" s="2308"/>
      <c r="D612" s="2308"/>
      <c r="E612" s="2308"/>
      <c r="F612" s="2308"/>
      <c r="G612" s="2308"/>
      <c r="H612" s="2308"/>
      <c r="I612" s="2308"/>
      <c r="J612" s="2308"/>
      <c r="K612" s="2308"/>
      <c r="L612" s="2308"/>
      <c r="M612" s="2308"/>
      <c r="N612" s="2308"/>
      <c r="O612" s="2308"/>
      <c r="P612" s="2308"/>
      <c r="Q612" s="2308"/>
      <c r="R612" s="2308"/>
      <c r="S612" s="2308"/>
      <c r="T612" s="2308"/>
      <c r="U612" s="2308"/>
      <c r="V612" s="2308"/>
      <c r="W612" s="2308"/>
      <c r="X612" s="2308"/>
      <c r="Y612" s="2308"/>
      <c r="Z612" s="2308"/>
      <c r="AA612" s="2308"/>
      <c r="AB612" s="2308"/>
      <c r="AC612" s="2308"/>
      <c r="AD612" s="2308"/>
      <c r="AE612" s="2308"/>
      <c r="AF612" s="2308"/>
      <c r="AG612" s="2308"/>
      <c r="AH612" s="2308"/>
      <c r="AI612" s="2308"/>
      <c r="AJ612" s="2308"/>
      <c r="AK612" s="2308"/>
      <c r="AL612" s="2308"/>
      <c r="AM612" s="2308"/>
      <c r="AN612" s="2308"/>
      <c r="AO612" s="2308"/>
      <c r="AP612" s="2308"/>
      <c r="AQ612" s="2308"/>
      <c r="AR612" s="2308"/>
      <c r="AS612" s="2308"/>
      <c r="AT612" s="2308"/>
      <c r="AU612" s="2308"/>
      <c r="AV612" s="2308"/>
      <c r="AW612" s="2308"/>
      <c r="AX612" s="2308"/>
      <c r="AY612" s="2308"/>
      <c r="AZ612" s="2308"/>
      <c r="BA612" s="2308"/>
      <c r="BB612" s="2308"/>
      <c r="BC612" s="2308"/>
      <c r="BD612" s="619"/>
      <c r="BE612" s="78"/>
      <c r="BF612" s="78"/>
      <c r="BG612" s="78"/>
    </row>
    <row r="613" spans="1:59" ht="30" customHeight="1">
      <c r="A613" s="617"/>
      <c r="B613" s="618"/>
      <c r="C613" s="2308"/>
      <c r="D613" s="2308"/>
      <c r="E613" s="2308"/>
      <c r="F613" s="2308"/>
      <c r="G613" s="2308"/>
      <c r="H613" s="2308"/>
      <c r="I613" s="2308"/>
      <c r="J613" s="2308"/>
      <c r="K613" s="2308"/>
      <c r="L613" s="2308"/>
      <c r="M613" s="2308"/>
      <c r="N613" s="2308"/>
      <c r="O613" s="2308"/>
      <c r="P613" s="2308"/>
      <c r="Q613" s="2308"/>
      <c r="R613" s="2308"/>
      <c r="S613" s="2308"/>
      <c r="T613" s="2308"/>
      <c r="U613" s="2308"/>
      <c r="V613" s="2308"/>
      <c r="W613" s="2308"/>
      <c r="X613" s="2308"/>
      <c r="Y613" s="2308"/>
      <c r="Z613" s="2308"/>
      <c r="AA613" s="2308"/>
      <c r="AB613" s="2308"/>
      <c r="AC613" s="2308"/>
      <c r="AD613" s="2308"/>
      <c r="AE613" s="2308"/>
      <c r="AF613" s="2308"/>
      <c r="AG613" s="2308"/>
      <c r="AH613" s="2308"/>
      <c r="AI613" s="2308"/>
      <c r="AJ613" s="2308"/>
      <c r="AK613" s="2308"/>
      <c r="AL613" s="2308"/>
      <c r="AM613" s="2308"/>
      <c r="AN613" s="2308"/>
      <c r="AO613" s="2308"/>
      <c r="AP613" s="2308"/>
      <c r="AQ613" s="2308"/>
      <c r="AR613" s="2308"/>
      <c r="AS613" s="2308"/>
      <c r="AT613" s="2308"/>
      <c r="AU613" s="2308"/>
      <c r="AV613" s="2308"/>
      <c r="AW613" s="2308"/>
      <c r="AX613" s="2308"/>
      <c r="AY613" s="2308"/>
      <c r="AZ613" s="2308"/>
      <c r="BA613" s="2308"/>
      <c r="BB613" s="2308"/>
      <c r="BC613" s="2308"/>
      <c r="BD613" s="619"/>
      <c r="BE613" s="78"/>
      <c r="BF613" s="78"/>
      <c r="BG613" s="78"/>
    </row>
    <row r="614" spans="1:59" ht="30" customHeight="1">
      <c r="A614" s="617"/>
      <c r="B614" s="618"/>
      <c r="C614" s="2308"/>
      <c r="D614" s="2308"/>
      <c r="E614" s="2308"/>
      <c r="F614" s="2308"/>
      <c r="G614" s="2308"/>
      <c r="H614" s="2308"/>
      <c r="I614" s="2308"/>
      <c r="J614" s="2308"/>
      <c r="K614" s="2308"/>
      <c r="L614" s="2308"/>
      <c r="M614" s="2308"/>
      <c r="N614" s="2308"/>
      <c r="O614" s="2308"/>
      <c r="P614" s="2308"/>
      <c r="Q614" s="2308"/>
      <c r="R614" s="2308"/>
      <c r="S614" s="2308"/>
      <c r="T614" s="2308"/>
      <c r="U614" s="2308"/>
      <c r="V614" s="2308"/>
      <c r="W614" s="2308"/>
      <c r="X614" s="2308"/>
      <c r="Y614" s="2308"/>
      <c r="Z614" s="2308"/>
      <c r="AA614" s="2308"/>
      <c r="AB614" s="2308"/>
      <c r="AC614" s="2308"/>
      <c r="AD614" s="2308"/>
      <c r="AE614" s="2308"/>
      <c r="AF614" s="2308"/>
      <c r="AG614" s="2308"/>
      <c r="AH614" s="2308"/>
      <c r="AI614" s="2308"/>
      <c r="AJ614" s="2308"/>
      <c r="AK614" s="2308"/>
      <c r="AL614" s="2308"/>
      <c r="AM614" s="2308"/>
      <c r="AN614" s="2308"/>
      <c r="AO614" s="2308"/>
      <c r="AP614" s="2308"/>
      <c r="AQ614" s="2308"/>
      <c r="AR614" s="2308"/>
      <c r="AS614" s="2308"/>
      <c r="AT614" s="2308"/>
      <c r="AU614" s="2308"/>
      <c r="AV614" s="2308"/>
      <c r="AW614" s="2308"/>
      <c r="AX614" s="2308"/>
      <c r="AY614" s="2308"/>
      <c r="AZ614" s="2308"/>
      <c r="BA614" s="2308"/>
      <c r="BB614" s="2308"/>
      <c r="BC614" s="2308"/>
      <c r="BD614" s="619"/>
      <c r="BE614" s="78"/>
      <c r="BF614" s="78"/>
      <c r="BG614" s="78"/>
    </row>
    <row r="615" spans="1:59" ht="30" customHeight="1" thickBot="1">
      <c r="A615" s="617"/>
      <c r="B615" s="618"/>
      <c r="C615" s="2308"/>
      <c r="D615" s="2308"/>
      <c r="E615" s="2308"/>
      <c r="F615" s="2308"/>
      <c r="G615" s="2308"/>
      <c r="H615" s="2308"/>
      <c r="I615" s="2308"/>
      <c r="J615" s="2308"/>
      <c r="K615" s="2308"/>
      <c r="L615" s="2308"/>
      <c r="M615" s="2308"/>
      <c r="N615" s="2308"/>
      <c r="O615" s="2308"/>
      <c r="P615" s="2308"/>
      <c r="Q615" s="2308"/>
      <c r="R615" s="2308"/>
      <c r="S615" s="2308"/>
      <c r="T615" s="2308"/>
      <c r="U615" s="2308"/>
      <c r="V615" s="2308"/>
      <c r="W615" s="2308"/>
      <c r="X615" s="2308"/>
      <c r="Y615" s="2308"/>
      <c r="Z615" s="2308"/>
      <c r="AA615" s="2308"/>
      <c r="AB615" s="2308"/>
      <c r="AC615" s="2308"/>
      <c r="AD615" s="2308"/>
      <c r="AE615" s="2308"/>
      <c r="AF615" s="2308"/>
      <c r="AG615" s="2308"/>
      <c r="AH615" s="2308"/>
      <c r="AI615" s="2308"/>
      <c r="AJ615" s="2308"/>
      <c r="AK615" s="2308"/>
      <c r="AL615" s="2308"/>
      <c r="AM615" s="2308"/>
      <c r="AN615" s="2308"/>
      <c r="AO615" s="2308"/>
      <c r="AP615" s="2308"/>
      <c r="AQ615" s="2308"/>
      <c r="AR615" s="2308"/>
      <c r="AS615" s="2308"/>
      <c r="AT615" s="2308"/>
      <c r="AU615" s="2308"/>
      <c r="AV615" s="2308"/>
      <c r="AW615" s="2308"/>
      <c r="AX615" s="2308"/>
      <c r="AY615" s="2308"/>
      <c r="AZ615" s="2308"/>
      <c r="BA615" s="2308"/>
      <c r="BB615" s="2308"/>
      <c r="BC615" s="2308"/>
      <c r="BD615" s="619"/>
      <c r="BE615" s="78"/>
      <c r="BF615" s="78"/>
      <c r="BG615" s="78"/>
    </row>
    <row r="616" spans="1:59" ht="30" hidden="1" customHeight="1">
      <c r="B616" s="620"/>
      <c r="C616" s="2308" t="s">
        <v>6</v>
      </c>
      <c r="D616" s="2308"/>
      <c r="E616" s="2308"/>
      <c r="F616" s="2308"/>
      <c r="G616" s="2308"/>
      <c r="H616" s="2308"/>
      <c r="I616" s="2308"/>
      <c r="J616" s="2308"/>
      <c r="K616" s="2308"/>
      <c r="L616" s="2308"/>
      <c r="M616" s="2308"/>
      <c r="N616" s="2308"/>
      <c r="O616" s="2308"/>
      <c r="P616" s="2308"/>
      <c r="Q616" s="2308"/>
      <c r="R616" s="2308"/>
      <c r="S616" s="2308"/>
      <c r="T616" s="2308"/>
      <c r="U616" s="2308"/>
      <c r="V616" s="2308"/>
      <c r="W616" s="2308"/>
      <c r="X616" s="2308"/>
      <c r="Y616" s="2308"/>
      <c r="Z616" s="2308"/>
      <c r="AA616" s="2308"/>
      <c r="AB616" s="2308"/>
      <c r="AC616" s="2308"/>
      <c r="AD616" s="2308"/>
      <c r="AE616" s="2308"/>
      <c r="AF616" s="2308"/>
      <c r="AG616" s="2308"/>
      <c r="AH616" s="2308"/>
      <c r="AI616" s="2308"/>
      <c r="AJ616" s="2308"/>
      <c r="AK616" s="2308"/>
      <c r="AL616" s="2308"/>
      <c r="AM616" s="2308"/>
      <c r="AN616" s="2308"/>
      <c r="AO616" s="2308"/>
      <c r="AP616" s="2308"/>
      <c r="AQ616" s="2308"/>
      <c r="AR616" s="2308"/>
      <c r="AS616" s="2308"/>
      <c r="AT616" s="2308"/>
      <c r="AU616" s="2308"/>
      <c r="AV616" s="2308"/>
      <c r="AW616" s="2308"/>
      <c r="AX616" s="2308"/>
      <c r="AY616" s="2308"/>
      <c r="AZ616" s="2308"/>
      <c r="BA616" s="2308"/>
      <c r="BB616" s="2308"/>
      <c r="BC616" s="2308"/>
      <c r="BD616" s="619"/>
      <c r="BE616" s="78"/>
      <c r="BF616" s="78"/>
      <c r="BG616" s="78"/>
    </row>
    <row r="617" spans="1:59" ht="30" hidden="1" customHeight="1">
      <c r="B617" s="620"/>
      <c r="C617" s="2308" t="s">
        <v>6</v>
      </c>
      <c r="D617" s="2308"/>
      <c r="E617" s="2308"/>
      <c r="F617" s="2308"/>
      <c r="G617" s="2308"/>
      <c r="H617" s="2308"/>
      <c r="I617" s="2308"/>
      <c r="J617" s="2308"/>
      <c r="K617" s="2308"/>
      <c r="L617" s="2308"/>
      <c r="M617" s="2308"/>
      <c r="N617" s="2308"/>
      <c r="O617" s="2308"/>
      <c r="P617" s="2308"/>
      <c r="Q617" s="2308"/>
      <c r="R617" s="2308"/>
      <c r="S617" s="2308"/>
      <c r="T617" s="2308"/>
      <c r="U617" s="2308"/>
      <c r="V617" s="2308"/>
      <c r="W617" s="2308"/>
      <c r="X617" s="2308"/>
      <c r="Y617" s="2308"/>
      <c r="Z617" s="2308"/>
      <c r="AA617" s="2308"/>
      <c r="AB617" s="2308"/>
      <c r="AC617" s="2308"/>
      <c r="AD617" s="2308"/>
      <c r="AE617" s="2308"/>
      <c r="AF617" s="2308"/>
      <c r="AG617" s="2308"/>
      <c r="AH617" s="2308"/>
      <c r="AI617" s="2308"/>
      <c r="AJ617" s="2308"/>
      <c r="AK617" s="2308"/>
      <c r="AL617" s="2308"/>
      <c r="AM617" s="2308"/>
      <c r="AN617" s="2308"/>
      <c r="AO617" s="2308"/>
      <c r="AP617" s="2308"/>
      <c r="AQ617" s="2308"/>
      <c r="AR617" s="2308"/>
      <c r="AS617" s="2308"/>
      <c r="AT617" s="2308"/>
      <c r="AU617" s="2308"/>
      <c r="AV617" s="2308"/>
      <c r="AW617" s="2308"/>
      <c r="AX617" s="2308"/>
      <c r="AY617" s="2308"/>
      <c r="AZ617" s="2308"/>
      <c r="BA617" s="2308"/>
      <c r="BB617" s="2308"/>
      <c r="BC617" s="2308"/>
      <c r="BD617" s="619"/>
      <c r="BE617" s="78"/>
      <c r="BF617" s="78"/>
      <c r="BG617" s="78"/>
    </row>
    <row r="618" spans="1:59" ht="30" hidden="1" customHeight="1">
      <c r="B618" s="620"/>
      <c r="C618" s="2308" t="s">
        <v>6</v>
      </c>
      <c r="D618" s="2308"/>
      <c r="E618" s="2308"/>
      <c r="F618" s="2308"/>
      <c r="G618" s="2308"/>
      <c r="H618" s="2308"/>
      <c r="I618" s="2308"/>
      <c r="J618" s="2308"/>
      <c r="K618" s="2308"/>
      <c r="L618" s="2308"/>
      <c r="M618" s="2308"/>
      <c r="N618" s="2308"/>
      <c r="O618" s="2308"/>
      <c r="P618" s="2308"/>
      <c r="Q618" s="2308"/>
      <c r="R618" s="2308"/>
      <c r="S618" s="2308"/>
      <c r="T618" s="2308"/>
      <c r="U618" s="2308"/>
      <c r="V618" s="2308"/>
      <c r="W618" s="2308"/>
      <c r="X618" s="2308"/>
      <c r="Y618" s="2308"/>
      <c r="Z618" s="2308"/>
      <c r="AA618" s="2308"/>
      <c r="AB618" s="2308"/>
      <c r="AC618" s="2308"/>
      <c r="AD618" s="2308"/>
      <c r="AE618" s="2308"/>
      <c r="AF618" s="2308"/>
      <c r="AG618" s="2308"/>
      <c r="AH618" s="2308"/>
      <c r="AI618" s="2308"/>
      <c r="AJ618" s="2308"/>
      <c r="AK618" s="2308"/>
      <c r="AL618" s="2308"/>
      <c r="AM618" s="2308"/>
      <c r="AN618" s="2308"/>
      <c r="AO618" s="2308"/>
      <c r="AP618" s="2308"/>
      <c r="AQ618" s="2308"/>
      <c r="AR618" s="2308"/>
      <c r="AS618" s="2308"/>
      <c r="AT618" s="2308"/>
      <c r="AU618" s="2308"/>
      <c r="AV618" s="2308"/>
      <c r="AW618" s="2308"/>
      <c r="AX618" s="2308"/>
      <c r="AY618" s="2308"/>
      <c r="AZ618" s="2308"/>
      <c r="BA618" s="2308"/>
      <c r="BB618" s="2308"/>
      <c r="BC618" s="2308"/>
      <c r="BD618" s="619"/>
      <c r="BE618" s="78"/>
      <c r="BF618" s="78"/>
      <c r="BG618" s="78"/>
    </row>
    <row r="619" spans="1:59" ht="30" hidden="1" customHeight="1">
      <c r="B619" s="620"/>
      <c r="C619" s="2308" t="s">
        <v>6</v>
      </c>
      <c r="D619" s="2308"/>
      <c r="E619" s="2308"/>
      <c r="F619" s="2308"/>
      <c r="G619" s="2308"/>
      <c r="H619" s="2308"/>
      <c r="I619" s="2308"/>
      <c r="J619" s="2308"/>
      <c r="K619" s="2308"/>
      <c r="L619" s="2308"/>
      <c r="M619" s="2308"/>
      <c r="N619" s="2308"/>
      <c r="O619" s="2308"/>
      <c r="P619" s="2308"/>
      <c r="Q619" s="2308"/>
      <c r="R619" s="2308"/>
      <c r="S619" s="2308"/>
      <c r="T619" s="2308"/>
      <c r="U619" s="2308"/>
      <c r="V619" s="2308"/>
      <c r="W619" s="2308"/>
      <c r="X619" s="2308"/>
      <c r="Y619" s="2308"/>
      <c r="Z619" s="2308"/>
      <c r="AA619" s="2308"/>
      <c r="AB619" s="2308"/>
      <c r="AC619" s="2308"/>
      <c r="AD619" s="2308"/>
      <c r="AE619" s="2308"/>
      <c r="AF619" s="2308"/>
      <c r="AG619" s="2308"/>
      <c r="AH619" s="2308"/>
      <c r="AI619" s="2308"/>
      <c r="AJ619" s="2308"/>
      <c r="AK619" s="2308"/>
      <c r="AL619" s="2308"/>
      <c r="AM619" s="2308"/>
      <c r="AN619" s="2308"/>
      <c r="AO619" s="2308"/>
      <c r="AP619" s="2308"/>
      <c r="AQ619" s="2308"/>
      <c r="AR619" s="2308"/>
      <c r="AS619" s="2308"/>
      <c r="AT619" s="2308"/>
      <c r="AU619" s="2308"/>
      <c r="AV619" s="2308"/>
      <c r="AW619" s="2308"/>
      <c r="AX619" s="2308"/>
      <c r="AY619" s="2308"/>
      <c r="AZ619" s="2308"/>
      <c r="BA619" s="2308"/>
      <c r="BB619" s="2308"/>
      <c r="BC619" s="2308"/>
      <c r="BD619" s="619"/>
      <c r="BE619" s="78"/>
      <c r="BF619" s="78"/>
      <c r="BG619" s="78"/>
    </row>
    <row r="620" spans="1:59" ht="30" hidden="1" customHeight="1">
      <c r="B620" s="620"/>
      <c r="C620" s="2308" t="s">
        <v>6</v>
      </c>
      <c r="D620" s="2308"/>
      <c r="E620" s="2308"/>
      <c r="F620" s="2308"/>
      <c r="G620" s="2308"/>
      <c r="H620" s="2308"/>
      <c r="I620" s="2308"/>
      <c r="J620" s="2308"/>
      <c r="K620" s="2308"/>
      <c r="L620" s="2308"/>
      <c r="M620" s="2308"/>
      <c r="N620" s="2308"/>
      <c r="O620" s="2308"/>
      <c r="P620" s="2308"/>
      <c r="Q620" s="2308"/>
      <c r="R620" s="2308"/>
      <c r="S620" s="2308"/>
      <c r="T620" s="2308"/>
      <c r="U620" s="2308"/>
      <c r="V620" s="2308"/>
      <c r="W620" s="2308"/>
      <c r="X620" s="2308"/>
      <c r="Y620" s="2308"/>
      <c r="Z620" s="2308"/>
      <c r="AA620" s="2308"/>
      <c r="AB620" s="2308"/>
      <c r="AC620" s="2308"/>
      <c r="AD620" s="2308"/>
      <c r="AE620" s="2308"/>
      <c r="AF620" s="2308"/>
      <c r="AG620" s="2308"/>
      <c r="AH620" s="2308"/>
      <c r="AI620" s="2308"/>
      <c r="AJ620" s="2308"/>
      <c r="AK620" s="2308"/>
      <c r="AL620" s="2308"/>
      <c r="AM620" s="2308"/>
      <c r="AN620" s="2308"/>
      <c r="AO620" s="2308"/>
      <c r="AP620" s="2308"/>
      <c r="AQ620" s="2308"/>
      <c r="AR620" s="2308"/>
      <c r="AS620" s="2308"/>
      <c r="AT620" s="2308"/>
      <c r="AU620" s="2308"/>
      <c r="AV620" s="2308"/>
      <c r="AW620" s="2308"/>
      <c r="AX620" s="2308"/>
      <c r="AY620" s="2308"/>
      <c r="AZ620" s="2308"/>
      <c r="BA620" s="2308"/>
      <c r="BB620" s="2308"/>
      <c r="BC620" s="2308"/>
      <c r="BD620" s="619"/>
      <c r="BE620" s="78"/>
      <c r="BF620" s="78"/>
      <c r="BG620" s="78"/>
    </row>
    <row r="621" spans="1:59" ht="30" hidden="1" customHeight="1">
      <c r="B621" s="620"/>
      <c r="C621" s="2308" t="s">
        <v>6</v>
      </c>
      <c r="D621" s="2308"/>
      <c r="E621" s="2308"/>
      <c r="F621" s="2308"/>
      <c r="G621" s="2308"/>
      <c r="H621" s="2308"/>
      <c r="I621" s="2308"/>
      <c r="J621" s="2308"/>
      <c r="K621" s="2308"/>
      <c r="L621" s="2308"/>
      <c r="M621" s="2308"/>
      <c r="N621" s="2308"/>
      <c r="O621" s="2308"/>
      <c r="P621" s="2308"/>
      <c r="Q621" s="2308"/>
      <c r="R621" s="2308"/>
      <c r="S621" s="2308"/>
      <c r="T621" s="2308"/>
      <c r="U621" s="2308"/>
      <c r="V621" s="2308"/>
      <c r="W621" s="2308"/>
      <c r="X621" s="2308"/>
      <c r="Y621" s="2308"/>
      <c r="Z621" s="2308"/>
      <c r="AA621" s="2308"/>
      <c r="AB621" s="2308"/>
      <c r="AC621" s="2308"/>
      <c r="AD621" s="2308"/>
      <c r="AE621" s="2308"/>
      <c r="AF621" s="2308"/>
      <c r="AG621" s="2308"/>
      <c r="AH621" s="2308"/>
      <c r="AI621" s="2308"/>
      <c r="AJ621" s="2308"/>
      <c r="AK621" s="2308"/>
      <c r="AL621" s="2308"/>
      <c r="AM621" s="2308"/>
      <c r="AN621" s="2308"/>
      <c r="AO621" s="2308"/>
      <c r="AP621" s="2308"/>
      <c r="AQ621" s="2308"/>
      <c r="AR621" s="2308"/>
      <c r="AS621" s="2308"/>
      <c r="AT621" s="2308"/>
      <c r="AU621" s="2308"/>
      <c r="AV621" s="2308"/>
      <c r="AW621" s="2308"/>
      <c r="AX621" s="2308"/>
      <c r="AY621" s="2308"/>
      <c r="AZ621" s="2308"/>
      <c r="BA621" s="2308"/>
      <c r="BB621" s="2308"/>
      <c r="BC621" s="2308"/>
      <c r="BD621" s="619"/>
      <c r="BE621" s="78"/>
      <c r="BF621" s="78"/>
      <c r="BG621" s="78"/>
    </row>
    <row r="622" spans="1:59" ht="30" hidden="1" customHeight="1">
      <c r="B622" s="620"/>
      <c r="C622" s="2308" t="s">
        <v>6</v>
      </c>
      <c r="D622" s="2308"/>
      <c r="E622" s="2308"/>
      <c r="F622" s="2308"/>
      <c r="G622" s="2308"/>
      <c r="H622" s="2308"/>
      <c r="I622" s="2308"/>
      <c r="J622" s="2308"/>
      <c r="K622" s="2308"/>
      <c r="L622" s="2308"/>
      <c r="M622" s="2308"/>
      <c r="N622" s="2308"/>
      <c r="O622" s="2308"/>
      <c r="P622" s="2308"/>
      <c r="Q622" s="2308"/>
      <c r="R622" s="2308"/>
      <c r="S622" s="2308"/>
      <c r="T622" s="2308"/>
      <c r="U622" s="2308"/>
      <c r="V622" s="2308"/>
      <c r="W622" s="2308"/>
      <c r="X622" s="2308"/>
      <c r="Y622" s="2308"/>
      <c r="Z622" s="2308"/>
      <c r="AA622" s="2308"/>
      <c r="AB622" s="2308"/>
      <c r="AC622" s="2308"/>
      <c r="AD622" s="2308"/>
      <c r="AE622" s="2308"/>
      <c r="AF622" s="2308"/>
      <c r="AG622" s="2308"/>
      <c r="AH622" s="2308"/>
      <c r="AI622" s="2308"/>
      <c r="AJ622" s="2308"/>
      <c r="AK622" s="2308"/>
      <c r="AL622" s="2308"/>
      <c r="AM622" s="2308"/>
      <c r="AN622" s="2308"/>
      <c r="AO622" s="2308"/>
      <c r="AP622" s="2308"/>
      <c r="AQ622" s="2308"/>
      <c r="AR622" s="2308"/>
      <c r="AS622" s="2308"/>
      <c r="AT622" s="2308"/>
      <c r="AU622" s="2308"/>
      <c r="AV622" s="2308"/>
      <c r="AW622" s="2308"/>
      <c r="AX622" s="2308"/>
      <c r="AY622" s="2308"/>
      <c r="AZ622" s="2308"/>
      <c r="BA622" s="2308"/>
      <c r="BB622" s="2308"/>
      <c r="BC622" s="2308"/>
      <c r="BD622" s="619"/>
      <c r="BE622" s="78"/>
      <c r="BF622" s="78"/>
      <c r="BG622" s="78"/>
    </row>
    <row r="623" spans="1:59" ht="30" hidden="1" customHeight="1" thickBot="1">
      <c r="B623" s="620"/>
      <c r="C623" s="2308" t="s">
        <v>6</v>
      </c>
      <c r="D623" s="2308"/>
      <c r="E623" s="2308"/>
      <c r="F623" s="2308"/>
      <c r="G623" s="2308"/>
      <c r="H623" s="2308"/>
      <c r="I623" s="2308"/>
      <c r="J623" s="2308"/>
      <c r="K623" s="2308"/>
      <c r="L623" s="2308"/>
      <c r="M623" s="2308"/>
      <c r="N623" s="2308"/>
      <c r="O623" s="2308"/>
      <c r="P623" s="2308"/>
      <c r="Q623" s="2308"/>
      <c r="R623" s="2308"/>
      <c r="S623" s="2308"/>
      <c r="T623" s="2308"/>
      <c r="U623" s="2308"/>
      <c r="V623" s="2308"/>
      <c r="W623" s="2308"/>
      <c r="X623" s="2308"/>
      <c r="Y623" s="2308"/>
      <c r="Z623" s="2308"/>
      <c r="AA623" s="2308"/>
      <c r="AB623" s="2308"/>
      <c r="AC623" s="2308"/>
      <c r="AD623" s="2308"/>
      <c r="AE623" s="2308"/>
      <c r="AF623" s="2308"/>
      <c r="AG623" s="2308"/>
      <c r="AH623" s="2308"/>
      <c r="AI623" s="2308"/>
      <c r="AJ623" s="2308"/>
      <c r="AK623" s="2308"/>
      <c r="AL623" s="2308"/>
      <c r="AM623" s="2308"/>
      <c r="AN623" s="2308"/>
      <c r="AO623" s="2308"/>
      <c r="AP623" s="2308"/>
      <c r="AQ623" s="2308"/>
      <c r="AR623" s="2308"/>
      <c r="AS623" s="2308"/>
      <c r="AT623" s="2308"/>
      <c r="AU623" s="2308"/>
      <c r="AV623" s="2308"/>
      <c r="AW623" s="2308"/>
      <c r="AX623" s="2308"/>
      <c r="AY623" s="2308"/>
      <c r="AZ623" s="2308"/>
      <c r="BA623" s="2308"/>
      <c r="BB623" s="2308"/>
      <c r="BC623" s="2308"/>
      <c r="BD623" s="619"/>
      <c r="BE623" s="78"/>
      <c r="BF623" s="78"/>
      <c r="BG623" s="78"/>
    </row>
    <row r="624" spans="1:59" ht="30" hidden="1" customHeight="1">
      <c r="B624" s="620"/>
      <c r="C624" s="2308" t="s">
        <v>6</v>
      </c>
      <c r="D624" s="2308"/>
      <c r="E624" s="2308"/>
      <c r="F624" s="2308"/>
      <c r="G624" s="2308"/>
      <c r="H624" s="2308"/>
      <c r="I624" s="2308"/>
      <c r="J624" s="2308"/>
      <c r="K624" s="2308"/>
      <c r="L624" s="2308"/>
      <c r="M624" s="2308"/>
      <c r="N624" s="2308"/>
      <c r="O624" s="2308"/>
      <c r="P624" s="2308"/>
      <c r="Q624" s="2308"/>
      <c r="R624" s="2308"/>
      <c r="S624" s="2308"/>
      <c r="T624" s="2308"/>
      <c r="U624" s="2308"/>
      <c r="V624" s="2308"/>
      <c r="W624" s="2308"/>
      <c r="X624" s="2308"/>
      <c r="Y624" s="2308"/>
      <c r="Z624" s="2308"/>
      <c r="AA624" s="2308"/>
      <c r="AB624" s="2308"/>
      <c r="AC624" s="2308"/>
      <c r="AD624" s="2308"/>
      <c r="AE624" s="2308"/>
      <c r="AF624" s="2308"/>
      <c r="AG624" s="2308"/>
      <c r="AH624" s="2308"/>
      <c r="AI624" s="2308"/>
      <c r="AJ624" s="2308"/>
      <c r="AK624" s="2308"/>
      <c r="AL624" s="2308"/>
      <c r="AM624" s="2308"/>
      <c r="AN624" s="2308"/>
      <c r="AO624" s="2308"/>
      <c r="AP624" s="2308"/>
      <c r="AQ624" s="2308"/>
      <c r="AR624" s="2308"/>
      <c r="AS624" s="2308"/>
      <c r="AT624" s="2308"/>
      <c r="AU624" s="2308"/>
      <c r="AV624" s="2308"/>
      <c r="AW624" s="2308"/>
      <c r="AX624" s="2308"/>
      <c r="AY624" s="2308"/>
      <c r="AZ624" s="2308"/>
      <c r="BA624" s="2308"/>
      <c r="BB624" s="2308"/>
      <c r="BC624" s="2308"/>
      <c r="BD624" s="619"/>
      <c r="BE624" s="78"/>
      <c r="BF624" s="78"/>
      <c r="BG624" s="78"/>
    </row>
    <row r="625" spans="2:59" ht="30" hidden="1" customHeight="1">
      <c r="B625" s="620"/>
      <c r="C625" s="2308" t="s">
        <v>6</v>
      </c>
      <c r="D625" s="2308"/>
      <c r="E625" s="2308"/>
      <c r="F625" s="2308"/>
      <c r="G625" s="2308"/>
      <c r="H625" s="2308"/>
      <c r="I625" s="2308"/>
      <c r="J625" s="2308"/>
      <c r="K625" s="2308"/>
      <c r="L625" s="2308"/>
      <c r="M625" s="2308"/>
      <c r="N625" s="2308"/>
      <c r="O625" s="2308"/>
      <c r="P625" s="2308"/>
      <c r="Q625" s="2308"/>
      <c r="R625" s="2308"/>
      <c r="S625" s="2308"/>
      <c r="T625" s="2308"/>
      <c r="U625" s="2308"/>
      <c r="V625" s="2308"/>
      <c r="W625" s="2308"/>
      <c r="X625" s="2308"/>
      <c r="Y625" s="2308"/>
      <c r="Z625" s="2308"/>
      <c r="AA625" s="2308"/>
      <c r="AB625" s="2308"/>
      <c r="AC625" s="2308"/>
      <c r="AD625" s="2308"/>
      <c r="AE625" s="2308"/>
      <c r="AF625" s="2308"/>
      <c r="AG625" s="2308"/>
      <c r="AH625" s="2308"/>
      <c r="AI625" s="2308"/>
      <c r="AJ625" s="2308"/>
      <c r="AK625" s="2308"/>
      <c r="AL625" s="2308"/>
      <c r="AM625" s="2308"/>
      <c r="AN625" s="2308"/>
      <c r="AO625" s="2308"/>
      <c r="AP625" s="2308"/>
      <c r="AQ625" s="2308"/>
      <c r="AR625" s="2308"/>
      <c r="AS625" s="2308"/>
      <c r="AT625" s="2308"/>
      <c r="AU625" s="2308"/>
      <c r="AV625" s="2308"/>
      <c r="AW625" s="2308"/>
      <c r="AX625" s="2308"/>
      <c r="AY625" s="2308"/>
      <c r="AZ625" s="2308"/>
      <c r="BA625" s="2308"/>
      <c r="BB625" s="2308"/>
      <c r="BC625" s="2308"/>
      <c r="BD625" s="619"/>
      <c r="BE625" s="78"/>
      <c r="BF625" s="78"/>
      <c r="BG625" s="78"/>
    </row>
    <row r="626" spans="2:59" ht="30" hidden="1" customHeight="1">
      <c r="B626" s="620"/>
      <c r="C626" s="2308" t="s">
        <v>6</v>
      </c>
      <c r="D626" s="2308"/>
      <c r="E626" s="2308"/>
      <c r="F626" s="2308"/>
      <c r="G626" s="2308"/>
      <c r="H626" s="2308"/>
      <c r="I626" s="2308"/>
      <c r="J626" s="2308"/>
      <c r="K626" s="2308"/>
      <c r="L626" s="2308"/>
      <c r="M626" s="2308"/>
      <c r="N626" s="2308"/>
      <c r="O626" s="2308"/>
      <c r="P626" s="2308"/>
      <c r="Q626" s="2308"/>
      <c r="R626" s="2308"/>
      <c r="S626" s="2308"/>
      <c r="T626" s="2308"/>
      <c r="U626" s="2308"/>
      <c r="V626" s="2308"/>
      <c r="W626" s="2308"/>
      <c r="X626" s="2308"/>
      <c r="Y626" s="2308"/>
      <c r="Z626" s="2308"/>
      <c r="AA626" s="2308"/>
      <c r="AB626" s="2308"/>
      <c r="AC626" s="2308"/>
      <c r="AD626" s="2308"/>
      <c r="AE626" s="2308"/>
      <c r="AF626" s="2308"/>
      <c r="AG626" s="2308"/>
      <c r="AH626" s="2308"/>
      <c r="AI626" s="2308"/>
      <c r="AJ626" s="2308"/>
      <c r="AK626" s="2308"/>
      <c r="AL626" s="2308"/>
      <c r="AM626" s="2308"/>
      <c r="AN626" s="2308"/>
      <c r="AO626" s="2308"/>
      <c r="AP626" s="2308"/>
      <c r="AQ626" s="2308"/>
      <c r="AR626" s="2308"/>
      <c r="AS626" s="2308"/>
      <c r="AT626" s="2308"/>
      <c r="AU626" s="2308"/>
      <c r="AV626" s="2308"/>
      <c r="AW626" s="2308"/>
      <c r="AX626" s="2308"/>
      <c r="AY626" s="2308"/>
      <c r="AZ626" s="2308"/>
      <c r="BA626" s="2308"/>
      <c r="BB626" s="2308"/>
      <c r="BC626" s="2308"/>
      <c r="BD626" s="619"/>
      <c r="BE626" s="78"/>
      <c r="BF626" s="78"/>
      <c r="BG626" s="78"/>
    </row>
    <row r="627" spans="2:59" ht="30" hidden="1" customHeight="1">
      <c r="B627" s="620"/>
      <c r="C627" s="2308" t="s">
        <v>6</v>
      </c>
      <c r="D627" s="2308"/>
      <c r="E627" s="2308"/>
      <c r="F627" s="2308"/>
      <c r="G627" s="2308"/>
      <c r="H627" s="2308"/>
      <c r="I627" s="2308"/>
      <c r="J627" s="2308"/>
      <c r="K627" s="2308"/>
      <c r="L627" s="2308"/>
      <c r="M627" s="2308"/>
      <c r="N627" s="2308"/>
      <c r="O627" s="2308"/>
      <c r="P627" s="2308"/>
      <c r="Q627" s="2308"/>
      <c r="R627" s="2308"/>
      <c r="S627" s="2308"/>
      <c r="T627" s="2308"/>
      <c r="U627" s="2308"/>
      <c r="V627" s="2308"/>
      <c r="W627" s="2308"/>
      <c r="X627" s="2308"/>
      <c r="Y627" s="2308"/>
      <c r="Z627" s="2308"/>
      <c r="AA627" s="2308"/>
      <c r="AB627" s="2308"/>
      <c r="AC627" s="2308"/>
      <c r="AD627" s="2308"/>
      <c r="AE627" s="2308"/>
      <c r="AF627" s="2308"/>
      <c r="AG627" s="2308"/>
      <c r="AH627" s="2308"/>
      <c r="AI627" s="2308"/>
      <c r="AJ627" s="2308"/>
      <c r="AK627" s="2308"/>
      <c r="AL627" s="2308"/>
      <c r="AM627" s="2308"/>
      <c r="AN627" s="2308"/>
      <c r="AO627" s="2308"/>
      <c r="AP627" s="2308"/>
      <c r="AQ627" s="2308"/>
      <c r="AR627" s="2308"/>
      <c r="AS627" s="2308"/>
      <c r="AT627" s="2308"/>
      <c r="AU627" s="2308"/>
      <c r="AV627" s="2308"/>
      <c r="AW627" s="2308"/>
      <c r="AX627" s="2308"/>
      <c r="AY627" s="2308"/>
      <c r="AZ627" s="2308"/>
      <c r="BA627" s="2308"/>
      <c r="BB627" s="2308"/>
      <c r="BC627" s="2308"/>
      <c r="BD627" s="619"/>
      <c r="BE627" s="78"/>
      <c r="BF627" s="78"/>
      <c r="BG627" s="78"/>
    </row>
    <row r="628" spans="2:59" ht="30" hidden="1" customHeight="1">
      <c r="B628" s="620"/>
      <c r="C628" s="2308" t="s">
        <v>6</v>
      </c>
      <c r="D628" s="2308"/>
      <c r="E628" s="2308"/>
      <c r="F628" s="2308"/>
      <c r="G628" s="2308"/>
      <c r="H628" s="2308"/>
      <c r="I628" s="2308"/>
      <c r="J628" s="2308"/>
      <c r="K628" s="2308"/>
      <c r="L628" s="2308"/>
      <c r="M628" s="2308"/>
      <c r="N628" s="2308"/>
      <c r="O628" s="2308"/>
      <c r="P628" s="2308"/>
      <c r="Q628" s="2308"/>
      <c r="R628" s="2308"/>
      <c r="S628" s="2308"/>
      <c r="T628" s="2308"/>
      <c r="U628" s="2308"/>
      <c r="V628" s="2308"/>
      <c r="W628" s="2308"/>
      <c r="X628" s="2308"/>
      <c r="Y628" s="2308"/>
      <c r="Z628" s="2308"/>
      <c r="AA628" s="2308"/>
      <c r="AB628" s="2308"/>
      <c r="AC628" s="2308"/>
      <c r="AD628" s="2308"/>
      <c r="AE628" s="2308"/>
      <c r="AF628" s="2308"/>
      <c r="AG628" s="2308"/>
      <c r="AH628" s="2308"/>
      <c r="AI628" s="2308"/>
      <c r="AJ628" s="2308"/>
      <c r="AK628" s="2308"/>
      <c r="AL628" s="2308"/>
      <c r="AM628" s="2308"/>
      <c r="AN628" s="2308"/>
      <c r="AO628" s="2308"/>
      <c r="AP628" s="2308"/>
      <c r="AQ628" s="2308"/>
      <c r="AR628" s="2308"/>
      <c r="AS628" s="2308"/>
      <c r="AT628" s="2308"/>
      <c r="AU628" s="2308"/>
      <c r="AV628" s="2308"/>
      <c r="AW628" s="2308"/>
      <c r="AX628" s="2308"/>
      <c r="AY628" s="2308"/>
      <c r="AZ628" s="2308"/>
      <c r="BA628" s="2308"/>
      <c r="BB628" s="2308"/>
      <c r="BC628" s="2308"/>
      <c r="BD628" s="619"/>
      <c r="BE628" s="78"/>
      <c r="BF628" s="78"/>
      <c r="BG628" s="78"/>
    </row>
    <row r="629" spans="2:59" ht="30" hidden="1" customHeight="1">
      <c r="B629" s="620"/>
      <c r="C629" s="2308" t="s">
        <v>6</v>
      </c>
      <c r="D629" s="2308"/>
      <c r="E629" s="2308"/>
      <c r="F629" s="2308"/>
      <c r="G629" s="2308"/>
      <c r="H629" s="2308"/>
      <c r="I629" s="2308"/>
      <c r="J629" s="2308"/>
      <c r="K629" s="2308"/>
      <c r="L629" s="2308"/>
      <c r="M629" s="2308"/>
      <c r="N629" s="2308"/>
      <c r="O629" s="2308"/>
      <c r="P629" s="2308"/>
      <c r="Q629" s="2308"/>
      <c r="R629" s="2308"/>
      <c r="S629" s="2308"/>
      <c r="T629" s="2308"/>
      <c r="U629" s="2308"/>
      <c r="V629" s="2308"/>
      <c r="W629" s="2308"/>
      <c r="X629" s="2308"/>
      <c r="Y629" s="2308"/>
      <c r="Z629" s="2308"/>
      <c r="AA629" s="2308"/>
      <c r="AB629" s="2308"/>
      <c r="AC629" s="2308"/>
      <c r="AD629" s="2308"/>
      <c r="AE629" s="2308"/>
      <c r="AF629" s="2308"/>
      <c r="AG629" s="2308"/>
      <c r="AH629" s="2308"/>
      <c r="AI629" s="2308"/>
      <c r="AJ629" s="2308"/>
      <c r="AK629" s="2308"/>
      <c r="AL629" s="2308"/>
      <c r="AM629" s="2308"/>
      <c r="AN629" s="2308"/>
      <c r="AO629" s="2308"/>
      <c r="AP629" s="2308"/>
      <c r="AQ629" s="2308"/>
      <c r="AR629" s="2308"/>
      <c r="AS629" s="2308"/>
      <c r="AT629" s="2308"/>
      <c r="AU629" s="2308"/>
      <c r="AV629" s="2308"/>
      <c r="AW629" s="2308"/>
      <c r="AX629" s="2308"/>
      <c r="AY629" s="2308"/>
      <c r="AZ629" s="2308"/>
      <c r="BA629" s="2308"/>
      <c r="BB629" s="2308"/>
      <c r="BC629" s="2308"/>
      <c r="BD629" s="619"/>
      <c r="BE629" s="78"/>
      <c r="BF629" s="78"/>
      <c r="BG629" s="78"/>
    </row>
    <row r="630" spans="2:59" ht="30" hidden="1" customHeight="1">
      <c r="B630" s="620"/>
      <c r="C630" s="2308" t="s">
        <v>6</v>
      </c>
      <c r="D630" s="2308"/>
      <c r="E630" s="2308"/>
      <c r="F630" s="2308"/>
      <c r="G630" s="2308"/>
      <c r="H630" s="2308"/>
      <c r="I630" s="2308"/>
      <c r="J630" s="2308"/>
      <c r="K630" s="2308"/>
      <c r="L630" s="2308"/>
      <c r="M630" s="2308"/>
      <c r="N630" s="2308"/>
      <c r="O630" s="2308"/>
      <c r="P630" s="2308"/>
      <c r="Q630" s="2308"/>
      <c r="R630" s="2308"/>
      <c r="S630" s="2308"/>
      <c r="T630" s="2308"/>
      <c r="U630" s="2308"/>
      <c r="V630" s="2308"/>
      <c r="W630" s="2308"/>
      <c r="X630" s="2308"/>
      <c r="Y630" s="2308"/>
      <c r="Z630" s="2308"/>
      <c r="AA630" s="2308"/>
      <c r="AB630" s="2308"/>
      <c r="AC630" s="2308"/>
      <c r="AD630" s="2308"/>
      <c r="AE630" s="2308"/>
      <c r="AF630" s="2308"/>
      <c r="AG630" s="2308"/>
      <c r="AH630" s="2308"/>
      <c r="AI630" s="2308"/>
      <c r="AJ630" s="2308"/>
      <c r="AK630" s="2308"/>
      <c r="AL630" s="2308"/>
      <c r="AM630" s="2308"/>
      <c r="AN630" s="2308"/>
      <c r="AO630" s="2308"/>
      <c r="AP630" s="2308"/>
      <c r="AQ630" s="2308"/>
      <c r="AR630" s="2308"/>
      <c r="AS630" s="2308"/>
      <c r="AT630" s="2308"/>
      <c r="AU630" s="2308"/>
      <c r="AV630" s="2308"/>
      <c r="AW630" s="2308"/>
      <c r="AX630" s="2308"/>
      <c r="AY630" s="2308"/>
      <c r="AZ630" s="2308"/>
      <c r="BA630" s="2308"/>
      <c r="BB630" s="2308"/>
      <c r="BC630" s="2308"/>
      <c r="BD630" s="619"/>
      <c r="BE630" s="78"/>
      <c r="BF630" s="78"/>
      <c r="BG630" s="78"/>
    </row>
    <row r="631" spans="2:59" ht="30" hidden="1" customHeight="1" thickBot="1">
      <c r="B631" s="620"/>
      <c r="C631" s="2308" t="s">
        <v>6</v>
      </c>
      <c r="D631" s="2308"/>
      <c r="E631" s="2308"/>
      <c r="F631" s="2308"/>
      <c r="G631" s="2308"/>
      <c r="H631" s="2308"/>
      <c r="I631" s="2308"/>
      <c r="J631" s="2308"/>
      <c r="K631" s="2308"/>
      <c r="L631" s="2308"/>
      <c r="M631" s="2308"/>
      <c r="N631" s="2308"/>
      <c r="O631" s="2308"/>
      <c r="P631" s="2308"/>
      <c r="Q631" s="2308"/>
      <c r="R631" s="2308"/>
      <c r="S631" s="2308"/>
      <c r="T631" s="2308"/>
      <c r="U631" s="2308"/>
      <c r="V631" s="2308"/>
      <c r="W631" s="2308"/>
      <c r="X631" s="2308"/>
      <c r="Y631" s="2308"/>
      <c r="Z631" s="2308"/>
      <c r="AA631" s="2308"/>
      <c r="AB631" s="2308"/>
      <c r="AC631" s="2308"/>
      <c r="AD631" s="2308"/>
      <c r="AE631" s="2308"/>
      <c r="AF631" s="2308"/>
      <c r="AG631" s="2308"/>
      <c r="AH631" s="2308"/>
      <c r="AI631" s="2308"/>
      <c r="AJ631" s="2308"/>
      <c r="AK631" s="2308"/>
      <c r="AL631" s="2308"/>
      <c r="AM631" s="2308"/>
      <c r="AN631" s="2308"/>
      <c r="AO631" s="2308"/>
      <c r="AP631" s="2308"/>
      <c r="AQ631" s="2308"/>
      <c r="AR631" s="2308"/>
      <c r="AS631" s="2308"/>
      <c r="AT631" s="2308"/>
      <c r="AU631" s="2308"/>
      <c r="AV631" s="2308"/>
      <c r="AW631" s="2308"/>
      <c r="AX631" s="2308"/>
      <c r="AY631" s="2308"/>
      <c r="AZ631" s="2308"/>
      <c r="BA631" s="2308"/>
      <c r="BB631" s="2308"/>
      <c r="BC631" s="2308"/>
      <c r="BD631" s="619"/>
      <c r="BE631" s="78"/>
      <c r="BF631" s="78"/>
      <c r="BG631" s="78"/>
    </row>
    <row r="632" spans="2:59" ht="30" hidden="1" customHeight="1">
      <c r="B632" s="620"/>
      <c r="C632" s="2308" t="s">
        <v>6</v>
      </c>
      <c r="D632" s="2308"/>
      <c r="E632" s="2308"/>
      <c r="F632" s="2308"/>
      <c r="G632" s="2308"/>
      <c r="H632" s="2308"/>
      <c r="I632" s="2308"/>
      <c r="J632" s="2308"/>
      <c r="K632" s="2308"/>
      <c r="L632" s="2308"/>
      <c r="M632" s="2308"/>
      <c r="N632" s="2308"/>
      <c r="O632" s="2308"/>
      <c r="P632" s="2308"/>
      <c r="Q632" s="2308"/>
      <c r="R632" s="2308"/>
      <c r="S632" s="2308"/>
      <c r="T632" s="2308"/>
      <c r="U632" s="2308"/>
      <c r="V632" s="2308"/>
      <c r="W632" s="2308"/>
      <c r="X632" s="2308"/>
      <c r="Y632" s="2308"/>
      <c r="Z632" s="2308"/>
      <c r="AA632" s="2308"/>
      <c r="AB632" s="2308"/>
      <c r="AC632" s="2308"/>
      <c r="AD632" s="2308"/>
      <c r="AE632" s="2308"/>
      <c r="AF632" s="2308"/>
      <c r="AG632" s="2308"/>
      <c r="AH632" s="2308"/>
      <c r="AI632" s="2308"/>
      <c r="AJ632" s="2308"/>
      <c r="AK632" s="2308"/>
      <c r="AL632" s="2308"/>
      <c r="AM632" s="2308"/>
      <c r="AN632" s="2308"/>
      <c r="AO632" s="2308"/>
      <c r="AP632" s="2308"/>
      <c r="AQ632" s="2308"/>
      <c r="AR632" s="2308"/>
      <c r="AS632" s="2308"/>
      <c r="AT632" s="2308"/>
      <c r="AU632" s="2308"/>
      <c r="AV632" s="2308"/>
      <c r="AW632" s="2308"/>
      <c r="AX632" s="2308"/>
      <c r="AY632" s="2308"/>
      <c r="AZ632" s="2308"/>
      <c r="BA632" s="2308"/>
      <c r="BB632" s="2308"/>
      <c r="BC632" s="2308"/>
      <c r="BD632" s="619"/>
      <c r="BE632" s="78"/>
      <c r="BF632" s="78"/>
      <c r="BG632" s="78"/>
    </row>
    <row r="633" spans="2:59" ht="30" hidden="1" customHeight="1">
      <c r="B633" s="620"/>
      <c r="C633" s="2308" t="s">
        <v>6</v>
      </c>
      <c r="D633" s="2308"/>
      <c r="E633" s="2308"/>
      <c r="F633" s="2308"/>
      <c r="G633" s="2308"/>
      <c r="H633" s="2308"/>
      <c r="I633" s="2308"/>
      <c r="J633" s="2308"/>
      <c r="K633" s="2308"/>
      <c r="L633" s="2308"/>
      <c r="M633" s="2308"/>
      <c r="N633" s="2308"/>
      <c r="O633" s="2308"/>
      <c r="P633" s="2308"/>
      <c r="Q633" s="2308"/>
      <c r="R633" s="2308"/>
      <c r="S633" s="2308"/>
      <c r="T633" s="2308"/>
      <c r="U633" s="2308"/>
      <c r="V633" s="2308"/>
      <c r="W633" s="2308"/>
      <c r="X633" s="2308"/>
      <c r="Y633" s="2308"/>
      <c r="Z633" s="2308"/>
      <c r="AA633" s="2308"/>
      <c r="AB633" s="2308"/>
      <c r="AC633" s="2308"/>
      <c r="AD633" s="2308"/>
      <c r="AE633" s="2308"/>
      <c r="AF633" s="2308"/>
      <c r="AG633" s="2308"/>
      <c r="AH633" s="2308"/>
      <c r="AI633" s="2308"/>
      <c r="AJ633" s="2308"/>
      <c r="AK633" s="2308"/>
      <c r="AL633" s="2308"/>
      <c r="AM633" s="2308"/>
      <c r="AN633" s="2308"/>
      <c r="AO633" s="2308"/>
      <c r="AP633" s="2308"/>
      <c r="AQ633" s="2308"/>
      <c r="AR633" s="2308"/>
      <c r="AS633" s="2308"/>
      <c r="AT633" s="2308"/>
      <c r="AU633" s="2308"/>
      <c r="AV633" s="2308"/>
      <c r="AW633" s="2308"/>
      <c r="AX633" s="2308"/>
      <c r="AY633" s="2308"/>
      <c r="AZ633" s="2308"/>
      <c r="BA633" s="2308"/>
      <c r="BB633" s="2308"/>
      <c r="BC633" s="2308"/>
      <c r="BD633" s="619"/>
      <c r="BE633" s="78"/>
      <c r="BF633" s="78"/>
      <c r="BG633" s="78"/>
    </row>
    <row r="634" spans="2:59" ht="30" hidden="1" customHeight="1">
      <c r="B634" s="620"/>
      <c r="C634" s="2308" t="s">
        <v>6</v>
      </c>
      <c r="D634" s="2308"/>
      <c r="E634" s="2308"/>
      <c r="F634" s="2308"/>
      <c r="G634" s="2308"/>
      <c r="H634" s="2308"/>
      <c r="I634" s="2308"/>
      <c r="J634" s="2308"/>
      <c r="K634" s="2308"/>
      <c r="L634" s="2308"/>
      <c r="M634" s="2308"/>
      <c r="N634" s="2308"/>
      <c r="O634" s="2308"/>
      <c r="P634" s="2308"/>
      <c r="Q634" s="2308"/>
      <c r="R634" s="2308"/>
      <c r="S634" s="2308"/>
      <c r="T634" s="2308"/>
      <c r="U634" s="2308"/>
      <c r="V634" s="2308"/>
      <c r="W634" s="2308"/>
      <c r="X634" s="2308"/>
      <c r="Y634" s="2308"/>
      <c r="Z634" s="2308"/>
      <c r="AA634" s="2308"/>
      <c r="AB634" s="2308"/>
      <c r="AC634" s="2308"/>
      <c r="AD634" s="2308"/>
      <c r="AE634" s="2308"/>
      <c r="AF634" s="2308"/>
      <c r="AG634" s="2308"/>
      <c r="AH634" s="2308"/>
      <c r="AI634" s="2308"/>
      <c r="AJ634" s="2308"/>
      <c r="AK634" s="2308"/>
      <c r="AL634" s="2308"/>
      <c r="AM634" s="2308"/>
      <c r="AN634" s="2308"/>
      <c r="AO634" s="2308"/>
      <c r="AP634" s="2308"/>
      <c r="AQ634" s="2308"/>
      <c r="AR634" s="2308"/>
      <c r="AS634" s="2308"/>
      <c r="AT634" s="2308"/>
      <c r="AU634" s="2308"/>
      <c r="AV634" s="2308"/>
      <c r="AW634" s="2308"/>
      <c r="AX634" s="2308"/>
      <c r="AY634" s="2308"/>
      <c r="AZ634" s="2308"/>
      <c r="BA634" s="2308"/>
      <c r="BB634" s="2308"/>
      <c r="BC634" s="2308"/>
      <c r="BD634" s="619"/>
      <c r="BE634" s="78"/>
      <c r="BF634" s="78"/>
      <c r="BG634" s="78"/>
    </row>
    <row r="635" spans="2:59" ht="30" hidden="1" customHeight="1">
      <c r="B635" s="620"/>
      <c r="C635" s="2308" t="s">
        <v>6</v>
      </c>
      <c r="D635" s="2308"/>
      <c r="E635" s="2308"/>
      <c r="F635" s="2308"/>
      <c r="G635" s="2308"/>
      <c r="H635" s="2308"/>
      <c r="I635" s="2308"/>
      <c r="J635" s="2308"/>
      <c r="K635" s="2308"/>
      <c r="L635" s="2308"/>
      <c r="M635" s="2308"/>
      <c r="N635" s="2308"/>
      <c r="O635" s="2308"/>
      <c r="P635" s="2308"/>
      <c r="Q635" s="2308"/>
      <c r="R635" s="2308"/>
      <c r="S635" s="2308"/>
      <c r="T635" s="2308"/>
      <c r="U635" s="2308"/>
      <c r="V635" s="2308"/>
      <c r="W635" s="2308"/>
      <c r="X635" s="2308"/>
      <c r="Y635" s="2308"/>
      <c r="Z635" s="2308"/>
      <c r="AA635" s="2308"/>
      <c r="AB635" s="2308"/>
      <c r="AC635" s="2308"/>
      <c r="AD635" s="2308"/>
      <c r="AE635" s="2308"/>
      <c r="AF635" s="2308"/>
      <c r="AG635" s="2308"/>
      <c r="AH635" s="2308"/>
      <c r="AI635" s="2308"/>
      <c r="AJ635" s="2308"/>
      <c r="AK635" s="2308"/>
      <c r="AL635" s="2308"/>
      <c r="AM635" s="2308"/>
      <c r="AN635" s="2308"/>
      <c r="AO635" s="2308"/>
      <c r="AP635" s="2308"/>
      <c r="AQ635" s="2308"/>
      <c r="AR635" s="2308"/>
      <c r="AS635" s="2308"/>
      <c r="AT635" s="2308"/>
      <c r="AU635" s="2308"/>
      <c r="AV635" s="2308"/>
      <c r="AW635" s="2308"/>
      <c r="AX635" s="2308"/>
      <c r="AY635" s="2308"/>
      <c r="AZ635" s="2308"/>
      <c r="BA635" s="2308"/>
      <c r="BB635" s="2308"/>
      <c r="BC635" s="2308"/>
      <c r="BD635" s="619"/>
      <c r="BE635" s="78"/>
      <c r="BF635" s="78"/>
      <c r="BG635" s="78"/>
    </row>
    <row r="636" spans="2:59" ht="30" hidden="1" customHeight="1">
      <c r="B636" s="620"/>
      <c r="C636" s="2308" t="s">
        <v>6</v>
      </c>
      <c r="D636" s="2308"/>
      <c r="E636" s="2308"/>
      <c r="F636" s="2308"/>
      <c r="G636" s="2308"/>
      <c r="H636" s="2308"/>
      <c r="I636" s="2308"/>
      <c r="J636" s="2308"/>
      <c r="K636" s="2308"/>
      <c r="L636" s="2308"/>
      <c r="M636" s="2308"/>
      <c r="N636" s="2308"/>
      <c r="O636" s="2308"/>
      <c r="P636" s="2308"/>
      <c r="Q636" s="2308"/>
      <c r="R636" s="2308"/>
      <c r="S636" s="2308"/>
      <c r="T636" s="2308"/>
      <c r="U636" s="2308"/>
      <c r="V636" s="2308"/>
      <c r="W636" s="2308"/>
      <c r="X636" s="2308"/>
      <c r="Y636" s="2308"/>
      <c r="Z636" s="2308"/>
      <c r="AA636" s="2308"/>
      <c r="AB636" s="2308"/>
      <c r="AC636" s="2308"/>
      <c r="AD636" s="2308"/>
      <c r="AE636" s="2308"/>
      <c r="AF636" s="2308"/>
      <c r="AG636" s="2308"/>
      <c r="AH636" s="2308"/>
      <c r="AI636" s="2308"/>
      <c r="AJ636" s="2308"/>
      <c r="AK636" s="2308"/>
      <c r="AL636" s="2308"/>
      <c r="AM636" s="2308"/>
      <c r="AN636" s="2308"/>
      <c r="AO636" s="2308"/>
      <c r="AP636" s="2308"/>
      <c r="AQ636" s="2308"/>
      <c r="AR636" s="2308"/>
      <c r="AS636" s="2308"/>
      <c r="AT636" s="2308"/>
      <c r="AU636" s="2308"/>
      <c r="AV636" s="2308"/>
      <c r="AW636" s="2308"/>
      <c r="AX636" s="2308"/>
      <c r="AY636" s="2308"/>
      <c r="AZ636" s="2308"/>
      <c r="BA636" s="2308"/>
      <c r="BB636" s="2308"/>
      <c r="BC636" s="2308"/>
      <c r="BD636" s="619"/>
      <c r="BE636" s="78"/>
      <c r="BF636" s="78"/>
      <c r="BG636" s="78"/>
    </row>
    <row r="637" spans="2:59" ht="30" hidden="1" customHeight="1">
      <c r="B637" s="620"/>
      <c r="C637" s="2308" t="s">
        <v>6</v>
      </c>
      <c r="D637" s="2308"/>
      <c r="E637" s="2308"/>
      <c r="F637" s="2308"/>
      <c r="G637" s="2308"/>
      <c r="H637" s="2308"/>
      <c r="I637" s="2308"/>
      <c r="J637" s="2308"/>
      <c r="K637" s="2308"/>
      <c r="L637" s="2308"/>
      <c r="M637" s="2308"/>
      <c r="N637" s="2308"/>
      <c r="O637" s="2308"/>
      <c r="P637" s="2308"/>
      <c r="Q637" s="2308"/>
      <c r="R637" s="2308"/>
      <c r="S637" s="2308"/>
      <c r="T637" s="2308"/>
      <c r="U637" s="2308"/>
      <c r="V637" s="2308"/>
      <c r="W637" s="2308"/>
      <c r="X637" s="2308"/>
      <c r="Y637" s="2308"/>
      <c r="Z637" s="2308"/>
      <c r="AA637" s="2308"/>
      <c r="AB637" s="2308"/>
      <c r="AC637" s="2308"/>
      <c r="AD637" s="2308"/>
      <c r="AE637" s="2308"/>
      <c r="AF637" s="2308"/>
      <c r="AG637" s="2308"/>
      <c r="AH637" s="2308"/>
      <c r="AI637" s="2308"/>
      <c r="AJ637" s="2308"/>
      <c r="AK637" s="2308"/>
      <c r="AL637" s="2308"/>
      <c r="AM637" s="2308"/>
      <c r="AN637" s="2308"/>
      <c r="AO637" s="2308"/>
      <c r="AP637" s="2308"/>
      <c r="AQ637" s="2308"/>
      <c r="AR637" s="2308"/>
      <c r="AS637" s="2308"/>
      <c r="AT637" s="2308"/>
      <c r="AU637" s="2308"/>
      <c r="AV637" s="2308"/>
      <c r="AW637" s="2308"/>
      <c r="AX637" s="2308"/>
      <c r="AY637" s="2308"/>
      <c r="AZ637" s="2308"/>
      <c r="BA637" s="2308"/>
      <c r="BB637" s="2308"/>
      <c r="BC637" s="2308"/>
      <c r="BD637" s="619"/>
      <c r="BE637" s="78"/>
      <c r="BF637" s="78"/>
      <c r="BG637" s="78"/>
    </row>
    <row r="638" spans="2:59" ht="30" hidden="1" customHeight="1">
      <c r="B638" s="620"/>
      <c r="C638" s="2308" t="s">
        <v>6</v>
      </c>
      <c r="D638" s="2308"/>
      <c r="E638" s="2308"/>
      <c r="F638" s="2308"/>
      <c r="G638" s="2308"/>
      <c r="H638" s="2308"/>
      <c r="I638" s="2308"/>
      <c r="J638" s="2308"/>
      <c r="K638" s="2308"/>
      <c r="L638" s="2308"/>
      <c r="M638" s="2308"/>
      <c r="N638" s="2308"/>
      <c r="O638" s="2308"/>
      <c r="P638" s="2308"/>
      <c r="Q638" s="2308"/>
      <c r="R638" s="2308"/>
      <c r="S638" s="2308"/>
      <c r="T638" s="2308"/>
      <c r="U638" s="2308"/>
      <c r="V638" s="2308"/>
      <c r="W638" s="2308"/>
      <c r="X638" s="2308"/>
      <c r="Y638" s="2308"/>
      <c r="Z638" s="2308"/>
      <c r="AA638" s="2308"/>
      <c r="AB638" s="2308"/>
      <c r="AC638" s="2308"/>
      <c r="AD638" s="2308"/>
      <c r="AE638" s="2308"/>
      <c r="AF638" s="2308"/>
      <c r="AG638" s="2308"/>
      <c r="AH638" s="2308"/>
      <c r="AI638" s="2308"/>
      <c r="AJ638" s="2308"/>
      <c r="AK638" s="2308"/>
      <c r="AL638" s="2308"/>
      <c r="AM638" s="2308"/>
      <c r="AN638" s="2308"/>
      <c r="AO638" s="2308"/>
      <c r="AP638" s="2308"/>
      <c r="AQ638" s="2308"/>
      <c r="AR638" s="2308"/>
      <c r="AS638" s="2308"/>
      <c r="AT638" s="2308"/>
      <c r="AU638" s="2308"/>
      <c r="AV638" s="2308"/>
      <c r="AW638" s="2308"/>
      <c r="AX638" s="2308"/>
      <c r="AY638" s="2308"/>
      <c r="AZ638" s="2308"/>
      <c r="BA638" s="2308"/>
      <c r="BB638" s="2308"/>
      <c r="BC638" s="2308"/>
      <c r="BD638" s="619"/>
      <c r="BE638" s="78"/>
      <c r="BF638" s="78"/>
      <c r="BG638" s="78"/>
    </row>
    <row r="639" spans="2:59" ht="30" hidden="1" customHeight="1" thickBot="1">
      <c r="B639" s="714"/>
      <c r="C639" s="2317" t="s">
        <v>6</v>
      </c>
      <c r="D639" s="2317"/>
      <c r="E639" s="2317"/>
      <c r="F639" s="2317"/>
      <c r="G639" s="2317"/>
      <c r="H639" s="2317"/>
      <c r="I639" s="2317"/>
      <c r="J639" s="2317"/>
      <c r="K639" s="2317"/>
      <c r="L639" s="2317"/>
      <c r="M639" s="2317"/>
      <c r="N639" s="2317"/>
      <c r="O639" s="2317"/>
      <c r="P639" s="2317"/>
      <c r="Q639" s="2317"/>
      <c r="R639" s="2317"/>
      <c r="S639" s="2317"/>
      <c r="T639" s="2317"/>
      <c r="U639" s="2317"/>
      <c r="V639" s="2317"/>
      <c r="W639" s="2317"/>
      <c r="X639" s="2317"/>
      <c r="Y639" s="2317"/>
      <c r="Z639" s="2317"/>
      <c r="AA639" s="2317"/>
      <c r="AB639" s="2317"/>
      <c r="AC639" s="2317"/>
      <c r="AD639" s="2317"/>
      <c r="AE639" s="2317"/>
      <c r="AF639" s="2317"/>
      <c r="AG639" s="2317"/>
      <c r="AH639" s="2317"/>
      <c r="AI639" s="2317"/>
      <c r="AJ639" s="2317"/>
      <c r="AK639" s="2317"/>
      <c r="AL639" s="2317"/>
      <c r="AM639" s="2317"/>
      <c r="AN639" s="2317"/>
      <c r="AO639" s="2317"/>
      <c r="AP639" s="2317"/>
      <c r="AQ639" s="2317"/>
      <c r="AR639" s="2317"/>
      <c r="AS639" s="2317"/>
      <c r="AT639" s="2317"/>
      <c r="AU639" s="2317"/>
      <c r="AV639" s="2317"/>
      <c r="AW639" s="2317"/>
      <c r="AX639" s="2317"/>
      <c r="AY639" s="2317"/>
      <c r="AZ639" s="2317"/>
      <c r="BA639" s="2317"/>
      <c r="BB639" s="2317"/>
      <c r="BC639" s="2317"/>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314" t="s">
        <v>308</v>
      </c>
      <c r="C644" s="2318"/>
      <c r="D644" s="2318"/>
      <c r="E644" s="2318"/>
      <c r="F644" s="2318"/>
      <c r="G644" s="2318"/>
      <c r="H644" s="2318"/>
      <c r="I644" s="2318"/>
      <c r="J644" s="2318"/>
      <c r="K644" s="2318"/>
      <c r="L644" s="2318"/>
      <c r="M644" s="2318"/>
      <c r="N644" s="2318"/>
      <c r="O644" s="2318"/>
      <c r="P644" s="2318"/>
      <c r="Q644" s="2318"/>
      <c r="R644" s="2318"/>
      <c r="S644" s="2318"/>
      <c r="T644" s="2318"/>
      <c r="U644" s="2318"/>
      <c r="V644" s="2318"/>
      <c r="W644" s="2318"/>
      <c r="X644" s="2318"/>
      <c r="Y644" s="2318"/>
      <c r="Z644" s="2318"/>
      <c r="AA644" s="2318"/>
      <c r="AB644" s="2318"/>
      <c r="AC644" s="2318"/>
      <c r="AD644" s="2318"/>
      <c r="AE644" s="2318"/>
      <c r="AF644" s="2318"/>
      <c r="AG644" s="2318"/>
      <c r="AH644" s="2318"/>
      <c r="AI644" s="2318"/>
      <c r="AJ644" s="2318"/>
      <c r="AK644" s="2318"/>
      <c r="AL644" s="2318"/>
      <c r="AM644" s="2318"/>
      <c r="AN644" s="2318"/>
      <c r="AO644" s="2318"/>
      <c r="AP644" s="2318"/>
      <c r="AQ644" s="2318"/>
      <c r="AR644" s="2318"/>
      <c r="AS644" s="2318"/>
      <c r="AT644" s="2318"/>
      <c r="AU644" s="2318"/>
      <c r="AV644" s="2318"/>
      <c r="AW644" s="2318"/>
      <c r="AX644" s="2318"/>
      <c r="AY644" s="2318"/>
      <c r="AZ644" s="2318"/>
      <c r="BA644" s="2318"/>
      <c r="BB644" s="2318"/>
      <c r="BC644" s="2318"/>
      <c r="BD644" s="2319"/>
      <c r="BE644" s="78"/>
      <c r="BF644" s="78"/>
      <c r="BG644" s="78"/>
    </row>
    <row r="645" spans="1:59" ht="30" customHeight="1">
      <c r="A645" s="617"/>
      <c r="B645" s="713"/>
      <c r="C645" s="2316" t="s">
        <v>7291</v>
      </c>
      <c r="D645" s="2316"/>
      <c r="E645" s="2316"/>
      <c r="F645" s="2316"/>
      <c r="G645" s="2316"/>
      <c r="H645" s="2316"/>
      <c r="I645" s="2316"/>
      <c r="J645" s="2316"/>
      <c r="K645" s="2316"/>
      <c r="L645" s="2316"/>
      <c r="M645" s="2316"/>
      <c r="N645" s="2316"/>
      <c r="O645" s="2316"/>
      <c r="P645" s="2316"/>
      <c r="Q645" s="2316"/>
      <c r="R645" s="2316"/>
      <c r="S645" s="2316"/>
      <c r="T645" s="2316"/>
      <c r="U645" s="2316"/>
      <c r="V645" s="2316"/>
      <c r="W645" s="2316"/>
      <c r="X645" s="2316"/>
      <c r="Y645" s="2316"/>
      <c r="Z645" s="2316"/>
      <c r="AA645" s="2316"/>
      <c r="AB645" s="2316"/>
      <c r="AC645" s="2316"/>
      <c r="AD645" s="2316"/>
      <c r="AE645" s="2316"/>
      <c r="AF645" s="2316"/>
      <c r="AG645" s="2316"/>
      <c r="AH645" s="2316"/>
      <c r="AI645" s="2316"/>
      <c r="AJ645" s="2316"/>
      <c r="AK645" s="2316"/>
      <c r="AL645" s="2316"/>
      <c r="AM645" s="2316"/>
      <c r="AN645" s="2316"/>
      <c r="AO645" s="2316"/>
      <c r="AP645" s="2316"/>
      <c r="AQ645" s="2316"/>
      <c r="AR645" s="2316"/>
      <c r="AS645" s="2316"/>
      <c r="AT645" s="2316"/>
      <c r="AU645" s="2316"/>
      <c r="AV645" s="2316"/>
      <c r="AW645" s="2316"/>
      <c r="AX645" s="2316"/>
      <c r="AY645" s="2316"/>
      <c r="AZ645" s="2316"/>
      <c r="BA645" s="2316"/>
      <c r="BB645" s="2316"/>
      <c r="BC645" s="2316"/>
      <c r="BD645" s="619"/>
      <c r="BE645" s="78"/>
      <c r="BF645" s="78"/>
      <c r="BG645" s="78"/>
    </row>
    <row r="646" spans="1:59" ht="30" customHeight="1">
      <c r="A646" s="617"/>
      <c r="B646" s="618"/>
      <c r="C646" s="2308"/>
      <c r="D646" s="2308"/>
      <c r="E646" s="2308"/>
      <c r="F646" s="2308"/>
      <c r="G646" s="2308"/>
      <c r="H646" s="2308"/>
      <c r="I646" s="2308"/>
      <c r="J646" s="2308"/>
      <c r="K646" s="2308"/>
      <c r="L646" s="2308"/>
      <c r="M646" s="2308"/>
      <c r="N646" s="2308"/>
      <c r="O646" s="2308"/>
      <c r="P646" s="2308"/>
      <c r="Q646" s="2308"/>
      <c r="R646" s="2308"/>
      <c r="S646" s="2308"/>
      <c r="T646" s="2308"/>
      <c r="U646" s="2308"/>
      <c r="V646" s="2308"/>
      <c r="W646" s="2308"/>
      <c r="X646" s="2308"/>
      <c r="Y646" s="2308"/>
      <c r="Z646" s="2308"/>
      <c r="AA646" s="2308"/>
      <c r="AB646" s="2308"/>
      <c r="AC646" s="2308"/>
      <c r="AD646" s="2308"/>
      <c r="AE646" s="2308"/>
      <c r="AF646" s="2308"/>
      <c r="AG646" s="2308"/>
      <c r="AH646" s="2308"/>
      <c r="AI646" s="2308"/>
      <c r="AJ646" s="2308"/>
      <c r="AK646" s="2308"/>
      <c r="AL646" s="2308"/>
      <c r="AM646" s="2308"/>
      <c r="AN646" s="2308"/>
      <c r="AO646" s="2308"/>
      <c r="AP646" s="2308"/>
      <c r="AQ646" s="2308"/>
      <c r="AR646" s="2308"/>
      <c r="AS646" s="2308"/>
      <c r="AT646" s="2308"/>
      <c r="AU646" s="2308"/>
      <c r="AV646" s="2308"/>
      <c r="AW646" s="2308"/>
      <c r="AX646" s="2308"/>
      <c r="AY646" s="2308"/>
      <c r="AZ646" s="2308"/>
      <c r="BA646" s="2308"/>
      <c r="BB646" s="2308"/>
      <c r="BC646" s="2308"/>
      <c r="BD646" s="619"/>
      <c r="BE646" s="78"/>
      <c r="BF646" s="78"/>
      <c r="BG646" s="78"/>
    </row>
    <row r="647" spans="1:59" ht="30" customHeight="1">
      <c r="A647" s="617"/>
      <c r="B647" s="618"/>
      <c r="C647" s="2308"/>
      <c r="D647" s="2308"/>
      <c r="E647" s="2308"/>
      <c r="F647" s="2308"/>
      <c r="G647" s="2308"/>
      <c r="H647" s="2308"/>
      <c r="I647" s="2308"/>
      <c r="J647" s="2308"/>
      <c r="K647" s="2308"/>
      <c r="L647" s="2308"/>
      <c r="M647" s="2308"/>
      <c r="N647" s="2308"/>
      <c r="O647" s="2308"/>
      <c r="P647" s="2308"/>
      <c r="Q647" s="2308"/>
      <c r="R647" s="2308"/>
      <c r="S647" s="2308"/>
      <c r="T647" s="2308"/>
      <c r="U647" s="2308"/>
      <c r="V647" s="2308"/>
      <c r="W647" s="2308"/>
      <c r="X647" s="2308"/>
      <c r="Y647" s="2308"/>
      <c r="Z647" s="2308"/>
      <c r="AA647" s="2308"/>
      <c r="AB647" s="2308"/>
      <c r="AC647" s="2308"/>
      <c r="AD647" s="2308"/>
      <c r="AE647" s="2308"/>
      <c r="AF647" s="2308"/>
      <c r="AG647" s="2308"/>
      <c r="AH647" s="2308"/>
      <c r="AI647" s="2308"/>
      <c r="AJ647" s="2308"/>
      <c r="AK647" s="2308"/>
      <c r="AL647" s="2308"/>
      <c r="AM647" s="2308"/>
      <c r="AN647" s="2308"/>
      <c r="AO647" s="2308"/>
      <c r="AP647" s="2308"/>
      <c r="AQ647" s="2308"/>
      <c r="AR647" s="2308"/>
      <c r="AS647" s="2308"/>
      <c r="AT647" s="2308"/>
      <c r="AU647" s="2308"/>
      <c r="AV647" s="2308"/>
      <c r="AW647" s="2308"/>
      <c r="AX647" s="2308"/>
      <c r="AY647" s="2308"/>
      <c r="AZ647" s="2308"/>
      <c r="BA647" s="2308"/>
      <c r="BB647" s="2308"/>
      <c r="BC647" s="2308"/>
      <c r="BD647" s="619"/>
      <c r="BE647" s="78"/>
      <c r="BF647" s="78"/>
      <c r="BG647" s="78"/>
    </row>
    <row r="648" spans="1:59" ht="30" customHeight="1">
      <c r="A648" s="617"/>
      <c r="B648" s="618"/>
      <c r="C648" s="2308"/>
      <c r="D648" s="2308"/>
      <c r="E648" s="2308"/>
      <c r="F648" s="2308"/>
      <c r="G648" s="2308"/>
      <c r="H648" s="2308"/>
      <c r="I648" s="2308"/>
      <c r="J648" s="2308"/>
      <c r="K648" s="2308"/>
      <c r="L648" s="2308"/>
      <c r="M648" s="2308"/>
      <c r="N648" s="2308"/>
      <c r="O648" s="2308"/>
      <c r="P648" s="2308"/>
      <c r="Q648" s="2308"/>
      <c r="R648" s="2308"/>
      <c r="S648" s="2308"/>
      <c r="T648" s="2308"/>
      <c r="U648" s="2308"/>
      <c r="V648" s="2308"/>
      <c r="W648" s="2308"/>
      <c r="X648" s="2308"/>
      <c r="Y648" s="2308"/>
      <c r="Z648" s="2308"/>
      <c r="AA648" s="2308"/>
      <c r="AB648" s="2308"/>
      <c r="AC648" s="2308"/>
      <c r="AD648" s="2308"/>
      <c r="AE648" s="2308"/>
      <c r="AF648" s="2308"/>
      <c r="AG648" s="2308"/>
      <c r="AH648" s="2308"/>
      <c r="AI648" s="2308"/>
      <c r="AJ648" s="2308"/>
      <c r="AK648" s="2308"/>
      <c r="AL648" s="2308"/>
      <c r="AM648" s="2308"/>
      <c r="AN648" s="2308"/>
      <c r="AO648" s="2308"/>
      <c r="AP648" s="2308"/>
      <c r="AQ648" s="2308"/>
      <c r="AR648" s="2308"/>
      <c r="AS648" s="2308"/>
      <c r="AT648" s="2308"/>
      <c r="AU648" s="2308"/>
      <c r="AV648" s="2308"/>
      <c r="AW648" s="2308"/>
      <c r="AX648" s="2308"/>
      <c r="AY648" s="2308"/>
      <c r="AZ648" s="2308"/>
      <c r="BA648" s="2308"/>
      <c r="BB648" s="2308"/>
      <c r="BC648" s="2308"/>
      <c r="BD648" s="619"/>
      <c r="BE648" s="78"/>
      <c r="BF648" s="78"/>
      <c r="BG648" s="78"/>
    </row>
    <row r="649" spans="1:59" ht="30" customHeight="1">
      <c r="A649" s="617"/>
      <c r="B649" s="618"/>
      <c r="C649" s="2308"/>
      <c r="D649" s="2308"/>
      <c r="E649" s="2308"/>
      <c r="F649" s="2308"/>
      <c r="G649" s="2308"/>
      <c r="H649" s="2308"/>
      <c r="I649" s="2308"/>
      <c r="J649" s="2308"/>
      <c r="K649" s="2308"/>
      <c r="L649" s="2308"/>
      <c r="M649" s="2308"/>
      <c r="N649" s="2308"/>
      <c r="O649" s="2308"/>
      <c r="P649" s="2308"/>
      <c r="Q649" s="2308"/>
      <c r="R649" s="2308"/>
      <c r="S649" s="2308"/>
      <c r="T649" s="2308"/>
      <c r="U649" s="2308"/>
      <c r="V649" s="2308"/>
      <c r="W649" s="2308"/>
      <c r="X649" s="2308"/>
      <c r="Y649" s="2308"/>
      <c r="Z649" s="2308"/>
      <c r="AA649" s="2308"/>
      <c r="AB649" s="2308"/>
      <c r="AC649" s="2308"/>
      <c r="AD649" s="2308"/>
      <c r="AE649" s="2308"/>
      <c r="AF649" s="2308"/>
      <c r="AG649" s="2308"/>
      <c r="AH649" s="2308"/>
      <c r="AI649" s="2308"/>
      <c r="AJ649" s="2308"/>
      <c r="AK649" s="2308"/>
      <c r="AL649" s="2308"/>
      <c r="AM649" s="2308"/>
      <c r="AN649" s="2308"/>
      <c r="AO649" s="2308"/>
      <c r="AP649" s="2308"/>
      <c r="AQ649" s="2308"/>
      <c r="AR649" s="2308"/>
      <c r="AS649" s="2308"/>
      <c r="AT649" s="2308"/>
      <c r="AU649" s="2308"/>
      <c r="AV649" s="2308"/>
      <c r="AW649" s="2308"/>
      <c r="AX649" s="2308"/>
      <c r="AY649" s="2308"/>
      <c r="AZ649" s="2308"/>
      <c r="BA649" s="2308"/>
      <c r="BB649" s="2308"/>
      <c r="BC649" s="2308"/>
      <c r="BD649" s="619"/>
      <c r="BE649" s="78"/>
      <c r="BF649" s="78"/>
      <c r="BG649" s="78"/>
    </row>
    <row r="650" spans="1:59" ht="30" customHeight="1">
      <c r="A650" s="617"/>
      <c r="B650" s="618"/>
      <c r="C650" s="2308"/>
      <c r="D650" s="2308"/>
      <c r="E650" s="2308"/>
      <c r="F650" s="2308"/>
      <c r="G650" s="2308"/>
      <c r="H650" s="2308"/>
      <c r="I650" s="2308"/>
      <c r="J650" s="2308"/>
      <c r="K650" s="2308"/>
      <c r="L650" s="2308"/>
      <c r="M650" s="2308"/>
      <c r="N650" s="2308"/>
      <c r="O650" s="2308"/>
      <c r="P650" s="2308"/>
      <c r="Q650" s="2308"/>
      <c r="R650" s="2308"/>
      <c r="S650" s="2308"/>
      <c r="T650" s="2308"/>
      <c r="U650" s="2308"/>
      <c r="V650" s="2308"/>
      <c r="W650" s="2308"/>
      <c r="X650" s="2308"/>
      <c r="Y650" s="2308"/>
      <c r="Z650" s="2308"/>
      <c r="AA650" s="2308"/>
      <c r="AB650" s="2308"/>
      <c r="AC650" s="2308"/>
      <c r="AD650" s="2308"/>
      <c r="AE650" s="2308"/>
      <c r="AF650" s="2308"/>
      <c r="AG650" s="2308"/>
      <c r="AH650" s="2308"/>
      <c r="AI650" s="2308"/>
      <c r="AJ650" s="2308"/>
      <c r="AK650" s="2308"/>
      <c r="AL650" s="2308"/>
      <c r="AM650" s="2308"/>
      <c r="AN650" s="2308"/>
      <c r="AO650" s="2308"/>
      <c r="AP650" s="2308"/>
      <c r="AQ650" s="2308"/>
      <c r="AR650" s="2308"/>
      <c r="AS650" s="2308"/>
      <c r="AT650" s="2308"/>
      <c r="AU650" s="2308"/>
      <c r="AV650" s="2308"/>
      <c r="AW650" s="2308"/>
      <c r="AX650" s="2308"/>
      <c r="AY650" s="2308"/>
      <c r="AZ650" s="2308"/>
      <c r="BA650" s="2308"/>
      <c r="BB650" s="2308"/>
      <c r="BC650" s="2308"/>
      <c r="BD650" s="619"/>
      <c r="BE650" s="78"/>
      <c r="BF650" s="78"/>
      <c r="BG650" s="78"/>
    </row>
    <row r="651" spans="1:59" ht="30" customHeight="1">
      <c r="A651" s="617"/>
      <c r="B651" s="618"/>
      <c r="C651" s="2308"/>
      <c r="D651" s="2308"/>
      <c r="E651" s="2308"/>
      <c r="F651" s="2308"/>
      <c r="G651" s="2308"/>
      <c r="H651" s="2308"/>
      <c r="I651" s="2308"/>
      <c r="J651" s="2308"/>
      <c r="K651" s="2308"/>
      <c r="L651" s="2308"/>
      <c r="M651" s="2308"/>
      <c r="N651" s="2308"/>
      <c r="O651" s="2308"/>
      <c r="P651" s="2308"/>
      <c r="Q651" s="2308"/>
      <c r="R651" s="2308"/>
      <c r="S651" s="2308"/>
      <c r="T651" s="2308"/>
      <c r="U651" s="2308"/>
      <c r="V651" s="2308"/>
      <c r="W651" s="2308"/>
      <c r="X651" s="2308"/>
      <c r="Y651" s="2308"/>
      <c r="Z651" s="2308"/>
      <c r="AA651" s="2308"/>
      <c r="AB651" s="2308"/>
      <c r="AC651" s="2308"/>
      <c r="AD651" s="2308"/>
      <c r="AE651" s="2308"/>
      <c r="AF651" s="2308"/>
      <c r="AG651" s="2308"/>
      <c r="AH651" s="2308"/>
      <c r="AI651" s="2308"/>
      <c r="AJ651" s="2308"/>
      <c r="AK651" s="2308"/>
      <c r="AL651" s="2308"/>
      <c r="AM651" s="2308"/>
      <c r="AN651" s="2308"/>
      <c r="AO651" s="2308"/>
      <c r="AP651" s="2308"/>
      <c r="AQ651" s="2308"/>
      <c r="AR651" s="2308"/>
      <c r="AS651" s="2308"/>
      <c r="AT651" s="2308"/>
      <c r="AU651" s="2308"/>
      <c r="AV651" s="2308"/>
      <c r="AW651" s="2308"/>
      <c r="AX651" s="2308"/>
      <c r="AY651" s="2308"/>
      <c r="AZ651" s="2308"/>
      <c r="BA651" s="2308"/>
      <c r="BB651" s="2308"/>
      <c r="BC651" s="2308"/>
      <c r="BD651" s="619"/>
      <c r="BE651" s="78"/>
      <c r="BF651" s="78"/>
      <c r="BG651" s="78"/>
    </row>
    <row r="652" spans="1:59" ht="30" customHeight="1" thickBot="1">
      <c r="A652" s="617"/>
      <c r="B652" s="618"/>
      <c r="C652" s="2308"/>
      <c r="D652" s="2308"/>
      <c r="E652" s="2308"/>
      <c r="F652" s="2308"/>
      <c r="G652" s="2308"/>
      <c r="H652" s="2308"/>
      <c r="I652" s="2308"/>
      <c r="J652" s="2308"/>
      <c r="K652" s="2308"/>
      <c r="L652" s="2308"/>
      <c r="M652" s="2308"/>
      <c r="N652" s="2308"/>
      <c r="O652" s="2308"/>
      <c r="P652" s="2308"/>
      <c r="Q652" s="2308"/>
      <c r="R652" s="2308"/>
      <c r="S652" s="2308"/>
      <c r="T652" s="2308"/>
      <c r="U652" s="2308"/>
      <c r="V652" s="2308"/>
      <c r="W652" s="2308"/>
      <c r="X652" s="2308"/>
      <c r="Y652" s="2308"/>
      <c r="Z652" s="2308"/>
      <c r="AA652" s="2308"/>
      <c r="AB652" s="2308"/>
      <c r="AC652" s="2308"/>
      <c r="AD652" s="2308"/>
      <c r="AE652" s="2308"/>
      <c r="AF652" s="2308"/>
      <c r="AG652" s="2308"/>
      <c r="AH652" s="2308"/>
      <c r="AI652" s="2308"/>
      <c r="AJ652" s="2308"/>
      <c r="AK652" s="2308"/>
      <c r="AL652" s="2308"/>
      <c r="AM652" s="2308"/>
      <c r="AN652" s="2308"/>
      <c r="AO652" s="2308"/>
      <c r="AP652" s="2308"/>
      <c r="AQ652" s="2308"/>
      <c r="AR652" s="2308"/>
      <c r="AS652" s="2308"/>
      <c r="AT652" s="2308"/>
      <c r="AU652" s="2308"/>
      <c r="AV652" s="2308"/>
      <c r="AW652" s="2308"/>
      <c r="AX652" s="2308"/>
      <c r="AY652" s="2308"/>
      <c r="AZ652" s="2308"/>
      <c r="BA652" s="2308"/>
      <c r="BB652" s="2308"/>
      <c r="BC652" s="2308"/>
      <c r="BD652" s="619"/>
      <c r="BE652" s="78"/>
      <c r="BF652" s="78"/>
      <c r="BG652" s="78"/>
    </row>
    <row r="653" spans="1:59" ht="30" hidden="1" customHeight="1">
      <c r="B653" s="620"/>
      <c r="C653" s="2308" t="s">
        <v>6</v>
      </c>
      <c r="D653" s="2308"/>
      <c r="E653" s="2308"/>
      <c r="F653" s="2308"/>
      <c r="G653" s="2308"/>
      <c r="H653" s="2308"/>
      <c r="I653" s="2308"/>
      <c r="J653" s="2308"/>
      <c r="K653" s="2308"/>
      <c r="L653" s="2308"/>
      <c r="M653" s="2308"/>
      <c r="N653" s="2308"/>
      <c r="O653" s="2308"/>
      <c r="P653" s="2308"/>
      <c r="Q653" s="2308"/>
      <c r="R653" s="2308"/>
      <c r="S653" s="2308"/>
      <c r="T653" s="2308"/>
      <c r="U653" s="2308"/>
      <c r="V653" s="2308"/>
      <c r="W653" s="2308"/>
      <c r="X653" s="2308"/>
      <c r="Y653" s="2308"/>
      <c r="Z653" s="2308"/>
      <c r="AA653" s="2308"/>
      <c r="AB653" s="2308"/>
      <c r="AC653" s="2308"/>
      <c r="AD653" s="2308"/>
      <c r="AE653" s="2308"/>
      <c r="AF653" s="2308"/>
      <c r="AG653" s="2308"/>
      <c r="AH653" s="2308"/>
      <c r="AI653" s="2308"/>
      <c r="AJ653" s="2308"/>
      <c r="AK653" s="2308"/>
      <c r="AL653" s="2308"/>
      <c r="AM653" s="2308"/>
      <c r="AN653" s="2308"/>
      <c r="AO653" s="2308"/>
      <c r="AP653" s="2308"/>
      <c r="AQ653" s="2308"/>
      <c r="AR653" s="2308"/>
      <c r="AS653" s="2308"/>
      <c r="AT653" s="2308"/>
      <c r="AU653" s="2308"/>
      <c r="AV653" s="2308"/>
      <c r="AW653" s="2308"/>
      <c r="AX653" s="2308"/>
      <c r="AY653" s="2308"/>
      <c r="AZ653" s="2308"/>
      <c r="BA653" s="2308"/>
      <c r="BB653" s="2308"/>
      <c r="BC653" s="2308"/>
      <c r="BD653" s="619"/>
      <c r="BE653" s="78"/>
      <c r="BF653" s="78"/>
      <c r="BG653" s="78"/>
    </row>
    <row r="654" spans="1:59" ht="30" hidden="1" customHeight="1">
      <c r="B654" s="620"/>
      <c r="C654" s="2308" t="s">
        <v>6</v>
      </c>
      <c r="D654" s="2308"/>
      <c r="E654" s="2308"/>
      <c r="F654" s="2308"/>
      <c r="G654" s="2308"/>
      <c r="H654" s="2308"/>
      <c r="I654" s="2308"/>
      <c r="J654" s="2308"/>
      <c r="K654" s="2308"/>
      <c r="L654" s="2308"/>
      <c r="M654" s="2308"/>
      <c r="N654" s="2308"/>
      <c r="O654" s="2308"/>
      <c r="P654" s="2308"/>
      <c r="Q654" s="2308"/>
      <c r="R654" s="2308"/>
      <c r="S654" s="2308"/>
      <c r="T654" s="2308"/>
      <c r="U654" s="2308"/>
      <c r="V654" s="2308"/>
      <c r="W654" s="2308"/>
      <c r="X654" s="2308"/>
      <c r="Y654" s="2308"/>
      <c r="Z654" s="2308"/>
      <c r="AA654" s="2308"/>
      <c r="AB654" s="2308"/>
      <c r="AC654" s="2308"/>
      <c r="AD654" s="2308"/>
      <c r="AE654" s="2308"/>
      <c r="AF654" s="2308"/>
      <c r="AG654" s="2308"/>
      <c r="AH654" s="2308"/>
      <c r="AI654" s="2308"/>
      <c r="AJ654" s="2308"/>
      <c r="AK654" s="2308"/>
      <c r="AL654" s="2308"/>
      <c r="AM654" s="2308"/>
      <c r="AN654" s="2308"/>
      <c r="AO654" s="2308"/>
      <c r="AP654" s="2308"/>
      <c r="AQ654" s="2308"/>
      <c r="AR654" s="2308"/>
      <c r="AS654" s="2308"/>
      <c r="AT654" s="2308"/>
      <c r="AU654" s="2308"/>
      <c r="AV654" s="2308"/>
      <c r="AW654" s="2308"/>
      <c r="AX654" s="2308"/>
      <c r="AY654" s="2308"/>
      <c r="AZ654" s="2308"/>
      <c r="BA654" s="2308"/>
      <c r="BB654" s="2308"/>
      <c r="BC654" s="2308"/>
      <c r="BD654" s="619"/>
      <c r="BE654" s="78"/>
      <c r="BF654" s="78"/>
      <c r="BG654" s="78"/>
    </row>
    <row r="655" spans="1:59" ht="30" hidden="1" customHeight="1">
      <c r="B655" s="620"/>
      <c r="C655" s="2308" t="s">
        <v>6</v>
      </c>
      <c r="D655" s="2308"/>
      <c r="E655" s="2308"/>
      <c r="F655" s="2308"/>
      <c r="G655" s="2308"/>
      <c r="H655" s="2308"/>
      <c r="I655" s="2308"/>
      <c r="J655" s="2308"/>
      <c r="K655" s="2308"/>
      <c r="L655" s="2308"/>
      <c r="M655" s="2308"/>
      <c r="N655" s="2308"/>
      <c r="O655" s="2308"/>
      <c r="P655" s="2308"/>
      <c r="Q655" s="2308"/>
      <c r="R655" s="2308"/>
      <c r="S655" s="2308"/>
      <c r="T655" s="2308"/>
      <c r="U655" s="2308"/>
      <c r="V655" s="2308"/>
      <c r="W655" s="2308"/>
      <c r="X655" s="2308"/>
      <c r="Y655" s="2308"/>
      <c r="Z655" s="2308"/>
      <c r="AA655" s="2308"/>
      <c r="AB655" s="2308"/>
      <c r="AC655" s="2308"/>
      <c r="AD655" s="2308"/>
      <c r="AE655" s="2308"/>
      <c r="AF655" s="2308"/>
      <c r="AG655" s="2308"/>
      <c r="AH655" s="2308"/>
      <c r="AI655" s="2308"/>
      <c r="AJ655" s="2308"/>
      <c r="AK655" s="2308"/>
      <c r="AL655" s="2308"/>
      <c r="AM655" s="2308"/>
      <c r="AN655" s="2308"/>
      <c r="AO655" s="2308"/>
      <c r="AP655" s="2308"/>
      <c r="AQ655" s="2308"/>
      <c r="AR655" s="2308"/>
      <c r="AS655" s="2308"/>
      <c r="AT655" s="2308"/>
      <c r="AU655" s="2308"/>
      <c r="AV655" s="2308"/>
      <c r="AW655" s="2308"/>
      <c r="AX655" s="2308"/>
      <c r="AY655" s="2308"/>
      <c r="AZ655" s="2308"/>
      <c r="BA655" s="2308"/>
      <c r="BB655" s="2308"/>
      <c r="BC655" s="2308"/>
      <c r="BD655" s="619"/>
      <c r="BE655" s="78"/>
      <c r="BF655" s="78"/>
      <c r="BG655" s="78"/>
    </row>
    <row r="656" spans="1:59" ht="30" hidden="1" customHeight="1">
      <c r="B656" s="620"/>
      <c r="C656" s="2308" t="s">
        <v>6</v>
      </c>
      <c r="D656" s="2308"/>
      <c r="E656" s="2308"/>
      <c r="F656" s="2308"/>
      <c r="G656" s="2308"/>
      <c r="H656" s="2308"/>
      <c r="I656" s="2308"/>
      <c r="J656" s="2308"/>
      <c r="K656" s="2308"/>
      <c r="L656" s="2308"/>
      <c r="M656" s="2308"/>
      <c r="N656" s="2308"/>
      <c r="O656" s="2308"/>
      <c r="P656" s="2308"/>
      <c r="Q656" s="2308"/>
      <c r="R656" s="2308"/>
      <c r="S656" s="2308"/>
      <c r="T656" s="2308"/>
      <c r="U656" s="2308"/>
      <c r="V656" s="2308"/>
      <c r="W656" s="2308"/>
      <c r="X656" s="2308"/>
      <c r="Y656" s="2308"/>
      <c r="Z656" s="2308"/>
      <c r="AA656" s="2308"/>
      <c r="AB656" s="2308"/>
      <c r="AC656" s="2308"/>
      <c r="AD656" s="2308"/>
      <c r="AE656" s="2308"/>
      <c r="AF656" s="2308"/>
      <c r="AG656" s="2308"/>
      <c r="AH656" s="2308"/>
      <c r="AI656" s="2308"/>
      <c r="AJ656" s="2308"/>
      <c r="AK656" s="2308"/>
      <c r="AL656" s="2308"/>
      <c r="AM656" s="2308"/>
      <c r="AN656" s="2308"/>
      <c r="AO656" s="2308"/>
      <c r="AP656" s="2308"/>
      <c r="AQ656" s="2308"/>
      <c r="AR656" s="2308"/>
      <c r="AS656" s="2308"/>
      <c r="AT656" s="2308"/>
      <c r="AU656" s="2308"/>
      <c r="AV656" s="2308"/>
      <c r="AW656" s="2308"/>
      <c r="AX656" s="2308"/>
      <c r="AY656" s="2308"/>
      <c r="AZ656" s="2308"/>
      <c r="BA656" s="2308"/>
      <c r="BB656" s="2308"/>
      <c r="BC656" s="2308"/>
      <c r="BD656" s="619"/>
      <c r="BE656" s="78"/>
      <c r="BF656" s="78"/>
      <c r="BG656" s="78"/>
    </row>
    <row r="657" spans="2:59" ht="30" hidden="1" customHeight="1">
      <c r="B657" s="620"/>
      <c r="C657" s="2308" t="s">
        <v>6</v>
      </c>
      <c r="D657" s="2308"/>
      <c r="E657" s="2308"/>
      <c r="F657" s="2308"/>
      <c r="G657" s="2308"/>
      <c r="H657" s="2308"/>
      <c r="I657" s="2308"/>
      <c r="J657" s="2308"/>
      <c r="K657" s="2308"/>
      <c r="L657" s="2308"/>
      <c r="M657" s="2308"/>
      <c r="N657" s="2308"/>
      <c r="O657" s="2308"/>
      <c r="P657" s="2308"/>
      <c r="Q657" s="2308"/>
      <c r="R657" s="2308"/>
      <c r="S657" s="2308"/>
      <c r="T657" s="2308"/>
      <c r="U657" s="2308"/>
      <c r="V657" s="2308"/>
      <c r="W657" s="2308"/>
      <c r="X657" s="2308"/>
      <c r="Y657" s="2308"/>
      <c r="Z657" s="2308"/>
      <c r="AA657" s="2308"/>
      <c r="AB657" s="2308"/>
      <c r="AC657" s="2308"/>
      <c r="AD657" s="2308"/>
      <c r="AE657" s="2308"/>
      <c r="AF657" s="2308"/>
      <c r="AG657" s="2308"/>
      <c r="AH657" s="2308"/>
      <c r="AI657" s="2308"/>
      <c r="AJ657" s="2308"/>
      <c r="AK657" s="2308"/>
      <c r="AL657" s="2308"/>
      <c r="AM657" s="2308"/>
      <c r="AN657" s="2308"/>
      <c r="AO657" s="2308"/>
      <c r="AP657" s="2308"/>
      <c r="AQ657" s="2308"/>
      <c r="AR657" s="2308"/>
      <c r="AS657" s="2308"/>
      <c r="AT657" s="2308"/>
      <c r="AU657" s="2308"/>
      <c r="AV657" s="2308"/>
      <c r="AW657" s="2308"/>
      <c r="AX657" s="2308"/>
      <c r="AY657" s="2308"/>
      <c r="AZ657" s="2308"/>
      <c r="BA657" s="2308"/>
      <c r="BB657" s="2308"/>
      <c r="BC657" s="2308"/>
      <c r="BD657" s="619"/>
      <c r="BE657" s="78"/>
      <c r="BF657" s="78"/>
      <c r="BG657" s="78"/>
    </row>
    <row r="658" spans="2:59" ht="30" hidden="1" customHeight="1">
      <c r="B658" s="620"/>
      <c r="C658" s="2308" t="s">
        <v>6</v>
      </c>
      <c r="D658" s="2308"/>
      <c r="E658" s="2308"/>
      <c r="F658" s="2308"/>
      <c r="G658" s="2308"/>
      <c r="H658" s="2308"/>
      <c r="I658" s="2308"/>
      <c r="J658" s="2308"/>
      <c r="K658" s="2308"/>
      <c r="L658" s="2308"/>
      <c r="M658" s="2308"/>
      <c r="N658" s="2308"/>
      <c r="O658" s="2308"/>
      <c r="P658" s="2308"/>
      <c r="Q658" s="2308"/>
      <c r="R658" s="2308"/>
      <c r="S658" s="2308"/>
      <c r="T658" s="2308"/>
      <c r="U658" s="2308"/>
      <c r="V658" s="2308"/>
      <c r="W658" s="2308"/>
      <c r="X658" s="2308"/>
      <c r="Y658" s="2308"/>
      <c r="Z658" s="2308"/>
      <c r="AA658" s="2308"/>
      <c r="AB658" s="2308"/>
      <c r="AC658" s="2308"/>
      <c r="AD658" s="2308"/>
      <c r="AE658" s="2308"/>
      <c r="AF658" s="2308"/>
      <c r="AG658" s="2308"/>
      <c r="AH658" s="2308"/>
      <c r="AI658" s="2308"/>
      <c r="AJ658" s="2308"/>
      <c r="AK658" s="2308"/>
      <c r="AL658" s="2308"/>
      <c r="AM658" s="2308"/>
      <c r="AN658" s="2308"/>
      <c r="AO658" s="2308"/>
      <c r="AP658" s="2308"/>
      <c r="AQ658" s="2308"/>
      <c r="AR658" s="2308"/>
      <c r="AS658" s="2308"/>
      <c r="AT658" s="2308"/>
      <c r="AU658" s="2308"/>
      <c r="AV658" s="2308"/>
      <c r="AW658" s="2308"/>
      <c r="AX658" s="2308"/>
      <c r="AY658" s="2308"/>
      <c r="AZ658" s="2308"/>
      <c r="BA658" s="2308"/>
      <c r="BB658" s="2308"/>
      <c r="BC658" s="2308"/>
      <c r="BD658" s="619"/>
      <c r="BE658" s="78"/>
      <c r="BF658" s="78"/>
      <c r="BG658" s="78"/>
    </row>
    <row r="659" spans="2:59" ht="30" hidden="1" customHeight="1">
      <c r="B659" s="620"/>
      <c r="C659" s="2308" t="s">
        <v>6</v>
      </c>
      <c r="D659" s="2308"/>
      <c r="E659" s="2308"/>
      <c r="F659" s="2308"/>
      <c r="G659" s="2308"/>
      <c r="H659" s="2308"/>
      <c r="I659" s="2308"/>
      <c r="J659" s="2308"/>
      <c r="K659" s="2308"/>
      <c r="L659" s="2308"/>
      <c r="M659" s="2308"/>
      <c r="N659" s="2308"/>
      <c r="O659" s="2308"/>
      <c r="P659" s="2308"/>
      <c r="Q659" s="2308"/>
      <c r="R659" s="2308"/>
      <c r="S659" s="2308"/>
      <c r="T659" s="2308"/>
      <c r="U659" s="2308"/>
      <c r="V659" s="2308"/>
      <c r="W659" s="2308"/>
      <c r="X659" s="2308"/>
      <c r="Y659" s="2308"/>
      <c r="Z659" s="2308"/>
      <c r="AA659" s="2308"/>
      <c r="AB659" s="2308"/>
      <c r="AC659" s="2308"/>
      <c r="AD659" s="2308"/>
      <c r="AE659" s="2308"/>
      <c r="AF659" s="2308"/>
      <c r="AG659" s="2308"/>
      <c r="AH659" s="2308"/>
      <c r="AI659" s="2308"/>
      <c r="AJ659" s="2308"/>
      <c r="AK659" s="2308"/>
      <c r="AL659" s="2308"/>
      <c r="AM659" s="2308"/>
      <c r="AN659" s="2308"/>
      <c r="AO659" s="2308"/>
      <c r="AP659" s="2308"/>
      <c r="AQ659" s="2308"/>
      <c r="AR659" s="2308"/>
      <c r="AS659" s="2308"/>
      <c r="AT659" s="2308"/>
      <c r="AU659" s="2308"/>
      <c r="AV659" s="2308"/>
      <c r="AW659" s="2308"/>
      <c r="AX659" s="2308"/>
      <c r="AY659" s="2308"/>
      <c r="AZ659" s="2308"/>
      <c r="BA659" s="2308"/>
      <c r="BB659" s="2308"/>
      <c r="BC659" s="2308"/>
      <c r="BD659" s="619"/>
      <c r="BE659" s="78"/>
      <c r="BF659" s="78"/>
      <c r="BG659" s="78"/>
    </row>
    <row r="660" spans="2:59" ht="30" hidden="1" customHeight="1" thickBot="1">
      <c r="B660" s="620"/>
      <c r="C660" s="2308" t="s">
        <v>6</v>
      </c>
      <c r="D660" s="2308"/>
      <c r="E660" s="2308"/>
      <c r="F660" s="2308"/>
      <c r="G660" s="2308"/>
      <c r="H660" s="2308"/>
      <c r="I660" s="2308"/>
      <c r="J660" s="2308"/>
      <c r="K660" s="2308"/>
      <c r="L660" s="2308"/>
      <c r="M660" s="2308"/>
      <c r="N660" s="2308"/>
      <c r="O660" s="2308"/>
      <c r="P660" s="2308"/>
      <c r="Q660" s="2308"/>
      <c r="R660" s="2308"/>
      <c r="S660" s="2308"/>
      <c r="T660" s="2308"/>
      <c r="U660" s="2308"/>
      <c r="V660" s="2308"/>
      <c r="W660" s="2308"/>
      <c r="X660" s="2308"/>
      <c r="Y660" s="2308"/>
      <c r="Z660" s="2308"/>
      <c r="AA660" s="2308"/>
      <c r="AB660" s="2308"/>
      <c r="AC660" s="2308"/>
      <c r="AD660" s="2308"/>
      <c r="AE660" s="2308"/>
      <c r="AF660" s="2308"/>
      <c r="AG660" s="2308"/>
      <c r="AH660" s="2308"/>
      <c r="AI660" s="2308"/>
      <c r="AJ660" s="2308"/>
      <c r="AK660" s="2308"/>
      <c r="AL660" s="2308"/>
      <c r="AM660" s="2308"/>
      <c r="AN660" s="2308"/>
      <c r="AO660" s="2308"/>
      <c r="AP660" s="2308"/>
      <c r="AQ660" s="2308"/>
      <c r="AR660" s="2308"/>
      <c r="AS660" s="2308"/>
      <c r="AT660" s="2308"/>
      <c r="AU660" s="2308"/>
      <c r="AV660" s="2308"/>
      <c r="AW660" s="2308"/>
      <c r="AX660" s="2308"/>
      <c r="AY660" s="2308"/>
      <c r="AZ660" s="2308"/>
      <c r="BA660" s="2308"/>
      <c r="BB660" s="2308"/>
      <c r="BC660" s="2308"/>
      <c r="BD660" s="619"/>
      <c r="BE660" s="78"/>
      <c r="BF660" s="78"/>
      <c r="BG660" s="78"/>
    </row>
    <row r="661" spans="2:59" ht="30" hidden="1" customHeight="1">
      <c r="B661" s="620"/>
      <c r="C661" s="2308" t="s">
        <v>6</v>
      </c>
      <c r="D661" s="2308"/>
      <c r="E661" s="2308"/>
      <c r="F661" s="2308"/>
      <c r="G661" s="2308"/>
      <c r="H661" s="2308"/>
      <c r="I661" s="2308"/>
      <c r="J661" s="2308"/>
      <c r="K661" s="2308"/>
      <c r="L661" s="2308"/>
      <c r="M661" s="2308"/>
      <c r="N661" s="2308"/>
      <c r="O661" s="2308"/>
      <c r="P661" s="2308"/>
      <c r="Q661" s="2308"/>
      <c r="R661" s="2308"/>
      <c r="S661" s="2308"/>
      <c r="T661" s="2308"/>
      <c r="U661" s="2308"/>
      <c r="V661" s="2308"/>
      <c r="W661" s="2308"/>
      <c r="X661" s="2308"/>
      <c r="Y661" s="2308"/>
      <c r="Z661" s="2308"/>
      <c r="AA661" s="2308"/>
      <c r="AB661" s="2308"/>
      <c r="AC661" s="2308"/>
      <c r="AD661" s="2308"/>
      <c r="AE661" s="2308"/>
      <c r="AF661" s="2308"/>
      <c r="AG661" s="2308"/>
      <c r="AH661" s="2308"/>
      <c r="AI661" s="2308"/>
      <c r="AJ661" s="2308"/>
      <c r="AK661" s="2308"/>
      <c r="AL661" s="2308"/>
      <c r="AM661" s="2308"/>
      <c r="AN661" s="2308"/>
      <c r="AO661" s="2308"/>
      <c r="AP661" s="2308"/>
      <c r="AQ661" s="2308"/>
      <c r="AR661" s="2308"/>
      <c r="AS661" s="2308"/>
      <c r="AT661" s="2308"/>
      <c r="AU661" s="2308"/>
      <c r="AV661" s="2308"/>
      <c r="AW661" s="2308"/>
      <c r="AX661" s="2308"/>
      <c r="AY661" s="2308"/>
      <c r="AZ661" s="2308"/>
      <c r="BA661" s="2308"/>
      <c r="BB661" s="2308"/>
      <c r="BC661" s="2308"/>
      <c r="BD661" s="619"/>
      <c r="BE661" s="78"/>
      <c r="BF661" s="78"/>
      <c r="BG661" s="78"/>
    </row>
    <row r="662" spans="2:59" ht="30" hidden="1" customHeight="1">
      <c r="B662" s="620"/>
      <c r="C662" s="2308" t="s">
        <v>6</v>
      </c>
      <c r="D662" s="2308"/>
      <c r="E662" s="2308"/>
      <c r="F662" s="2308"/>
      <c r="G662" s="2308"/>
      <c r="H662" s="2308"/>
      <c r="I662" s="2308"/>
      <c r="J662" s="2308"/>
      <c r="K662" s="2308"/>
      <c r="L662" s="2308"/>
      <c r="M662" s="2308"/>
      <c r="N662" s="2308"/>
      <c r="O662" s="2308"/>
      <c r="P662" s="2308"/>
      <c r="Q662" s="2308"/>
      <c r="R662" s="2308"/>
      <c r="S662" s="2308"/>
      <c r="T662" s="2308"/>
      <c r="U662" s="2308"/>
      <c r="V662" s="2308"/>
      <c r="W662" s="2308"/>
      <c r="X662" s="2308"/>
      <c r="Y662" s="2308"/>
      <c r="Z662" s="2308"/>
      <c r="AA662" s="2308"/>
      <c r="AB662" s="2308"/>
      <c r="AC662" s="2308"/>
      <c r="AD662" s="2308"/>
      <c r="AE662" s="2308"/>
      <c r="AF662" s="2308"/>
      <c r="AG662" s="2308"/>
      <c r="AH662" s="2308"/>
      <c r="AI662" s="2308"/>
      <c r="AJ662" s="2308"/>
      <c r="AK662" s="2308"/>
      <c r="AL662" s="2308"/>
      <c r="AM662" s="2308"/>
      <c r="AN662" s="2308"/>
      <c r="AO662" s="2308"/>
      <c r="AP662" s="2308"/>
      <c r="AQ662" s="2308"/>
      <c r="AR662" s="2308"/>
      <c r="AS662" s="2308"/>
      <c r="AT662" s="2308"/>
      <c r="AU662" s="2308"/>
      <c r="AV662" s="2308"/>
      <c r="AW662" s="2308"/>
      <c r="AX662" s="2308"/>
      <c r="AY662" s="2308"/>
      <c r="AZ662" s="2308"/>
      <c r="BA662" s="2308"/>
      <c r="BB662" s="2308"/>
      <c r="BC662" s="2308"/>
      <c r="BD662" s="619"/>
      <c r="BE662" s="78"/>
      <c r="BF662" s="78"/>
      <c r="BG662" s="78"/>
    </row>
    <row r="663" spans="2:59" ht="30" hidden="1" customHeight="1">
      <c r="B663" s="620"/>
      <c r="C663" s="2308" t="s">
        <v>6</v>
      </c>
      <c r="D663" s="2308"/>
      <c r="E663" s="2308"/>
      <c r="F663" s="2308"/>
      <c r="G663" s="2308"/>
      <c r="H663" s="2308"/>
      <c r="I663" s="2308"/>
      <c r="J663" s="2308"/>
      <c r="K663" s="2308"/>
      <c r="L663" s="2308"/>
      <c r="M663" s="2308"/>
      <c r="N663" s="2308"/>
      <c r="O663" s="2308"/>
      <c r="P663" s="2308"/>
      <c r="Q663" s="2308"/>
      <c r="R663" s="2308"/>
      <c r="S663" s="2308"/>
      <c r="T663" s="2308"/>
      <c r="U663" s="2308"/>
      <c r="V663" s="2308"/>
      <c r="W663" s="2308"/>
      <c r="X663" s="2308"/>
      <c r="Y663" s="2308"/>
      <c r="Z663" s="2308"/>
      <c r="AA663" s="2308"/>
      <c r="AB663" s="2308"/>
      <c r="AC663" s="2308"/>
      <c r="AD663" s="2308"/>
      <c r="AE663" s="2308"/>
      <c r="AF663" s="2308"/>
      <c r="AG663" s="2308"/>
      <c r="AH663" s="2308"/>
      <c r="AI663" s="2308"/>
      <c r="AJ663" s="2308"/>
      <c r="AK663" s="2308"/>
      <c r="AL663" s="2308"/>
      <c r="AM663" s="2308"/>
      <c r="AN663" s="2308"/>
      <c r="AO663" s="2308"/>
      <c r="AP663" s="2308"/>
      <c r="AQ663" s="2308"/>
      <c r="AR663" s="2308"/>
      <c r="AS663" s="2308"/>
      <c r="AT663" s="2308"/>
      <c r="AU663" s="2308"/>
      <c r="AV663" s="2308"/>
      <c r="AW663" s="2308"/>
      <c r="AX663" s="2308"/>
      <c r="AY663" s="2308"/>
      <c r="AZ663" s="2308"/>
      <c r="BA663" s="2308"/>
      <c r="BB663" s="2308"/>
      <c r="BC663" s="2308"/>
      <c r="BD663" s="619"/>
      <c r="BE663" s="78"/>
      <c r="BF663" s="78"/>
      <c r="BG663" s="78"/>
    </row>
    <row r="664" spans="2:59" ht="30" hidden="1" customHeight="1">
      <c r="B664" s="620"/>
      <c r="C664" s="2308" t="s">
        <v>6</v>
      </c>
      <c r="D664" s="2308"/>
      <c r="E664" s="2308"/>
      <c r="F664" s="2308"/>
      <c r="G664" s="2308"/>
      <c r="H664" s="2308"/>
      <c r="I664" s="2308"/>
      <c r="J664" s="2308"/>
      <c r="K664" s="2308"/>
      <c r="L664" s="2308"/>
      <c r="M664" s="2308"/>
      <c r="N664" s="2308"/>
      <c r="O664" s="2308"/>
      <c r="P664" s="2308"/>
      <c r="Q664" s="2308"/>
      <c r="R664" s="2308"/>
      <c r="S664" s="2308"/>
      <c r="T664" s="2308"/>
      <c r="U664" s="2308"/>
      <c r="V664" s="2308"/>
      <c r="W664" s="2308"/>
      <c r="X664" s="2308"/>
      <c r="Y664" s="2308"/>
      <c r="Z664" s="2308"/>
      <c r="AA664" s="2308"/>
      <c r="AB664" s="2308"/>
      <c r="AC664" s="2308"/>
      <c r="AD664" s="2308"/>
      <c r="AE664" s="2308"/>
      <c r="AF664" s="2308"/>
      <c r="AG664" s="2308"/>
      <c r="AH664" s="2308"/>
      <c r="AI664" s="2308"/>
      <c r="AJ664" s="2308"/>
      <c r="AK664" s="2308"/>
      <c r="AL664" s="2308"/>
      <c r="AM664" s="2308"/>
      <c r="AN664" s="2308"/>
      <c r="AO664" s="2308"/>
      <c r="AP664" s="2308"/>
      <c r="AQ664" s="2308"/>
      <c r="AR664" s="2308"/>
      <c r="AS664" s="2308"/>
      <c r="AT664" s="2308"/>
      <c r="AU664" s="2308"/>
      <c r="AV664" s="2308"/>
      <c r="AW664" s="2308"/>
      <c r="AX664" s="2308"/>
      <c r="AY664" s="2308"/>
      <c r="AZ664" s="2308"/>
      <c r="BA664" s="2308"/>
      <c r="BB664" s="2308"/>
      <c r="BC664" s="2308"/>
      <c r="BD664" s="619"/>
      <c r="BE664" s="78"/>
      <c r="BF664" s="78"/>
      <c r="BG664" s="78"/>
    </row>
    <row r="665" spans="2:59" ht="30" hidden="1" customHeight="1">
      <c r="B665" s="620"/>
      <c r="C665" s="2308" t="s">
        <v>6</v>
      </c>
      <c r="D665" s="2308"/>
      <c r="E665" s="2308"/>
      <c r="F665" s="2308"/>
      <c r="G665" s="2308"/>
      <c r="H665" s="2308"/>
      <c r="I665" s="2308"/>
      <c r="J665" s="2308"/>
      <c r="K665" s="2308"/>
      <c r="L665" s="2308"/>
      <c r="M665" s="2308"/>
      <c r="N665" s="2308"/>
      <c r="O665" s="2308"/>
      <c r="P665" s="2308"/>
      <c r="Q665" s="2308"/>
      <c r="R665" s="2308"/>
      <c r="S665" s="2308"/>
      <c r="T665" s="2308"/>
      <c r="U665" s="2308"/>
      <c r="V665" s="2308"/>
      <c r="W665" s="2308"/>
      <c r="X665" s="2308"/>
      <c r="Y665" s="2308"/>
      <c r="Z665" s="2308"/>
      <c r="AA665" s="2308"/>
      <c r="AB665" s="2308"/>
      <c r="AC665" s="2308"/>
      <c r="AD665" s="2308"/>
      <c r="AE665" s="2308"/>
      <c r="AF665" s="2308"/>
      <c r="AG665" s="2308"/>
      <c r="AH665" s="2308"/>
      <c r="AI665" s="2308"/>
      <c r="AJ665" s="2308"/>
      <c r="AK665" s="2308"/>
      <c r="AL665" s="2308"/>
      <c r="AM665" s="2308"/>
      <c r="AN665" s="2308"/>
      <c r="AO665" s="2308"/>
      <c r="AP665" s="2308"/>
      <c r="AQ665" s="2308"/>
      <c r="AR665" s="2308"/>
      <c r="AS665" s="2308"/>
      <c r="AT665" s="2308"/>
      <c r="AU665" s="2308"/>
      <c r="AV665" s="2308"/>
      <c r="AW665" s="2308"/>
      <c r="AX665" s="2308"/>
      <c r="AY665" s="2308"/>
      <c r="AZ665" s="2308"/>
      <c r="BA665" s="2308"/>
      <c r="BB665" s="2308"/>
      <c r="BC665" s="2308"/>
      <c r="BD665" s="619"/>
      <c r="BE665" s="78"/>
      <c r="BF665" s="78"/>
      <c r="BG665" s="78"/>
    </row>
    <row r="666" spans="2:59" ht="30" hidden="1" customHeight="1">
      <c r="B666" s="620"/>
      <c r="C666" s="2308" t="s">
        <v>6</v>
      </c>
      <c r="D666" s="2308"/>
      <c r="E666" s="2308"/>
      <c r="F666" s="2308"/>
      <c r="G666" s="2308"/>
      <c r="H666" s="2308"/>
      <c r="I666" s="2308"/>
      <c r="J666" s="2308"/>
      <c r="K666" s="2308"/>
      <c r="L666" s="2308"/>
      <c r="M666" s="2308"/>
      <c r="N666" s="2308"/>
      <c r="O666" s="2308"/>
      <c r="P666" s="2308"/>
      <c r="Q666" s="2308"/>
      <c r="R666" s="2308"/>
      <c r="S666" s="2308"/>
      <c r="T666" s="2308"/>
      <c r="U666" s="2308"/>
      <c r="V666" s="2308"/>
      <c r="W666" s="2308"/>
      <c r="X666" s="2308"/>
      <c r="Y666" s="2308"/>
      <c r="Z666" s="2308"/>
      <c r="AA666" s="2308"/>
      <c r="AB666" s="2308"/>
      <c r="AC666" s="2308"/>
      <c r="AD666" s="2308"/>
      <c r="AE666" s="2308"/>
      <c r="AF666" s="2308"/>
      <c r="AG666" s="2308"/>
      <c r="AH666" s="2308"/>
      <c r="AI666" s="2308"/>
      <c r="AJ666" s="2308"/>
      <c r="AK666" s="2308"/>
      <c r="AL666" s="2308"/>
      <c r="AM666" s="2308"/>
      <c r="AN666" s="2308"/>
      <c r="AO666" s="2308"/>
      <c r="AP666" s="2308"/>
      <c r="AQ666" s="2308"/>
      <c r="AR666" s="2308"/>
      <c r="AS666" s="2308"/>
      <c r="AT666" s="2308"/>
      <c r="AU666" s="2308"/>
      <c r="AV666" s="2308"/>
      <c r="AW666" s="2308"/>
      <c r="AX666" s="2308"/>
      <c r="AY666" s="2308"/>
      <c r="AZ666" s="2308"/>
      <c r="BA666" s="2308"/>
      <c r="BB666" s="2308"/>
      <c r="BC666" s="2308"/>
      <c r="BD666" s="619"/>
      <c r="BE666" s="78"/>
      <c r="BF666" s="78"/>
      <c r="BG666" s="78"/>
    </row>
    <row r="667" spans="2:59" ht="30" hidden="1" customHeight="1">
      <c r="B667" s="620"/>
      <c r="C667" s="2308" t="s">
        <v>6</v>
      </c>
      <c r="D667" s="2308"/>
      <c r="E667" s="2308"/>
      <c r="F667" s="2308"/>
      <c r="G667" s="2308"/>
      <c r="H667" s="2308"/>
      <c r="I667" s="2308"/>
      <c r="J667" s="2308"/>
      <c r="K667" s="2308"/>
      <c r="L667" s="2308"/>
      <c r="M667" s="2308"/>
      <c r="N667" s="2308"/>
      <c r="O667" s="2308"/>
      <c r="P667" s="2308"/>
      <c r="Q667" s="2308"/>
      <c r="R667" s="2308"/>
      <c r="S667" s="2308"/>
      <c r="T667" s="2308"/>
      <c r="U667" s="2308"/>
      <c r="V667" s="2308"/>
      <c r="W667" s="2308"/>
      <c r="X667" s="2308"/>
      <c r="Y667" s="2308"/>
      <c r="Z667" s="2308"/>
      <c r="AA667" s="2308"/>
      <c r="AB667" s="2308"/>
      <c r="AC667" s="2308"/>
      <c r="AD667" s="2308"/>
      <c r="AE667" s="2308"/>
      <c r="AF667" s="2308"/>
      <c r="AG667" s="2308"/>
      <c r="AH667" s="2308"/>
      <c r="AI667" s="2308"/>
      <c r="AJ667" s="2308"/>
      <c r="AK667" s="2308"/>
      <c r="AL667" s="2308"/>
      <c r="AM667" s="2308"/>
      <c r="AN667" s="2308"/>
      <c r="AO667" s="2308"/>
      <c r="AP667" s="2308"/>
      <c r="AQ667" s="2308"/>
      <c r="AR667" s="2308"/>
      <c r="AS667" s="2308"/>
      <c r="AT667" s="2308"/>
      <c r="AU667" s="2308"/>
      <c r="AV667" s="2308"/>
      <c r="AW667" s="2308"/>
      <c r="AX667" s="2308"/>
      <c r="AY667" s="2308"/>
      <c r="AZ667" s="2308"/>
      <c r="BA667" s="2308"/>
      <c r="BB667" s="2308"/>
      <c r="BC667" s="2308"/>
      <c r="BD667" s="619"/>
      <c r="BE667" s="78"/>
      <c r="BF667" s="78"/>
      <c r="BG667" s="78"/>
    </row>
    <row r="668" spans="2:59" ht="30" hidden="1" customHeight="1" thickBot="1">
      <c r="B668" s="620"/>
      <c r="C668" s="2308" t="s">
        <v>6</v>
      </c>
      <c r="D668" s="2308"/>
      <c r="E668" s="2308"/>
      <c r="F668" s="2308"/>
      <c r="G668" s="2308"/>
      <c r="H668" s="2308"/>
      <c r="I668" s="2308"/>
      <c r="J668" s="2308"/>
      <c r="K668" s="2308"/>
      <c r="L668" s="2308"/>
      <c r="M668" s="2308"/>
      <c r="N668" s="2308"/>
      <c r="O668" s="2308"/>
      <c r="P668" s="2308"/>
      <c r="Q668" s="2308"/>
      <c r="R668" s="2308"/>
      <c r="S668" s="2308"/>
      <c r="T668" s="2308"/>
      <c r="U668" s="2308"/>
      <c r="V668" s="2308"/>
      <c r="W668" s="2308"/>
      <c r="X668" s="2308"/>
      <c r="Y668" s="2308"/>
      <c r="Z668" s="2308"/>
      <c r="AA668" s="2308"/>
      <c r="AB668" s="2308"/>
      <c r="AC668" s="2308"/>
      <c r="AD668" s="2308"/>
      <c r="AE668" s="2308"/>
      <c r="AF668" s="2308"/>
      <c r="AG668" s="2308"/>
      <c r="AH668" s="2308"/>
      <c r="AI668" s="2308"/>
      <c r="AJ668" s="2308"/>
      <c r="AK668" s="2308"/>
      <c r="AL668" s="2308"/>
      <c r="AM668" s="2308"/>
      <c r="AN668" s="2308"/>
      <c r="AO668" s="2308"/>
      <c r="AP668" s="2308"/>
      <c r="AQ668" s="2308"/>
      <c r="AR668" s="2308"/>
      <c r="AS668" s="2308"/>
      <c r="AT668" s="2308"/>
      <c r="AU668" s="2308"/>
      <c r="AV668" s="2308"/>
      <c r="AW668" s="2308"/>
      <c r="AX668" s="2308"/>
      <c r="AY668" s="2308"/>
      <c r="AZ668" s="2308"/>
      <c r="BA668" s="2308"/>
      <c r="BB668" s="2308"/>
      <c r="BC668" s="2308"/>
      <c r="BD668" s="619"/>
      <c r="BE668" s="78"/>
      <c r="BF668" s="78"/>
      <c r="BG668" s="78"/>
    </row>
    <row r="669" spans="2:59" ht="30" hidden="1" customHeight="1">
      <c r="B669" s="620"/>
      <c r="C669" s="2308" t="s">
        <v>6</v>
      </c>
      <c r="D669" s="2308"/>
      <c r="E669" s="2308"/>
      <c r="F669" s="2308"/>
      <c r="G669" s="2308"/>
      <c r="H669" s="2308"/>
      <c r="I669" s="2308"/>
      <c r="J669" s="2308"/>
      <c r="K669" s="2308"/>
      <c r="L669" s="2308"/>
      <c r="M669" s="2308"/>
      <c r="N669" s="2308"/>
      <c r="O669" s="2308"/>
      <c r="P669" s="2308"/>
      <c r="Q669" s="2308"/>
      <c r="R669" s="2308"/>
      <c r="S669" s="2308"/>
      <c r="T669" s="2308"/>
      <c r="U669" s="2308"/>
      <c r="V669" s="2308"/>
      <c r="W669" s="2308"/>
      <c r="X669" s="2308"/>
      <c r="Y669" s="2308"/>
      <c r="Z669" s="2308"/>
      <c r="AA669" s="2308"/>
      <c r="AB669" s="2308"/>
      <c r="AC669" s="2308"/>
      <c r="AD669" s="2308"/>
      <c r="AE669" s="2308"/>
      <c r="AF669" s="2308"/>
      <c r="AG669" s="2308"/>
      <c r="AH669" s="2308"/>
      <c r="AI669" s="2308"/>
      <c r="AJ669" s="2308"/>
      <c r="AK669" s="2308"/>
      <c r="AL669" s="2308"/>
      <c r="AM669" s="2308"/>
      <c r="AN669" s="2308"/>
      <c r="AO669" s="2308"/>
      <c r="AP669" s="2308"/>
      <c r="AQ669" s="2308"/>
      <c r="AR669" s="2308"/>
      <c r="AS669" s="2308"/>
      <c r="AT669" s="2308"/>
      <c r="AU669" s="2308"/>
      <c r="AV669" s="2308"/>
      <c r="AW669" s="2308"/>
      <c r="AX669" s="2308"/>
      <c r="AY669" s="2308"/>
      <c r="AZ669" s="2308"/>
      <c r="BA669" s="2308"/>
      <c r="BB669" s="2308"/>
      <c r="BC669" s="2308"/>
      <c r="BD669" s="619"/>
      <c r="BE669" s="78"/>
      <c r="BF669" s="78"/>
      <c r="BG669" s="78"/>
    </row>
    <row r="670" spans="2:59" ht="30" hidden="1" customHeight="1">
      <c r="B670" s="620"/>
      <c r="C670" s="2308" t="s">
        <v>6</v>
      </c>
      <c r="D670" s="2308"/>
      <c r="E670" s="2308"/>
      <c r="F670" s="2308"/>
      <c r="G670" s="2308"/>
      <c r="H670" s="2308"/>
      <c r="I670" s="2308"/>
      <c r="J670" s="2308"/>
      <c r="K670" s="2308"/>
      <c r="L670" s="2308"/>
      <c r="M670" s="2308"/>
      <c r="N670" s="2308"/>
      <c r="O670" s="2308"/>
      <c r="P670" s="2308"/>
      <c r="Q670" s="2308"/>
      <c r="R670" s="2308"/>
      <c r="S670" s="2308"/>
      <c r="T670" s="2308"/>
      <c r="U670" s="2308"/>
      <c r="V670" s="2308"/>
      <c r="W670" s="2308"/>
      <c r="X670" s="2308"/>
      <c r="Y670" s="2308"/>
      <c r="Z670" s="2308"/>
      <c r="AA670" s="2308"/>
      <c r="AB670" s="2308"/>
      <c r="AC670" s="2308"/>
      <c r="AD670" s="2308"/>
      <c r="AE670" s="2308"/>
      <c r="AF670" s="2308"/>
      <c r="AG670" s="2308"/>
      <c r="AH670" s="2308"/>
      <c r="AI670" s="2308"/>
      <c r="AJ670" s="2308"/>
      <c r="AK670" s="2308"/>
      <c r="AL670" s="2308"/>
      <c r="AM670" s="2308"/>
      <c r="AN670" s="2308"/>
      <c r="AO670" s="2308"/>
      <c r="AP670" s="2308"/>
      <c r="AQ670" s="2308"/>
      <c r="AR670" s="2308"/>
      <c r="AS670" s="2308"/>
      <c r="AT670" s="2308"/>
      <c r="AU670" s="2308"/>
      <c r="AV670" s="2308"/>
      <c r="AW670" s="2308"/>
      <c r="AX670" s="2308"/>
      <c r="AY670" s="2308"/>
      <c r="AZ670" s="2308"/>
      <c r="BA670" s="2308"/>
      <c r="BB670" s="2308"/>
      <c r="BC670" s="2308"/>
      <c r="BD670" s="619"/>
      <c r="BE670" s="78"/>
      <c r="BF670" s="78"/>
      <c r="BG670" s="78"/>
    </row>
    <row r="671" spans="2:59" ht="30" hidden="1" customHeight="1">
      <c r="B671" s="620"/>
      <c r="C671" s="2308" t="s">
        <v>6</v>
      </c>
      <c r="D671" s="2308"/>
      <c r="E671" s="2308"/>
      <c r="F671" s="2308"/>
      <c r="G671" s="2308"/>
      <c r="H671" s="2308"/>
      <c r="I671" s="2308"/>
      <c r="J671" s="2308"/>
      <c r="K671" s="2308"/>
      <c r="L671" s="2308"/>
      <c r="M671" s="2308"/>
      <c r="N671" s="2308"/>
      <c r="O671" s="2308"/>
      <c r="P671" s="2308"/>
      <c r="Q671" s="2308"/>
      <c r="R671" s="2308"/>
      <c r="S671" s="2308"/>
      <c r="T671" s="2308"/>
      <c r="U671" s="2308"/>
      <c r="V671" s="2308"/>
      <c r="W671" s="2308"/>
      <c r="X671" s="2308"/>
      <c r="Y671" s="2308"/>
      <c r="Z671" s="2308"/>
      <c r="AA671" s="2308"/>
      <c r="AB671" s="2308"/>
      <c r="AC671" s="2308"/>
      <c r="AD671" s="2308"/>
      <c r="AE671" s="2308"/>
      <c r="AF671" s="2308"/>
      <c r="AG671" s="2308"/>
      <c r="AH671" s="2308"/>
      <c r="AI671" s="2308"/>
      <c r="AJ671" s="2308"/>
      <c r="AK671" s="2308"/>
      <c r="AL671" s="2308"/>
      <c r="AM671" s="2308"/>
      <c r="AN671" s="2308"/>
      <c r="AO671" s="2308"/>
      <c r="AP671" s="2308"/>
      <c r="AQ671" s="2308"/>
      <c r="AR671" s="2308"/>
      <c r="AS671" s="2308"/>
      <c r="AT671" s="2308"/>
      <c r="AU671" s="2308"/>
      <c r="AV671" s="2308"/>
      <c r="AW671" s="2308"/>
      <c r="AX671" s="2308"/>
      <c r="AY671" s="2308"/>
      <c r="AZ671" s="2308"/>
      <c r="BA671" s="2308"/>
      <c r="BB671" s="2308"/>
      <c r="BC671" s="2308"/>
      <c r="BD671" s="619"/>
      <c r="BE671" s="78"/>
      <c r="BF671" s="78"/>
      <c r="BG671" s="78"/>
    </row>
    <row r="672" spans="2:59" ht="30" hidden="1" customHeight="1">
      <c r="B672" s="620"/>
      <c r="C672" s="2308" t="s">
        <v>6</v>
      </c>
      <c r="D672" s="2308"/>
      <c r="E672" s="2308"/>
      <c r="F672" s="2308"/>
      <c r="G672" s="2308"/>
      <c r="H672" s="2308"/>
      <c r="I672" s="2308"/>
      <c r="J672" s="2308"/>
      <c r="K672" s="2308"/>
      <c r="L672" s="2308"/>
      <c r="M672" s="2308"/>
      <c r="N672" s="2308"/>
      <c r="O672" s="2308"/>
      <c r="P672" s="2308"/>
      <c r="Q672" s="2308"/>
      <c r="R672" s="2308"/>
      <c r="S672" s="2308"/>
      <c r="T672" s="2308"/>
      <c r="U672" s="2308"/>
      <c r="V672" s="2308"/>
      <c r="W672" s="2308"/>
      <c r="X672" s="2308"/>
      <c r="Y672" s="2308"/>
      <c r="Z672" s="2308"/>
      <c r="AA672" s="2308"/>
      <c r="AB672" s="2308"/>
      <c r="AC672" s="2308"/>
      <c r="AD672" s="2308"/>
      <c r="AE672" s="2308"/>
      <c r="AF672" s="2308"/>
      <c r="AG672" s="2308"/>
      <c r="AH672" s="2308"/>
      <c r="AI672" s="2308"/>
      <c r="AJ672" s="2308"/>
      <c r="AK672" s="2308"/>
      <c r="AL672" s="2308"/>
      <c r="AM672" s="2308"/>
      <c r="AN672" s="2308"/>
      <c r="AO672" s="2308"/>
      <c r="AP672" s="2308"/>
      <c r="AQ672" s="2308"/>
      <c r="AR672" s="2308"/>
      <c r="AS672" s="2308"/>
      <c r="AT672" s="2308"/>
      <c r="AU672" s="2308"/>
      <c r="AV672" s="2308"/>
      <c r="AW672" s="2308"/>
      <c r="AX672" s="2308"/>
      <c r="AY672" s="2308"/>
      <c r="AZ672" s="2308"/>
      <c r="BA672" s="2308"/>
      <c r="BB672" s="2308"/>
      <c r="BC672" s="2308"/>
      <c r="BD672" s="619"/>
      <c r="BE672" s="78"/>
      <c r="BF672" s="78"/>
      <c r="BG672" s="78"/>
    </row>
    <row r="673" spans="1:77" ht="30" hidden="1" customHeight="1">
      <c r="B673" s="620"/>
      <c r="C673" s="2308" t="s">
        <v>6</v>
      </c>
      <c r="D673" s="2308"/>
      <c r="E673" s="2308"/>
      <c r="F673" s="2308"/>
      <c r="G673" s="2308"/>
      <c r="H673" s="2308"/>
      <c r="I673" s="2308"/>
      <c r="J673" s="2308"/>
      <c r="K673" s="2308"/>
      <c r="L673" s="2308"/>
      <c r="M673" s="2308"/>
      <c r="N673" s="2308"/>
      <c r="O673" s="2308"/>
      <c r="P673" s="2308"/>
      <c r="Q673" s="2308"/>
      <c r="R673" s="2308"/>
      <c r="S673" s="2308"/>
      <c r="T673" s="2308"/>
      <c r="U673" s="2308"/>
      <c r="V673" s="2308"/>
      <c r="W673" s="2308"/>
      <c r="X673" s="2308"/>
      <c r="Y673" s="2308"/>
      <c r="Z673" s="2308"/>
      <c r="AA673" s="2308"/>
      <c r="AB673" s="2308"/>
      <c r="AC673" s="2308"/>
      <c r="AD673" s="2308"/>
      <c r="AE673" s="2308"/>
      <c r="AF673" s="2308"/>
      <c r="AG673" s="2308"/>
      <c r="AH673" s="2308"/>
      <c r="AI673" s="2308"/>
      <c r="AJ673" s="2308"/>
      <c r="AK673" s="2308"/>
      <c r="AL673" s="2308"/>
      <c r="AM673" s="2308"/>
      <c r="AN673" s="2308"/>
      <c r="AO673" s="2308"/>
      <c r="AP673" s="2308"/>
      <c r="AQ673" s="2308"/>
      <c r="AR673" s="2308"/>
      <c r="AS673" s="2308"/>
      <c r="AT673" s="2308"/>
      <c r="AU673" s="2308"/>
      <c r="AV673" s="2308"/>
      <c r="AW673" s="2308"/>
      <c r="AX673" s="2308"/>
      <c r="AY673" s="2308"/>
      <c r="AZ673" s="2308"/>
      <c r="BA673" s="2308"/>
      <c r="BB673" s="2308"/>
      <c r="BC673" s="2308"/>
      <c r="BD673" s="619"/>
      <c r="BE673" s="78"/>
      <c r="BF673" s="78"/>
      <c r="BG673" s="78"/>
    </row>
    <row r="674" spans="1:77" ht="30" hidden="1" customHeight="1">
      <c r="B674" s="620"/>
      <c r="C674" s="2308" t="s">
        <v>6</v>
      </c>
      <c r="D674" s="2308"/>
      <c r="E674" s="2308"/>
      <c r="F674" s="2308"/>
      <c r="G674" s="2308"/>
      <c r="H674" s="2308"/>
      <c r="I674" s="2308"/>
      <c r="J674" s="2308"/>
      <c r="K674" s="2308"/>
      <c r="L674" s="2308"/>
      <c r="M674" s="2308"/>
      <c r="N674" s="2308"/>
      <c r="O674" s="2308"/>
      <c r="P674" s="2308"/>
      <c r="Q674" s="2308"/>
      <c r="R674" s="2308"/>
      <c r="S674" s="2308"/>
      <c r="T674" s="2308"/>
      <c r="U674" s="2308"/>
      <c r="V674" s="2308"/>
      <c r="W674" s="2308"/>
      <c r="X674" s="2308"/>
      <c r="Y674" s="2308"/>
      <c r="Z674" s="2308"/>
      <c r="AA674" s="2308"/>
      <c r="AB674" s="2308"/>
      <c r="AC674" s="2308"/>
      <c r="AD674" s="2308"/>
      <c r="AE674" s="2308"/>
      <c r="AF674" s="2308"/>
      <c r="AG674" s="2308"/>
      <c r="AH674" s="2308"/>
      <c r="AI674" s="2308"/>
      <c r="AJ674" s="2308"/>
      <c r="AK674" s="2308"/>
      <c r="AL674" s="2308"/>
      <c r="AM674" s="2308"/>
      <c r="AN674" s="2308"/>
      <c r="AO674" s="2308"/>
      <c r="AP674" s="2308"/>
      <c r="AQ674" s="2308"/>
      <c r="AR674" s="2308"/>
      <c r="AS674" s="2308"/>
      <c r="AT674" s="2308"/>
      <c r="AU674" s="2308"/>
      <c r="AV674" s="2308"/>
      <c r="AW674" s="2308"/>
      <c r="AX674" s="2308"/>
      <c r="AY674" s="2308"/>
      <c r="AZ674" s="2308"/>
      <c r="BA674" s="2308"/>
      <c r="BB674" s="2308"/>
      <c r="BC674" s="2308"/>
      <c r="BD674" s="619"/>
      <c r="BE674" s="78"/>
      <c r="BF674" s="78"/>
      <c r="BG674" s="78"/>
    </row>
    <row r="675" spans="1:77" ht="30" hidden="1" customHeight="1">
      <c r="B675" s="620"/>
      <c r="C675" s="2308" t="s">
        <v>6</v>
      </c>
      <c r="D675" s="2308"/>
      <c r="E675" s="2308"/>
      <c r="F675" s="2308"/>
      <c r="G675" s="2308"/>
      <c r="H675" s="2308"/>
      <c r="I675" s="2308"/>
      <c r="J675" s="2308"/>
      <c r="K675" s="2308"/>
      <c r="L675" s="2308"/>
      <c r="M675" s="2308"/>
      <c r="N675" s="2308"/>
      <c r="O675" s="2308"/>
      <c r="P675" s="2308"/>
      <c r="Q675" s="2308"/>
      <c r="R675" s="2308"/>
      <c r="S675" s="2308"/>
      <c r="T675" s="2308"/>
      <c r="U675" s="2308"/>
      <c r="V675" s="2308"/>
      <c r="W675" s="2308"/>
      <c r="X675" s="2308"/>
      <c r="Y675" s="2308"/>
      <c r="Z675" s="2308"/>
      <c r="AA675" s="2308"/>
      <c r="AB675" s="2308"/>
      <c r="AC675" s="2308"/>
      <c r="AD675" s="2308"/>
      <c r="AE675" s="2308"/>
      <c r="AF675" s="2308"/>
      <c r="AG675" s="2308"/>
      <c r="AH675" s="2308"/>
      <c r="AI675" s="2308"/>
      <c r="AJ675" s="2308"/>
      <c r="AK675" s="2308"/>
      <c r="AL675" s="2308"/>
      <c r="AM675" s="2308"/>
      <c r="AN675" s="2308"/>
      <c r="AO675" s="2308"/>
      <c r="AP675" s="2308"/>
      <c r="AQ675" s="2308"/>
      <c r="AR675" s="2308"/>
      <c r="AS675" s="2308"/>
      <c r="AT675" s="2308"/>
      <c r="AU675" s="2308"/>
      <c r="AV675" s="2308"/>
      <c r="AW675" s="2308"/>
      <c r="AX675" s="2308"/>
      <c r="AY675" s="2308"/>
      <c r="AZ675" s="2308"/>
      <c r="BA675" s="2308"/>
      <c r="BB675" s="2308"/>
      <c r="BC675" s="2308"/>
      <c r="BD675" s="619"/>
      <c r="BE675" s="78"/>
      <c r="BF675" s="78"/>
      <c r="BG675" s="78"/>
    </row>
    <row r="676" spans="1:77" ht="30" hidden="1" customHeight="1" thickBot="1">
      <c r="B676" s="714"/>
      <c r="C676" s="2317" t="s">
        <v>6</v>
      </c>
      <c r="D676" s="2317"/>
      <c r="E676" s="2317"/>
      <c r="F676" s="2317"/>
      <c r="G676" s="2317"/>
      <c r="H676" s="2317"/>
      <c r="I676" s="2317"/>
      <c r="J676" s="2317"/>
      <c r="K676" s="2317"/>
      <c r="L676" s="2317"/>
      <c r="M676" s="2317"/>
      <c r="N676" s="2317"/>
      <c r="O676" s="2317"/>
      <c r="P676" s="2317"/>
      <c r="Q676" s="2317"/>
      <c r="R676" s="2317"/>
      <c r="S676" s="2317"/>
      <c r="T676" s="2317"/>
      <c r="U676" s="2317"/>
      <c r="V676" s="2317"/>
      <c r="W676" s="2317"/>
      <c r="X676" s="2317"/>
      <c r="Y676" s="2317"/>
      <c r="Z676" s="2317"/>
      <c r="AA676" s="2317"/>
      <c r="AB676" s="2317"/>
      <c r="AC676" s="2317"/>
      <c r="AD676" s="2317"/>
      <c r="AE676" s="2317"/>
      <c r="AF676" s="2317"/>
      <c r="AG676" s="2317"/>
      <c r="AH676" s="2317"/>
      <c r="AI676" s="2317"/>
      <c r="AJ676" s="2317"/>
      <c r="AK676" s="2317"/>
      <c r="AL676" s="2317"/>
      <c r="AM676" s="2317"/>
      <c r="AN676" s="2317"/>
      <c r="AO676" s="2317"/>
      <c r="AP676" s="2317"/>
      <c r="AQ676" s="2317"/>
      <c r="AR676" s="2317"/>
      <c r="AS676" s="2317"/>
      <c r="AT676" s="2317"/>
      <c r="AU676" s="2317"/>
      <c r="AV676" s="2317"/>
      <c r="AW676" s="2317"/>
      <c r="AX676" s="2317"/>
      <c r="AY676" s="2317"/>
      <c r="AZ676" s="2317"/>
      <c r="BA676" s="2317"/>
      <c r="BB676" s="2317"/>
      <c r="BC676" s="2317"/>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2329" t="s">
        <v>308</v>
      </c>
      <c r="C679" s="2330"/>
      <c r="D679" s="2330"/>
      <c r="E679" s="2330"/>
      <c r="F679" s="2330"/>
      <c r="G679" s="2330"/>
      <c r="H679" s="2330"/>
      <c r="I679" s="2330"/>
      <c r="J679" s="2330"/>
      <c r="K679" s="2330"/>
      <c r="L679" s="2330"/>
      <c r="M679" s="2330"/>
      <c r="N679" s="2330"/>
      <c r="O679" s="2330"/>
      <c r="P679" s="2330"/>
      <c r="Q679" s="2330"/>
      <c r="R679" s="2330"/>
      <c r="S679" s="2330"/>
      <c r="T679" s="2330"/>
      <c r="U679" s="2330"/>
      <c r="V679" s="2330"/>
      <c r="W679" s="2330"/>
      <c r="X679" s="2330"/>
      <c r="Y679" s="2330"/>
      <c r="Z679" s="2330"/>
      <c r="AA679" s="2330"/>
      <c r="AB679" s="2330"/>
      <c r="AC679" s="2330"/>
      <c r="AD679" s="2330"/>
      <c r="AE679" s="2330"/>
      <c r="AF679" s="2330"/>
      <c r="AG679" s="2330"/>
      <c r="AH679" s="2330"/>
      <c r="AI679" s="2330"/>
      <c r="AJ679" s="2330"/>
      <c r="AK679" s="2330"/>
      <c r="AL679" s="2330"/>
      <c r="AM679" s="2330"/>
      <c r="AN679" s="2330"/>
      <c r="AO679" s="2330"/>
      <c r="AP679" s="2330"/>
      <c r="AQ679" s="2330"/>
      <c r="AR679" s="2330"/>
      <c r="AS679" s="2330"/>
      <c r="AT679" s="2330"/>
      <c r="AU679" s="2330"/>
      <c r="AV679" s="2330"/>
      <c r="AW679" s="2330"/>
      <c r="AX679" s="2330"/>
      <c r="AY679" s="2330"/>
      <c r="AZ679" s="2330"/>
      <c r="BA679" s="2330"/>
      <c r="BB679" s="2330"/>
      <c r="BC679" s="2330"/>
      <c r="BD679" s="2331"/>
      <c r="BY679" s="614"/>
    </row>
    <row r="680" spans="1:77" s="606" customFormat="1" ht="30" customHeight="1">
      <c r="B680" s="721"/>
      <c r="C680" s="2316" t="s">
        <v>7292</v>
      </c>
      <c r="D680" s="2316"/>
      <c r="E680" s="2316"/>
      <c r="F680" s="2316"/>
      <c r="G680" s="2316"/>
      <c r="H680" s="2316"/>
      <c r="I680" s="2316"/>
      <c r="J680" s="2316"/>
      <c r="K680" s="2316"/>
      <c r="L680" s="2316"/>
      <c r="M680" s="2316"/>
      <c r="N680" s="2316"/>
      <c r="O680" s="2316"/>
      <c r="P680" s="2316"/>
      <c r="Q680" s="2316"/>
      <c r="R680" s="2316"/>
      <c r="S680" s="2316"/>
      <c r="T680" s="2316"/>
      <c r="U680" s="2316"/>
      <c r="V680" s="2316"/>
      <c r="W680" s="2316"/>
      <c r="X680" s="2316"/>
      <c r="Y680" s="2316"/>
      <c r="Z680" s="2316"/>
      <c r="AA680" s="2316"/>
      <c r="AB680" s="2316"/>
      <c r="AC680" s="2316"/>
      <c r="AD680" s="2316"/>
      <c r="AE680" s="2316"/>
      <c r="AF680" s="2316"/>
      <c r="AG680" s="2316"/>
      <c r="AH680" s="2316"/>
      <c r="AI680" s="2316"/>
      <c r="AJ680" s="2316"/>
      <c r="AK680" s="2316"/>
      <c r="AL680" s="2316"/>
      <c r="AM680" s="2316"/>
      <c r="AN680" s="2316"/>
      <c r="AO680" s="2316"/>
      <c r="AP680" s="2316"/>
      <c r="AQ680" s="2316"/>
      <c r="AR680" s="2316"/>
      <c r="AS680" s="2316"/>
      <c r="AT680" s="2316"/>
      <c r="AU680" s="2316"/>
      <c r="AV680" s="2316"/>
      <c r="AW680" s="2316"/>
      <c r="AX680" s="2316"/>
      <c r="AY680" s="2316"/>
      <c r="AZ680" s="2316"/>
      <c r="BA680" s="2316"/>
      <c r="BB680" s="2316"/>
      <c r="BC680" s="2316"/>
      <c r="BD680" s="722"/>
      <c r="BY680" s="723"/>
    </row>
    <row r="681" spans="1:77" s="606" customFormat="1" ht="30" customHeight="1">
      <c r="B681" s="724"/>
      <c r="C681" s="2308"/>
      <c r="D681" s="2308"/>
      <c r="E681" s="2308"/>
      <c r="F681" s="2308"/>
      <c r="G681" s="2308"/>
      <c r="H681" s="2308"/>
      <c r="I681" s="2308"/>
      <c r="J681" s="2308"/>
      <c r="K681" s="2308"/>
      <c r="L681" s="2308"/>
      <c r="M681" s="2308"/>
      <c r="N681" s="2308"/>
      <c r="O681" s="2308"/>
      <c r="P681" s="2308"/>
      <c r="Q681" s="2308"/>
      <c r="R681" s="2308"/>
      <c r="S681" s="2308"/>
      <c r="T681" s="2308"/>
      <c r="U681" s="2308"/>
      <c r="V681" s="2308"/>
      <c r="W681" s="2308"/>
      <c r="X681" s="2308"/>
      <c r="Y681" s="2308"/>
      <c r="Z681" s="2308"/>
      <c r="AA681" s="2308"/>
      <c r="AB681" s="2308"/>
      <c r="AC681" s="2308"/>
      <c r="AD681" s="2308"/>
      <c r="AE681" s="2308"/>
      <c r="AF681" s="2308"/>
      <c r="AG681" s="2308"/>
      <c r="AH681" s="2308"/>
      <c r="AI681" s="2308"/>
      <c r="AJ681" s="2308"/>
      <c r="AK681" s="2308"/>
      <c r="AL681" s="2308"/>
      <c r="AM681" s="2308"/>
      <c r="AN681" s="2308"/>
      <c r="AO681" s="2308"/>
      <c r="AP681" s="2308"/>
      <c r="AQ681" s="2308"/>
      <c r="AR681" s="2308"/>
      <c r="AS681" s="2308"/>
      <c r="AT681" s="2308"/>
      <c r="AU681" s="2308"/>
      <c r="AV681" s="2308"/>
      <c r="AW681" s="2308"/>
      <c r="AX681" s="2308"/>
      <c r="AY681" s="2308"/>
      <c r="AZ681" s="2308"/>
      <c r="BA681" s="2308"/>
      <c r="BB681" s="2308"/>
      <c r="BC681" s="2308"/>
      <c r="BD681" s="725"/>
      <c r="BY681" s="723"/>
    </row>
    <row r="682" spans="1:77" s="606" customFormat="1" ht="30" customHeight="1">
      <c r="B682" s="724"/>
      <c r="C682" s="2308"/>
      <c r="D682" s="2308"/>
      <c r="E682" s="2308"/>
      <c r="F682" s="2308"/>
      <c r="G682" s="2308"/>
      <c r="H682" s="2308"/>
      <c r="I682" s="2308"/>
      <c r="J682" s="2308"/>
      <c r="K682" s="2308"/>
      <c r="L682" s="2308"/>
      <c r="M682" s="2308"/>
      <c r="N682" s="2308"/>
      <c r="O682" s="2308"/>
      <c r="P682" s="2308"/>
      <c r="Q682" s="2308"/>
      <c r="R682" s="2308"/>
      <c r="S682" s="2308"/>
      <c r="T682" s="2308"/>
      <c r="U682" s="2308"/>
      <c r="V682" s="2308"/>
      <c r="W682" s="2308"/>
      <c r="X682" s="2308"/>
      <c r="Y682" s="2308"/>
      <c r="Z682" s="2308"/>
      <c r="AA682" s="2308"/>
      <c r="AB682" s="2308"/>
      <c r="AC682" s="2308"/>
      <c r="AD682" s="2308"/>
      <c r="AE682" s="2308"/>
      <c r="AF682" s="2308"/>
      <c r="AG682" s="2308"/>
      <c r="AH682" s="2308"/>
      <c r="AI682" s="2308"/>
      <c r="AJ682" s="2308"/>
      <c r="AK682" s="2308"/>
      <c r="AL682" s="2308"/>
      <c r="AM682" s="2308"/>
      <c r="AN682" s="2308"/>
      <c r="AO682" s="2308"/>
      <c r="AP682" s="2308"/>
      <c r="AQ682" s="2308"/>
      <c r="AR682" s="2308"/>
      <c r="AS682" s="2308"/>
      <c r="AT682" s="2308"/>
      <c r="AU682" s="2308"/>
      <c r="AV682" s="2308"/>
      <c r="AW682" s="2308"/>
      <c r="AX682" s="2308"/>
      <c r="AY682" s="2308"/>
      <c r="AZ682" s="2308"/>
      <c r="BA682" s="2308"/>
      <c r="BB682" s="2308"/>
      <c r="BC682" s="2308"/>
      <c r="BD682" s="725"/>
      <c r="BY682" s="723"/>
    </row>
    <row r="683" spans="1:77" s="606" customFormat="1" ht="30" customHeight="1">
      <c r="B683" s="724"/>
      <c r="C683" s="2308"/>
      <c r="D683" s="2308"/>
      <c r="E683" s="2308"/>
      <c r="F683" s="2308"/>
      <c r="G683" s="2308"/>
      <c r="H683" s="2308"/>
      <c r="I683" s="2308"/>
      <c r="J683" s="2308"/>
      <c r="K683" s="2308"/>
      <c r="L683" s="2308"/>
      <c r="M683" s="2308"/>
      <c r="N683" s="2308"/>
      <c r="O683" s="2308"/>
      <c r="P683" s="2308"/>
      <c r="Q683" s="2308"/>
      <c r="R683" s="2308"/>
      <c r="S683" s="2308"/>
      <c r="T683" s="2308"/>
      <c r="U683" s="2308"/>
      <c r="V683" s="2308"/>
      <c r="W683" s="2308"/>
      <c r="X683" s="2308"/>
      <c r="Y683" s="2308"/>
      <c r="Z683" s="2308"/>
      <c r="AA683" s="2308"/>
      <c r="AB683" s="2308"/>
      <c r="AC683" s="2308"/>
      <c r="AD683" s="2308"/>
      <c r="AE683" s="2308"/>
      <c r="AF683" s="2308"/>
      <c r="AG683" s="2308"/>
      <c r="AH683" s="2308"/>
      <c r="AI683" s="2308"/>
      <c r="AJ683" s="2308"/>
      <c r="AK683" s="2308"/>
      <c r="AL683" s="2308"/>
      <c r="AM683" s="2308"/>
      <c r="AN683" s="2308"/>
      <c r="AO683" s="2308"/>
      <c r="AP683" s="2308"/>
      <c r="AQ683" s="2308"/>
      <c r="AR683" s="2308"/>
      <c r="AS683" s="2308"/>
      <c r="AT683" s="2308"/>
      <c r="AU683" s="2308"/>
      <c r="AV683" s="2308"/>
      <c r="AW683" s="2308"/>
      <c r="AX683" s="2308"/>
      <c r="AY683" s="2308"/>
      <c r="AZ683" s="2308"/>
      <c r="BA683" s="2308"/>
      <c r="BB683" s="2308"/>
      <c r="BC683" s="2308"/>
      <c r="BD683" s="725"/>
      <c r="BY683" s="723"/>
    </row>
    <row r="684" spans="1:77" s="606" customFormat="1" ht="30" customHeight="1">
      <c r="B684" s="724"/>
      <c r="C684" s="2308"/>
      <c r="D684" s="2308"/>
      <c r="E684" s="2308"/>
      <c r="F684" s="2308"/>
      <c r="G684" s="2308"/>
      <c r="H684" s="2308"/>
      <c r="I684" s="2308"/>
      <c r="J684" s="2308"/>
      <c r="K684" s="2308"/>
      <c r="L684" s="2308"/>
      <c r="M684" s="2308"/>
      <c r="N684" s="2308"/>
      <c r="O684" s="2308"/>
      <c r="P684" s="2308"/>
      <c r="Q684" s="2308"/>
      <c r="R684" s="2308"/>
      <c r="S684" s="2308"/>
      <c r="T684" s="2308"/>
      <c r="U684" s="2308"/>
      <c r="V684" s="2308"/>
      <c r="W684" s="2308"/>
      <c r="X684" s="2308"/>
      <c r="Y684" s="2308"/>
      <c r="Z684" s="2308"/>
      <c r="AA684" s="2308"/>
      <c r="AB684" s="2308"/>
      <c r="AC684" s="2308"/>
      <c r="AD684" s="2308"/>
      <c r="AE684" s="2308"/>
      <c r="AF684" s="2308"/>
      <c r="AG684" s="2308"/>
      <c r="AH684" s="2308"/>
      <c r="AI684" s="2308"/>
      <c r="AJ684" s="2308"/>
      <c r="AK684" s="2308"/>
      <c r="AL684" s="2308"/>
      <c r="AM684" s="2308"/>
      <c r="AN684" s="2308"/>
      <c r="AO684" s="2308"/>
      <c r="AP684" s="2308"/>
      <c r="AQ684" s="2308"/>
      <c r="AR684" s="2308"/>
      <c r="AS684" s="2308"/>
      <c r="AT684" s="2308"/>
      <c r="AU684" s="2308"/>
      <c r="AV684" s="2308"/>
      <c r="AW684" s="2308"/>
      <c r="AX684" s="2308"/>
      <c r="AY684" s="2308"/>
      <c r="AZ684" s="2308"/>
      <c r="BA684" s="2308"/>
      <c r="BB684" s="2308"/>
      <c r="BC684" s="2308"/>
      <c r="BD684" s="725"/>
      <c r="BY684" s="723"/>
    </row>
    <row r="685" spans="1:77" s="606" customFormat="1" ht="30" customHeight="1">
      <c r="B685" s="724"/>
      <c r="C685" s="2308"/>
      <c r="D685" s="2308"/>
      <c r="E685" s="2308"/>
      <c r="F685" s="2308"/>
      <c r="G685" s="2308"/>
      <c r="H685" s="2308"/>
      <c r="I685" s="2308"/>
      <c r="J685" s="2308"/>
      <c r="K685" s="2308"/>
      <c r="L685" s="2308"/>
      <c r="M685" s="2308"/>
      <c r="N685" s="2308"/>
      <c r="O685" s="2308"/>
      <c r="P685" s="2308"/>
      <c r="Q685" s="2308"/>
      <c r="R685" s="2308"/>
      <c r="S685" s="2308"/>
      <c r="T685" s="2308"/>
      <c r="U685" s="2308"/>
      <c r="V685" s="2308"/>
      <c r="W685" s="2308"/>
      <c r="X685" s="2308"/>
      <c r="Y685" s="2308"/>
      <c r="Z685" s="2308"/>
      <c r="AA685" s="2308"/>
      <c r="AB685" s="2308"/>
      <c r="AC685" s="2308"/>
      <c r="AD685" s="2308"/>
      <c r="AE685" s="2308"/>
      <c r="AF685" s="2308"/>
      <c r="AG685" s="2308"/>
      <c r="AH685" s="2308"/>
      <c r="AI685" s="2308"/>
      <c r="AJ685" s="2308"/>
      <c r="AK685" s="2308"/>
      <c r="AL685" s="2308"/>
      <c r="AM685" s="2308"/>
      <c r="AN685" s="2308"/>
      <c r="AO685" s="2308"/>
      <c r="AP685" s="2308"/>
      <c r="AQ685" s="2308"/>
      <c r="AR685" s="2308"/>
      <c r="AS685" s="2308"/>
      <c r="AT685" s="2308"/>
      <c r="AU685" s="2308"/>
      <c r="AV685" s="2308"/>
      <c r="AW685" s="2308"/>
      <c r="AX685" s="2308"/>
      <c r="AY685" s="2308"/>
      <c r="AZ685" s="2308"/>
      <c r="BA685" s="2308"/>
      <c r="BB685" s="2308"/>
      <c r="BC685" s="2308"/>
      <c r="BD685" s="725"/>
      <c r="BY685" s="723"/>
    </row>
    <row r="686" spans="1:77" s="606" customFormat="1" ht="30" customHeight="1">
      <c r="B686" s="724"/>
      <c r="C686" s="2308"/>
      <c r="D686" s="2308"/>
      <c r="E686" s="2308"/>
      <c r="F686" s="2308"/>
      <c r="G686" s="2308"/>
      <c r="H686" s="2308"/>
      <c r="I686" s="2308"/>
      <c r="J686" s="2308"/>
      <c r="K686" s="2308"/>
      <c r="L686" s="2308"/>
      <c r="M686" s="2308"/>
      <c r="N686" s="2308"/>
      <c r="O686" s="2308"/>
      <c r="P686" s="2308"/>
      <c r="Q686" s="2308"/>
      <c r="R686" s="2308"/>
      <c r="S686" s="2308"/>
      <c r="T686" s="2308"/>
      <c r="U686" s="2308"/>
      <c r="V686" s="2308"/>
      <c r="W686" s="2308"/>
      <c r="X686" s="2308"/>
      <c r="Y686" s="2308"/>
      <c r="Z686" s="2308"/>
      <c r="AA686" s="2308"/>
      <c r="AB686" s="2308"/>
      <c r="AC686" s="2308"/>
      <c r="AD686" s="2308"/>
      <c r="AE686" s="2308"/>
      <c r="AF686" s="2308"/>
      <c r="AG686" s="2308"/>
      <c r="AH686" s="2308"/>
      <c r="AI686" s="2308"/>
      <c r="AJ686" s="2308"/>
      <c r="AK686" s="2308"/>
      <c r="AL686" s="2308"/>
      <c r="AM686" s="2308"/>
      <c r="AN686" s="2308"/>
      <c r="AO686" s="2308"/>
      <c r="AP686" s="2308"/>
      <c r="AQ686" s="2308"/>
      <c r="AR686" s="2308"/>
      <c r="AS686" s="2308"/>
      <c r="AT686" s="2308"/>
      <c r="AU686" s="2308"/>
      <c r="AV686" s="2308"/>
      <c r="AW686" s="2308"/>
      <c r="AX686" s="2308"/>
      <c r="AY686" s="2308"/>
      <c r="AZ686" s="2308"/>
      <c r="BA686" s="2308"/>
      <c r="BB686" s="2308"/>
      <c r="BC686" s="2308"/>
      <c r="BD686" s="725"/>
      <c r="BY686" s="723"/>
    </row>
    <row r="687" spans="1:77" s="606" customFormat="1" ht="30" customHeight="1" thickBot="1">
      <c r="B687" s="724"/>
      <c r="C687" s="2308"/>
      <c r="D687" s="2308"/>
      <c r="E687" s="2308"/>
      <c r="F687" s="2308"/>
      <c r="G687" s="2308"/>
      <c r="H687" s="2308"/>
      <c r="I687" s="2308"/>
      <c r="J687" s="2308"/>
      <c r="K687" s="2308"/>
      <c r="L687" s="2308"/>
      <c r="M687" s="2308"/>
      <c r="N687" s="2308"/>
      <c r="O687" s="2308"/>
      <c r="P687" s="2308"/>
      <c r="Q687" s="2308"/>
      <c r="R687" s="2308"/>
      <c r="S687" s="2308"/>
      <c r="T687" s="2308"/>
      <c r="U687" s="2308"/>
      <c r="V687" s="2308"/>
      <c r="W687" s="2308"/>
      <c r="X687" s="2308"/>
      <c r="Y687" s="2308"/>
      <c r="Z687" s="2308"/>
      <c r="AA687" s="2308"/>
      <c r="AB687" s="2308"/>
      <c r="AC687" s="2308"/>
      <c r="AD687" s="2308"/>
      <c r="AE687" s="2308"/>
      <c r="AF687" s="2308"/>
      <c r="AG687" s="2308"/>
      <c r="AH687" s="2308"/>
      <c r="AI687" s="2308"/>
      <c r="AJ687" s="2308"/>
      <c r="AK687" s="2308"/>
      <c r="AL687" s="2308"/>
      <c r="AM687" s="2308"/>
      <c r="AN687" s="2308"/>
      <c r="AO687" s="2308"/>
      <c r="AP687" s="2308"/>
      <c r="AQ687" s="2308"/>
      <c r="AR687" s="2308"/>
      <c r="AS687" s="2308"/>
      <c r="AT687" s="2308"/>
      <c r="AU687" s="2308"/>
      <c r="AV687" s="2308"/>
      <c r="AW687" s="2308"/>
      <c r="AX687" s="2308"/>
      <c r="AY687" s="2308"/>
      <c r="AZ687" s="2308"/>
      <c r="BA687" s="2308"/>
      <c r="BB687" s="2308"/>
      <c r="BC687" s="2308"/>
      <c r="BD687" s="725"/>
      <c r="BY687" s="723"/>
    </row>
    <row r="688" spans="1:77" s="601" customFormat="1" ht="30" hidden="1" customHeight="1">
      <c r="B688" s="724"/>
      <c r="C688" s="2308" t="s">
        <v>6</v>
      </c>
      <c r="D688" s="2308"/>
      <c r="E688" s="2308"/>
      <c r="F688" s="2308"/>
      <c r="G688" s="2308"/>
      <c r="H688" s="2308"/>
      <c r="I688" s="2308"/>
      <c r="J688" s="2308"/>
      <c r="K688" s="2308"/>
      <c r="L688" s="2308"/>
      <c r="M688" s="2308"/>
      <c r="N688" s="2308"/>
      <c r="O688" s="2308"/>
      <c r="P688" s="2308"/>
      <c r="Q688" s="2308"/>
      <c r="R688" s="2308"/>
      <c r="S688" s="2308"/>
      <c r="T688" s="2308"/>
      <c r="U688" s="2308"/>
      <c r="V688" s="2308"/>
      <c r="W688" s="2308"/>
      <c r="X688" s="2308"/>
      <c r="Y688" s="2308"/>
      <c r="Z688" s="2308"/>
      <c r="AA688" s="2308"/>
      <c r="AB688" s="2308"/>
      <c r="AC688" s="2308"/>
      <c r="AD688" s="2308"/>
      <c r="AE688" s="2308"/>
      <c r="AF688" s="2308"/>
      <c r="AG688" s="2308"/>
      <c r="AH688" s="2308"/>
      <c r="AI688" s="2308"/>
      <c r="AJ688" s="2308"/>
      <c r="AK688" s="2308"/>
      <c r="AL688" s="2308"/>
      <c r="AM688" s="2308"/>
      <c r="AN688" s="2308"/>
      <c r="AO688" s="2308"/>
      <c r="AP688" s="2308"/>
      <c r="AQ688" s="2308"/>
      <c r="AR688" s="2308"/>
      <c r="AS688" s="2308"/>
      <c r="AT688" s="2308"/>
      <c r="AU688" s="2308"/>
      <c r="AV688" s="2308"/>
      <c r="AW688" s="2308"/>
      <c r="AX688" s="2308"/>
      <c r="AY688" s="2308"/>
      <c r="AZ688" s="2308"/>
      <c r="BA688" s="2308"/>
      <c r="BB688" s="2308"/>
      <c r="BC688" s="2308"/>
      <c r="BD688" s="725"/>
      <c r="BE688" s="606"/>
      <c r="BF688" s="606"/>
      <c r="BG688" s="606"/>
      <c r="BY688" s="726"/>
    </row>
    <row r="689" spans="2:77" s="601" customFormat="1" ht="30" hidden="1" customHeight="1">
      <c r="B689" s="724"/>
      <c r="C689" s="2308" t="s">
        <v>6</v>
      </c>
      <c r="D689" s="2308"/>
      <c r="E689" s="2308"/>
      <c r="F689" s="2308"/>
      <c r="G689" s="2308"/>
      <c r="H689" s="2308"/>
      <c r="I689" s="2308"/>
      <c r="J689" s="2308"/>
      <c r="K689" s="2308"/>
      <c r="L689" s="2308"/>
      <c r="M689" s="2308"/>
      <c r="N689" s="2308"/>
      <c r="O689" s="2308"/>
      <c r="P689" s="2308"/>
      <c r="Q689" s="2308"/>
      <c r="R689" s="2308"/>
      <c r="S689" s="2308"/>
      <c r="T689" s="2308"/>
      <c r="U689" s="2308"/>
      <c r="V689" s="2308"/>
      <c r="W689" s="2308"/>
      <c r="X689" s="2308"/>
      <c r="Y689" s="2308"/>
      <c r="Z689" s="2308"/>
      <c r="AA689" s="2308"/>
      <c r="AB689" s="2308"/>
      <c r="AC689" s="2308"/>
      <c r="AD689" s="2308"/>
      <c r="AE689" s="2308"/>
      <c r="AF689" s="2308"/>
      <c r="AG689" s="2308"/>
      <c r="AH689" s="2308"/>
      <c r="AI689" s="2308"/>
      <c r="AJ689" s="2308"/>
      <c r="AK689" s="2308"/>
      <c r="AL689" s="2308"/>
      <c r="AM689" s="2308"/>
      <c r="AN689" s="2308"/>
      <c r="AO689" s="2308"/>
      <c r="AP689" s="2308"/>
      <c r="AQ689" s="2308"/>
      <c r="AR689" s="2308"/>
      <c r="AS689" s="2308"/>
      <c r="AT689" s="2308"/>
      <c r="AU689" s="2308"/>
      <c r="AV689" s="2308"/>
      <c r="AW689" s="2308"/>
      <c r="AX689" s="2308"/>
      <c r="AY689" s="2308"/>
      <c r="AZ689" s="2308"/>
      <c r="BA689" s="2308"/>
      <c r="BB689" s="2308"/>
      <c r="BC689" s="2308"/>
      <c r="BD689" s="725"/>
      <c r="BE689" s="606"/>
      <c r="BF689" s="606"/>
      <c r="BG689" s="606"/>
      <c r="BY689" s="726"/>
    </row>
    <row r="690" spans="2:77" s="601" customFormat="1" ht="30" hidden="1" customHeight="1">
      <c r="B690" s="724"/>
      <c r="C690" s="2308" t="s">
        <v>6</v>
      </c>
      <c r="D690" s="2308"/>
      <c r="E690" s="2308"/>
      <c r="F690" s="2308"/>
      <c r="G690" s="2308"/>
      <c r="H690" s="2308"/>
      <c r="I690" s="2308"/>
      <c r="J690" s="2308"/>
      <c r="K690" s="2308"/>
      <c r="L690" s="2308"/>
      <c r="M690" s="2308"/>
      <c r="N690" s="2308"/>
      <c r="O690" s="2308"/>
      <c r="P690" s="2308"/>
      <c r="Q690" s="2308"/>
      <c r="R690" s="2308"/>
      <c r="S690" s="2308"/>
      <c r="T690" s="2308"/>
      <c r="U690" s="2308"/>
      <c r="V690" s="2308"/>
      <c r="W690" s="2308"/>
      <c r="X690" s="2308"/>
      <c r="Y690" s="2308"/>
      <c r="Z690" s="2308"/>
      <c r="AA690" s="2308"/>
      <c r="AB690" s="2308"/>
      <c r="AC690" s="2308"/>
      <c r="AD690" s="2308"/>
      <c r="AE690" s="2308"/>
      <c r="AF690" s="2308"/>
      <c r="AG690" s="2308"/>
      <c r="AH690" s="2308"/>
      <c r="AI690" s="2308"/>
      <c r="AJ690" s="2308"/>
      <c r="AK690" s="2308"/>
      <c r="AL690" s="2308"/>
      <c r="AM690" s="2308"/>
      <c r="AN690" s="2308"/>
      <c r="AO690" s="2308"/>
      <c r="AP690" s="2308"/>
      <c r="AQ690" s="2308"/>
      <c r="AR690" s="2308"/>
      <c r="AS690" s="2308"/>
      <c r="AT690" s="2308"/>
      <c r="AU690" s="2308"/>
      <c r="AV690" s="2308"/>
      <c r="AW690" s="2308"/>
      <c r="AX690" s="2308"/>
      <c r="AY690" s="2308"/>
      <c r="AZ690" s="2308"/>
      <c r="BA690" s="2308"/>
      <c r="BB690" s="2308"/>
      <c r="BC690" s="2308"/>
      <c r="BD690" s="725"/>
      <c r="BE690" s="606"/>
      <c r="BF690" s="606"/>
      <c r="BG690" s="606"/>
      <c r="BY690" s="726"/>
    </row>
    <row r="691" spans="2:77" s="601" customFormat="1" ht="30" hidden="1" customHeight="1">
      <c r="B691" s="724"/>
      <c r="C691" s="2308" t="s">
        <v>6</v>
      </c>
      <c r="D691" s="2308"/>
      <c r="E691" s="2308"/>
      <c r="F691" s="2308"/>
      <c r="G691" s="2308"/>
      <c r="H691" s="2308"/>
      <c r="I691" s="2308"/>
      <c r="J691" s="2308"/>
      <c r="K691" s="2308"/>
      <c r="L691" s="2308"/>
      <c r="M691" s="2308"/>
      <c r="N691" s="2308"/>
      <c r="O691" s="2308"/>
      <c r="P691" s="2308"/>
      <c r="Q691" s="2308"/>
      <c r="R691" s="2308"/>
      <c r="S691" s="2308"/>
      <c r="T691" s="2308"/>
      <c r="U691" s="2308"/>
      <c r="V691" s="2308"/>
      <c r="W691" s="2308"/>
      <c r="X691" s="2308"/>
      <c r="Y691" s="2308"/>
      <c r="Z691" s="2308"/>
      <c r="AA691" s="2308"/>
      <c r="AB691" s="2308"/>
      <c r="AC691" s="2308"/>
      <c r="AD691" s="2308"/>
      <c r="AE691" s="2308"/>
      <c r="AF691" s="2308"/>
      <c r="AG691" s="2308"/>
      <c r="AH691" s="2308"/>
      <c r="AI691" s="2308"/>
      <c r="AJ691" s="2308"/>
      <c r="AK691" s="2308"/>
      <c r="AL691" s="2308"/>
      <c r="AM691" s="2308"/>
      <c r="AN691" s="2308"/>
      <c r="AO691" s="2308"/>
      <c r="AP691" s="2308"/>
      <c r="AQ691" s="2308"/>
      <c r="AR691" s="2308"/>
      <c r="AS691" s="2308"/>
      <c r="AT691" s="2308"/>
      <c r="AU691" s="2308"/>
      <c r="AV691" s="2308"/>
      <c r="AW691" s="2308"/>
      <c r="AX691" s="2308"/>
      <c r="AY691" s="2308"/>
      <c r="AZ691" s="2308"/>
      <c r="BA691" s="2308"/>
      <c r="BB691" s="2308"/>
      <c r="BC691" s="2308"/>
      <c r="BD691" s="725"/>
      <c r="BE691" s="606"/>
      <c r="BF691" s="606"/>
      <c r="BG691" s="606"/>
      <c r="BY691" s="726"/>
    </row>
    <row r="692" spans="2:77" s="601" customFormat="1" ht="30" hidden="1" customHeight="1">
      <c r="B692" s="724"/>
      <c r="C692" s="2308" t="s">
        <v>6</v>
      </c>
      <c r="D692" s="2308"/>
      <c r="E692" s="2308"/>
      <c r="F692" s="2308"/>
      <c r="G692" s="2308"/>
      <c r="H692" s="2308"/>
      <c r="I692" s="2308"/>
      <c r="J692" s="2308"/>
      <c r="K692" s="2308"/>
      <c r="L692" s="2308"/>
      <c r="M692" s="2308"/>
      <c r="N692" s="2308"/>
      <c r="O692" s="2308"/>
      <c r="P692" s="2308"/>
      <c r="Q692" s="2308"/>
      <c r="R692" s="2308"/>
      <c r="S692" s="2308"/>
      <c r="T692" s="2308"/>
      <c r="U692" s="2308"/>
      <c r="V692" s="2308"/>
      <c r="W692" s="2308"/>
      <c r="X692" s="2308"/>
      <c r="Y692" s="2308"/>
      <c r="Z692" s="2308"/>
      <c r="AA692" s="2308"/>
      <c r="AB692" s="2308"/>
      <c r="AC692" s="2308"/>
      <c r="AD692" s="2308"/>
      <c r="AE692" s="2308"/>
      <c r="AF692" s="2308"/>
      <c r="AG692" s="2308"/>
      <c r="AH692" s="2308"/>
      <c r="AI692" s="2308"/>
      <c r="AJ692" s="2308"/>
      <c r="AK692" s="2308"/>
      <c r="AL692" s="2308"/>
      <c r="AM692" s="2308"/>
      <c r="AN692" s="2308"/>
      <c r="AO692" s="2308"/>
      <c r="AP692" s="2308"/>
      <c r="AQ692" s="2308"/>
      <c r="AR692" s="2308"/>
      <c r="AS692" s="2308"/>
      <c r="AT692" s="2308"/>
      <c r="AU692" s="2308"/>
      <c r="AV692" s="2308"/>
      <c r="AW692" s="2308"/>
      <c r="AX692" s="2308"/>
      <c r="AY692" s="2308"/>
      <c r="AZ692" s="2308"/>
      <c r="BA692" s="2308"/>
      <c r="BB692" s="2308"/>
      <c r="BC692" s="2308"/>
      <c r="BD692" s="725"/>
      <c r="BE692" s="606"/>
      <c r="BF692" s="606"/>
      <c r="BG692" s="606"/>
      <c r="BY692" s="726"/>
    </row>
    <row r="693" spans="2:77" s="601" customFormat="1" ht="30" hidden="1" customHeight="1">
      <c r="B693" s="724"/>
      <c r="C693" s="2308" t="s">
        <v>6</v>
      </c>
      <c r="D693" s="2308"/>
      <c r="E693" s="2308"/>
      <c r="F693" s="2308"/>
      <c r="G693" s="2308"/>
      <c r="H693" s="2308"/>
      <c r="I693" s="2308"/>
      <c r="J693" s="2308"/>
      <c r="K693" s="2308"/>
      <c r="L693" s="2308"/>
      <c r="M693" s="2308"/>
      <c r="N693" s="2308"/>
      <c r="O693" s="2308"/>
      <c r="P693" s="2308"/>
      <c r="Q693" s="2308"/>
      <c r="R693" s="2308"/>
      <c r="S693" s="2308"/>
      <c r="T693" s="2308"/>
      <c r="U693" s="2308"/>
      <c r="V693" s="2308"/>
      <c r="W693" s="2308"/>
      <c r="X693" s="2308"/>
      <c r="Y693" s="2308"/>
      <c r="Z693" s="2308"/>
      <c r="AA693" s="2308"/>
      <c r="AB693" s="2308"/>
      <c r="AC693" s="2308"/>
      <c r="AD693" s="2308"/>
      <c r="AE693" s="2308"/>
      <c r="AF693" s="2308"/>
      <c r="AG693" s="2308"/>
      <c r="AH693" s="2308"/>
      <c r="AI693" s="2308"/>
      <c r="AJ693" s="2308"/>
      <c r="AK693" s="2308"/>
      <c r="AL693" s="2308"/>
      <c r="AM693" s="2308"/>
      <c r="AN693" s="2308"/>
      <c r="AO693" s="2308"/>
      <c r="AP693" s="2308"/>
      <c r="AQ693" s="2308"/>
      <c r="AR693" s="2308"/>
      <c r="AS693" s="2308"/>
      <c r="AT693" s="2308"/>
      <c r="AU693" s="2308"/>
      <c r="AV693" s="2308"/>
      <c r="AW693" s="2308"/>
      <c r="AX693" s="2308"/>
      <c r="AY693" s="2308"/>
      <c r="AZ693" s="2308"/>
      <c r="BA693" s="2308"/>
      <c r="BB693" s="2308"/>
      <c r="BC693" s="2308"/>
      <c r="BD693" s="725"/>
      <c r="BE693" s="606"/>
      <c r="BF693" s="606"/>
      <c r="BG693" s="606"/>
      <c r="BY693" s="726"/>
    </row>
    <row r="694" spans="2:77" s="601" customFormat="1" ht="30" hidden="1" customHeight="1">
      <c r="B694" s="724"/>
      <c r="C694" s="2308" t="s">
        <v>6</v>
      </c>
      <c r="D694" s="2308"/>
      <c r="E694" s="2308"/>
      <c r="F694" s="2308"/>
      <c r="G694" s="2308"/>
      <c r="H694" s="2308"/>
      <c r="I694" s="2308"/>
      <c r="J694" s="2308"/>
      <c r="K694" s="2308"/>
      <c r="L694" s="2308"/>
      <c r="M694" s="2308"/>
      <c r="N694" s="2308"/>
      <c r="O694" s="2308"/>
      <c r="P694" s="2308"/>
      <c r="Q694" s="2308"/>
      <c r="R694" s="2308"/>
      <c r="S694" s="2308"/>
      <c r="T694" s="2308"/>
      <c r="U694" s="2308"/>
      <c r="V694" s="2308"/>
      <c r="W694" s="2308"/>
      <c r="X694" s="2308"/>
      <c r="Y694" s="2308"/>
      <c r="Z694" s="2308"/>
      <c r="AA694" s="2308"/>
      <c r="AB694" s="2308"/>
      <c r="AC694" s="2308"/>
      <c r="AD694" s="2308"/>
      <c r="AE694" s="2308"/>
      <c r="AF694" s="2308"/>
      <c r="AG694" s="2308"/>
      <c r="AH694" s="2308"/>
      <c r="AI694" s="2308"/>
      <c r="AJ694" s="2308"/>
      <c r="AK694" s="2308"/>
      <c r="AL694" s="2308"/>
      <c r="AM694" s="2308"/>
      <c r="AN694" s="2308"/>
      <c r="AO694" s="2308"/>
      <c r="AP694" s="2308"/>
      <c r="AQ694" s="2308"/>
      <c r="AR694" s="2308"/>
      <c r="AS694" s="2308"/>
      <c r="AT694" s="2308"/>
      <c r="AU694" s="2308"/>
      <c r="AV694" s="2308"/>
      <c r="AW694" s="2308"/>
      <c r="AX694" s="2308"/>
      <c r="AY694" s="2308"/>
      <c r="AZ694" s="2308"/>
      <c r="BA694" s="2308"/>
      <c r="BB694" s="2308"/>
      <c r="BC694" s="2308"/>
      <c r="BD694" s="725"/>
      <c r="BE694" s="606"/>
      <c r="BF694" s="606"/>
      <c r="BG694" s="606"/>
      <c r="BY694" s="726"/>
    </row>
    <row r="695" spans="2:77" s="601" customFormat="1" ht="30" hidden="1" customHeight="1" thickBot="1">
      <c r="B695" s="724"/>
      <c r="C695" s="2308" t="s">
        <v>6</v>
      </c>
      <c r="D695" s="2308"/>
      <c r="E695" s="2308"/>
      <c r="F695" s="2308"/>
      <c r="G695" s="2308"/>
      <c r="H695" s="2308"/>
      <c r="I695" s="2308"/>
      <c r="J695" s="2308"/>
      <c r="K695" s="2308"/>
      <c r="L695" s="2308"/>
      <c r="M695" s="2308"/>
      <c r="N695" s="2308"/>
      <c r="O695" s="2308"/>
      <c r="P695" s="2308"/>
      <c r="Q695" s="2308"/>
      <c r="R695" s="2308"/>
      <c r="S695" s="2308"/>
      <c r="T695" s="2308"/>
      <c r="U695" s="2308"/>
      <c r="V695" s="2308"/>
      <c r="W695" s="2308"/>
      <c r="X695" s="2308"/>
      <c r="Y695" s="2308"/>
      <c r="Z695" s="2308"/>
      <c r="AA695" s="2308"/>
      <c r="AB695" s="2308"/>
      <c r="AC695" s="2308"/>
      <c r="AD695" s="2308"/>
      <c r="AE695" s="2308"/>
      <c r="AF695" s="2308"/>
      <c r="AG695" s="2308"/>
      <c r="AH695" s="2308"/>
      <c r="AI695" s="2308"/>
      <c r="AJ695" s="2308"/>
      <c r="AK695" s="2308"/>
      <c r="AL695" s="2308"/>
      <c r="AM695" s="2308"/>
      <c r="AN695" s="2308"/>
      <c r="AO695" s="2308"/>
      <c r="AP695" s="2308"/>
      <c r="AQ695" s="2308"/>
      <c r="AR695" s="2308"/>
      <c r="AS695" s="2308"/>
      <c r="AT695" s="2308"/>
      <c r="AU695" s="2308"/>
      <c r="AV695" s="2308"/>
      <c r="AW695" s="2308"/>
      <c r="AX695" s="2308"/>
      <c r="AY695" s="2308"/>
      <c r="AZ695" s="2308"/>
      <c r="BA695" s="2308"/>
      <c r="BB695" s="2308"/>
      <c r="BC695" s="2308"/>
      <c r="BD695" s="725"/>
      <c r="BE695" s="606"/>
      <c r="BF695" s="606"/>
      <c r="BG695" s="606"/>
      <c r="BY695" s="726"/>
    </row>
    <row r="696" spans="2:77" s="601" customFormat="1" ht="30" hidden="1" customHeight="1">
      <c r="B696" s="724"/>
      <c r="C696" s="2308" t="s">
        <v>6</v>
      </c>
      <c r="D696" s="2308"/>
      <c r="E696" s="2308"/>
      <c r="F696" s="2308"/>
      <c r="G696" s="2308"/>
      <c r="H696" s="2308"/>
      <c r="I696" s="2308"/>
      <c r="J696" s="2308"/>
      <c r="K696" s="2308"/>
      <c r="L696" s="2308"/>
      <c r="M696" s="2308"/>
      <c r="N696" s="2308"/>
      <c r="O696" s="2308"/>
      <c r="P696" s="2308"/>
      <c r="Q696" s="2308"/>
      <c r="R696" s="2308"/>
      <c r="S696" s="2308"/>
      <c r="T696" s="2308"/>
      <c r="U696" s="2308"/>
      <c r="V696" s="2308"/>
      <c r="W696" s="2308"/>
      <c r="X696" s="2308"/>
      <c r="Y696" s="2308"/>
      <c r="Z696" s="2308"/>
      <c r="AA696" s="2308"/>
      <c r="AB696" s="2308"/>
      <c r="AC696" s="2308"/>
      <c r="AD696" s="2308"/>
      <c r="AE696" s="2308"/>
      <c r="AF696" s="2308"/>
      <c r="AG696" s="2308"/>
      <c r="AH696" s="2308"/>
      <c r="AI696" s="2308"/>
      <c r="AJ696" s="2308"/>
      <c r="AK696" s="2308"/>
      <c r="AL696" s="2308"/>
      <c r="AM696" s="2308"/>
      <c r="AN696" s="2308"/>
      <c r="AO696" s="2308"/>
      <c r="AP696" s="2308"/>
      <c r="AQ696" s="2308"/>
      <c r="AR696" s="2308"/>
      <c r="AS696" s="2308"/>
      <c r="AT696" s="2308"/>
      <c r="AU696" s="2308"/>
      <c r="AV696" s="2308"/>
      <c r="AW696" s="2308"/>
      <c r="AX696" s="2308"/>
      <c r="AY696" s="2308"/>
      <c r="AZ696" s="2308"/>
      <c r="BA696" s="2308"/>
      <c r="BB696" s="2308"/>
      <c r="BC696" s="2308"/>
      <c r="BD696" s="725"/>
      <c r="BE696" s="606"/>
      <c r="BF696" s="606"/>
      <c r="BG696" s="606"/>
      <c r="BY696" s="726"/>
    </row>
    <row r="697" spans="2:77" s="601" customFormat="1" ht="30" hidden="1" customHeight="1">
      <c r="B697" s="724"/>
      <c r="C697" s="2308" t="s">
        <v>6</v>
      </c>
      <c r="D697" s="2308"/>
      <c r="E697" s="2308"/>
      <c r="F697" s="2308"/>
      <c r="G697" s="2308"/>
      <c r="H697" s="2308"/>
      <c r="I697" s="2308"/>
      <c r="J697" s="2308"/>
      <c r="K697" s="2308"/>
      <c r="L697" s="2308"/>
      <c r="M697" s="2308"/>
      <c r="N697" s="2308"/>
      <c r="O697" s="2308"/>
      <c r="P697" s="2308"/>
      <c r="Q697" s="2308"/>
      <c r="R697" s="2308"/>
      <c r="S697" s="2308"/>
      <c r="T697" s="2308"/>
      <c r="U697" s="2308"/>
      <c r="V697" s="2308"/>
      <c r="W697" s="2308"/>
      <c r="X697" s="2308"/>
      <c r="Y697" s="2308"/>
      <c r="Z697" s="2308"/>
      <c r="AA697" s="2308"/>
      <c r="AB697" s="2308"/>
      <c r="AC697" s="2308"/>
      <c r="AD697" s="2308"/>
      <c r="AE697" s="2308"/>
      <c r="AF697" s="2308"/>
      <c r="AG697" s="2308"/>
      <c r="AH697" s="2308"/>
      <c r="AI697" s="2308"/>
      <c r="AJ697" s="2308"/>
      <c r="AK697" s="2308"/>
      <c r="AL697" s="2308"/>
      <c r="AM697" s="2308"/>
      <c r="AN697" s="2308"/>
      <c r="AO697" s="2308"/>
      <c r="AP697" s="2308"/>
      <c r="AQ697" s="2308"/>
      <c r="AR697" s="2308"/>
      <c r="AS697" s="2308"/>
      <c r="AT697" s="2308"/>
      <c r="AU697" s="2308"/>
      <c r="AV697" s="2308"/>
      <c r="AW697" s="2308"/>
      <c r="AX697" s="2308"/>
      <c r="AY697" s="2308"/>
      <c r="AZ697" s="2308"/>
      <c r="BA697" s="2308"/>
      <c r="BB697" s="2308"/>
      <c r="BC697" s="2308"/>
      <c r="BD697" s="725"/>
      <c r="BE697" s="606"/>
      <c r="BF697" s="606"/>
      <c r="BG697" s="606"/>
      <c r="BY697" s="726"/>
    </row>
    <row r="698" spans="2:77" s="601" customFormat="1" ht="30" hidden="1" customHeight="1">
      <c r="B698" s="724"/>
      <c r="C698" s="2308" t="s">
        <v>6</v>
      </c>
      <c r="D698" s="2308"/>
      <c r="E698" s="2308"/>
      <c r="F698" s="2308"/>
      <c r="G698" s="2308"/>
      <c r="H698" s="2308"/>
      <c r="I698" s="2308"/>
      <c r="J698" s="2308"/>
      <c r="K698" s="2308"/>
      <c r="L698" s="2308"/>
      <c r="M698" s="2308"/>
      <c r="N698" s="2308"/>
      <c r="O698" s="2308"/>
      <c r="P698" s="2308"/>
      <c r="Q698" s="2308"/>
      <c r="R698" s="2308"/>
      <c r="S698" s="2308"/>
      <c r="T698" s="2308"/>
      <c r="U698" s="2308"/>
      <c r="V698" s="2308"/>
      <c r="W698" s="2308"/>
      <c r="X698" s="2308"/>
      <c r="Y698" s="2308"/>
      <c r="Z698" s="2308"/>
      <c r="AA698" s="2308"/>
      <c r="AB698" s="2308"/>
      <c r="AC698" s="2308"/>
      <c r="AD698" s="2308"/>
      <c r="AE698" s="2308"/>
      <c r="AF698" s="2308"/>
      <c r="AG698" s="2308"/>
      <c r="AH698" s="2308"/>
      <c r="AI698" s="2308"/>
      <c r="AJ698" s="2308"/>
      <c r="AK698" s="2308"/>
      <c r="AL698" s="2308"/>
      <c r="AM698" s="2308"/>
      <c r="AN698" s="2308"/>
      <c r="AO698" s="2308"/>
      <c r="AP698" s="2308"/>
      <c r="AQ698" s="2308"/>
      <c r="AR698" s="2308"/>
      <c r="AS698" s="2308"/>
      <c r="AT698" s="2308"/>
      <c r="AU698" s="2308"/>
      <c r="AV698" s="2308"/>
      <c r="AW698" s="2308"/>
      <c r="AX698" s="2308"/>
      <c r="AY698" s="2308"/>
      <c r="AZ698" s="2308"/>
      <c r="BA698" s="2308"/>
      <c r="BB698" s="2308"/>
      <c r="BC698" s="2308"/>
      <c r="BD698" s="725"/>
      <c r="BE698" s="606"/>
      <c r="BF698" s="606"/>
      <c r="BG698" s="606"/>
      <c r="BY698" s="726"/>
    </row>
    <row r="699" spans="2:77" s="601" customFormat="1" ht="30" hidden="1" customHeight="1">
      <c r="B699" s="724"/>
      <c r="C699" s="2308" t="s">
        <v>6</v>
      </c>
      <c r="D699" s="2308"/>
      <c r="E699" s="2308"/>
      <c r="F699" s="2308"/>
      <c r="G699" s="2308"/>
      <c r="H699" s="2308"/>
      <c r="I699" s="2308"/>
      <c r="J699" s="2308"/>
      <c r="K699" s="2308"/>
      <c r="L699" s="2308"/>
      <c r="M699" s="2308"/>
      <c r="N699" s="2308"/>
      <c r="O699" s="2308"/>
      <c r="P699" s="2308"/>
      <c r="Q699" s="2308"/>
      <c r="R699" s="2308"/>
      <c r="S699" s="2308"/>
      <c r="T699" s="2308"/>
      <c r="U699" s="2308"/>
      <c r="V699" s="2308"/>
      <c r="W699" s="2308"/>
      <c r="X699" s="2308"/>
      <c r="Y699" s="2308"/>
      <c r="Z699" s="2308"/>
      <c r="AA699" s="2308"/>
      <c r="AB699" s="2308"/>
      <c r="AC699" s="2308"/>
      <c r="AD699" s="2308"/>
      <c r="AE699" s="2308"/>
      <c r="AF699" s="2308"/>
      <c r="AG699" s="2308"/>
      <c r="AH699" s="2308"/>
      <c r="AI699" s="2308"/>
      <c r="AJ699" s="2308"/>
      <c r="AK699" s="2308"/>
      <c r="AL699" s="2308"/>
      <c r="AM699" s="2308"/>
      <c r="AN699" s="2308"/>
      <c r="AO699" s="2308"/>
      <c r="AP699" s="2308"/>
      <c r="AQ699" s="2308"/>
      <c r="AR699" s="2308"/>
      <c r="AS699" s="2308"/>
      <c r="AT699" s="2308"/>
      <c r="AU699" s="2308"/>
      <c r="AV699" s="2308"/>
      <c r="AW699" s="2308"/>
      <c r="AX699" s="2308"/>
      <c r="AY699" s="2308"/>
      <c r="AZ699" s="2308"/>
      <c r="BA699" s="2308"/>
      <c r="BB699" s="2308"/>
      <c r="BC699" s="2308"/>
      <c r="BD699" s="725"/>
      <c r="BE699" s="606"/>
      <c r="BF699" s="606"/>
      <c r="BG699" s="606"/>
      <c r="BY699" s="726"/>
    </row>
    <row r="700" spans="2:77" s="601" customFormat="1" ht="30" hidden="1" customHeight="1">
      <c r="B700" s="724"/>
      <c r="C700" s="2308" t="s">
        <v>6</v>
      </c>
      <c r="D700" s="2308"/>
      <c r="E700" s="2308"/>
      <c r="F700" s="2308"/>
      <c r="G700" s="2308"/>
      <c r="H700" s="2308"/>
      <c r="I700" s="2308"/>
      <c r="J700" s="2308"/>
      <c r="K700" s="2308"/>
      <c r="L700" s="2308"/>
      <c r="M700" s="2308"/>
      <c r="N700" s="2308"/>
      <c r="O700" s="2308"/>
      <c r="P700" s="2308"/>
      <c r="Q700" s="2308"/>
      <c r="R700" s="2308"/>
      <c r="S700" s="2308"/>
      <c r="T700" s="2308"/>
      <c r="U700" s="2308"/>
      <c r="V700" s="2308"/>
      <c r="W700" s="2308"/>
      <c r="X700" s="2308"/>
      <c r="Y700" s="2308"/>
      <c r="Z700" s="2308"/>
      <c r="AA700" s="2308"/>
      <c r="AB700" s="2308"/>
      <c r="AC700" s="2308"/>
      <c r="AD700" s="2308"/>
      <c r="AE700" s="2308"/>
      <c r="AF700" s="2308"/>
      <c r="AG700" s="2308"/>
      <c r="AH700" s="2308"/>
      <c r="AI700" s="2308"/>
      <c r="AJ700" s="2308"/>
      <c r="AK700" s="2308"/>
      <c r="AL700" s="2308"/>
      <c r="AM700" s="2308"/>
      <c r="AN700" s="2308"/>
      <c r="AO700" s="2308"/>
      <c r="AP700" s="2308"/>
      <c r="AQ700" s="2308"/>
      <c r="AR700" s="2308"/>
      <c r="AS700" s="2308"/>
      <c r="AT700" s="2308"/>
      <c r="AU700" s="2308"/>
      <c r="AV700" s="2308"/>
      <c r="AW700" s="2308"/>
      <c r="AX700" s="2308"/>
      <c r="AY700" s="2308"/>
      <c r="AZ700" s="2308"/>
      <c r="BA700" s="2308"/>
      <c r="BB700" s="2308"/>
      <c r="BC700" s="2308"/>
      <c r="BD700" s="725"/>
      <c r="BE700" s="606"/>
      <c r="BF700" s="606"/>
      <c r="BG700" s="606"/>
      <c r="BY700" s="726"/>
    </row>
    <row r="701" spans="2:77" s="601" customFormat="1" ht="30" hidden="1" customHeight="1">
      <c r="B701" s="724"/>
      <c r="C701" s="2308" t="s">
        <v>6</v>
      </c>
      <c r="D701" s="2308"/>
      <c r="E701" s="2308"/>
      <c r="F701" s="2308"/>
      <c r="G701" s="2308"/>
      <c r="H701" s="2308"/>
      <c r="I701" s="2308"/>
      <c r="J701" s="2308"/>
      <c r="K701" s="2308"/>
      <c r="L701" s="2308"/>
      <c r="M701" s="2308"/>
      <c r="N701" s="2308"/>
      <c r="O701" s="2308"/>
      <c r="P701" s="2308"/>
      <c r="Q701" s="2308"/>
      <c r="R701" s="2308"/>
      <c r="S701" s="2308"/>
      <c r="T701" s="2308"/>
      <c r="U701" s="2308"/>
      <c r="V701" s="2308"/>
      <c r="W701" s="2308"/>
      <c r="X701" s="2308"/>
      <c r="Y701" s="2308"/>
      <c r="Z701" s="2308"/>
      <c r="AA701" s="2308"/>
      <c r="AB701" s="2308"/>
      <c r="AC701" s="2308"/>
      <c r="AD701" s="2308"/>
      <c r="AE701" s="2308"/>
      <c r="AF701" s="2308"/>
      <c r="AG701" s="2308"/>
      <c r="AH701" s="2308"/>
      <c r="AI701" s="2308"/>
      <c r="AJ701" s="2308"/>
      <c r="AK701" s="2308"/>
      <c r="AL701" s="2308"/>
      <c r="AM701" s="2308"/>
      <c r="AN701" s="2308"/>
      <c r="AO701" s="2308"/>
      <c r="AP701" s="2308"/>
      <c r="AQ701" s="2308"/>
      <c r="AR701" s="2308"/>
      <c r="AS701" s="2308"/>
      <c r="AT701" s="2308"/>
      <c r="AU701" s="2308"/>
      <c r="AV701" s="2308"/>
      <c r="AW701" s="2308"/>
      <c r="AX701" s="2308"/>
      <c r="AY701" s="2308"/>
      <c r="AZ701" s="2308"/>
      <c r="BA701" s="2308"/>
      <c r="BB701" s="2308"/>
      <c r="BC701" s="2308"/>
      <c r="BD701" s="725"/>
      <c r="BE701" s="606"/>
      <c r="BF701" s="606"/>
      <c r="BG701" s="606"/>
      <c r="BY701" s="726"/>
    </row>
    <row r="702" spans="2:77" s="601" customFormat="1" ht="30" hidden="1" customHeight="1">
      <c r="B702" s="724"/>
      <c r="C702" s="2308" t="s">
        <v>6</v>
      </c>
      <c r="D702" s="2308"/>
      <c r="E702" s="2308"/>
      <c r="F702" s="2308"/>
      <c r="G702" s="2308"/>
      <c r="H702" s="2308"/>
      <c r="I702" s="2308"/>
      <c r="J702" s="2308"/>
      <c r="K702" s="2308"/>
      <c r="L702" s="2308"/>
      <c r="M702" s="2308"/>
      <c r="N702" s="2308"/>
      <c r="O702" s="2308"/>
      <c r="P702" s="2308"/>
      <c r="Q702" s="2308"/>
      <c r="R702" s="2308"/>
      <c r="S702" s="2308"/>
      <c r="T702" s="2308"/>
      <c r="U702" s="2308"/>
      <c r="V702" s="2308"/>
      <c r="W702" s="2308"/>
      <c r="X702" s="2308"/>
      <c r="Y702" s="2308"/>
      <c r="Z702" s="2308"/>
      <c r="AA702" s="2308"/>
      <c r="AB702" s="2308"/>
      <c r="AC702" s="2308"/>
      <c r="AD702" s="2308"/>
      <c r="AE702" s="2308"/>
      <c r="AF702" s="2308"/>
      <c r="AG702" s="2308"/>
      <c r="AH702" s="2308"/>
      <c r="AI702" s="2308"/>
      <c r="AJ702" s="2308"/>
      <c r="AK702" s="2308"/>
      <c r="AL702" s="2308"/>
      <c r="AM702" s="2308"/>
      <c r="AN702" s="2308"/>
      <c r="AO702" s="2308"/>
      <c r="AP702" s="2308"/>
      <c r="AQ702" s="2308"/>
      <c r="AR702" s="2308"/>
      <c r="AS702" s="2308"/>
      <c r="AT702" s="2308"/>
      <c r="AU702" s="2308"/>
      <c r="AV702" s="2308"/>
      <c r="AW702" s="2308"/>
      <c r="AX702" s="2308"/>
      <c r="AY702" s="2308"/>
      <c r="AZ702" s="2308"/>
      <c r="BA702" s="2308"/>
      <c r="BB702" s="2308"/>
      <c r="BC702" s="2308"/>
      <c r="BD702" s="725"/>
      <c r="BE702" s="606"/>
      <c r="BF702" s="606"/>
      <c r="BG702" s="606"/>
      <c r="BY702" s="726"/>
    </row>
    <row r="703" spans="2:77" s="601" customFormat="1" ht="30" hidden="1" customHeight="1" thickBot="1">
      <c r="B703" s="724"/>
      <c r="C703" s="2308" t="s">
        <v>6</v>
      </c>
      <c r="D703" s="2308"/>
      <c r="E703" s="2308"/>
      <c r="F703" s="2308"/>
      <c r="G703" s="2308"/>
      <c r="H703" s="2308"/>
      <c r="I703" s="2308"/>
      <c r="J703" s="2308"/>
      <c r="K703" s="2308"/>
      <c r="L703" s="2308"/>
      <c r="M703" s="2308"/>
      <c r="N703" s="2308"/>
      <c r="O703" s="2308"/>
      <c r="P703" s="2308"/>
      <c r="Q703" s="2308"/>
      <c r="R703" s="2308"/>
      <c r="S703" s="2308"/>
      <c r="T703" s="2308"/>
      <c r="U703" s="2308"/>
      <c r="V703" s="2308"/>
      <c r="W703" s="2308"/>
      <c r="X703" s="2308"/>
      <c r="Y703" s="2308"/>
      <c r="Z703" s="2308"/>
      <c r="AA703" s="2308"/>
      <c r="AB703" s="2308"/>
      <c r="AC703" s="2308"/>
      <c r="AD703" s="2308"/>
      <c r="AE703" s="2308"/>
      <c r="AF703" s="2308"/>
      <c r="AG703" s="2308"/>
      <c r="AH703" s="2308"/>
      <c r="AI703" s="2308"/>
      <c r="AJ703" s="2308"/>
      <c r="AK703" s="2308"/>
      <c r="AL703" s="2308"/>
      <c r="AM703" s="2308"/>
      <c r="AN703" s="2308"/>
      <c r="AO703" s="2308"/>
      <c r="AP703" s="2308"/>
      <c r="AQ703" s="2308"/>
      <c r="AR703" s="2308"/>
      <c r="AS703" s="2308"/>
      <c r="AT703" s="2308"/>
      <c r="AU703" s="2308"/>
      <c r="AV703" s="2308"/>
      <c r="AW703" s="2308"/>
      <c r="AX703" s="2308"/>
      <c r="AY703" s="2308"/>
      <c r="AZ703" s="2308"/>
      <c r="BA703" s="2308"/>
      <c r="BB703" s="2308"/>
      <c r="BC703" s="2308"/>
      <c r="BD703" s="725"/>
      <c r="BE703" s="606"/>
      <c r="BF703" s="606"/>
      <c r="BG703" s="606"/>
      <c r="BY703" s="726"/>
    </row>
    <row r="704" spans="2:77" s="601" customFormat="1" ht="30" hidden="1" customHeight="1">
      <c r="B704" s="724"/>
      <c r="C704" s="2308" t="s">
        <v>6</v>
      </c>
      <c r="D704" s="2308"/>
      <c r="E704" s="2308"/>
      <c r="F704" s="2308"/>
      <c r="G704" s="2308"/>
      <c r="H704" s="2308"/>
      <c r="I704" s="2308"/>
      <c r="J704" s="2308"/>
      <c r="K704" s="2308"/>
      <c r="L704" s="2308"/>
      <c r="M704" s="2308"/>
      <c r="N704" s="2308"/>
      <c r="O704" s="2308"/>
      <c r="P704" s="2308"/>
      <c r="Q704" s="2308"/>
      <c r="R704" s="2308"/>
      <c r="S704" s="2308"/>
      <c r="T704" s="2308"/>
      <c r="U704" s="2308"/>
      <c r="V704" s="2308"/>
      <c r="W704" s="2308"/>
      <c r="X704" s="2308"/>
      <c r="Y704" s="2308"/>
      <c r="Z704" s="2308"/>
      <c r="AA704" s="2308"/>
      <c r="AB704" s="2308"/>
      <c r="AC704" s="2308"/>
      <c r="AD704" s="2308"/>
      <c r="AE704" s="2308"/>
      <c r="AF704" s="2308"/>
      <c r="AG704" s="2308"/>
      <c r="AH704" s="2308"/>
      <c r="AI704" s="2308"/>
      <c r="AJ704" s="2308"/>
      <c r="AK704" s="2308"/>
      <c r="AL704" s="2308"/>
      <c r="AM704" s="2308"/>
      <c r="AN704" s="2308"/>
      <c r="AO704" s="2308"/>
      <c r="AP704" s="2308"/>
      <c r="AQ704" s="2308"/>
      <c r="AR704" s="2308"/>
      <c r="AS704" s="2308"/>
      <c r="AT704" s="2308"/>
      <c r="AU704" s="2308"/>
      <c r="AV704" s="2308"/>
      <c r="AW704" s="2308"/>
      <c r="AX704" s="2308"/>
      <c r="AY704" s="2308"/>
      <c r="AZ704" s="2308"/>
      <c r="BA704" s="2308"/>
      <c r="BB704" s="2308"/>
      <c r="BC704" s="2308"/>
      <c r="BD704" s="725"/>
      <c r="BE704" s="606"/>
      <c r="BF704" s="606"/>
      <c r="BG704" s="606"/>
      <c r="BY704" s="726"/>
    </row>
    <row r="705" spans="1:77" s="601" customFormat="1" ht="30" hidden="1" customHeight="1">
      <c r="B705" s="724"/>
      <c r="C705" s="2308" t="s">
        <v>6</v>
      </c>
      <c r="D705" s="2308"/>
      <c r="E705" s="2308"/>
      <c r="F705" s="2308"/>
      <c r="G705" s="2308"/>
      <c r="H705" s="2308"/>
      <c r="I705" s="2308"/>
      <c r="J705" s="2308"/>
      <c r="K705" s="2308"/>
      <c r="L705" s="2308"/>
      <c r="M705" s="2308"/>
      <c r="N705" s="2308"/>
      <c r="O705" s="2308"/>
      <c r="P705" s="2308"/>
      <c r="Q705" s="2308"/>
      <c r="R705" s="2308"/>
      <c r="S705" s="2308"/>
      <c r="T705" s="2308"/>
      <c r="U705" s="2308"/>
      <c r="V705" s="2308"/>
      <c r="W705" s="2308"/>
      <c r="X705" s="2308"/>
      <c r="Y705" s="2308"/>
      <c r="Z705" s="2308"/>
      <c r="AA705" s="2308"/>
      <c r="AB705" s="2308"/>
      <c r="AC705" s="2308"/>
      <c r="AD705" s="2308"/>
      <c r="AE705" s="2308"/>
      <c r="AF705" s="2308"/>
      <c r="AG705" s="2308"/>
      <c r="AH705" s="2308"/>
      <c r="AI705" s="2308"/>
      <c r="AJ705" s="2308"/>
      <c r="AK705" s="2308"/>
      <c r="AL705" s="2308"/>
      <c r="AM705" s="2308"/>
      <c r="AN705" s="2308"/>
      <c r="AO705" s="2308"/>
      <c r="AP705" s="2308"/>
      <c r="AQ705" s="2308"/>
      <c r="AR705" s="2308"/>
      <c r="AS705" s="2308"/>
      <c r="AT705" s="2308"/>
      <c r="AU705" s="2308"/>
      <c r="AV705" s="2308"/>
      <c r="AW705" s="2308"/>
      <c r="AX705" s="2308"/>
      <c r="AY705" s="2308"/>
      <c r="AZ705" s="2308"/>
      <c r="BA705" s="2308"/>
      <c r="BB705" s="2308"/>
      <c r="BC705" s="2308"/>
      <c r="BD705" s="725"/>
      <c r="BE705" s="606"/>
      <c r="BF705" s="606"/>
      <c r="BG705" s="606"/>
      <c r="BY705" s="726"/>
    </row>
    <row r="706" spans="1:77" s="601" customFormat="1" ht="30" hidden="1" customHeight="1">
      <c r="B706" s="724"/>
      <c r="C706" s="2308" t="s">
        <v>6</v>
      </c>
      <c r="D706" s="2308"/>
      <c r="E706" s="2308"/>
      <c r="F706" s="2308"/>
      <c r="G706" s="2308"/>
      <c r="H706" s="2308"/>
      <c r="I706" s="2308"/>
      <c r="J706" s="2308"/>
      <c r="K706" s="2308"/>
      <c r="L706" s="2308"/>
      <c r="M706" s="2308"/>
      <c r="N706" s="2308"/>
      <c r="O706" s="2308"/>
      <c r="P706" s="2308"/>
      <c r="Q706" s="2308"/>
      <c r="R706" s="2308"/>
      <c r="S706" s="2308"/>
      <c r="T706" s="2308"/>
      <c r="U706" s="2308"/>
      <c r="V706" s="2308"/>
      <c r="W706" s="2308"/>
      <c r="X706" s="2308"/>
      <c r="Y706" s="2308"/>
      <c r="Z706" s="2308"/>
      <c r="AA706" s="2308"/>
      <c r="AB706" s="2308"/>
      <c r="AC706" s="2308"/>
      <c r="AD706" s="2308"/>
      <c r="AE706" s="2308"/>
      <c r="AF706" s="2308"/>
      <c r="AG706" s="2308"/>
      <c r="AH706" s="2308"/>
      <c r="AI706" s="2308"/>
      <c r="AJ706" s="2308"/>
      <c r="AK706" s="2308"/>
      <c r="AL706" s="2308"/>
      <c r="AM706" s="2308"/>
      <c r="AN706" s="2308"/>
      <c r="AO706" s="2308"/>
      <c r="AP706" s="2308"/>
      <c r="AQ706" s="2308"/>
      <c r="AR706" s="2308"/>
      <c r="AS706" s="2308"/>
      <c r="AT706" s="2308"/>
      <c r="AU706" s="2308"/>
      <c r="AV706" s="2308"/>
      <c r="AW706" s="2308"/>
      <c r="AX706" s="2308"/>
      <c r="AY706" s="2308"/>
      <c r="AZ706" s="2308"/>
      <c r="BA706" s="2308"/>
      <c r="BB706" s="2308"/>
      <c r="BC706" s="2308"/>
      <c r="BD706" s="725"/>
      <c r="BE706" s="606"/>
      <c r="BF706" s="606"/>
      <c r="BG706" s="606"/>
      <c r="BY706" s="726"/>
    </row>
    <row r="707" spans="1:77" s="601" customFormat="1" ht="30" hidden="1" customHeight="1">
      <c r="B707" s="724"/>
      <c r="C707" s="2308" t="s">
        <v>6</v>
      </c>
      <c r="D707" s="2308"/>
      <c r="E707" s="2308"/>
      <c r="F707" s="2308"/>
      <c r="G707" s="2308"/>
      <c r="H707" s="2308"/>
      <c r="I707" s="2308"/>
      <c r="J707" s="2308"/>
      <c r="K707" s="2308"/>
      <c r="L707" s="2308"/>
      <c r="M707" s="2308"/>
      <c r="N707" s="2308"/>
      <c r="O707" s="2308"/>
      <c r="P707" s="2308"/>
      <c r="Q707" s="2308"/>
      <c r="R707" s="2308"/>
      <c r="S707" s="2308"/>
      <c r="T707" s="2308"/>
      <c r="U707" s="2308"/>
      <c r="V707" s="2308"/>
      <c r="W707" s="2308"/>
      <c r="X707" s="2308"/>
      <c r="Y707" s="2308"/>
      <c r="Z707" s="2308"/>
      <c r="AA707" s="2308"/>
      <c r="AB707" s="2308"/>
      <c r="AC707" s="2308"/>
      <c r="AD707" s="2308"/>
      <c r="AE707" s="2308"/>
      <c r="AF707" s="2308"/>
      <c r="AG707" s="2308"/>
      <c r="AH707" s="2308"/>
      <c r="AI707" s="2308"/>
      <c r="AJ707" s="2308"/>
      <c r="AK707" s="2308"/>
      <c r="AL707" s="2308"/>
      <c r="AM707" s="2308"/>
      <c r="AN707" s="2308"/>
      <c r="AO707" s="2308"/>
      <c r="AP707" s="2308"/>
      <c r="AQ707" s="2308"/>
      <c r="AR707" s="2308"/>
      <c r="AS707" s="2308"/>
      <c r="AT707" s="2308"/>
      <c r="AU707" s="2308"/>
      <c r="AV707" s="2308"/>
      <c r="AW707" s="2308"/>
      <c r="AX707" s="2308"/>
      <c r="AY707" s="2308"/>
      <c r="AZ707" s="2308"/>
      <c r="BA707" s="2308"/>
      <c r="BB707" s="2308"/>
      <c r="BC707" s="2308"/>
      <c r="BD707" s="725"/>
      <c r="BE707" s="606"/>
      <c r="BF707" s="606"/>
      <c r="BG707" s="606"/>
      <c r="BY707" s="726"/>
    </row>
    <row r="708" spans="1:77" s="601" customFormat="1" ht="30" hidden="1" customHeight="1">
      <c r="B708" s="724"/>
      <c r="C708" s="2308" t="s">
        <v>6</v>
      </c>
      <c r="D708" s="2308"/>
      <c r="E708" s="2308"/>
      <c r="F708" s="2308"/>
      <c r="G708" s="2308"/>
      <c r="H708" s="2308"/>
      <c r="I708" s="2308"/>
      <c r="J708" s="2308"/>
      <c r="K708" s="2308"/>
      <c r="L708" s="2308"/>
      <c r="M708" s="2308"/>
      <c r="N708" s="2308"/>
      <c r="O708" s="2308"/>
      <c r="P708" s="2308"/>
      <c r="Q708" s="2308"/>
      <c r="R708" s="2308"/>
      <c r="S708" s="2308"/>
      <c r="T708" s="2308"/>
      <c r="U708" s="2308"/>
      <c r="V708" s="2308"/>
      <c r="W708" s="2308"/>
      <c r="X708" s="2308"/>
      <c r="Y708" s="2308"/>
      <c r="Z708" s="2308"/>
      <c r="AA708" s="2308"/>
      <c r="AB708" s="2308"/>
      <c r="AC708" s="2308"/>
      <c r="AD708" s="2308"/>
      <c r="AE708" s="2308"/>
      <c r="AF708" s="2308"/>
      <c r="AG708" s="2308"/>
      <c r="AH708" s="2308"/>
      <c r="AI708" s="2308"/>
      <c r="AJ708" s="2308"/>
      <c r="AK708" s="2308"/>
      <c r="AL708" s="2308"/>
      <c r="AM708" s="2308"/>
      <c r="AN708" s="2308"/>
      <c r="AO708" s="2308"/>
      <c r="AP708" s="2308"/>
      <c r="AQ708" s="2308"/>
      <c r="AR708" s="2308"/>
      <c r="AS708" s="2308"/>
      <c r="AT708" s="2308"/>
      <c r="AU708" s="2308"/>
      <c r="AV708" s="2308"/>
      <c r="AW708" s="2308"/>
      <c r="AX708" s="2308"/>
      <c r="AY708" s="2308"/>
      <c r="AZ708" s="2308"/>
      <c r="BA708" s="2308"/>
      <c r="BB708" s="2308"/>
      <c r="BC708" s="2308"/>
      <c r="BD708" s="725"/>
      <c r="BE708" s="606"/>
      <c r="BF708" s="606"/>
      <c r="BG708" s="606"/>
      <c r="BY708" s="726"/>
    </row>
    <row r="709" spans="1:77" s="601" customFormat="1" ht="30" hidden="1" customHeight="1">
      <c r="B709" s="724"/>
      <c r="C709" s="2308" t="s">
        <v>6</v>
      </c>
      <c r="D709" s="2308"/>
      <c r="E709" s="2308"/>
      <c r="F709" s="2308"/>
      <c r="G709" s="2308"/>
      <c r="H709" s="2308"/>
      <c r="I709" s="2308"/>
      <c r="J709" s="2308"/>
      <c r="K709" s="2308"/>
      <c r="L709" s="2308"/>
      <c r="M709" s="2308"/>
      <c r="N709" s="2308"/>
      <c r="O709" s="2308"/>
      <c r="P709" s="2308"/>
      <c r="Q709" s="2308"/>
      <c r="R709" s="2308"/>
      <c r="S709" s="2308"/>
      <c r="T709" s="2308"/>
      <c r="U709" s="2308"/>
      <c r="V709" s="2308"/>
      <c r="W709" s="2308"/>
      <c r="X709" s="2308"/>
      <c r="Y709" s="2308"/>
      <c r="Z709" s="2308"/>
      <c r="AA709" s="2308"/>
      <c r="AB709" s="2308"/>
      <c r="AC709" s="2308"/>
      <c r="AD709" s="2308"/>
      <c r="AE709" s="2308"/>
      <c r="AF709" s="2308"/>
      <c r="AG709" s="2308"/>
      <c r="AH709" s="2308"/>
      <c r="AI709" s="2308"/>
      <c r="AJ709" s="2308"/>
      <c r="AK709" s="2308"/>
      <c r="AL709" s="2308"/>
      <c r="AM709" s="2308"/>
      <c r="AN709" s="2308"/>
      <c r="AO709" s="2308"/>
      <c r="AP709" s="2308"/>
      <c r="AQ709" s="2308"/>
      <c r="AR709" s="2308"/>
      <c r="AS709" s="2308"/>
      <c r="AT709" s="2308"/>
      <c r="AU709" s="2308"/>
      <c r="AV709" s="2308"/>
      <c r="AW709" s="2308"/>
      <c r="AX709" s="2308"/>
      <c r="AY709" s="2308"/>
      <c r="AZ709" s="2308"/>
      <c r="BA709" s="2308"/>
      <c r="BB709" s="2308"/>
      <c r="BC709" s="2308"/>
      <c r="BD709" s="725"/>
      <c r="BE709" s="606"/>
      <c r="BF709" s="606"/>
      <c r="BG709" s="606"/>
      <c r="BY709" s="726"/>
    </row>
    <row r="710" spans="1:77" s="601" customFormat="1" ht="30" hidden="1" customHeight="1">
      <c r="B710" s="724"/>
      <c r="C710" s="2308" t="s">
        <v>6</v>
      </c>
      <c r="D710" s="2308"/>
      <c r="E710" s="2308"/>
      <c r="F710" s="2308"/>
      <c r="G710" s="2308"/>
      <c r="H710" s="2308"/>
      <c r="I710" s="2308"/>
      <c r="J710" s="2308"/>
      <c r="K710" s="2308"/>
      <c r="L710" s="2308"/>
      <c r="M710" s="2308"/>
      <c r="N710" s="2308"/>
      <c r="O710" s="2308"/>
      <c r="P710" s="2308"/>
      <c r="Q710" s="2308"/>
      <c r="R710" s="2308"/>
      <c r="S710" s="2308"/>
      <c r="T710" s="2308"/>
      <c r="U710" s="2308"/>
      <c r="V710" s="2308"/>
      <c r="W710" s="2308"/>
      <c r="X710" s="2308"/>
      <c r="Y710" s="2308"/>
      <c r="Z710" s="2308"/>
      <c r="AA710" s="2308"/>
      <c r="AB710" s="2308"/>
      <c r="AC710" s="2308"/>
      <c r="AD710" s="2308"/>
      <c r="AE710" s="2308"/>
      <c r="AF710" s="2308"/>
      <c r="AG710" s="2308"/>
      <c r="AH710" s="2308"/>
      <c r="AI710" s="2308"/>
      <c r="AJ710" s="2308"/>
      <c r="AK710" s="2308"/>
      <c r="AL710" s="2308"/>
      <c r="AM710" s="2308"/>
      <c r="AN710" s="2308"/>
      <c r="AO710" s="2308"/>
      <c r="AP710" s="2308"/>
      <c r="AQ710" s="2308"/>
      <c r="AR710" s="2308"/>
      <c r="AS710" s="2308"/>
      <c r="AT710" s="2308"/>
      <c r="AU710" s="2308"/>
      <c r="AV710" s="2308"/>
      <c r="AW710" s="2308"/>
      <c r="AX710" s="2308"/>
      <c r="AY710" s="2308"/>
      <c r="AZ710" s="2308"/>
      <c r="BA710" s="2308"/>
      <c r="BB710" s="2308"/>
      <c r="BC710" s="2308"/>
      <c r="BD710" s="725"/>
      <c r="BE710" s="606"/>
      <c r="BF710" s="606"/>
      <c r="BG710" s="606"/>
      <c r="BY710" s="726"/>
    </row>
    <row r="711" spans="1:77" s="601" customFormat="1" ht="30" hidden="1" customHeight="1" thickBot="1">
      <c r="B711" s="731"/>
      <c r="C711" s="2317" t="s">
        <v>6</v>
      </c>
      <c r="D711" s="2317"/>
      <c r="E711" s="2317"/>
      <c r="F711" s="2317"/>
      <c r="G711" s="2317"/>
      <c r="H711" s="2317"/>
      <c r="I711" s="2317"/>
      <c r="J711" s="2317"/>
      <c r="K711" s="2317"/>
      <c r="L711" s="2317"/>
      <c r="M711" s="2317"/>
      <c r="N711" s="2317"/>
      <c r="O711" s="2317"/>
      <c r="P711" s="2317"/>
      <c r="Q711" s="2317"/>
      <c r="R711" s="2317"/>
      <c r="S711" s="2317"/>
      <c r="T711" s="2317"/>
      <c r="U711" s="2317"/>
      <c r="V711" s="2317"/>
      <c r="W711" s="2317"/>
      <c r="X711" s="2317"/>
      <c r="Y711" s="2317"/>
      <c r="Z711" s="2317"/>
      <c r="AA711" s="2317"/>
      <c r="AB711" s="2317"/>
      <c r="AC711" s="2317"/>
      <c r="AD711" s="2317"/>
      <c r="AE711" s="2317"/>
      <c r="AF711" s="2317"/>
      <c r="AG711" s="2317"/>
      <c r="AH711" s="2317"/>
      <c r="AI711" s="2317"/>
      <c r="AJ711" s="2317"/>
      <c r="AK711" s="2317"/>
      <c r="AL711" s="2317"/>
      <c r="AM711" s="2317"/>
      <c r="AN711" s="2317"/>
      <c r="AO711" s="2317"/>
      <c r="AP711" s="2317"/>
      <c r="AQ711" s="2317"/>
      <c r="AR711" s="2317"/>
      <c r="AS711" s="2317"/>
      <c r="AT711" s="2317"/>
      <c r="AU711" s="2317"/>
      <c r="AV711" s="2317"/>
      <c r="AW711" s="2317"/>
      <c r="AX711" s="2317"/>
      <c r="AY711" s="2317"/>
      <c r="AZ711" s="2317"/>
      <c r="BA711" s="2317"/>
      <c r="BB711" s="2317"/>
      <c r="BC711" s="2317"/>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2025" t="s">
        <v>3270</v>
      </c>
      <c r="C713" s="1834"/>
      <c r="D713" s="1834"/>
      <c r="E713" s="1834"/>
      <c r="F713" s="1834"/>
      <c r="G713" s="1834"/>
      <c r="H713" s="1834"/>
      <c r="I713" s="1834"/>
      <c r="J713" s="1834"/>
      <c r="K713" s="1834"/>
      <c r="L713" s="1834"/>
      <c r="M713" s="1834"/>
      <c r="N713" s="1834"/>
      <c r="O713" s="1834"/>
      <c r="P713" s="1834"/>
      <c r="Q713" s="1834"/>
      <c r="R713" s="1834"/>
      <c r="S713" s="1834"/>
      <c r="T713" s="1834"/>
      <c r="U713" s="1834"/>
      <c r="V713" s="1834"/>
      <c r="W713" s="1834"/>
      <c r="X713" s="1834"/>
      <c r="Y713" s="1834"/>
      <c r="Z713" s="1834"/>
      <c r="AA713" s="1834"/>
      <c r="AB713" s="1834"/>
      <c r="AC713" s="1834"/>
      <c r="AD713" s="1834"/>
      <c r="AE713" s="1834"/>
      <c r="AF713" s="1834"/>
      <c r="AG713" s="1834"/>
      <c r="AH713" s="1834"/>
      <c r="AI713" s="1834"/>
      <c r="AJ713" s="1834"/>
      <c r="AK713" s="1834"/>
      <c r="AL713" s="1834"/>
      <c r="AM713" s="1834"/>
      <c r="AN713" s="1834"/>
      <c r="AO713" s="1834"/>
      <c r="AP713" s="1834"/>
      <c r="AQ713" s="1834"/>
      <c r="AR713" s="1834"/>
      <c r="AS713" s="1834"/>
      <c r="AT713" s="1834"/>
      <c r="AU713" s="1834"/>
      <c r="AV713" s="1834"/>
      <c r="AW713" s="1834"/>
      <c r="AX713" s="1834"/>
      <c r="AY713" s="1834"/>
      <c r="AZ713" s="1834"/>
      <c r="BA713" s="1834"/>
      <c r="BB713" s="1834"/>
      <c r="BC713" s="1834"/>
      <c r="BD713" s="1834"/>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2364" t="s">
        <v>7154</v>
      </c>
      <c r="C717" s="2365"/>
      <c r="D717" s="2365"/>
      <c r="E717" s="2365"/>
      <c r="F717" s="2365"/>
      <c r="G717" s="2365"/>
      <c r="H717" s="2365"/>
      <c r="I717" s="2365"/>
      <c r="J717" s="2365" t="s">
        <v>7155</v>
      </c>
      <c r="K717" s="2370"/>
      <c r="L717" s="2370"/>
      <c r="M717" s="2370"/>
      <c r="N717" s="2370"/>
      <c r="O717" s="2370"/>
      <c r="P717" s="2370"/>
      <c r="Q717" s="2370"/>
      <c r="R717" s="2370"/>
      <c r="S717" s="2370"/>
      <c r="T717" s="2370"/>
      <c r="U717" s="2370"/>
      <c r="V717" s="2370"/>
      <c r="W717" s="2370"/>
      <c r="X717" s="2370"/>
      <c r="Y717" s="2370"/>
      <c r="Z717" s="2370"/>
      <c r="AA717" s="2370"/>
      <c r="AB717" s="2370"/>
      <c r="AC717" s="2370"/>
      <c r="AD717" s="2370"/>
      <c r="AE717" s="2370"/>
      <c r="AF717" s="2370"/>
      <c r="AG717" s="2370"/>
      <c r="AH717" s="2370"/>
      <c r="AI717" s="2370"/>
      <c r="AJ717" s="2370"/>
      <c r="AK717" s="2370"/>
      <c r="AL717" s="2370"/>
      <c r="AM717" s="2370"/>
      <c r="AN717" s="2370"/>
      <c r="AO717" s="2370"/>
      <c r="AP717" s="2373">
        <f>IF(IF('STEP１（第１入力頁）'!F106=1,CO2計算!T94,CO2計算!T111)&lt;0,0,IF('STEP１（第１入力頁）'!F106=1,CO2計算!T94,CO2計算!T111))</f>
        <v>1937587</v>
      </c>
      <c r="AQ717" s="2373"/>
      <c r="AR717" s="2373"/>
      <c r="AS717" s="2373"/>
      <c r="AT717" s="2373"/>
      <c r="AU717" s="2373"/>
      <c r="AV717" s="2373"/>
      <c r="AW717" s="2373"/>
      <c r="AX717" s="2373"/>
      <c r="AY717" s="2373"/>
      <c r="AZ717" s="2373"/>
      <c r="BA717" s="2376" t="s">
        <v>6220</v>
      </c>
      <c r="BB717" s="2376"/>
      <c r="BC717" s="2376"/>
      <c r="BD717" s="2377"/>
      <c r="BE717" s="716"/>
      <c r="BF717" s="716"/>
      <c r="BG717" s="716"/>
    </row>
    <row r="718" spans="1:77" ht="30" customHeight="1">
      <c r="B718" s="2366"/>
      <c r="C718" s="2367"/>
      <c r="D718" s="2367"/>
      <c r="E718" s="2367"/>
      <c r="F718" s="2367"/>
      <c r="G718" s="2367"/>
      <c r="H718" s="2367"/>
      <c r="I718" s="2367"/>
      <c r="J718" s="2371"/>
      <c r="K718" s="2371"/>
      <c r="L718" s="2371"/>
      <c r="M718" s="2371"/>
      <c r="N718" s="2371"/>
      <c r="O718" s="2371"/>
      <c r="P718" s="2371"/>
      <c r="Q718" s="2371"/>
      <c r="R718" s="2371"/>
      <c r="S718" s="2371"/>
      <c r="T718" s="2371"/>
      <c r="U718" s="2371"/>
      <c r="V718" s="2371"/>
      <c r="W718" s="2371"/>
      <c r="X718" s="2371"/>
      <c r="Y718" s="2371"/>
      <c r="Z718" s="2371"/>
      <c r="AA718" s="2371"/>
      <c r="AB718" s="2371"/>
      <c r="AC718" s="2371"/>
      <c r="AD718" s="2371"/>
      <c r="AE718" s="2371"/>
      <c r="AF718" s="2371"/>
      <c r="AG718" s="2371"/>
      <c r="AH718" s="2371"/>
      <c r="AI718" s="2371"/>
      <c r="AJ718" s="2371"/>
      <c r="AK718" s="2371"/>
      <c r="AL718" s="2371"/>
      <c r="AM718" s="2371"/>
      <c r="AN718" s="2371"/>
      <c r="AO718" s="2371"/>
      <c r="AP718" s="2374"/>
      <c r="AQ718" s="2374"/>
      <c r="AR718" s="2374"/>
      <c r="AS718" s="2374"/>
      <c r="AT718" s="2374"/>
      <c r="AU718" s="2374"/>
      <c r="AV718" s="2374"/>
      <c r="AW718" s="2374"/>
      <c r="AX718" s="2374"/>
      <c r="AY718" s="2374"/>
      <c r="AZ718" s="2374"/>
      <c r="BA718" s="2378"/>
      <c r="BB718" s="2378"/>
      <c r="BC718" s="2378"/>
      <c r="BD718" s="2379"/>
      <c r="BE718" s="716"/>
      <c r="BF718" s="716"/>
      <c r="BG718" s="716"/>
    </row>
    <row r="719" spans="1:77" ht="57.75" customHeight="1" thickBot="1">
      <c r="B719" s="2368"/>
      <c r="C719" s="2369"/>
      <c r="D719" s="2369"/>
      <c r="E719" s="2369"/>
      <c r="F719" s="2369"/>
      <c r="G719" s="2369"/>
      <c r="H719" s="2369"/>
      <c r="I719" s="2369"/>
      <c r="J719" s="2369" t="s">
        <v>7156</v>
      </c>
      <c r="K719" s="2372"/>
      <c r="L719" s="2372"/>
      <c r="M719" s="2372"/>
      <c r="N719" s="2372"/>
      <c r="O719" s="2372"/>
      <c r="P719" s="2372"/>
      <c r="Q719" s="2372"/>
      <c r="R719" s="2372"/>
      <c r="S719" s="2372"/>
      <c r="T719" s="2372"/>
      <c r="U719" s="2372"/>
      <c r="V719" s="2372"/>
      <c r="W719" s="2372"/>
      <c r="X719" s="2372"/>
      <c r="Y719" s="2372"/>
      <c r="Z719" s="2372"/>
      <c r="AA719" s="2372"/>
      <c r="AB719" s="2372"/>
      <c r="AC719" s="2372"/>
      <c r="AD719" s="2372"/>
      <c r="AE719" s="2372"/>
      <c r="AF719" s="2372"/>
      <c r="AG719" s="2372"/>
      <c r="AH719" s="2372"/>
      <c r="AI719" s="2372"/>
      <c r="AJ719" s="2372"/>
      <c r="AK719" s="2372"/>
      <c r="AL719" s="2372"/>
      <c r="AM719" s="2372"/>
      <c r="AN719" s="2372"/>
      <c r="AO719" s="2372"/>
      <c r="AP719" s="2375">
        <v>0</v>
      </c>
      <c r="AQ719" s="2375"/>
      <c r="AR719" s="2375"/>
      <c r="AS719" s="2375"/>
      <c r="AT719" s="2375"/>
      <c r="AU719" s="2375"/>
      <c r="AV719" s="2375"/>
      <c r="AW719" s="2375"/>
      <c r="AX719" s="2375"/>
      <c r="AY719" s="2375"/>
      <c r="AZ719" s="2375"/>
      <c r="BA719" s="2380" t="s">
        <v>7153</v>
      </c>
      <c r="BB719" s="2380"/>
      <c r="BC719" s="2380"/>
      <c r="BD719" s="2381"/>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2323" t="s">
        <v>53</v>
      </c>
      <c r="C739" s="2324"/>
      <c r="D739" s="2324"/>
      <c r="E739" s="2324"/>
      <c r="F739" s="2324"/>
      <c r="G739" s="2324"/>
      <c r="H739" s="2324"/>
      <c r="I739" s="2324"/>
      <c r="J739" s="2324"/>
      <c r="K739" s="2324"/>
      <c r="L739" s="2324"/>
      <c r="M739" s="2324"/>
      <c r="N739" s="2324"/>
      <c r="O739" s="2324"/>
      <c r="P739" s="2324"/>
      <c r="Q739" s="2324"/>
      <c r="R739" s="2324"/>
      <c r="S739" s="2324"/>
      <c r="T739" s="2324"/>
      <c r="U739" s="2324"/>
      <c r="V739" s="2324"/>
      <c r="W739" s="2324"/>
      <c r="X739" s="2324"/>
      <c r="Y739" s="2324"/>
      <c r="Z739" s="2324"/>
      <c r="AA739" s="2324"/>
      <c r="AB739" s="2324"/>
      <c r="AC739" s="2324"/>
      <c r="AD739" s="2324"/>
      <c r="AE739" s="2324"/>
      <c r="AF739" s="2324"/>
      <c r="AG739" s="2324"/>
      <c r="AH739" s="2324"/>
      <c r="AI739" s="2324"/>
      <c r="AJ739" s="2324"/>
      <c r="AK739" s="2324"/>
      <c r="AL739" s="2324"/>
      <c r="AM739" s="2324"/>
      <c r="AN739" s="2324"/>
      <c r="AO739" s="2325"/>
      <c r="AP739" s="2326" t="str">
        <f>IF('STEP１（第１入力頁）'!L98="電気や熱を供給する事業者ではない","",IF('STEP１（第１入力頁）'!F106&gt;1,IF(CO2計算!T101&lt;0,0,CO2計算!T101),0))</f>
        <v/>
      </c>
      <c r="AQ739" s="2326"/>
      <c r="AR739" s="2326"/>
      <c r="AS739" s="2326"/>
      <c r="AT739" s="2326"/>
      <c r="AU739" s="2326"/>
      <c r="AV739" s="2326"/>
      <c r="AW739" s="2326"/>
      <c r="AX739" s="2326"/>
      <c r="AY739" s="2326"/>
      <c r="AZ739" s="2326"/>
      <c r="BA739" s="2327" t="s">
        <v>6220</v>
      </c>
      <c r="BB739" s="2327"/>
      <c r="BC739" s="2327"/>
      <c r="BD739" s="2328"/>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2332">
        <f>IF(AND('STEP１（第１入力頁）'!$N46&lt;&gt;"",'STEP１（第１入力頁）'!$I46&lt;&gt;""),IF(('STEP１（第１入力頁）'!$N46 * CO2計算!W31) &gt;0,'STEP１（第１入力頁）'!$N46 * CO2計算!W31,0),0)</f>
        <v>20</v>
      </c>
      <c r="D748" s="2332"/>
      <c r="E748" s="2332"/>
      <c r="F748" s="2332"/>
      <c r="G748" s="2332"/>
      <c r="H748" s="2332"/>
      <c r="I748" s="2332"/>
      <c r="J748" s="2332"/>
      <c r="K748" s="2332"/>
      <c r="L748" s="2332"/>
      <c r="M748" s="2332"/>
      <c r="N748" s="2333"/>
      <c r="O748" s="899" t="s">
        <v>7184</v>
      </c>
      <c r="P748" s="899"/>
      <c r="Q748" s="899"/>
      <c r="R748" s="899"/>
      <c r="S748" s="899"/>
      <c r="T748" s="900"/>
      <c r="U748" s="2334" t="str">
        <f>IF('STEP１（第１入力頁）'!$I46="","",'STEP１（第１入力頁）'!$I46&amp;"ガスの基礎排出係数")</f>
        <v>株式会社ＩＮＰＥＸガスの基礎排出係数</v>
      </c>
      <c r="V748" s="2334"/>
      <c r="W748" s="2334"/>
      <c r="X748" s="2334"/>
      <c r="Y748" s="2334"/>
      <c r="Z748" s="2334"/>
      <c r="AA748" s="2334"/>
      <c r="AB748" s="2334"/>
      <c r="AC748" s="2334"/>
      <c r="AD748" s="2334"/>
      <c r="AE748" s="2334"/>
      <c r="AF748" s="2334"/>
      <c r="AG748" s="2334"/>
      <c r="AH748" s="2334"/>
      <c r="AI748" s="2334"/>
      <c r="AJ748" s="2334"/>
      <c r="AK748" s="901"/>
      <c r="AL748" s="902"/>
      <c r="AM748" s="2334" t="str">
        <f>IF('STEP１（第１入力頁）'!$I46="","",'STEP１（第１入力頁）'!$I46&amp;"地域の工場等")</f>
        <v>株式会社ＩＮＰＥＸ地域の工場等</v>
      </c>
      <c r="AN748" s="2334"/>
      <c r="AO748" s="2334"/>
      <c r="AP748" s="2334"/>
      <c r="AQ748" s="2334"/>
      <c r="AR748" s="2334"/>
      <c r="AS748" s="2334"/>
      <c r="AT748" s="2334"/>
      <c r="AU748" s="2334"/>
      <c r="AV748" s="2334"/>
      <c r="AW748" s="2334"/>
      <c r="AX748" s="2334"/>
      <c r="AY748" s="2334"/>
      <c r="AZ748" s="2334"/>
      <c r="BA748" s="2334"/>
      <c r="BB748" s="2334"/>
      <c r="BC748" s="903"/>
      <c r="BD748" s="718"/>
      <c r="BE748" s="716"/>
      <c r="BF748" s="716"/>
      <c r="BG748" s="716"/>
    </row>
    <row r="749" spans="2:59" ht="27" customHeight="1">
      <c r="B749" s="904"/>
      <c r="C749" s="2382"/>
      <c r="D749" s="2382"/>
      <c r="E749" s="2382"/>
      <c r="F749" s="2382"/>
      <c r="G749" s="2382"/>
      <c r="H749" s="2382"/>
      <c r="I749" s="2382"/>
      <c r="J749" s="2382"/>
      <c r="K749" s="2382"/>
      <c r="L749" s="2382"/>
      <c r="M749" s="2382"/>
      <c r="N749" s="2383"/>
      <c r="O749" s="905"/>
      <c r="P749" s="906"/>
      <c r="Q749" s="906"/>
      <c r="R749" s="906"/>
      <c r="S749" s="906"/>
      <c r="T749" s="907"/>
      <c r="U749" s="2322"/>
      <c r="V749" s="2322"/>
      <c r="W749" s="2322"/>
      <c r="X749" s="2322"/>
      <c r="Y749" s="2322"/>
      <c r="Z749" s="2322"/>
      <c r="AA749" s="2322"/>
      <c r="AB749" s="2322"/>
      <c r="AC749" s="2322"/>
      <c r="AD749" s="2322"/>
      <c r="AE749" s="2322"/>
      <c r="AF749" s="2322"/>
      <c r="AG749" s="2322"/>
      <c r="AH749" s="2322"/>
      <c r="AI749" s="2322"/>
      <c r="AJ749" s="2322"/>
      <c r="AK749" s="908"/>
      <c r="AL749" s="909"/>
      <c r="AM749" s="2322"/>
      <c r="AN749" s="2322"/>
      <c r="AO749" s="2322"/>
      <c r="AP749" s="2322"/>
      <c r="AQ749" s="2322"/>
      <c r="AR749" s="2322"/>
      <c r="AS749" s="2322"/>
      <c r="AT749" s="2322"/>
      <c r="AU749" s="2322"/>
      <c r="AV749" s="2322"/>
      <c r="AW749" s="2322"/>
      <c r="AX749" s="2322"/>
      <c r="AY749" s="2322"/>
      <c r="AZ749" s="2322"/>
      <c r="BA749" s="2322"/>
      <c r="BB749" s="2322"/>
      <c r="BC749" s="910"/>
      <c r="BD749" s="718"/>
      <c r="BE749" s="716"/>
      <c r="BF749" s="716"/>
      <c r="BG749" s="716"/>
    </row>
    <row r="750" spans="2:59" ht="27" customHeight="1">
      <c r="B750" s="904"/>
      <c r="C750" s="2320"/>
      <c r="D750" s="2320"/>
      <c r="E750" s="2320"/>
      <c r="F750" s="2320"/>
      <c r="G750" s="2320"/>
      <c r="H750" s="2320"/>
      <c r="I750" s="2320"/>
      <c r="J750" s="2320"/>
      <c r="K750" s="2320"/>
      <c r="L750" s="2320"/>
      <c r="M750" s="2320"/>
      <c r="N750" s="2321"/>
      <c r="O750" s="905"/>
      <c r="P750" s="906"/>
      <c r="Q750" s="906"/>
      <c r="R750" s="906"/>
      <c r="S750" s="906"/>
      <c r="T750" s="907"/>
      <c r="U750" s="2322"/>
      <c r="V750" s="2322"/>
      <c r="W750" s="2322"/>
      <c r="X750" s="2322"/>
      <c r="Y750" s="2322"/>
      <c r="Z750" s="2322"/>
      <c r="AA750" s="2322"/>
      <c r="AB750" s="2322"/>
      <c r="AC750" s="2322"/>
      <c r="AD750" s="2322"/>
      <c r="AE750" s="2322"/>
      <c r="AF750" s="2322"/>
      <c r="AG750" s="2322"/>
      <c r="AH750" s="2322"/>
      <c r="AI750" s="2322"/>
      <c r="AJ750" s="2322"/>
      <c r="AK750" s="908"/>
      <c r="AL750" s="909"/>
      <c r="AM750" s="2322"/>
      <c r="AN750" s="2322"/>
      <c r="AO750" s="2322"/>
      <c r="AP750" s="2322"/>
      <c r="AQ750" s="2322"/>
      <c r="AR750" s="2322"/>
      <c r="AS750" s="2322"/>
      <c r="AT750" s="2322"/>
      <c r="AU750" s="2322"/>
      <c r="AV750" s="2322"/>
      <c r="AW750" s="2322"/>
      <c r="AX750" s="2322"/>
      <c r="AY750" s="2322"/>
      <c r="AZ750" s="2322"/>
      <c r="BA750" s="2322"/>
      <c r="BB750" s="2322"/>
      <c r="BC750" s="910"/>
      <c r="BD750" s="718"/>
      <c r="BE750" s="716"/>
      <c r="BF750" s="716"/>
      <c r="BG750" s="716"/>
    </row>
    <row r="751" spans="2:59" ht="27" customHeight="1">
      <c r="B751" s="904"/>
      <c r="C751" s="2320"/>
      <c r="D751" s="2320"/>
      <c r="E751" s="2320"/>
      <c r="F751" s="2320"/>
      <c r="G751" s="2320"/>
      <c r="H751" s="2320"/>
      <c r="I751" s="2320"/>
      <c r="J751" s="2320"/>
      <c r="K751" s="2320"/>
      <c r="L751" s="2320"/>
      <c r="M751" s="2320"/>
      <c r="N751" s="2321"/>
      <c r="O751" s="905"/>
      <c r="P751" s="906"/>
      <c r="Q751" s="906"/>
      <c r="R751" s="906"/>
      <c r="S751" s="906"/>
      <c r="T751" s="907"/>
      <c r="U751" s="2322"/>
      <c r="V751" s="2322"/>
      <c r="W751" s="2322"/>
      <c r="X751" s="2322"/>
      <c r="Y751" s="2322"/>
      <c r="Z751" s="2322"/>
      <c r="AA751" s="2322"/>
      <c r="AB751" s="2322"/>
      <c r="AC751" s="2322"/>
      <c r="AD751" s="2322"/>
      <c r="AE751" s="2322"/>
      <c r="AF751" s="2322"/>
      <c r="AG751" s="2322"/>
      <c r="AH751" s="2322"/>
      <c r="AI751" s="2322"/>
      <c r="AJ751" s="2322"/>
      <c r="AK751" s="908"/>
      <c r="AL751" s="909"/>
      <c r="AM751" s="2322"/>
      <c r="AN751" s="2322"/>
      <c r="AO751" s="2322"/>
      <c r="AP751" s="2322"/>
      <c r="AQ751" s="2322"/>
      <c r="AR751" s="2322"/>
      <c r="AS751" s="2322"/>
      <c r="AT751" s="2322"/>
      <c r="AU751" s="2322"/>
      <c r="AV751" s="2322"/>
      <c r="AW751" s="2322"/>
      <c r="AX751" s="2322"/>
      <c r="AY751" s="2322"/>
      <c r="AZ751" s="2322"/>
      <c r="BA751" s="2322"/>
      <c r="BB751" s="2322"/>
      <c r="BC751" s="910"/>
      <c r="BD751" s="718"/>
      <c r="BE751" s="716"/>
      <c r="BF751" s="716"/>
      <c r="BG751" s="716"/>
    </row>
    <row r="752" spans="2:59" ht="27" customHeight="1">
      <c r="B752" s="904"/>
      <c r="C752" s="2320"/>
      <c r="D752" s="2320"/>
      <c r="E752" s="2320"/>
      <c r="F752" s="2320"/>
      <c r="G752" s="2320"/>
      <c r="H752" s="2320"/>
      <c r="I752" s="2320"/>
      <c r="J752" s="2320"/>
      <c r="K752" s="2320"/>
      <c r="L752" s="2320"/>
      <c r="M752" s="2320"/>
      <c r="N752" s="2321"/>
      <c r="O752" s="905"/>
      <c r="P752" s="906"/>
      <c r="Q752" s="906"/>
      <c r="R752" s="906"/>
      <c r="S752" s="906"/>
      <c r="T752" s="907"/>
      <c r="U752" s="2322"/>
      <c r="V752" s="2322"/>
      <c r="W752" s="2322"/>
      <c r="X752" s="2322"/>
      <c r="Y752" s="2322"/>
      <c r="Z752" s="2322"/>
      <c r="AA752" s="2322"/>
      <c r="AB752" s="2322"/>
      <c r="AC752" s="2322"/>
      <c r="AD752" s="2322"/>
      <c r="AE752" s="2322"/>
      <c r="AF752" s="2322"/>
      <c r="AG752" s="2322"/>
      <c r="AH752" s="2322"/>
      <c r="AI752" s="2322"/>
      <c r="AJ752" s="2322"/>
      <c r="AK752" s="908"/>
      <c r="AL752" s="909"/>
      <c r="AM752" s="2322"/>
      <c r="AN752" s="2322"/>
      <c r="AO752" s="2322"/>
      <c r="AP752" s="2322"/>
      <c r="AQ752" s="2322"/>
      <c r="AR752" s="2322"/>
      <c r="AS752" s="2322"/>
      <c r="AT752" s="2322"/>
      <c r="AU752" s="2322"/>
      <c r="AV752" s="2322"/>
      <c r="AW752" s="2322"/>
      <c r="AX752" s="2322"/>
      <c r="AY752" s="2322"/>
      <c r="AZ752" s="2322"/>
      <c r="BA752" s="2322"/>
      <c r="BB752" s="2322"/>
      <c r="BC752" s="910"/>
      <c r="BD752" s="718"/>
      <c r="BE752" s="716"/>
      <c r="BF752" s="716"/>
      <c r="BG752" s="716"/>
    </row>
    <row r="753" spans="1:59" ht="27" customHeight="1">
      <c r="B753" s="904"/>
      <c r="C753" s="2320"/>
      <c r="D753" s="2320"/>
      <c r="E753" s="2320"/>
      <c r="F753" s="2320"/>
      <c r="G753" s="2320"/>
      <c r="H753" s="2320"/>
      <c r="I753" s="2320"/>
      <c r="J753" s="2320"/>
      <c r="K753" s="2320"/>
      <c r="L753" s="2320"/>
      <c r="M753" s="2320"/>
      <c r="N753" s="2321"/>
      <c r="O753" s="905"/>
      <c r="P753" s="906"/>
      <c r="Q753" s="906"/>
      <c r="R753" s="906"/>
      <c r="S753" s="906"/>
      <c r="T753" s="907"/>
      <c r="U753" s="2322"/>
      <c r="V753" s="2322"/>
      <c r="W753" s="2322"/>
      <c r="X753" s="2322"/>
      <c r="Y753" s="2322"/>
      <c r="Z753" s="2322"/>
      <c r="AA753" s="2322"/>
      <c r="AB753" s="2322"/>
      <c r="AC753" s="2322"/>
      <c r="AD753" s="2322"/>
      <c r="AE753" s="2322"/>
      <c r="AF753" s="2322"/>
      <c r="AG753" s="2322"/>
      <c r="AH753" s="2322"/>
      <c r="AI753" s="2322"/>
      <c r="AJ753" s="2322"/>
      <c r="AK753" s="908"/>
      <c r="AL753" s="909"/>
      <c r="AM753" s="2322"/>
      <c r="AN753" s="2322"/>
      <c r="AO753" s="2322"/>
      <c r="AP753" s="2322"/>
      <c r="AQ753" s="2322"/>
      <c r="AR753" s="2322"/>
      <c r="AS753" s="2322"/>
      <c r="AT753" s="2322"/>
      <c r="AU753" s="2322"/>
      <c r="AV753" s="2322"/>
      <c r="AW753" s="2322"/>
      <c r="AX753" s="2322"/>
      <c r="AY753" s="2322"/>
      <c r="AZ753" s="2322"/>
      <c r="BA753" s="2322"/>
      <c r="BB753" s="2322"/>
      <c r="BC753" s="910"/>
      <c r="BD753" s="718"/>
      <c r="BE753" s="716"/>
      <c r="BF753" s="716"/>
      <c r="BG753" s="716"/>
    </row>
    <row r="754" spans="1:59" ht="27" customHeight="1">
      <c r="B754" s="904"/>
      <c r="C754" s="2320"/>
      <c r="D754" s="2320"/>
      <c r="E754" s="2320"/>
      <c r="F754" s="2320"/>
      <c r="G754" s="2320"/>
      <c r="H754" s="2320"/>
      <c r="I754" s="2320"/>
      <c r="J754" s="2320"/>
      <c r="K754" s="2320"/>
      <c r="L754" s="2320"/>
      <c r="M754" s="2320"/>
      <c r="N754" s="2321"/>
      <c r="O754" s="905"/>
      <c r="P754" s="906"/>
      <c r="Q754" s="906"/>
      <c r="R754" s="906"/>
      <c r="S754" s="906"/>
      <c r="T754" s="907"/>
      <c r="U754" s="2322"/>
      <c r="V754" s="2322"/>
      <c r="W754" s="2322"/>
      <c r="X754" s="2322"/>
      <c r="Y754" s="2322"/>
      <c r="Z754" s="2322"/>
      <c r="AA754" s="2322"/>
      <c r="AB754" s="2322"/>
      <c r="AC754" s="2322"/>
      <c r="AD754" s="2322"/>
      <c r="AE754" s="2322"/>
      <c r="AF754" s="2322"/>
      <c r="AG754" s="2322"/>
      <c r="AH754" s="2322"/>
      <c r="AI754" s="2322"/>
      <c r="AJ754" s="2322"/>
      <c r="AK754" s="908"/>
      <c r="AL754" s="909"/>
      <c r="AM754" s="2322"/>
      <c r="AN754" s="2322"/>
      <c r="AO754" s="2322"/>
      <c r="AP754" s="2322"/>
      <c r="AQ754" s="2322"/>
      <c r="AR754" s="2322"/>
      <c r="AS754" s="2322"/>
      <c r="AT754" s="2322"/>
      <c r="AU754" s="2322"/>
      <c r="AV754" s="2322"/>
      <c r="AW754" s="2322"/>
      <c r="AX754" s="2322"/>
      <c r="AY754" s="2322"/>
      <c r="AZ754" s="2322"/>
      <c r="BA754" s="2322"/>
      <c r="BB754" s="2322"/>
      <c r="BC754" s="910"/>
      <c r="BD754" s="718"/>
      <c r="BE754" s="716"/>
      <c r="BF754" s="716"/>
      <c r="BG754" s="716"/>
    </row>
    <row r="755" spans="1:59" ht="27" customHeight="1">
      <c r="B755" s="904"/>
      <c r="C755" s="2320"/>
      <c r="D755" s="2320"/>
      <c r="E755" s="2320"/>
      <c r="F755" s="2320"/>
      <c r="G755" s="2320"/>
      <c r="H755" s="2320"/>
      <c r="I755" s="2320"/>
      <c r="J755" s="2320"/>
      <c r="K755" s="2320"/>
      <c r="L755" s="2320"/>
      <c r="M755" s="2320"/>
      <c r="N755" s="2321"/>
      <c r="O755" s="905"/>
      <c r="P755" s="906"/>
      <c r="Q755" s="906"/>
      <c r="R755" s="906"/>
      <c r="S755" s="906"/>
      <c r="T755" s="907"/>
      <c r="U755" s="2322"/>
      <c r="V755" s="2322"/>
      <c r="W755" s="2322"/>
      <c r="X755" s="2322"/>
      <c r="Y755" s="2322"/>
      <c r="Z755" s="2322"/>
      <c r="AA755" s="2322"/>
      <c r="AB755" s="2322"/>
      <c r="AC755" s="2322"/>
      <c r="AD755" s="2322"/>
      <c r="AE755" s="2322"/>
      <c r="AF755" s="2322"/>
      <c r="AG755" s="2322"/>
      <c r="AH755" s="2322"/>
      <c r="AI755" s="2322"/>
      <c r="AJ755" s="2322"/>
      <c r="AK755" s="908"/>
      <c r="AL755" s="909"/>
      <c r="AM755" s="2322"/>
      <c r="AN755" s="2322"/>
      <c r="AO755" s="2322"/>
      <c r="AP755" s="2322"/>
      <c r="AQ755" s="2322"/>
      <c r="AR755" s="2322"/>
      <c r="AS755" s="2322"/>
      <c r="AT755" s="2322"/>
      <c r="AU755" s="2322"/>
      <c r="AV755" s="2322"/>
      <c r="AW755" s="2322"/>
      <c r="AX755" s="2322"/>
      <c r="AY755" s="2322"/>
      <c r="AZ755" s="2322"/>
      <c r="BA755" s="2322"/>
      <c r="BB755" s="2322"/>
      <c r="BC755" s="910"/>
      <c r="BD755" s="718"/>
      <c r="BE755" s="716"/>
      <c r="BF755" s="716"/>
      <c r="BG755" s="716"/>
    </row>
    <row r="756" spans="1:59" ht="27" customHeight="1">
      <c r="B756" s="911"/>
      <c r="C756" s="2320"/>
      <c r="D756" s="2320"/>
      <c r="E756" s="2320"/>
      <c r="F756" s="2320"/>
      <c r="G756" s="2320"/>
      <c r="H756" s="2320"/>
      <c r="I756" s="2320"/>
      <c r="J756" s="2320"/>
      <c r="K756" s="2320"/>
      <c r="L756" s="2320"/>
      <c r="M756" s="2320"/>
      <c r="N756" s="2321"/>
      <c r="O756" s="912"/>
      <c r="P756" s="913"/>
      <c r="Q756" s="913"/>
      <c r="R756" s="913"/>
      <c r="S756" s="913"/>
      <c r="T756" s="914"/>
      <c r="U756" s="2361"/>
      <c r="V756" s="2361"/>
      <c r="W756" s="2361"/>
      <c r="X756" s="2361"/>
      <c r="Y756" s="2361"/>
      <c r="Z756" s="2361"/>
      <c r="AA756" s="2361"/>
      <c r="AB756" s="2361"/>
      <c r="AC756" s="2361"/>
      <c r="AD756" s="2361"/>
      <c r="AE756" s="2361"/>
      <c r="AF756" s="2361"/>
      <c r="AG756" s="2361"/>
      <c r="AH756" s="2361"/>
      <c r="AI756" s="2361"/>
      <c r="AJ756" s="2361"/>
      <c r="AK756" s="915"/>
      <c r="AL756" s="916"/>
      <c r="AM756" s="2361"/>
      <c r="AN756" s="2361"/>
      <c r="AO756" s="2361"/>
      <c r="AP756" s="2361"/>
      <c r="AQ756" s="2361"/>
      <c r="AR756" s="2361"/>
      <c r="AS756" s="2361"/>
      <c r="AT756" s="2361"/>
      <c r="AU756" s="2361"/>
      <c r="AV756" s="2361"/>
      <c r="AW756" s="2361"/>
      <c r="AX756" s="2361"/>
      <c r="AY756" s="2361"/>
      <c r="AZ756" s="2361"/>
      <c r="BA756" s="2361"/>
      <c r="BB756" s="2361"/>
      <c r="BC756" s="917"/>
      <c r="BD756" s="718"/>
      <c r="BE756" s="716"/>
      <c r="BF756" s="716"/>
      <c r="BG756" s="716"/>
    </row>
    <row r="757" spans="1:59" ht="27" customHeight="1" thickBot="1">
      <c r="A757" s="617"/>
      <c r="B757" s="1064"/>
      <c r="C757" s="2384"/>
      <c r="D757" s="2384"/>
      <c r="E757" s="2384"/>
      <c r="F757" s="2384"/>
      <c r="G757" s="2384"/>
      <c r="H757" s="2384"/>
      <c r="I757" s="2384"/>
      <c r="J757" s="2384"/>
      <c r="K757" s="2384"/>
      <c r="L757" s="2384"/>
      <c r="M757" s="2384"/>
      <c r="N757" s="2385"/>
      <c r="O757" s="1066"/>
      <c r="P757" s="1065"/>
      <c r="Q757" s="1065"/>
      <c r="R757" s="1065"/>
      <c r="S757" s="1065"/>
      <c r="T757" s="1067"/>
      <c r="U757" s="2386"/>
      <c r="V757" s="2386"/>
      <c r="W757" s="2386"/>
      <c r="X757" s="2386"/>
      <c r="Y757" s="2386"/>
      <c r="Z757" s="2386"/>
      <c r="AA757" s="2386"/>
      <c r="AB757" s="2386"/>
      <c r="AC757" s="2386"/>
      <c r="AD757" s="2386"/>
      <c r="AE757" s="2386"/>
      <c r="AF757" s="2386"/>
      <c r="AG757" s="2386"/>
      <c r="AH757" s="2386"/>
      <c r="AI757" s="2386"/>
      <c r="AJ757" s="2386"/>
      <c r="AK757" s="1068"/>
      <c r="AL757" s="1069"/>
      <c r="AM757" s="2386"/>
      <c r="AN757" s="2386"/>
      <c r="AO757" s="2386"/>
      <c r="AP757" s="2386"/>
      <c r="AQ757" s="2386"/>
      <c r="AR757" s="2386"/>
      <c r="AS757" s="2386"/>
      <c r="AT757" s="2386"/>
      <c r="AU757" s="2386"/>
      <c r="AV757" s="2386"/>
      <c r="AW757" s="2386"/>
      <c r="AX757" s="2386"/>
      <c r="AY757" s="2386"/>
      <c r="AZ757" s="2386"/>
      <c r="BA757" s="2386"/>
      <c r="BB757" s="2386"/>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2332">
        <f>IF('STEP１（第１入力頁）'!$G57=0,"",'STEP１（第１入力頁）'!$N57)</f>
        <v>4.0700000000000003E-4</v>
      </c>
      <c r="D765" s="2332"/>
      <c r="E765" s="2332"/>
      <c r="F765" s="2332"/>
      <c r="G765" s="2332"/>
      <c r="H765" s="2332"/>
      <c r="I765" s="2332"/>
      <c r="J765" s="2332"/>
      <c r="K765" s="2332"/>
      <c r="L765" s="2332"/>
      <c r="M765" s="2332"/>
      <c r="N765" s="2333"/>
      <c r="O765" s="899" t="s">
        <v>3124</v>
      </c>
      <c r="P765" s="899"/>
      <c r="Q765" s="899"/>
      <c r="R765" s="899"/>
      <c r="S765" s="899"/>
      <c r="T765" s="900"/>
      <c r="U765" s="2334" t="str">
        <f>IF('STEP１（第１入力頁）'!$G57="","",'STEP１（第１入力頁）'!$G57&amp;"("&amp;'STEP１（第１入力頁）'!$K57&amp;")"&amp;"電力の基礎排出係数")</f>
        <v>九州電力(株)(メニューB(残差))電力の基礎排出係数</v>
      </c>
      <c r="V765" s="2334" t="e">
        <f>IF(#REF!="","",#REF!&amp;"の基礎排出係数")</f>
        <v>#REF!</v>
      </c>
      <c r="W765" s="2334" t="e">
        <f>IF(#REF!="","",#REF!&amp;"の基礎排出係数")</f>
        <v>#REF!</v>
      </c>
      <c r="X765" s="2334" t="e">
        <f>IF(#REF!="","",#REF!&amp;"の基礎排出係数")</f>
        <v>#REF!</v>
      </c>
      <c r="Y765" s="2334" t="e">
        <f>IF(#REF!="","",#REF!&amp;"の基礎排出係数")</f>
        <v>#REF!</v>
      </c>
      <c r="Z765" s="2334" t="e">
        <f>IF(#REF!="","",#REF!&amp;"の基礎排出係数")</f>
        <v>#REF!</v>
      </c>
      <c r="AA765" s="2334" t="e">
        <f>IF(#REF!="","",#REF!&amp;"の基礎排出係数")</f>
        <v>#REF!</v>
      </c>
      <c r="AB765" s="2334" t="e">
        <f>IF(#REF!="","",#REF!&amp;"の基礎排出係数")</f>
        <v>#REF!</v>
      </c>
      <c r="AC765" s="2334" t="e">
        <f>IF(#REF!="","",#REF!&amp;"の基礎排出係数")</f>
        <v>#REF!</v>
      </c>
      <c r="AD765" s="2334" t="e">
        <f>IF(#REF!="","",#REF!&amp;"の基礎排出係数")</f>
        <v>#REF!</v>
      </c>
      <c r="AE765" s="2334" t="e">
        <f>IF(#REF!="","",#REF!&amp;"の基礎排出係数")</f>
        <v>#REF!</v>
      </c>
      <c r="AF765" s="2334" t="e">
        <f>IF(#REF!="","",#REF!&amp;"の基礎排出係数")</f>
        <v>#REF!</v>
      </c>
      <c r="AG765" s="2334" t="e">
        <f>IF(#REF!="","",#REF!&amp;"の基礎排出係数")</f>
        <v>#REF!</v>
      </c>
      <c r="AH765" s="2334" t="e">
        <f>IF(#REF!="","",#REF!&amp;"の基礎排出係数")</f>
        <v>#REF!</v>
      </c>
      <c r="AI765" s="2334" t="e">
        <f>IF(#REF!="","",#REF!&amp;"の基礎排出係数")</f>
        <v>#REF!</v>
      </c>
      <c r="AJ765" s="2334" t="e">
        <f>IF(#REF!="","",#REF!&amp;"の基礎排出係数")</f>
        <v>#REF!</v>
      </c>
      <c r="AK765" s="901"/>
      <c r="AL765" s="902"/>
      <c r="AM765" s="2335" t="str">
        <f>IF('STEP１（第１入力頁）'!$G57="","",'STEP１（第１入力頁）'!$G57&amp;"地域の工場等")</f>
        <v>九州電力(株)地域の工場等</v>
      </c>
      <c r="AN765" s="2335" t="e">
        <f>IF(#REF!="","",IF(#REF!="代替値",#REF!&amp;"管内の工場等","電気事業者からの買電に適用"))</f>
        <v>#REF!</v>
      </c>
      <c r="AO765" s="2335" t="e">
        <f>IF(#REF!="","",IF(#REF!="代替値",#REF!&amp;"管内の工場等","電気事業者からの買電に適用"))</f>
        <v>#REF!</v>
      </c>
      <c r="AP765" s="2335" t="e">
        <f>IF(#REF!="","",IF(#REF!="代替値",#REF!&amp;"管内の工場等","電気事業者からの買電に適用"))</f>
        <v>#REF!</v>
      </c>
      <c r="AQ765" s="2335" t="e">
        <f>IF(#REF!="","",IF(#REF!="代替値",#REF!&amp;"管内の工場等","電気事業者からの買電に適用"))</f>
        <v>#REF!</v>
      </c>
      <c r="AR765" s="2335" t="e">
        <f>IF(#REF!="","",IF(#REF!="代替値",#REF!&amp;"管内の工場等","電気事業者からの買電に適用"))</f>
        <v>#REF!</v>
      </c>
      <c r="AS765" s="2335" t="e">
        <f>IF(#REF!="","",IF(#REF!="代替値",#REF!&amp;"管内の工場等","電気事業者からの買電に適用"))</f>
        <v>#REF!</v>
      </c>
      <c r="AT765" s="2335" t="e">
        <f>IF(#REF!="","",IF(#REF!="代替値",#REF!&amp;"管内の工場等","電気事業者からの買電に適用"))</f>
        <v>#REF!</v>
      </c>
      <c r="AU765" s="2335" t="e">
        <f>IF(#REF!="","",IF(#REF!="代替値",#REF!&amp;"管内の工場等","電気事業者からの買電に適用"))</f>
        <v>#REF!</v>
      </c>
      <c r="AV765" s="2335" t="e">
        <f>IF(#REF!="","",IF(#REF!="代替値",#REF!&amp;"管内の工場等","電気事業者からの買電に適用"))</f>
        <v>#REF!</v>
      </c>
      <c r="AW765" s="2335" t="e">
        <f>IF(#REF!="","",IF(#REF!="代替値",#REF!&amp;"管内の工場等","電気事業者からの買電に適用"))</f>
        <v>#REF!</v>
      </c>
      <c r="AX765" s="2335" t="e">
        <f>IF(#REF!="","",IF(#REF!="代替値",#REF!&amp;"管内の工場等","電気事業者からの買電に適用"))</f>
        <v>#REF!</v>
      </c>
      <c r="AY765" s="2335" t="e">
        <f>IF(#REF!="","",IF(#REF!="代替値",#REF!&amp;"管内の工場等","電気事業者からの買電に適用"))</f>
        <v>#REF!</v>
      </c>
      <c r="AZ765" s="2335" t="e">
        <f>IF(#REF!="","",IF(#REF!="代替値",#REF!&amp;"管内の工場等","電気事業者からの買電に適用"))</f>
        <v>#REF!</v>
      </c>
      <c r="BA765" s="2335" t="e">
        <f>IF(#REF!="","",IF(#REF!="代替値",#REF!&amp;"管内の工場等","電気事業者からの買電に適用"))</f>
        <v>#REF!</v>
      </c>
      <c r="BB765" s="2335" t="e">
        <f>IF(#REF!="","",IF(#REF!="代替値",#REF!&amp;"管内の工場等","電気事業者からの買電に適用"))</f>
        <v>#REF!</v>
      </c>
      <c r="BC765" s="903"/>
      <c r="BD765" s="718"/>
      <c r="BE765" s="716"/>
      <c r="BF765" s="716"/>
      <c r="BG765" s="716"/>
    </row>
    <row r="766" spans="1:59" ht="27" customHeight="1">
      <c r="B766" s="904"/>
      <c r="C766" s="2320">
        <f>IF('STEP１（第１入力頁）'!$G59="","",'STEP１（第１入力頁）'!$N59)</f>
        <v>4.3300000000000001E-4</v>
      </c>
      <c r="D766" s="2320"/>
      <c r="E766" s="2320"/>
      <c r="F766" s="2320"/>
      <c r="G766" s="2320"/>
      <c r="H766" s="2320"/>
      <c r="I766" s="2320"/>
      <c r="J766" s="2320"/>
      <c r="K766" s="2320"/>
      <c r="L766" s="2320"/>
      <c r="M766" s="2320"/>
      <c r="N766" s="2321"/>
      <c r="O766" s="905"/>
      <c r="P766" s="906"/>
      <c r="Q766" s="906"/>
      <c r="R766" s="906"/>
      <c r="S766" s="906"/>
      <c r="T766" s="907"/>
      <c r="U766" s="2322" t="str">
        <f>IF('STEP１（第１入力頁）'!$G59="","",'STEP１（第１入力頁）'!$G59&amp;"("&amp;'STEP１（第１入力頁）'!$K59&amp;")"&amp;"電力の基礎排出係数")</f>
        <v>中部電力ミライズ(株)(メニューB(残差))電力の基礎排出係数</v>
      </c>
      <c r="V766" s="2322" t="e">
        <f>IF(#REF!="","",#REF!&amp;"の基礎排出係数")</f>
        <v>#REF!</v>
      </c>
      <c r="W766" s="2322" t="e">
        <f>IF(#REF!="","",#REF!&amp;"の基礎排出係数")</f>
        <v>#REF!</v>
      </c>
      <c r="X766" s="2322" t="e">
        <f>IF(#REF!="","",#REF!&amp;"の基礎排出係数")</f>
        <v>#REF!</v>
      </c>
      <c r="Y766" s="2322" t="e">
        <f>IF(#REF!="","",#REF!&amp;"の基礎排出係数")</f>
        <v>#REF!</v>
      </c>
      <c r="Z766" s="2322" t="e">
        <f>IF(#REF!="","",#REF!&amp;"の基礎排出係数")</f>
        <v>#REF!</v>
      </c>
      <c r="AA766" s="2322" t="e">
        <f>IF(#REF!="","",#REF!&amp;"の基礎排出係数")</f>
        <v>#REF!</v>
      </c>
      <c r="AB766" s="2322" t="e">
        <f>IF(#REF!="","",#REF!&amp;"の基礎排出係数")</f>
        <v>#REF!</v>
      </c>
      <c r="AC766" s="2322" t="e">
        <f>IF(#REF!="","",#REF!&amp;"の基礎排出係数")</f>
        <v>#REF!</v>
      </c>
      <c r="AD766" s="2322" t="e">
        <f>IF(#REF!="","",#REF!&amp;"の基礎排出係数")</f>
        <v>#REF!</v>
      </c>
      <c r="AE766" s="2322" t="e">
        <f>IF(#REF!="","",#REF!&amp;"の基礎排出係数")</f>
        <v>#REF!</v>
      </c>
      <c r="AF766" s="2322" t="e">
        <f>IF(#REF!="","",#REF!&amp;"の基礎排出係数")</f>
        <v>#REF!</v>
      </c>
      <c r="AG766" s="2322" t="e">
        <f>IF(#REF!="","",#REF!&amp;"の基礎排出係数")</f>
        <v>#REF!</v>
      </c>
      <c r="AH766" s="2322" t="e">
        <f>IF(#REF!="","",#REF!&amp;"の基礎排出係数")</f>
        <v>#REF!</v>
      </c>
      <c r="AI766" s="2322" t="e">
        <f>IF(#REF!="","",#REF!&amp;"の基礎排出係数")</f>
        <v>#REF!</v>
      </c>
      <c r="AJ766" s="2322" t="e">
        <f>IF(#REF!="","",#REF!&amp;"の基礎排出係数")</f>
        <v>#REF!</v>
      </c>
      <c r="AK766" s="908"/>
      <c r="AL766" s="909"/>
      <c r="AM766" s="2336" t="str">
        <f>IF('STEP１（第１入力頁）'!$G59="","",'STEP１（第１入力頁）'!$G59&amp;"地域の工場等")</f>
        <v>中部電力ミライズ(株)地域の工場等</v>
      </c>
      <c r="AN766" s="2336" t="e">
        <f>IF(#REF!="","",IF(#REF!="代替値",#REF!&amp;"管内の工場等","電気事業者からの買電に適用"))</f>
        <v>#REF!</v>
      </c>
      <c r="AO766" s="2336" t="e">
        <f>IF(#REF!="","",IF(#REF!="代替値",#REF!&amp;"管内の工場等","電気事業者からの買電に適用"))</f>
        <v>#REF!</v>
      </c>
      <c r="AP766" s="2336" t="e">
        <f>IF(#REF!="","",IF(#REF!="代替値",#REF!&amp;"管内の工場等","電気事業者からの買電に適用"))</f>
        <v>#REF!</v>
      </c>
      <c r="AQ766" s="2336" t="e">
        <f>IF(#REF!="","",IF(#REF!="代替値",#REF!&amp;"管内の工場等","電気事業者からの買電に適用"))</f>
        <v>#REF!</v>
      </c>
      <c r="AR766" s="2336" t="e">
        <f>IF(#REF!="","",IF(#REF!="代替値",#REF!&amp;"管内の工場等","電気事業者からの買電に適用"))</f>
        <v>#REF!</v>
      </c>
      <c r="AS766" s="2336" t="e">
        <f>IF(#REF!="","",IF(#REF!="代替値",#REF!&amp;"管内の工場等","電気事業者からの買電に適用"))</f>
        <v>#REF!</v>
      </c>
      <c r="AT766" s="2336" t="e">
        <f>IF(#REF!="","",IF(#REF!="代替値",#REF!&amp;"管内の工場等","電気事業者からの買電に適用"))</f>
        <v>#REF!</v>
      </c>
      <c r="AU766" s="2336" t="e">
        <f>IF(#REF!="","",IF(#REF!="代替値",#REF!&amp;"管内の工場等","電気事業者からの買電に適用"))</f>
        <v>#REF!</v>
      </c>
      <c r="AV766" s="2336" t="e">
        <f>IF(#REF!="","",IF(#REF!="代替値",#REF!&amp;"管内の工場等","電気事業者からの買電に適用"))</f>
        <v>#REF!</v>
      </c>
      <c r="AW766" s="2336" t="e">
        <f>IF(#REF!="","",IF(#REF!="代替値",#REF!&amp;"管内の工場等","電気事業者からの買電に適用"))</f>
        <v>#REF!</v>
      </c>
      <c r="AX766" s="2336" t="e">
        <f>IF(#REF!="","",IF(#REF!="代替値",#REF!&amp;"管内の工場等","電気事業者からの買電に適用"))</f>
        <v>#REF!</v>
      </c>
      <c r="AY766" s="2336" t="e">
        <f>IF(#REF!="","",IF(#REF!="代替値",#REF!&amp;"管内の工場等","電気事業者からの買電に適用"))</f>
        <v>#REF!</v>
      </c>
      <c r="AZ766" s="2336" t="e">
        <f>IF(#REF!="","",IF(#REF!="代替値",#REF!&amp;"管内の工場等","電気事業者からの買電に適用"))</f>
        <v>#REF!</v>
      </c>
      <c r="BA766" s="2336" t="e">
        <f>IF(#REF!="","",IF(#REF!="代替値",#REF!&amp;"管内の工場等","電気事業者からの買電に適用"))</f>
        <v>#REF!</v>
      </c>
      <c r="BB766" s="2336" t="e">
        <f>IF(#REF!="","",IF(#REF!="代替値",#REF!&amp;"管内の工場等","電気事業者からの買電に適用"))</f>
        <v>#REF!</v>
      </c>
      <c r="BC766" s="910"/>
      <c r="BD766" s="718"/>
      <c r="BE766" s="716"/>
      <c r="BF766" s="716"/>
      <c r="BG766" s="716"/>
    </row>
    <row r="767" spans="1:59" ht="27" customHeight="1">
      <c r="B767" s="904"/>
      <c r="C767" s="2320"/>
      <c r="D767" s="2320"/>
      <c r="E767" s="2320"/>
      <c r="F767" s="2320"/>
      <c r="G767" s="2320"/>
      <c r="H767" s="2320"/>
      <c r="I767" s="2320"/>
      <c r="J767" s="2320"/>
      <c r="K767" s="2320"/>
      <c r="L767" s="2320"/>
      <c r="M767" s="2320"/>
      <c r="N767" s="2321"/>
      <c r="O767" s="905"/>
      <c r="P767" s="906"/>
      <c r="Q767" s="906"/>
      <c r="R767" s="906"/>
      <c r="S767" s="906"/>
      <c r="T767" s="907"/>
      <c r="U767" s="2322"/>
      <c r="V767" s="2322"/>
      <c r="W767" s="2322"/>
      <c r="X767" s="2322"/>
      <c r="Y767" s="2322"/>
      <c r="Z767" s="2322"/>
      <c r="AA767" s="2322"/>
      <c r="AB767" s="2322"/>
      <c r="AC767" s="2322"/>
      <c r="AD767" s="2322"/>
      <c r="AE767" s="2322"/>
      <c r="AF767" s="2322"/>
      <c r="AG767" s="2322"/>
      <c r="AH767" s="2322"/>
      <c r="AI767" s="2322"/>
      <c r="AJ767" s="2322"/>
      <c r="AK767" s="908"/>
      <c r="AL767" s="909"/>
      <c r="AM767" s="2322"/>
      <c r="AN767" s="2322"/>
      <c r="AO767" s="2322"/>
      <c r="AP767" s="2322"/>
      <c r="AQ767" s="2322"/>
      <c r="AR767" s="2322"/>
      <c r="AS767" s="2322"/>
      <c r="AT767" s="2322"/>
      <c r="AU767" s="2322"/>
      <c r="AV767" s="2322"/>
      <c r="AW767" s="2322"/>
      <c r="AX767" s="2322"/>
      <c r="AY767" s="2322"/>
      <c r="AZ767" s="2322"/>
      <c r="BA767" s="2322"/>
      <c r="BB767" s="2322"/>
      <c r="BC767" s="910"/>
      <c r="BD767" s="718"/>
      <c r="BE767" s="716"/>
      <c r="BF767" s="716"/>
      <c r="BG767" s="716"/>
    </row>
    <row r="768" spans="1:59" ht="27" customHeight="1">
      <c r="B768" s="904"/>
      <c r="C768" s="2320"/>
      <c r="D768" s="2320"/>
      <c r="E768" s="2320"/>
      <c r="F768" s="2320"/>
      <c r="G768" s="2320"/>
      <c r="H768" s="2320"/>
      <c r="I768" s="2320"/>
      <c r="J768" s="2320"/>
      <c r="K768" s="2320"/>
      <c r="L768" s="2320"/>
      <c r="M768" s="2320"/>
      <c r="N768" s="2321"/>
      <c r="O768" s="905"/>
      <c r="P768" s="906"/>
      <c r="Q768" s="906"/>
      <c r="R768" s="906"/>
      <c r="S768" s="906"/>
      <c r="T768" s="907"/>
      <c r="U768" s="2322"/>
      <c r="V768" s="2322"/>
      <c r="W768" s="2322"/>
      <c r="X768" s="2322"/>
      <c r="Y768" s="2322"/>
      <c r="Z768" s="2322"/>
      <c r="AA768" s="2322"/>
      <c r="AB768" s="2322"/>
      <c r="AC768" s="2322"/>
      <c r="AD768" s="2322"/>
      <c r="AE768" s="2322"/>
      <c r="AF768" s="2322"/>
      <c r="AG768" s="2322"/>
      <c r="AH768" s="2322"/>
      <c r="AI768" s="2322"/>
      <c r="AJ768" s="2322"/>
      <c r="AK768" s="908"/>
      <c r="AL768" s="909"/>
      <c r="AM768" s="2322"/>
      <c r="AN768" s="2322"/>
      <c r="AO768" s="2322"/>
      <c r="AP768" s="2322"/>
      <c r="AQ768" s="2322"/>
      <c r="AR768" s="2322"/>
      <c r="AS768" s="2322"/>
      <c r="AT768" s="2322"/>
      <c r="AU768" s="2322"/>
      <c r="AV768" s="2322"/>
      <c r="AW768" s="2322"/>
      <c r="AX768" s="2322"/>
      <c r="AY768" s="2322"/>
      <c r="AZ768" s="2322"/>
      <c r="BA768" s="2322"/>
      <c r="BB768" s="2322"/>
      <c r="BC768" s="910"/>
      <c r="BD768" s="718"/>
      <c r="BE768" s="716"/>
      <c r="BF768" s="716"/>
      <c r="BG768" s="716"/>
    </row>
    <row r="769" spans="1:90" ht="27" customHeight="1">
      <c r="B769" s="904"/>
      <c r="C769" s="2320"/>
      <c r="D769" s="2320"/>
      <c r="E769" s="2320"/>
      <c r="F769" s="2320"/>
      <c r="G769" s="2320"/>
      <c r="H769" s="2320"/>
      <c r="I769" s="2320"/>
      <c r="J769" s="2320"/>
      <c r="K769" s="2320"/>
      <c r="L769" s="2320"/>
      <c r="M769" s="2320"/>
      <c r="N769" s="2321"/>
      <c r="O769" s="905"/>
      <c r="P769" s="906"/>
      <c r="Q769" s="906"/>
      <c r="R769" s="906"/>
      <c r="S769" s="906"/>
      <c r="T769" s="907"/>
      <c r="U769" s="2322"/>
      <c r="V769" s="2322"/>
      <c r="W769" s="2322"/>
      <c r="X769" s="2322"/>
      <c r="Y769" s="2322"/>
      <c r="Z769" s="2322"/>
      <c r="AA769" s="2322"/>
      <c r="AB769" s="2322"/>
      <c r="AC769" s="2322"/>
      <c r="AD769" s="2322"/>
      <c r="AE769" s="2322"/>
      <c r="AF769" s="2322"/>
      <c r="AG769" s="2322"/>
      <c r="AH769" s="2322"/>
      <c r="AI769" s="2322"/>
      <c r="AJ769" s="2322"/>
      <c r="AK769" s="908"/>
      <c r="AL769" s="909"/>
      <c r="AM769" s="2322"/>
      <c r="AN769" s="2322"/>
      <c r="AO769" s="2322"/>
      <c r="AP769" s="2322"/>
      <c r="AQ769" s="2322"/>
      <c r="AR769" s="2322"/>
      <c r="AS769" s="2322"/>
      <c r="AT769" s="2322"/>
      <c r="AU769" s="2322"/>
      <c r="AV769" s="2322"/>
      <c r="AW769" s="2322"/>
      <c r="AX769" s="2322"/>
      <c r="AY769" s="2322"/>
      <c r="AZ769" s="2322"/>
      <c r="BA769" s="2322"/>
      <c r="BB769" s="2322"/>
      <c r="BC769" s="910"/>
      <c r="BD769" s="718"/>
      <c r="BE769" s="716"/>
      <c r="BF769" s="716"/>
      <c r="BG769" s="716"/>
    </row>
    <row r="770" spans="1:90" ht="27" customHeight="1">
      <c r="B770" s="904"/>
      <c r="C770" s="2320"/>
      <c r="D770" s="2320"/>
      <c r="E770" s="2320"/>
      <c r="F770" s="2320"/>
      <c r="G770" s="2320"/>
      <c r="H770" s="2320"/>
      <c r="I770" s="2320"/>
      <c r="J770" s="2320"/>
      <c r="K770" s="2320"/>
      <c r="L770" s="2320"/>
      <c r="M770" s="2320"/>
      <c r="N770" s="2321"/>
      <c r="O770" s="905"/>
      <c r="P770" s="906"/>
      <c r="Q770" s="906"/>
      <c r="R770" s="906"/>
      <c r="S770" s="906"/>
      <c r="T770" s="907"/>
      <c r="U770" s="2322"/>
      <c r="V770" s="2322"/>
      <c r="W770" s="2322"/>
      <c r="X770" s="2322"/>
      <c r="Y770" s="2322"/>
      <c r="Z770" s="2322"/>
      <c r="AA770" s="2322"/>
      <c r="AB770" s="2322"/>
      <c r="AC770" s="2322"/>
      <c r="AD770" s="2322"/>
      <c r="AE770" s="2322"/>
      <c r="AF770" s="2322"/>
      <c r="AG770" s="2322"/>
      <c r="AH770" s="2322"/>
      <c r="AI770" s="2322"/>
      <c r="AJ770" s="2322"/>
      <c r="AK770" s="908"/>
      <c r="AL770" s="909"/>
      <c r="AM770" s="2322"/>
      <c r="AN770" s="2322"/>
      <c r="AO770" s="2322"/>
      <c r="AP770" s="2322"/>
      <c r="AQ770" s="2322"/>
      <c r="AR770" s="2322"/>
      <c r="AS770" s="2322"/>
      <c r="AT770" s="2322"/>
      <c r="AU770" s="2322"/>
      <c r="AV770" s="2322"/>
      <c r="AW770" s="2322"/>
      <c r="AX770" s="2322"/>
      <c r="AY770" s="2322"/>
      <c r="AZ770" s="2322"/>
      <c r="BA770" s="2322"/>
      <c r="BB770" s="2322"/>
      <c r="BC770" s="910"/>
      <c r="BD770" s="718"/>
      <c r="BE770" s="716"/>
      <c r="BF770" s="716"/>
      <c r="BG770" s="716"/>
    </row>
    <row r="771" spans="1:90" ht="27" customHeight="1">
      <c r="B771" s="904"/>
      <c r="C771" s="2320"/>
      <c r="D771" s="2320"/>
      <c r="E771" s="2320"/>
      <c r="F771" s="2320"/>
      <c r="G771" s="2320"/>
      <c r="H771" s="2320"/>
      <c r="I771" s="2320"/>
      <c r="J771" s="2320"/>
      <c r="K771" s="2320"/>
      <c r="L771" s="2320"/>
      <c r="M771" s="2320"/>
      <c r="N771" s="2321"/>
      <c r="O771" s="905"/>
      <c r="P771" s="906"/>
      <c r="Q771" s="906"/>
      <c r="R771" s="906"/>
      <c r="S771" s="906"/>
      <c r="T771" s="907"/>
      <c r="U771" s="2322"/>
      <c r="V771" s="2322"/>
      <c r="W771" s="2322"/>
      <c r="X771" s="2322"/>
      <c r="Y771" s="2322"/>
      <c r="Z771" s="2322"/>
      <c r="AA771" s="2322"/>
      <c r="AB771" s="2322"/>
      <c r="AC771" s="2322"/>
      <c r="AD771" s="2322"/>
      <c r="AE771" s="2322"/>
      <c r="AF771" s="2322"/>
      <c r="AG771" s="2322"/>
      <c r="AH771" s="2322"/>
      <c r="AI771" s="2322"/>
      <c r="AJ771" s="2322"/>
      <c r="AK771" s="908"/>
      <c r="AL771" s="909"/>
      <c r="AM771" s="2322"/>
      <c r="AN771" s="2322"/>
      <c r="AO771" s="2322"/>
      <c r="AP771" s="2322"/>
      <c r="AQ771" s="2322"/>
      <c r="AR771" s="2322"/>
      <c r="AS771" s="2322"/>
      <c r="AT771" s="2322"/>
      <c r="AU771" s="2322"/>
      <c r="AV771" s="2322"/>
      <c r="AW771" s="2322"/>
      <c r="AX771" s="2322"/>
      <c r="AY771" s="2322"/>
      <c r="AZ771" s="2322"/>
      <c r="BA771" s="2322"/>
      <c r="BB771" s="2322"/>
      <c r="BC771" s="910"/>
      <c r="BD771" s="718"/>
      <c r="BE771" s="716"/>
      <c r="BF771" s="716"/>
      <c r="BG771" s="716"/>
    </row>
    <row r="772" spans="1:90" ht="27" customHeight="1">
      <c r="B772" s="904"/>
      <c r="C772" s="2320"/>
      <c r="D772" s="2320"/>
      <c r="E772" s="2320"/>
      <c r="F772" s="2320"/>
      <c r="G772" s="2320"/>
      <c r="H772" s="2320"/>
      <c r="I772" s="2320"/>
      <c r="J772" s="2320"/>
      <c r="K772" s="2320"/>
      <c r="L772" s="2320"/>
      <c r="M772" s="2320"/>
      <c r="N772" s="2321"/>
      <c r="O772" s="905"/>
      <c r="P772" s="906"/>
      <c r="Q772" s="906"/>
      <c r="R772" s="906"/>
      <c r="S772" s="906"/>
      <c r="T772" s="907"/>
      <c r="U772" s="2322"/>
      <c r="V772" s="2322"/>
      <c r="W772" s="2322"/>
      <c r="X772" s="2322"/>
      <c r="Y772" s="2322"/>
      <c r="Z772" s="2322"/>
      <c r="AA772" s="2322"/>
      <c r="AB772" s="2322"/>
      <c r="AC772" s="2322"/>
      <c r="AD772" s="2322"/>
      <c r="AE772" s="2322"/>
      <c r="AF772" s="2322"/>
      <c r="AG772" s="2322"/>
      <c r="AH772" s="2322"/>
      <c r="AI772" s="2322"/>
      <c r="AJ772" s="2322"/>
      <c r="AK772" s="908"/>
      <c r="AL772" s="909"/>
      <c r="AM772" s="2322"/>
      <c r="AN772" s="2322"/>
      <c r="AO772" s="2322"/>
      <c r="AP772" s="2322"/>
      <c r="AQ772" s="2322"/>
      <c r="AR772" s="2322"/>
      <c r="AS772" s="2322"/>
      <c r="AT772" s="2322"/>
      <c r="AU772" s="2322"/>
      <c r="AV772" s="2322"/>
      <c r="AW772" s="2322"/>
      <c r="AX772" s="2322"/>
      <c r="AY772" s="2322"/>
      <c r="AZ772" s="2322"/>
      <c r="BA772" s="2322"/>
      <c r="BB772" s="2322"/>
      <c r="BC772" s="910"/>
      <c r="BD772" s="718"/>
      <c r="BE772" s="716"/>
      <c r="BF772" s="716"/>
      <c r="BG772" s="716"/>
    </row>
    <row r="773" spans="1:90" ht="27" customHeight="1">
      <c r="B773" s="911"/>
      <c r="C773" s="2320"/>
      <c r="D773" s="2320"/>
      <c r="E773" s="2320"/>
      <c r="F773" s="2320"/>
      <c r="G773" s="2320"/>
      <c r="H773" s="2320"/>
      <c r="I773" s="2320"/>
      <c r="J773" s="2320"/>
      <c r="K773" s="2320"/>
      <c r="L773" s="2320"/>
      <c r="M773" s="2320"/>
      <c r="N773" s="2321"/>
      <c r="O773" s="912"/>
      <c r="P773" s="913"/>
      <c r="Q773" s="913"/>
      <c r="R773" s="913"/>
      <c r="S773" s="913"/>
      <c r="T773" s="914"/>
      <c r="U773" s="2361"/>
      <c r="V773" s="2361"/>
      <c r="W773" s="2361"/>
      <c r="X773" s="2361"/>
      <c r="Y773" s="2361"/>
      <c r="Z773" s="2361"/>
      <c r="AA773" s="2361"/>
      <c r="AB773" s="2361"/>
      <c r="AC773" s="2361"/>
      <c r="AD773" s="2361"/>
      <c r="AE773" s="2361"/>
      <c r="AF773" s="2361"/>
      <c r="AG773" s="2361"/>
      <c r="AH773" s="2361"/>
      <c r="AI773" s="2361"/>
      <c r="AJ773" s="2361"/>
      <c r="AK773" s="915"/>
      <c r="AL773" s="916"/>
      <c r="AM773" s="2361"/>
      <c r="AN773" s="2361"/>
      <c r="AO773" s="2361"/>
      <c r="AP773" s="2361"/>
      <c r="AQ773" s="2361"/>
      <c r="AR773" s="2361"/>
      <c r="AS773" s="2361"/>
      <c r="AT773" s="2361"/>
      <c r="AU773" s="2361"/>
      <c r="AV773" s="2361"/>
      <c r="AW773" s="2361"/>
      <c r="AX773" s="2361"/>
      <c r="AY773" s="2361"/>
      <c r="AZ773" s="2361"/>
      <c r="BA773" s="2361"/>
      <c r="BB773" s="2361"/>
      <c r="BC773" s="917"/>
      <c r="BD773" s="718"/>
      <c r="BE773" s="716"/>
      <c r="BF773" s="716"/>
      <c r="BG773" s="716"/>
    </row>
    <row r="774" spans="1:90" ht="27" customHeight="1" thickBot="1">
      <c r="A774" s="617"/>
      <c r="B774" s="911"/>
      <c r="C774" s="2362"/>
      <c r="D774" s="2362"/>
      <c r="E774" s="2362"/>
      <c r="F774" s="2362"/>
      <c r="G774" s="2362"/>
      <c r="H774" s="2362"/>
      <c r="I774" s="2362"/>
      <c r="J774" s="2362"/>
      <c r="K774" s="2362"/>
      <c r="L774" s="2362"/>
      <c r="M774" s="2362"/>
      <c r="N774" s="2363"/>
      <c r="O774" s="912"/>
      <c r="P774" s="913"/>
      <c r="Q774" s="913"/>
      <c r="R774" s="913"/>
      <c r="S774" s="913"/>
      <c r="T774" s="914"/>
      <c r="U774" s="2361"/>
      <c r="V774" s="2361"/>
      <c r="W774" s="2361"/>
      <c r="X774" s="2361"/>
      <c r="Y774" s="2361"/>
      <c r="Z774" s="2361"/>
      <c r="AA774" s="2361"/>
      <c r="AB774" s="2361"/>
      <c r="AC774" s="2361"/>
      <c r="AD774" s="2361"/>
      <c r="AE774" s="2361"/>
      <c r="AF774" s="2361"/>
      <c r="AG774" s="2361"/>
      <c r="AH774" s="2361"/>
      <c r="AI774" s="2361"/>
      <c r="AJ774" s="2361"/>
      <c r="AK774" s="915"/>
      <c r="AL774" s="916"/>
      <c r="AM774" s="2361"/>
      <c r="AN774" s="2361"/>
      <c r="AO774" s="2361"/>
      <c r="AP774" s="2361"/>
      <c r="AQ774" s="2361"/>
      <c r="AR774" s="2361"/>
      <c r="AS774" s="2361"/>
      <c r="AT774" s="2361"/>
      <c r="AU774" s="2361"/>
      <c r="AV774" s="2361"/>
      <c r="AW774" s="2361"/>
      <c r="AX774" s="2361"/>
      <c r="AY774" s="2361"/>
      <c r="AZ774" s="2361"/>
      <c r="BA774" s="2361"/>
      <c r="BB774" s="2361"/>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7230</v>
      </c>
      <c r="CL782" s="47" t="s">
        <v>7231</v>
      </c>
    </row>
    <row r="783" spans="1:90" ht="27" customHeight="1" thickTop="1">
      <c r="B783" s="898"/>
      <c r="C783" s="2332">
        <v>6.54E-2</v>
      </c>
      <c r="D783" s="2332"/>
      <c r="E783" s="2332"/>
      <c r="F783" s="2332"/>
      <c r="G783" s="2332"/>
      <c r="H783" s="2332"/>
      <c r="I783" s="2332"/>
      <c r="J783" s="2332"/>
      <c r="K783" s="2332"/>
      <c r="L783" s="2332"/>
      <c r="M783" s="2332"/>
      <c r="N783" s="2333"/>
      <c r="O783" s="899" t="s">
        <v>7183</v>
      </c>
      <c r="P783" s="899"/>
      <c r="Q783" s="899"/>
      <c r="R783" s="899"/>
      <c r="S783" s="899"/>
      <c r="T783" s="900"/>
      <c r="U783" s="2334" t="s">
        <v>7259</v>
      </c>
      <c r="V783" s="2334"/>
      <c r="W783" s="2334"/>
      <c r="X783" s="2334"/>
      <c r="Y783" s="2334"/>
      <c r="Z783" s="2334"/>
      <c r="AA783" s="2334"/>
      <c r="AB783" s="2334"/>
      <c r="AC783" s="2334"/>
      <c r="AD783" s="2334"/>
      <c r="AE783" s="2334"/>
      <c r="AF783" s="2334"/>
      <c r="AG783" s="2334"/>
      <c r="AH783" s="2334"/>
      <c r="AI783" s="2334"/>
      <c r="AJ783" s="2334"/>
      <c r="AK783" s="901"/>
      <c r="AL783" s="902"/>
      <c r="AM783" s="2334" t="s">
        <v>7260</v>
      </c>
      <c r="AN783" s="2334"/>
      <c r="AO783" s="2334"/>
      <c r="AP783" s="2334"/>
      <c r="AQ783" s="2334"/>
      <c r="AR783" s="2334"/>
      <c r="AS783" s="2334"/>
      <c r="AT783" s="2334"/>
      <c r="AU783" s="2334"/>
      <c r="AV783" s="2334"/>
      <c r="AW783" s="2334"/>
      <c r="AX783" s="2334"/>
      <c r="AY783" s="2334"/>
      <c r="AZ783" s="2334"/>
      <c r="BA783" s="2334"/>
      <c r="BB783" s="2334"/>
      <c r="BC783" s="903"/>
      <c r="BD783" s="718"/>
      <c r="BE783" s="716"/>
      <c r="BF783" s="716"/>
      <c r="BG783" s="716"/>
      <c r="CK783" s="615" t="s">
        <v>7195</v>
      </c>
      <c r="CL783" s="615">
        <v>6.54E-2</v>
      </c>
    </row>
    <row r="784" spans="1:90" ht="27" customHeight="1">
      <c r="B784" s="904"/>
      <c r="C784" s="2320">
        <v>5.3199999999999997E-2</v>
      </c>
      <c r="D784" s="2320"/>
      <c r="E784" s="2320"/>
      <c r="F784" s="2320"/>
      <c r="G784" s="2320"/>
      <c r="H784" s="2320"/>
      <c r="I784" s="2320"/>
      <c r="J784" s="2320"/>
      <c r="K784" s="2320"/>
      <c r="L784" s="2320"/>
      <c r="M784" s="2320"/>
      <c r="N784" s="2321"/>
      <c r="O784" s="905"/>
      <c r="P784" s="906"/>
      <c r="Q784" s="906"/>
      <c r="R784" s="906"/>
      <c r="S784" s="906"/>
      <c r="T784" s="907"/>
      <c r="U784" s="2322" t="s">
        <v>7259</v>
      </c>
      <c r="V784" s="2322"/>
      <c r="W784" s="2322"/>
      <c r="X784" s="2322"/>
      <c r="Y784" s="2322"/>
      <c r="Z784" s="2322"/>
      <c r="AA784" s="2322"/>
      <c r="AB784" s="2322"/>
      <c r="AC784" s="2322"/>
      <c r="AD784" s="2322"/>
      <c r="AE784" s="2322"/>
      <c r="AF784" s="2322"/>
      <c r="AG784" s="2322"/>
      <c r="AH784" s="2322"/>
      <c r="AI784" s="2322"/>
      <c r="AJ784" s="2322"/>
      <c r="AK784" s="908"/>
      <c r="AL784" s="909"/>
      <c r="AM784" s="2322" t="s">
        <v>7260</v>
      </c>
      <c r="AN784" s="2322"/>
      <c r="AO784" s="2322"/>
      <c r="AP784" s="2322"/>
      <c r="AQ784" s="2322"/>
      <c r="AR784" s="2322"/>
      <c r="AS784" s="2322"/>
      <c r="AT784" s="2322"/>
      <c r="AU784" s="2322"/>
      <c r="AV784" s="2322"/>
      <c r="AW784" s="2322"/>
      <c r="AX784" s="2322"/>
      <c r="AY784" s="2322"/>
      <c r="AZ784" s="2322"/>
      <c r="BA784" s="2322"/>
      <c r="BB784" s="2322"/>
      <c r="BC784" s="910"/>
      <c r="BD784" s="718"/>
      <c r="BE784" s="716"/>
      <c r="BF784" s="716"/>
      <c r="BG784" s="716"/>
      <c r="CK784" s="615"/>
      <c r="CL784" s="615"/>
    </row>
    <row r="785" spans="1:90" ht="27" customHeight="1">
      <c r="B785" s="904"/>
      <c r="C785" s="2320">
        <v>5.3199999999999997E-2</v>
      </c>
      <c r="D785" s="2320"/>
      <c r="E785" s="2320"/>
      <c r="F785" s="2320"/>
      <c r="G785" s="2320"/>
      <c r="H785" s="2320"/>
      <c r="I785" s="2320"/>
      <c r="J785" s="2320"/>
      <c r="K785" s="2320"/>
      <c r="L785" s="2320"/>
      <c r="M785" s="2320"/>
      <c r="N785" s="2321"/>
      <c r="O785" s="905"/>
      <c r="P785" s="906"/>
      <c r="Q785" s="906"/>
      <c r="R785" s="906"/>
      <c r="S785" s="906"/>
      <c r="T785" s="907"/>
      <c r="U785" s="2322" t="s">
        <v>7259</v>
      </c>
      <c r="V785" s="2322"/>
      <c r="W785" s="2322"/>
      <c r="X785" s="2322"/>
      <c r="Y785" s="2322"/>
      <c r="Z785" s="2322"/>
      <c r="AA785" s="2322"/>
      <c r="AB785" s="2322"/>
      <c r="AC785" s="2322"/>
      <c r="AD785" s="2322"/>
      <c r="AE785" s="2322"/>
      <c r="AF785" s="2322"/>
      <c r="AG785" s="2322"/>
      <c r="AH785" s="2322"/>
      <c r="AI785" s="2322"/>
      <c r="AJ785" s="2322"/>
      <c r="AK785" s="908"/>
      <c r="AL785" s="909"/>
      <c r="AM785" s="2322" t="s">
        <v>7260</v>
      </c>
      <c r="AN785" s="2322"/>
      <c r="AO785" s="2322"/>
      <c r="AP785" s="2322"/>
      <c r="AQ785" s="2322"/>
      <c r="AR785" s="2322"/>
      <c r="AS785" s="2322"/>
      <c r="AT785" s="2322"/>
      <c r="AU785" s="2322"/>
      <c r="AV785" s="2322"/>
      <c r="AW785" s="2322"/>
      <c r="AX785" s="2322"/>
      <c r="AY785" s="2322"/>
      <c r="AZ785" s="2322"/>
      <c r="BA785" s="2322"/>
      <c r="BB785" s="2322"/>
      <c r="BC785" s="910"/>
      <c r="BD785" s="718"/>
      <c r="BE785" s="716"/>
      <c r="BF785" s="716"/>
      <c r="BG785" s="716"/>
      <c r="CK785" s="615"/>
      <c r="CL785" s="615">
        <v>5.3199999999999997E-2</v>
      </c>
    </row>
    <row r="786" spans="1:90" ht="27" customHeight="1">
      <c r="B786" s="904"/>
      <c r="C786" s="2320">
        <f>IF('STEP１（第１入力頁）'!$K88="","",'STEP１（第１入力頁）'!$K88)</f>
        <v>30</v>
      </c>
      <c r="D786" s="2320"/>
      <c r="E786" s="2320"/>
      <c r="F786" s="2320"/>
      <c r="G786" s="2320"/>
      <c r="H786" s="2320"/>
      <c r="I786" s="2320"/>
      <c r="J786" s="2320"/>
      <c r="K786" s="2320"/>
      <c r="L786" s="2320"/>
      <c r="M786" s="2320"/>
      <c r="N786" s="2321"/>
      <c r="O786" s="905"/>
      <c r="P786" s="906"/>
      <c r="Q786" s="906"/>
      <c r="R786" s="906"/>
      <c r="S786" s="906"/>
      <c r="T786" s="907"/>
      <c r="U786" s="2322" t="str">
        <f>IF('STEP１（第１入力頁）'!$K88="","",'STEP２（第３表～）'!CK783 &amp;"熱供給の基礎排出係数")</f>
        <v>北海道地域暖房株式会社熱供給の基礎排出係数</v>
      </c>
      <c r="V786" s="2322"/>
      <c r="W786" s="2322"/>
      <c r="X786" s="2322"/>
      <c r="Y786" s="2322"/>
      <c r="Z786" s="2322"/>
      <c r="AA786" s="2322"/>
      <c r="AB786" s="2322"/>
      <c r="AC786" s="2322"/>
      <c r="AD786" s="2322"/>
      <c r="AE786" s="2322"/>
      <c r="AF786" s="2322"/>
      <c r="AG786" s="2322"/>
      <c r="AH786" s="2322"/>
      <c r="AI786" s="2322"/>
      <c r="AJ786" s="2322"/>
      <c r="AK786" s="908"/>
      <c r="AL786" s="909"/>
      <c r="AM786" s="2322" t="str">
        <f>IF('STEP１（第１入力頁）'!$K88="","",'STEP２（第３表～）'!CK783 &amp;"地域の工場等")</f>
        <v>北海道地域暖房株式会社地域の工場等</v>
      </c>
      <c r="AN786" s="2322"/>
      <c r="AO786" s="2322"/>
      <c r="AP786" s="2322"/>
      <c r="AQ786" s="2322"/>
      <c r="AR786" s="2322"/>
      <c r="AS786" s="2322"/>
      <c r="AT786" s="2322"/>
      <c r="AU786" s="2322"/>
      <c r="AV786" s="2322"/>
      <c r="AW786" s="2322"/>
      <c r="AX786" s="2322"/>
      <c r="AY786" s="2322"/>
      <c r="AZ786" s="2322"/>
      <c r="BA786" s="2322"/>
      <c r="BB786" s="2322"/>
      <c r="BC786" s="910"/>
      <c r="BD786" s="718"/>
      <c r="BE786" s="716"/>
      <c r="BF786" s="716"/>
      <c r="BG786" s="716"/>
      <c r="CK786" s="615"/>
      <c r="CL786" s="615">
        <v>5.3199999999999997E-2</v>
      </c>
    </row>
    <row r="787" spans="1:90" ht="27" customHeight="1">
      <c r="B787" s="904"/>
      <c r="C787" s="2320">
        <f>IF('STEP１（第１入力頁）'!$K88="","",'STEP１（第１入力頁）'!$K88)</f>
        <v>30</v>
      </c>
      <c r="D787" s="2320"/>
      <c r="E787" s="2320"/>
      <c r="F787" s="2320"/>
      <c r="G787" s="2320"/>
      <c r="H787" s="2320"/>
      <c r="I787" s="2320"/>
      <c r="J787" s="2320"/>
      <c r="K787" s="2320"/>
      <c r="L787" s="2320"/>
      <c r="M787" s="2320"/>
      <c r="N787" s="2321"/>
      <c r="O787" s="905"/>
      <c r="P787" s="906"/>
      <c r="Q787" s="906"/>
      <c r="R787" s="906"/>
      <c r="S787" s="906"/>
      <c r="T787" s="907"/>
      <c r="U787" s="2322" t="str">
        <f>IF('STEP１（第１入力頁）'!$K88="","",'STEP２（第３表～）'!CK783 &amp;"熱供給の基礎排出係数")</f>
        <v>北海道地域暖房株式会社熱供給の基礎排出係数</v>
      </c>
      <c r="V787" s="2322"/>
      <c r="W787" s="2322"/>
      <c r="X787" s="2322"/>
      <c r="Y787" s="2322"/>
      <c r="Z787" s="2322"/>
      <c r="AA787" s="2322"/>
      <c r="AB787" s="2322"/>
      <c r="AC787" s="2322"/>
      <c r="AD787" s="2322"/>
      <c r="AE787" s="2322"/>
      <c r="AF787" s="2322"/>
      <c r="AG787" s="2322"/>
      <c r="AH787" s="2322"/>
      <c r="AI787" s="2322"/>
      <c r="AJ787" s="2322"/>
      <c r="AK787" s="908"/>
      <c r="AL787" s="909"/>
      <c r="AM787" s="2322" t="str">
        <f>IF('STEP１（第１入力頁）'!$K88="","",'STEP２（第３表～）'!CK783 &amp;"地域の工場等")</f>
        <v>北海道地域暖房株式会社地域の工場等</v>
      </c>
      <c r="AN787" s="2322"/>
      <c r="AO787" s="2322"/>
      <c r="AP787" s="2322"/>
      <c r="AQ787" s="2322"/>
      <c r="AR787" s="2322"/>
      <c r="AS787" s="2322"/>
      <c r="AT787" s="2322"/>
      <c r="AU787" s="2322"/>
      <c r="AV787" s="2322"/>
      <c r="AW787" s="2322"/>
      <c r="AX787" s="2322"/>
      <c r="AY787" s="2322"/>
      <c r="AZ787" s="2322"/>
      <c r="BA787" s="2322"/>
      <c r="BB787" s="2322"/>
      <c r="BC787" s="910"/>
      <c r="BD787" s="718"/>
      <c r="BE787" s="716"/>
      <c r="BF787" s="716"/>
      <c r="BG787" s="716"/>
    </row>
    <row r="788" spans="1:90" ht="27" customHeight="1">
      <c r="B788" s="904"/>
      <c r="C788" s="2320"/>
      <c r="D788" s="2320"/>
      <c r="E788" s="2320"/>
      <c r="F788" s="2320"/>
      <c r="G788" s="2320"/>
      <c r="H788" s="2320"/>
      <c r="I788" s="2320"/>
      <c r="J788" s="2320"/>
      <c r="K788" s="2320"/>
      <c r="L788" s="2320"/>
      <c r="M788" s="2320"/>
      <c r="N788" s="2321"/>
      <c r="O788" s="905"/>
      <c r="P788" s="906"/>
      <c r="Q788" s="906"/>
      <c r="R788" s="906"/>
      <c r="S788" s="906"/>
      <c r="T788" s="907"/>
      <c r="U788" s="2322"/>
      <c r="V788" s="2322"/>
      <c r="W788" s="2322"/>
      <c r="X788" s="2322"/>
      <c r="Y788" s="2322"/>
      <c r="Z788" s="2322"/>
      <c r="AA788" s="2322"/>
      <c r="AB788" s="2322"/>
      <c r="AC788" s="2322"/>
      <c r="AD788" s="2322"/>
      <c r="AE788" s="2322"/>
      <c r="AF788" s="2322"/>
      <c r="AG788" s="2322"/>
      <c r="AH788" s="2322"/>
      <c r="AI788" s="2322"/>
      <c r="AJ788" s="2322"/>
      <c r="AK788" s="908"/>
      <c r="AL788" s="909"/>
      <c r="AM788" s="2322"/>
      <c r="AN788" s="2322"/>
      <c r="AO788" s="2322"/>
      <c r="AP788" s="2322"/>
      <c r="AQ788" s="2322"/>
      <c r="AR788" s="2322"/>
      <c r="AS788" s="2322"/>
      <c r="AT788" s="2322"/>
      <c r="AU788" s="2322"/>
      <c r="AV788" s="2322"/>
      <c r="AW788" s="2322"/>
      <c r="AX788" s="2322"/>
      <c r="AY788" s="2322"/>
      <c r="AZ788" s="2322"/>
      <c r="BA788" s="2322"/>
      <c r="BB788" s="2322"/>
      <c r="BC788" s="910"/>
      <c r="BD788" s="718"/>
      <c r="BE788" s="716"/>
      <c r="BF788" s="716"/>
      <c r="BG788" s="716"/>
    </row>
    <row r="789" spans="1:90" ht="27" customHeight="1">
      <c r="B789" s="904"/>
      <c r="C789" s="2320"/>
      <c r="D789" s="2320"/>
      <c r="E789" s="2320"/>
      <c r="F789" s="2320"/>
      <c r="G789" s="2320"/>
      <c r="H789" s="2320"/>
      <c r="I789" s="2320"/>
      <c r="J789" s="2320"/>
      <c r="K789" s="2320"/>
      <c r="L789" s="2320"/>
      <c r="M789" s="2320"/>
      <c r="N789" s="2321"/>
      <c r="O789" s="905"/>
      <c r="P789" s="906"/>
      <c r="Q789" s="906"/>
      <c r="R789" s="906"/>
      <c r="S789" s="906"/>
      <c r="T789" s="907"/>
      <c r="U789" s="2322"/>
      <c r="V789" s="2322"/>
      <c r="W789" s="2322"/>
      <c r="X789" s="2322"/>
      <c r="Y789" s="2322"/>
      <c r="Z789" s="2322"/>
      <c r="AA789" s="2322"/>
      <c r="AB789" s="2322"/>
      <c r="AC789" s="2322"/>
      <c r="AD789" s="2322"/>
      <c r="AE789" s="2322"/>
      <c r="AF789" s="2322"/>
      <c r="AG789" s="2322"/>
      <c r="AH789" s="2322"/>
      <c r="AI789" s="2322"/>
      <c r="AJ789" s="2322"/>
      <c r="AK789" s="908"/>
      <c r="AL789" s="909"/>
      <c r="AM789" s="2322"/>
      <c r="AN789" s="2322"/>
      <c r="AO789" s="2322"/>
      <c r="AP789" s="2322"/>
      <c r="AQ789" s="2322"/>
      <c r="AR789" s="2322"/>
      <c r="AS789" s="2322"/>
      <c r="AT789" s="2322"/>
      <c r="AU789" s="2322"/>
      <c r="AV789" s="2322"/>
      <c r="AW789" s="2322"/>
      <c r="AX789" s="2322"/>
      <c r="AY789" s="2322"/>
      <c r="AZ789" s="2322"/>
      <c r="BA789" s="2322"/>
      <c r="BB789" s="2322"/>
      <c r="BC789" s="910"/>
      <c r="BD789" s="718"/>
      <c r="BE789" s="716"/>
      <c r="BF789" s="716"/>
      <c r="BG789" s="716"/>
    </row>
    <row r="790" spans="1:90" ht="27" customHeight="1">
      <c r="B790" s="904"/>
      <c r="C790" s="2320"/>
      <c r="D790" s="2320"/>
      <c r="E790" s="2320"/>
      <c r="F790" s="2320"/>
      <c r="G790" s="2320"/>
      <c r="H790" s="2320"/>
      <c r="I790" s="2320"/>
      <c r="J790" s="2320"/>
      <c r="K790" s="2320"/>
      <c r="L790" s="2320"/>
      <c r="M790" s="2320"/>
      <c r="N790" s="2321"/>
      <c r="O790" s="905"/>
      <c r="P790" s="906"/>
      <c r="Q790" s="906"/>
      <c r="R790" s="906"/>
      <c r="S790" s="906"/>
      <c r="T790" s="907"/>
      <c r="U790" s="2322"/>
      <c r="V790" s="2322"/>
      <c r="W790" s="2322"/>
      <c r="X790" s="2322"/>
      <c r="Y790" s="2322"/>
      <c r="Z790" s="2322"/>
      <c r="AA790" s="2322"/>
      <c r="AB790" s="2322"/>
      <c r="AC790" s="2322"/>
      <c r="AD790" s="2322"/>
      <c r="AE790" s="2322"/>
      <c r="AF790" s="2322"/>
      <c r="AG790" s="2322"/>
      <c r="AH790" s="2322"/>
      <c r="AI790" s="2322"/>
      <c r="AJ790" s="2322"/>
      <c r="AK790" s="908"/>
      <c r="AL790" s="909"/>
      <c r="AM790" s="2322"/>
      <c r="AN790" s="2322"/>
      <c r="AO790" s="2322"/>
      <c r="AP790" s="2322"/>
      <c r="AQ790" s="2322"/>
      <c r="AR790" s="2322"/>
      <c r="AS790" s="2322"/>
      <c r="AT790" s="2322"/>
      <c r="AU790" s="2322"/>
      <c r="AV790" s="2322"/>
      <c r="AW790" s="2322"/>
      <c r="AX790" s="2322"/>
      <c r="AY790" s="2322"/>
      <c r="AZ790" s="2322"/>
      <c r="BA790" s="2322"/>
      <c r="BB790" s="2322"/>
      <c r="BC790" s="910"/>
      <c r="BD790" s="718"/>
      <c r="BE790" s="716"/>
      <c r="BF790" s="716"/>
      <c r="BG790" s="716"/>
    </row>
    <row r="791" spans="1:90" ht="27" customHeight="1">
      <c r="B791" s="911"/>
      <c r="C791" s="2320"/>
      <c r="D791" s="2320"/>
      <c r="E791" s="2320"/>
      <c r="F791" s="2320"/>
      <c r="G791" s="2320"/>
      <c r="H791" s="2320"/>
      <c r="I791" s="2320"/>
      <c r="J791" s="2320"/>
      <c r="K791" s="2320"/>
      <c r="L791" s="2320"/>
      <c r="M791" s="2320"/>
      <c r="N791" s="2321"/>
      <c r="O791" s="912"/>
      <c r="P791" s="913"/>
      <c r="Q791" s="913"/>
      <c r="R791" s="913"/>
      <c r="S791" s="913"/>
      <c r="T791" s="914"/>
      <c r="U791" s="2361"/>
      <c r="V791" s="2361"/>
      <c r="W791" s="2361"/>
      <c r="X791" s="2361"/>
      <c r="Y791" s="2361"/>
      <c r="Z791" s="2361"/>
      <c r="AA791" s="2361"/>
      <c r="AB791" s="2361"/>
      <c r="AC791" s="2361"/>
      <c r="AD791" s="2361"/>
      <c r="AE791" s="2361"/>
      <c r="AF791" s="2361"/>
      <c r="AG791" s="2361"/>
      <c r="AH791" s="2361"/>
      <c r="AI791" s="2361"/>
      <c r="AJ791" s="2361"/>
      <c r="AK791" s="915"/>
      <c r="AL791" s="916"/>
      <c r="AM791" s="2361"/>
      <c r="AN791" s="2361"/>
      <c r="AO791" s="2361"/>
      <c r="AP791" s="2361"/>
      <c r="AQ791" s="2361"/>
      <c r="AR791" s="2361"/>
      <c r="AS791" s="2361"/>
      <c r="AT791" s="2361"/>
      <c r="AU791" s="2361"/>
      <c r="AV791" s="2361"/>
      <c r="AW791" s="2361"/>
      <c r="AX791" s="2361"/>
      <c r="AY791" s="2361"/>
      <c r="AZ791" s="2361"/>
      <c r="BA791" s="2361"/>
      <c r="BB791" s="2361"/>
      <c r="BC791" s="917"/>
      <c r="BD791" s="718"/>
      <c r="BE791" s="716"/>
      <c r="BF791" s="716"/>
      <c r="BG791" s="716"/>
    </row>
    <row r="792" spans="1:90" ht="27" customHeight="1" thickBot="1">
      <c r="A792" s="617"/>
      <c r="B792" s="911"/>
      <c r="C792" s="2362"/>
      <c r="D792" s="2362"/>
      <c r="E792" s="2362"/>
      <c r="F792" s="2362"/>
      <c r="G792" s="2362"/>
      <c r="H792" s="2362"/>
      <c r="I792" s="2362"/>
      <c r="J792" s="2362"/>
      <c r="K792" s="2362"/>
      <c r="L792" s="2362"/>
      <c r="M792" s="2362"/>
      <c r="N792" s="2363"/>
      <c r="O792" s="912"/>
      <c r="P792" s="913"/>
      <c r="Q792" s="913"/>
      <c r="R792" s="913"/>
      <c r="S792" s="913"/>
      <c r="T792" s="914"/>
      <c r="U792" s="2361"/>
      <c r="V792" s="2361"/>
      <c r="W792" s="2361"/>
      <c r="X792" s="2361"/>
      <c r="Y792" s="2361"/>
      <c r="Z792" s="2361"/>
      <c r="AA792" s="2361"/>
      <c r="AB792" s="2361"/>
      <c r="AC792" s="2361"/>
      <c r="AD792" s="2361"/>
      <c r="AE792" s="2361"/>
      <c r="AF792" s="2361"/>
      <c r="AG792" s="2361"/>
      <c r="AH792" s="2361"/>
      <c r="AI792" s="2361"/>
      <c r="AJ792" s="2361"/>
      <c r="AK792" s="915"/>
      <c r="AL792" s="916"/>
      <c r="AM792" s="2361"/>
      <c r="AN792" s="2361"/>
      <c r="AO792" s="2361"/>
      <c r="AP792" s="2361"/>
      <c r="AQ792" s="2361"/>
      <c r="AR792" s="2361"/>
      <c r="AS792" s="2361"/>
      <c r="AT792" s="2361"/>
      <c r="AU792" s="2361"/>
      <c r="AV792" s="2361"/>
      <c r="AW792" s="2361"/>
      <c r="AX792" s="2361"/>
      <c r="AY792" s="2361"/>
      <c r="AZ792" s="2361"/>
      <c r="BA792" s="2361"/>
      <c r="BB792" s="2361"/>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2360" t="s">
        <v>7293</v>
      </c>
      <c r="D800" s="2360"/>
      <c r="E800" s="2360"/>
      <c r="F800" s="2360"/>
      <c r="G800" s="2360"/>
      <c r="H800" s="2360"/>
      <c r="I800" s="2360"/>
      <c r="J800" s="2360"/>
      <c r="K800" s="2360"/>
      <c r="L800" s="2360"/>
      <c r="M800" s="2360"/>
      <c r="N800" s="2360"/>
      <c r="O800" s="2360"/>
      <c r="P800" s="2360"/>
      <c r="Q800" s="2360"/>
      <c r="R800" s="2360"/>
      <c r="S800" s="2360"/>
      <c r="T800" s="2360"/>
      <c r="U800" s="2360"/>
      <c r="V800" s="2360"/>
      <c r="W800" s="2360"/>
      <c r="X800" s="2360"/>
      <c r="Y800" s="2360"/>
      <c r="Z800" s="2360"/>
      <c r="AA800" s="2360"/>
      <c r="AB800" s="2360"/>
      <c r="AC800" s="2360"/>
      <c r="AD800" s="2360"/>
      <c r="AE800" s="2360"/>
      <c r="AF800" s="2360"/>
      <c r="AG800" s="2360"/>
      <c r="AH800" s="2360"/>
      <c r="AI800" s="2360"/>
      <c r="AJ800" s="2360"/>
      <c r="AK800" s="2360"/>
      <c r="AL800" s="2360"/>
      <c r="AM800" s="2360"/>
      <c r="AN800" s="2360"/>
      <c r="AO800" s="2360"/>
      <c r="AP800" s="2360"/>
      <c r="AQ800" s="2360"/>
      <c r="AR800" s="2360"/>
      <c r="AS800" s="2360"/>
      <c r="AT800" s="2360"/>
      <c r="AU800" s="2360"/>
      <c r="AV800" s="2360"/>
      <c r="AW800" s="2360"/>
      <c r="AX800" s="2360"/>
      <c r="AY800" s="2360"/>
      <c r="AZ800" s="2360"/>
      <c r="BA800" s="2360"/>
      <c r="BB800" s="2360"/>
      <c r="BC800" s="2360"/>
      <c r="BD800" s="2360"/>
      <c r="BE800" s="2360"/>
      <c r="BF800" s="734"/>
      <c r="BG800" s="606"/>
      <c r="BY800" s="726"/>
    </row>
    <row r="801" spans="1:77" s="601" customFormat="1" ht="30" customHeight="1">
      <c r="A801" s="608"/>
      <c r="B801" s="735"/>
      <c r="C801" s="2346"/>
      <c r="D801" s="2346"/>
      <c r="E801" s="2346"/>
      <c r="F801" s="2346"/>
      <c r="G801" s="2346"/>
      <c r="H801" s="2346"/>
      <c r="I801" s="2346"/>
      <c r="J801" s="2346"/>
      <c r="K801" s="2346"/>
      <c r="L801" s="2346"/>
      <c r="M801" s="2346"/>
      <c r="N801" s="2346"/>
      <c r="O801" s="2346"/>
      <c r="P801" s="2346"/>
      <c r="Q801" s="2346"/>
      <c r="R801" s="2346"/>
      <c r="S801" s="2346"/>
      <c r="T801" s="2346"/>
      <c r="U801" s="2346"/>
      <c r="V801" s="2346"/>
      <c r="W801" s="2346"/>
      <c r="X801" s="2346"/>
      <c r="Y801" s="2346"/>
      <c r="Z801" s="2346"/>
      <c r="AA801" s="2346"/>
      <c r="AB801" s="2346"/>
      <c r="AC801" s="2346"/>
      <c r="AD801" s="2346"/>
      <c r="AE801" s="2346"/>
      <c r="AF801" s="2346"/>
      <c r="AG801" s="2346"/>
      <c r="AH801" s="2346"/>
      <c r="AI801" s="2346"/>
      <c r="AJ801" s="2346"/>
      <c r="AK801" s="2346"/>
      <c r="AL801" s="2346"/>
      <c r="AM801" s="2346"/>
      <c r="AN801" s="2346"/>
      <c r="AO801" s="2346"/>
      <c r="AP801" s="2346"/>
      <c r="AQ801" s="2346"/>
      <c r="AR801" s="2346"/>
      <c r="AS801" s="2346"/>
      <c r="AT801" s="2346"/>
      <c r="AU801" s="2346"/>
      <c r="AV801" s="2346"/>
      <c r="AW801" s="2346"/>
      <c r="AX801" s="2346"/>
      <c r="AY801" s="2346"/>
      <c r="AZ801" s="2346"/>
      <c r="BA801" s="2346"/>
      <c r="BB801" s="2346"/>
      <c r="BC801" s="2346"/>
      <c r="BD801" s="2346"/>
      <c r="BE801" s="2346"/>
      <c r="BF801" s="736"/>
      <c r="BG801" s="606"/>
      <c r="BY801" s="726"/>
    </row>
    <row r="802" spans="1:77" s="601" customFormat="1" ht="30" customHeight="1">
      <c r="A802" s="608"/>
      <c r="B802" s="735"/>
      <c r="C802" s="2346"/>
      <c r="D802" s="2346"/>
      <c r="E802" s="2346"/>
      <c r="F802" s="2346"/>
      <c r="G802" s="2346"/>
      <c r="H802" s="2346"/>
      <c r="I802" s="2346"/>
      <c r="J802" s="2346"/>
      <c r="K802" s="2346"/>
      <c r="L802" s="2346"/>
      <c r="M802" s="2346"/>
      <c r="N802" s="2346"/>
      <c r="O802" s="2346"/>
      <c r="P802" s="2346"/>
      <c r="Q802" s="2346"/>
      <c r="R802" s="2346"/>
      <c r="S802" s="2346"/>
      <c r="T802" s="2346"/>
      <c r="U802" s="2346"/>
      <c r="V802" s="2346"/>
      <c r="W802" s="2346"/>
      <c r="X802" s="2346"/>
      <c r="Y802" s="2346"/>
      <c r="Z802" s="2346"/>
      <c r="AA802" s="2346"/>
      <c r="AB802" s="2346"/>
      <c r="AC802" s="2346"/>
      <c r="AD802" s="2346"/>
      <c r="AE802" s="2346"/>
      <c r="AF802" s="2346"/>
      <c r="AG802" s="2346"/>
      <c r="AH802" s="2346"/>
      <c r="AI802" s="2346"/>
      <c r="AJ802" s="2346"/>
      <c r="AK802" s="2346"/>
      <c r="AL802" s="2346"/>
      <c r="AM802" s="2346"/>
      <c r="AN802" s="2346"/>
      <c r="AO802" s="2346"/>
      <c r="AP802" s="2346"/>
      <c r="AQ802" s="2346"/>
      <c r="AR802" s="2346"/>
      <c r="AS802" s="2346"/>
      <c r="AT802" s="2346"/>
      <c r="AU802" s="2346"/>
      <c r="AV802" s="2346"/>
      <c r="AW802" s="2346"/>
      <c r="AX802" s="2346"/>
      <c r="AY802" s="2346"/>
      <c r="AZ802" s="2346"/>
      <c r="BA802" s="2346"/>
      <c r="BB802" s="2346"/>
      <c r="BC802" s="2346"/>
      <c r="BD802" s="2346"/>
      <c r="BE802" s="2346"/>
      <c r="BF802" s="736"/>
      <c r="BG802" s="606"/>
      <c r="BY802" s="726"/>
    </row>
    <row r="803" spans="1:77" s="601" customFormat="1" ht="30" customHeight="1">
      <c r="A803" s="608"/>
      <c r="B803" s="735"/>
      <c r="C803" s="2346"/>
      <c r="D803" s="2346"/>
      <c r="E803" s="2346"/>
      <c r="F803" s="2346"/>
      <c r="G803" s="2346"/>
      <c r="H803" s="2346"/>
      <c r="I803" s="2346"/>
      <c r="J803" s="2346"/>
      <c r="K803" s="2346"/>
      <c r="L803" s="2346"/>
      <c r="M803" s="2346"/>
      <c r="N803" s="2346"/>
      <c r="O803" s="2346"/>
      <c r="P803" s="2346"/>
      <c r="Q803" s="2346"/>
      <c r="R803" s="2346"/>
      <c r="S803" s="2346"/>
      <c r="T803" s="2346"/>
      <c r="U803" s="2346"/>
      <c r="V803" s="2346"/>
      <c r="W803" s="2346"/>
      <c r="X803" s="2346"/>
      <c r="Y803" s="2346"/>
      <c r="Z803" s="2346"/>
      <c r="AA803" s="2346"/>
      <c r="AB803" s="2346"/>
      <c r="AC803" s="2346"/>
      <c r="AD803" s="2346"/>
      <c r="AE803" s="2346"/>
      <c r="AF803" s="2346"/>
      <c r="AG803" s="2346"/>
      <c r="AH803" s="2346"/>
      <c r="AI803" s="2346"/>
      <c r="AJ803" s="2346"/>
      <c r="AK803" s="2346"/>
      <c r="AL803" s="2346"/>
      <c r="AM803" s="2346"/>
      <c r="AN803" s="2346"/>
      <c r="AO803" s="2346"/>
      <c r="AP803" s="2346"/>
      <c r="AQ803" s="2346"/>
      <c r="AR803" s="2346"/>
      <c r="AS803" s="2346"/>
      <c r="AT803" s="2346"/>
      <c r="AU803" s="2346"/>
      <c r="AV803" s="2346"/>
      <c r="AW803" s="2346"/>
      <c r="AX803" s="2346"/>
      <c r="AY803" s="2346"/>
      <c r="AZ803" s="2346"/>
      <c r="BA803" s="2346"/>
      <c r="BB803" s="2346"/>
      <c r="BC803" s="2346"/>
      <c r="BD803" s="2346"/>
      <c r="BE803" s="2346"/>
      <c r="BF803" s="736"/>
      <c r="BG803" s="606"/>
      <c r="BY803" s="726"/>
    </row>
    <row r="804" spans="1:77" s="601" customFormat="1" ht="30" customHeight="1">
      <c r="A804" s="608"/>
      <c r="B804" s="735"/>
      <c r="C804" s="2346"/>
      <c r="D804" s="2346"/>
      <c r="E804" s="2346"/>
      <c r="F804" s="2346"/>
      <c r="G804" s="2346"/>
      <c r="H804" s="2346"/>
      <c r="I804" s="2346"/>
      <c r="J804" s="2346"/>
      <c r="K804" s="2346"/>
      <c r="L804" s="2346"/>
      <c r="M804" s="2346"/>
      <c r="N804" s="2346"/>
      <c r="O804" s="2346"/>
      <c r="P804" s="2346"/>
      <c r="Q804" s="2346"/>
      <c r="R804" s="2346"/>
      <c r="S804" s="2346"/>
      <c r="T804" s="2346"/>
      <c r="U804" s="2346"/>
      <c r="V804" s="2346"/>
      <c r="W804" s="2346"/>
      <c r="X804" s="2346"/>
      <c r="Y804" s="2346"/>
      <c r="Z804" s="2346"/>
      <c r="AA804" s="2346"/>
      <c r="AB804" s="2346"/>
      <c r="AC804" s="2346"/>
      <c r="AD804" s="2346"/>
      <c r="AE804" s="2346"/>
      <c r="AF804" s="2346"/>
      <c r="AG804" s="2346"/>
      <c r="AH804" s="2346"/>
      <c r="AI804" s="2346"/>
      <c r="AJ804" s="2346"/>
      <c r="AK804" s="2346"/>
      <c r="AL804" s="2346"/>
      <c r="AM804" s="2346"/>
      <c r="AN804" s="2346"/>
      <c r="AO804" s="2346"/>
      <c r="AP804" s="2346"/>
      <c r="AQ804" s="2346"/>
      <c r="AR804" s="2346"/>
      <c r="AS804" s="2346"/>
      <c r="AT804" s="2346"/>
      <c r="AU804" s="2346"/>
      <c r="AV804" s="2346"/>
      <c r="AW804" s="2346"/>
      <c r="AX804" s="2346"/>
      <c r="AY804" s="2346"/>
      <c r="AZ804" s="2346"/>
      <c r="BA804" s="2346"/>
      <c r="BB804" s="2346"/>
      <c r="BC804" s="2346"/>
      <c r="BD804" s="2346"/>
      <c r="BE804" s="2346"/>
      <c r="BF804" s="736"/>
      <c r="BG804" s="606"/>
      <c r="BY804" s="726"/>
    </row>
    <row r="805" spans="1:77" s="601" customFormat="1" ht="30" customHeight="1">
      <c r="A805" s="608"/>
      <c r="B805" s="735"/>
      <c r="C805" s="2346"/>
      <c r="D805" s="2346"/>
      <c r="E805" s="2346"/>
      <c r="F805" s="2346"/>
      <c r="G805" s="2346"/>
      <c r="H805" s="2346"/>
      <c r="I805" s="2346"/>
      <c r="J805" s="2346"/>
      <c r="K805" s="2346"/>
      <c r="L805" s="2346"/>
      <c r="M805" s="2346"/>
      <c r="N805" s="2346"/>
      <c r="O805" s="2346"/>
      <c r="P805" s="2346"/>
      <c r="Q805" s="2346"/>
      <c r="R805" s="2346"/>
      <c r="S805" s="2346"/>
      <c r="T805" s="2346"/>
      <c r="U805" s="2346"/>
      <c r="V805" s="2346"/>
      <c r="W805" s="2346"/>
      <c r="X805" s="2346"/>
      <c r="Y805" s="2346"/>
      <c r="Z805" s="2346"/>
      <c r="AA805" s="2346"/>
      <c r="AB805" s="2346"/>
      <c r="AC805" s="2346"/>
      <c r="AD805" s="2346"/>
      <c r="AE805" s="2346"/>
      <c r="AF805" s="2346"/>
      <c r="AG805" s="2346"/>
      <c r="AH805" s="2346"/>
      <c r="AI805" s="2346"/>
      <c r="AJ805" s="2346"/>
      <c r="AK805" s="2346"/>
      <c r="AL805" s="2346"/>
      <c r="AM805" s="2346"/>
      <c r="AN805" s="2346"/>
      <c r="AO805" s="2346"/>
      <c r="AP805" s="2346"/>
      <c r="AQ805" s="2346"/>
      <c r="AR805" s="2346"/>
      <c r="AS805" s="2346"/>
      <c r="AT805" s="2346"/>
      <c r="AU805" s="2346"/>
      <c r="AV805" s="2346"/>
      <c r="AW805" s="2346"/>
      <c r="AX805" s="2346"/>
      <c r="AY805" s="2346"/>
      <c r="AZ805" s="2346"/>
      <c r="BA805" s="2346"/>
      <c r="BB805" s="2346"/>
      <c r="BC805" s="2346"/>
      <c r="BD805" s="2346"/>
      <c r="BE805" s="2346"/>
      <c r="BF805" s="736"/>
      <c r="BG805" s="606"/>
      <c r="BY805" s="726"/>
    </row>
    <row r="806" spans="1:77" s="601" customFormat="1" ht="30" customHeight="1">
      <c r="A806" s="608"/>
      <c r="B806" s="735"/>
      <c r="C806" s="2346"/>
      <c r="D806" s="2346"/>
      <c r="E806" s="2346"/>
      <c r="F806" s="2346"/>
      <c r="G806" s="2346"/>
      <c r="H806" s="2346"/>
      <c r="I806" s="2346"/>
      <c r="J806" s="2346"/>
      <c r="K806" s="2346"/>
      <c r="L806" s="2346"/>
      <c r="M806" s="2346"/>
      <c r="N806" s="2346"/>
      <c r="O806" s="2346"/>
      <c r="P806" s="2346"/>
      <c r="Q806" s="2346"/>
      <c r="R806" s="2346"/>
      <c r="S806" s="2346"/>
      <c r="T806" s="2346"/>
      <c r="U806" s="2346"/>
      <c r="V806" s="2346"/>
      <c r="W806" s="2346"/>
      <c r="X806" s="2346"/>
      <c r="Y806" s="2346"/>
      <c r="Z806" s="2346"/>
      <c r="AA806" s="2346"/>
      <c r="AB806" s="2346"/>
      <c r="AC806" s="2346"/>
      <c r="AD806" s="2346"/>
      <c r="AE806" s="2346"/>
      <c r="AF806" s="2346"/>
      <c r="AG806" s="2346"/>
      <c r="AH806" s="2346"/>
      <c r="AI806" s="2346"/>
      <c r="AJ806" s="2346"/>
      <c r="AK806" s="2346"/>
      <c r="AL806" s="2346"/>
      <c r="AM806" s="2346"/>
      <c r="AN806" s="2346"/>
      <c r="AO806" s="2346"/>
      <c r="AP806" s="2346"/>
      <c r="AQ806" s="2346"/>
      <c r="AR806" s="2346"/>
      <c r="AS806" s="2346"/>
      <c r="AT806" s="2346"/>
      <c r="AU806" s="2346"/>
      <c r="AV806" s="2346"/>
      <c r="AW806" s="2346"/>
      <c r="AX806" s="2346"/>
      <c r="AY806" s="2346"/>
      <c r="AZ806" s="2346"/>
      <c r="BA806" s="2346"/>
      <c r="BB806" s="2346"/>
      <c r="BC806" s="2346"/>
      <c r="BD806" s="2346"/>
      <c r="BE806" s="2346"/>
      <c r="BF806" s="736"/>
      <c r="BG806" s="606"/>
      <c r="BY806" s="726"/>
    </row>
    <row r="807" spans="1:77" s="601" customFormat="1" ht="30" customHeight="1">
      <c r="A807" s="608"/>
      <c r="B807" s="735"/>
      <c r="C807" s="2346"/>
      <c r="D807" s="2346"/>
      <c r="E807" s="2346"/>
      <c r="F807" s="2346"/>
      <c r="G807" s="2346"/>
      <c r="H807" s="2346"/>
      <c r="I807" s="2346"/>
      <c r="J807" s="2346"/>
      <c r="K807" s="2346"/>
      <c r="L807" s="2346"/>
      <c r="M807" s="2346"/>
      <c r="N807" s="2346"/>
      <c r="O807" s="2346"/>
      <c r="P807" s="2346"/>
      <c r="Q807" s="2346"/>
      <c r="R807" s="2346"/>
      <c r="S807" s="2346"/>
      <c r="T807" s="2346"/>
      <c r="U807" s="2346"/>
      <c r="V807" s="2346"/>
      <c r="W807" s="2346"/>
      <c r="X807" s="2346"/>
      <c r="Y807" s="2346"/>
      <c r="Z807" s="2346"/>
      <c r="AA807" s="2346"/>
      <c r="AB807" s="2346"/>
      <c r="AC807" s="2346"/>
      <c r="AD807" s="2346"/>
      <c r="AE807" s="2346"/>
      <c r="AF807" s="2346"/>
      <c r="AG807" s="2346"/>
      <c r="AH807" s="2346"/>
      <c r="AI807" s="2346"/>
      <c r="AJ807" s="2346"/>
      <c r="AK807" s="2346"/>
      <c r="AL807" s="2346"/>
      <c r="AM807" s="2346"/>
      <c r="AN807" s="2346"/>
      <c r="AO807" s="2346"/>
      <c r="AP807" s="2346"/>
      <c r="AQ807" s="2346"/>
      <c r="AR807" s="2346"/>
      <c r="AS807" s="2346"/>
      <c r="AT807" s="2346"/>
      <c r="AU807" s="2346"/>
      <c r="AV807" s="2346"/>
      <c r="AW807" s="2346"/>
      <c r="AX807" s="2346"/>
      <c r="AY807" s="2346"/>
      <c r="AZ807" s="2346"/>
      <c r="BA807" s="2346"/>
      <c r="BB807" s="2346"/>
      <c r="BC807" s="2346"/>
      <c r="BD807" s="2346"/>
      <c r="BE807" s="2346"/>
      <c r="BF807" s="736"/>
      <c r="BG807" s="606"/>
      <c r="BY807" s="726"/>
    </row>
    <row r="808" spans="1:77" s="601" customFormat="1" ht="30" customHeight="1">
      <c r="A808" s="608"/>
      <c r="B808" s="735"/>
      <c r="C808" s="2346"/>
      <c r="D808" s="2346"/>
      <c r="E808" s="2346"/>
      <c r="F808" s="2346"/>
      <c r="G808" s="2346"/>
      <c r="H808" s="2346"/>
      <c r="I808" s="2346"/>
      <c r="J808" s="2346"/>
      <c r="K808" s="2346"/>
      <c r="L808" s="2346"/>
      <c r="M808" s="2346"/>
      <c r="N808" s="2346"/>
      <c r="O808" s="2346"/>
      <c r="P808" s="2346"/>
      <c r="Q808" s="2346"/>
      <c r="R808" s="2346"/>
      <c r="S808" s="2346"/>
      <c r="T808" s="2346"/>
      <c r="U808" s="2346"/>
      <c r="V808" s="2346"/>
      <c r="W808" s="2346"/>
      <c r="X808" s="2346"/>
      <c r="Y808" s="2346"/>
      <c r="Z808" s="2346"/>
      <c r="AA808" s="2346"/>
      <c r="AB808" s="2346"/>
      <c r="AC808" s="2346"/>
      <c r="AD808" s="2346"/>
      <c r="AE808" s="2346"/>
      <c r="AF808" s="2346"/>
      <c r="AG808" s="2346"/>
      <c r="AH808" s="2346"/>
      <c r="AI808" s="2346"/>
      <c r="AJ808" s="2346"/>
      <c r="AK808" s="2346"/>
      <c r="AL808" s="2346"/>
      <c r="AM808" s="2346"/>
      <c r="AN808" s="2346"/>
      <c r="AO808" s="2346"/>
      <c r="AP808" s="2346"/>
      <c r="AQ808" s="2346"/>
      <c r="AR808" s="2346"/>
      <c r="AS808" s="2346"/>
      <c r="AT808" s="2346"/>
      <c r="AU808" s="2346"/>
      <c r="AV808" s="2346"/>
      <c r="AW808" s="2346"/>
      <c r="AX808" s="2346"/>
      <c r="AY808" s="2346"/>
      <c r="AZ808" s="2346"/>
      <c r="BA808" s="2346"/>
      <c r="BB808" s="2346"/>
      <c r="BC808" s="2346"/>
      <c r="BD808" s="2346"/>
      <c r="BE808" s="2346"/>
      <c r="BF808" s="736"/>
      <c r="BG808" s="606"/>
      <c r="BY808" s="726"/>
    </row>
    <row r="809" spans="1:77" s="601" customFormat="1" ht="30" customHeight="1" thickBot="1">
      <c r="B809" s="737"/>
      <c r="C809" s="2346"/>
      <c r="D809" s="2346"/>
      <c r="E809" s="2346"/>
      <c r="F809" s="2346"/>
      <c r="G809" s="2346"/>
      <c r="H809" s="2346"/>
      <c r="I809" s="2346"/>
      <c r="J809" s="2346"/>
      <c r="K809" s="2346"/>
      <c r="L809" s="2346"/>
      <c r="M809" s="2346"/>
      <c r="N809" s="2346"/>
      <c r="O809" s="2346"/>
      <c r="P809" s="2346"/>
      <c r="Q809" s="2346"/>
      <c r="R809" s="2346"/>
      <c r="S809" s="2346"/>
      <c r="T809" s="2346"/>
      <c r="U809" s="2346"/>
      <c r="V809" s="2346"/>
      <c r="W809" s="2346"/>
      <c r="X809" s="2346"/>
      <c r="Y809" s="2346"/>
      <c r="Z809" s="2346"/>
      <c r="AA809" s="2346"/>
      <c r="AB809" s="2346"/>
      <c r="AC809" s="2346"/>
      <c r="AD809" s="2346"/>
      <c r="AE809" s="2346"/>
      <c r="AF809" s="2346"/>
      <c r="AG809" s="2346"/>
      <c r="AH809" s="2346"/>
      <c r="AI809" s="2346"/>
      <c r="AJ809" s="2346"/>
      <c r="AK809" s="2346"/>
      <c r="AL809" s="2346"/>
      <c r="AM809" s="2346"/>
      <c r="AN809" s="2346"/>
      <c r="AO809" s="2346"/>
      <c r="AP809" s="2346"/>
      <c r="AQ809" s="2346"/>
      <c r="AR809" s="2346"/>
      <c r="AS809" s="2346"/>
      <c r="AT809" s="2346"/>
      <c r="AU809" s="2346"/>
      <c r="AV809" s="2346"/>
      <c r="AW809" s="2346"/>
      <c r="AX809" s="2346"/>
      <c r="AY809" s="2346"/>
      <c r="AZ809" s="2346"/>
      <c r="BA809" s="2346"/>
      <c r="BB809" s="2346"/>
      <c r="BC809" s="2346"/>
      <c r="BD809" s="2346"/>
      <c r="BE809" s="2346"/>
      <c r="BF809" s="736"/>
      <c r="BG809" s="606"/>
      <c r="BY809" s="726"/>
    </row>
    <row r="810" spans="1:77" s="601" customFormat="1" ht="30" hidden="1" customHeight="1">
      <c r="A810" s="608"/>
      <c r="B810" s="735"/>
      <c r="C810" s="2346"/>
      <c r="D810" s="2346"/>
      <c r="E810" s="2346"/>
      <c r="F810" s="2346"/>
      <c r="G810" s="2346"/>
      <c r="H810" s="2346"/>
      <c r="I810" s="2346"/>
      <c r="J810" s="2346"/>
      <c r="K810" s="2346"/>
      <c r="L810" s="2346"/>
      <c r="M810" s="2346"/>
      <c r="N810" s="2346"/>
      <c r="O810" s="2346"/>
      <c r="P810" s="2346"/>
      <c r="Q810" s="2346"/>
      <c r="R810" s="2346"/>
      <c r="S810" s="2346"/>
      <c r="T810" s="2346"/>
      <c r="U810" s="2346"/>
      <c r="V810" s="2346"/>
      <c r="W810" s="2346"/>
      <c r="X810" s="2346"/>
      <c r="Y810" s="2346"/>
      <c r="Z810" s="2346"/>
      <c r="AA810" s="2346"/>
      <c r="AB810" s="2346"/>
      <c r="AC810" s="2346"/>
      <c r="AD810" s="2346"/>
      <c r="AE810" s="2346"/>
      <c r="AF810" s="2346"/>
      <c r="AG810" s="2346"/>
      <c r="AH810" s="2346"/>
      <c r="AI810" s="2346"/>
      <c r="AJ810" s="2346"/>
      <c r="AK810" s="2346"/>
      <c r="AL810" s="2346"/>
      <c r="AM810" s="2346"/>
      <c r="AN810" s="2346"/>
      <c r="AO810" s="2346"/>
      <c r="AP810" s="2346"/>
      <c r="AQ810" s="2346"/>
      <c r="AR810" s="2346"/>
      <c r="AS810" s="2346"/>
      <c r="AT810" s="2346"/>
      <c r="AU810" s="2346"/>
      <c r="AV810" s="2346"/>
      <c r="AW810" s="2346"/>
      <c r="AX810" s="2346"/>
      <c r="AY810" s="2346"/>
      <c r="AZ810" s="2346"/>
      <c r="BA810" s="2346"/>
      <c r="BB810" s="2346"/>
      <c r="BC810" s="2346"/>
      <c r="BD810" s="2346"/>
      <c r="BE810" s="2346"/>
      <c r="BF810" s="736"/>
      <c r="BG810" s="606"/>
      <c r="BY810" s="726"/>
    </row>
    <row r="811" spans="1:77" s="601" customFormat="1" ht="30" hidden="1" customHeight="1">
      <c r="A811" s="608"/>
      <c r="B811" s="735"/>
      <c r="C811" s="2346"/>
      <c r="D811" s="2346"/>
      <c r="E811" s="2346"/>
      <c r="F811" s="2346"/>
      <c r="G811" s="2346"/>
      <c r="H811" s="2346"/>
      <c r="I811" s="2346"/>
      <c r="J811" s="2346"/>
      <c r="K811" s="2346"/>
      <c r="L811" s="2346"/>
      <c r="M811" s="2346"/>
      <c r="N811" s="2346"/>
      <c r="O811" s="2346"/>
      <c r="P811" s="2346"/>
      <c r="Q811" s="2346"/>
      <c r="R811" s="2346"/>
      <c r="S811" s="2346"/>
      <c r="T811" s="2346"/>
      <c r="U811" s="2346"/>
      <c r="V811" s="2346"/>
      <c r="W811" s="2346"/>
      <c r="X811" s="2346"/>
      <c r="Y811" s="2346"/>
      <c r="Z811" s="2346"/>
      <c r="AA811" s="2346"/>
      <c r="AB811" s="2346"/>
      <c r="AC811" s="2346"/>
      <c r="AD811" s="2346"/>
      <c r="AE811" s="2346"/>
      <c r="AF811" s="2346"/>
      <c r="AG811" s="2346"/>
      <c r="AH811" s="2346"/>
      <c r="AI811" s="2346"/>
      <c r="AJ811" s="2346"/>
      <c r="AK811" s="2346"/>
      <c r="AL811" s="2346"/>
      <c r="AM811" s="2346"/>
      <c r="AN811" s="2346"/>
      <c r="AO811" s="2346"/>
      <c r="AP811" s="2346"/>
      <c r="AQ811" s="2346"/>
      <c r="AR811" s="2346"/>
      <c r="AS811" s="2346"/>
      <c r="AT811" s="2346"/>
      <c r="AU811" s="2346"/>
      <c r="AV811" s="2346"/>
      <c r="AW811" s="2346"/>
      <c r="AX811" s="2346"/>
      <c r="AY811" s="2346"/>
      <c r="AZ811" s="2346"/>
      <c r="BA811" s="2346"/>
      <c r="BB811" s="2346"/>
      <c r="BC811" s="2346"/>
      <c r="BD811" s="2346"/>
      <c r="BE811" s="2346"/>
      <c r="BF811" s="736"/>
      <c r="BG811" s="606"/>
      <c r="BY811" s="726"/>
    </row>
    <row r="812" spans="1:77" s="601" customFormat="1" ht="30" hidden="1" customHeight="1">
      <c r="A812" s="608"/>
      <c r="B812" s="735"/>
      <c r="C812" s="2346"/>
      <c r="D812" s="2346"/>
      <c r="E812" s="2346"/>
      <c r="F812" s="2346"/>
      <c r="G812" s="2346"/>
      <c r="H812" s="2346"/>
      <c r="I812" s="2346"/>
      <c r="J812" s="2346"/>
      <c r="K812" s="2346"/>
      <c r="L812" s="2346"/>
      <c r="M812" s="2346"/>
      <c r="N812" s="2346"/>
      <c r="O812" s="2346"/>
      <c r="P812" s="2346"/>
      <c r="Q812" s="2346"/>
      <c r="R812" s="2346"/>
      <c r="S812" s="2346"/>
      <c r="T812" s="2346"/>
      <c r="U812" s="2346"/>
      <c r="V812" s="2346"/>
      <c r="W812" s="2346"/>
      <c r="X812" s="2346"/>
      <c r="Y812" s="2346"/>
      <c r="Z812" s="2346"/>
      <c r="AA812" s="2346"/>
      <c r="AB812" s="2346"/>
      <c r="AC812" s="2346"/>
      <c r="AD812" s="2346"/>
      <c r="AE812" s="2346"/>
      <c r="AF812" s="2346"/>
      <c r="AG812" s="2346"/>
      <c r="AH812" s="2346"/>
      <c r="AI812" s="2346"/>
      <c r="AJ812" s="2346"/>
      <c r="AK812" s="2346"/>
      <c r="AL812" s="2346"/>
      <c r="AM812" s="2346"/>
      <c r="AN812" s="2346"/>
      <c r="AO812" s="2346"/>
      <c r="AP812" s="2346"/>
      <c r="AQ812" s="2346"/>
      <c r="AR812" s="2346"/>
      <c r="AS812" s="2346"/>
      <c r="AT812" s="2346"/>
      <c r="AU812" s="2346"/>
      <c r="AV812" s="2346"/>
      <c r="AW812" s="2346"/>
      <c r="AX812" s="2346"/>
      <c r="AY812" s="2346"/>
      <c r="AZ812" s="2346"/>
      <c r="BA812" s="2346"/>
      <c r="BB812" s="2346"/>
      <c r="BC812" s="2346"/>
      <c r="BD812" s="2346"/>
      <c r="BE812" s="2346"/>
      <c r="BF812" s="736"/>
      <c r="BG812" s="606"/>
      <c r="BY812" s="726"/>
    </row>
    <row r="813" spans="1:77" s="601" customFormat="1" ht="30" hidden="1" customHeight="1">
      <c r="A813" s="608"/>
      <c r="B813" s="735"/>
      <c r="C813" s="2346"/>
      <c r="D813" s="2346"/>
      <c r="E813" s="2346"/>
      <c r="F813" s="2346"/>
      <c r="G813" s="2346"/>
      <c r="H813" s="2346"/>
      <c r="I813" s="2346"/>
      <c r="J813" s="2346"/>
      <c r="K813" s="2346"/>
      <c r="L813" s="2346"/>
      <c r="M813" s="2346"/>
      <c r="N813" s="2346"/>
      <c r="O813" s="2346"/>
      <c r="P813" s="2346"/>
      <c r="Q813" s="2346"/>
      <c r="R813" s="2346"/>
      <c r="S813" s="2346"/>
      <c r="T813" s="2346"/>
      <c r="U813" s="2346"/>
      <c r="V813" s="2346"/>
      <c r="W813" s="2346"/>
      <c r="X813" s="2346"/>
      <c r="Y813" s="2346"/>
      <c r="Z813" s="2346"/>
      <c r="AA813" s="2346"/>
      <c r="AB813" s="2346"/>
      <c r="AC813" s="2346"/>
      <c r="AD813" s="2346"/>
      <c r="AE813" s="2346"/>
      <c r="AF813" s="2346"/>
      <c r="AG813" s="2346"/>
      <c r="AH813" s="2346"/>
      <c r="AI813" s="2346"/>
      <c r="AJ813" s="2346"/>
      <c r="AK813" s="2346"/>
      <c r="AL813" s="2346"/>
      <c r="AM813" s="2346"/>
      <c r="AN813" s="2346"/>
      <c r="AO813" s="2346"/>
      <c r="AP813" s="2346"/>
      <c r="AQ813" s="2346"/>
      <c r="AR813" s="2346"/>
      <c r="AS813" s="2346"/>
      <c r="AT813" s="2346"/>
      <c r="AU813" s="2346"/>
      <c r="AV813" s="2346"/>
      <c r="AW813" s="2346"/>
      <c r="AX813" s="2346"/>
      <c r="AY813" s="2346"/>
      <c r="AZ813" s="2346"/>
      <c r="BA813" s="2346"/>
      <c r="BB813" s="2346"/>
      <c r="BC813" s="2346"/>
      <c r="BD813" s="2346"/>
      <c r="BE813" s="2346"/>
      <c r="BF813" s="736"/>
      <c r="BG813" s="606"/>
      <c r="BY813" s="726"/>
    </row>
    <row r="814" spans="1:77" s="601" customFormat="1" ht="30" hidden="1" customHeight="1">
      <c r="A814" s="608"/>
      <c r="B814" s="735"/>
      <c r="C814" s="2346"/>
      <c r="D814" s="2346"/>
      <c r="E814" s="2346"/>
      <c r="F814" s="2346"/>
      <c r="G814" s="2346"/>
      <c r="H814" s="2346"/>
      <c r="I814" s="2346"/>
      <c r="J814" s="2346"/>
      <c r="K814" s="2346"/>
      <c r="L814" s="2346"/>
      <c r="M814" s="2346"/>
      <c r="N814" s="2346"/>
      <c r="O814" s="2346"/>
      <c r="P814" s="2346"/>
      <c r="Q814" s="2346"/>
      <c r="R814" s="2346"/>
      <c r="S814" s="2346"/>
      <c r="T814" s="2346"/>
      <c r="U814" s="2346"/>
      <c r="V814" s="2346"/>
      <c r="W814" s="2346"/>
      <c r="X814" s="2346"/>
      <c r="Y814" s="2346"/>
      <c r="Z814" s="2346"/>
      <c r="AA814" s="2346"/>
      <c r="AB814" s="2346"/>
      <c r="AC814" s="2346"/>
      <c r="AD814" s="2346"/>
      <c r="AE814" s="2346"/>
      <c r="AF814" s="2346"/>
      <c r="AG814" s="2346"/>
      <c r="AH814" s="2346"/>
      <c r="AI814" s="2346"/>
      <c r="AJ814" s="2346"/>
      <c r="AK814" s="2346"/>
      <c r="AL814" s="2346"/>
      <c r="AM814" s="2346"/>
      <c r="AN814" s="2346"/>
      <c r="AO814" s="2346"/>
      <c r="AP814" s="2346"/>
      <c r="AQ814" s="2346"/>
      <c r="AR814" s="2346"/>
      <c r="AS814" s="2346"/>
      <c r="AT814" s="2346"/>
      <c r="AU814" s="2346"/>
      <c r="AV814" s="2346"/>
      <c r="AW814" s="2346"/>
      <c r="AX814" s="2346"/>
      <c r="AY814" s="2346"/>
      <c r="AZ814" s="2346"/>
      <c r="BA814" s="2346"/>
      <c r="BB814" s="2346"/>
      <c r="BC814" s="2346"/>
      <c r="BD814" s="2346"/>
      <c r="BE814" s="2346"/>
      <c r="BF814" s="736"/>
      <c r="BG814" s="606"/>
      <c r="BY814" s="726"/>
    </row>
    <row r="815" spans="1:77" s="601" customFormat="1" ht="30" hidden="1" customHeight="1">
      <c r="A815" s="608"/>
      <c r="B815" s="735"/>
      <c r="C815" s="2346"/>
      <c r="D815" s="2346"/>
      <c r="E815" s="2346"/>
      <c r="F815" s="2346"/>
      <c r="G815" s="2346"/>
      <c r="H815" s="2346"/>
      <c r="I815" s="2346"/>
      <c r="J815" s="2346"/>
      <c r="K815" s="2346"/>
      <c r="L815" s="2346"/>
      <c r="M815" s="2346"/>
      <c r="N815" s="2346"/>
      <c r="O815" s="2346"/>
      <c r="P815" s="2346"/>
      <c r="Q815" s="2346"/>
      <c r="R815" s="2346"/>
      <c r="S815" s="2346"/>
      <c r="T815" s="2346"/>
      <c r="U815" s="2346"/>
      <c r="V815" s="2346"/>
      <c r="W815" s="2346"/>
      <c r="X815" s="2346"/>
      <c r="Y815" s="2346"/>
      <c r="Z815" s="2346"/>
      <c r="AA815" s="2346"/>
      <c r="AB815" s="2346"/>
      <c r="AC815" s="2346"/>
      <c r="AD815" s="2346"/>
      <c r="AE815" s="2346"/>
      <c r="AF815" s="2346"/>
      <c r="AG815" s="2346"/>
      <c r="AH815" s="2346"/>
      <c r="AI815" s="2346"/>
      <c r="AJ815" s="2346"/>
      <c r="AK815" s="2346"/>
      <c r="AL815" s="2346"/>
      <c r="AM815" s="2346"/>
      <c r="AN815" s="2346"/>
      <c r="AO815" s="2346"/>
      <c r="AP815" s="2346"/>
      <c r="AQ815" s="2346"/>
      <c r="AR815" s="2346"/>
      <c r="AS815" s="2346"/>
      <c r="AT815" s="2346"/>
      <c r="AU815" s="2346"/>
      <c r="AV815" s="2346"/>
      <c r="AW815" s="2346"/>
      <c r="AX815" s="2346"/>
      <c r="AY815" s="2346"/>
      <c r="AZ815" s="2346"/>
      <c r="BA815" s="2346"/>
      <c r="BB815" s="2346"/>
      <c r="BC815" s="2346"/>
      <c r="BD815" s="2346"/>
      <c r="BE815" s="2346"/>
      <c r="BF815" s="736"/>
      <c r="BG815" s="606"/>
      <c r="BY815" s="726"/>
    </row>
    <row r="816" spans="1:77" s="601" customFormat="1" ht="30" hidden="1" customHeight="1">
      <c r="A816" s="608"/>
      <c r="B816" s="735"/>
      <c r="C816" s="2346"/>
      <c r="D816" s="2346"/>
      <c r="E816" s="2346"/>
      <c r="F816" s="2346"/>
      <c r="G816" s="2346"/>
      <c r="H816" s="2346"/>
      <c r="I816" s="2346"/>
      <c r="J816" s="2346"/>
      <c r="K816" s="2346"/>
      <c r="L816" s="2346"/>
      <c r="M816" s="2346"/>
      <c r="N816" s="2346"/>
      <c r="O816" s="2346"/>
      <c r="P816" s="2346"/>
      <c r="Q816" s="2346"/>
      <c r="R816" s="2346"/>
      <c r="S816" s="2346"/>
      <c r="T816" s="2346"/>
      <c r="U816" s="2346"/>
      <c r="V816" s="2346"/>
      <c r="W816" s="2346"/>
      <c r="X816" s="2346"/>
      <c r="Y816" s="2346"/>
      <c r="Z816" s="2346"/>
      <c r="AA816" s="2346"/>
      <c r="AB816" s="2346"/>
      <c r="AC816" s="2346"/>
      <c r="AD816" s="2346"/>
      <c r="AE816" s="2346"/>
      <c r="AF816" s="2346"/>
      <c r="AG816" s="2346"/>
      <c r="AH816" s="2346"/>
      <c r="AI816" s="2346"/>
      <c r="AJ816" s="2346"/>
      <c r="AK816" s="2346"/>
      <c r="AL816" s="2346"/>
      <c r="AM816" s="2346"/>
      <c r="AN816" s="2346"/>
      <c r="AO816" s="2346"/>
      <c r="AP816" s="2346"/>
      <c r="AQ816" s="2346"/>
      <c r="AR816" s="2346"/>
      <c r="AS816" s="2346"/>
      <c r="AT816" s="2346"/>
      <c r="AU816" s="2346"/>
      <c r="AV816" s="2346"/>
      <c r="AW816" s="2346"/>
      <c r="AX816" s="2346"/>
      <c r="AY816" s="2346"/>
      <c r="AZ816" s="2346"/>
      <c r="BA816" s="2346"/>
      <c r="BB816" s="2346"/>
      <c r="BC816" s="2346"/>
      <c r="BD816" s="2346"/>
      <c r="BE816" s="2346"/>
      <c r="BF816" s="736"/>
      <c r="BG816" s="606"/>
      <c r="BY816" s="726"/>
    </row>
    <row r="817" spans="1:77" s="601" customFormat="1" ht="30" hidden="1" customHeight="1">
      <c r="A817" s="608"/>
      <c r="B817" s="735"/>
      <c r="C817" s="2346"/>
      <c r="D817" s="2346"/>
      <c r="E817" s="2346"/>
      <c r="F817" s="2346"/>
      <c r="G817" s="2346"/>
      <c r="H817" s="2346"/>
      <c r="I817" s="2346"/>
      <c r="J817" s="2346"/>
      <c r="K817" s="2346"/>
      <c r="L817" s="2346"/>
      <c r="M817" s="2346"/>
      <c r="N817" s="2346"/>
      <c r="O817" s="2346"/>
      <c r="P817" s="2346"/>
      <c r="Q817" s="2346"/>
      <c r="R817" s="2346"/>
      <c r="S817" s="2346"/>
      <c r="T817" s="2346"/>
      <c r="U817" s="2346"/>
      <c r="V817" s="2346"/>
      <c r="W817" s="2346"/>
      <c r="X817" s="2346"/>
      <c r="Y817" s="2346"/>
      <c r="Z817" s="2346"/>
      <c r="AA817" s="2346"/>
      <c r="AB817" s="2346"/>
      <c r="AC817" s="2346"/>
      <c r="AD817" s="2346"/>
      <c r="AE817" s="2346"/>
      <c r="AF817" s="2346"/>
      <c r="AG817" s="2346"/>
      <c r="AH817" s="2346"/>
      <c r="AI817" s="2346"/>
      <c r="AJ817" s="2346"/>
      <c r="AK817" s="2346"/>
      <c r="AL817" s="2346"/>
      <c r="AM817" s="2346"/>
      <c r="AN817" s="2346"/>
      <c r="AO817" s="2346"/>
      <c r="AP817" s="2346"/>
      <c r="AQ817" s="2346"/>
      <c r="AR817" s="2346"/>
      <c r="AS817" s="2346"/>
      <c r="AT817" s="2346"/>
      <c r="AU817" s="2346"/>
      <c r="AV817" s="2346"/>
      <c r="AW817" s="2346"/>
      <c r="AX817" s="2346"/>
      <c r="AY817" s="2346"/>
      <c r="AZ817" s="2346"/>
      <c r="BA817" s="2346"/>
      <c r="BB817" s="2346"/>
      <c r="BC817" s="2346"/>
      <c r="BD817" s="2346"/>
      <c r="BE817" s="2346"/>
      <c r="BF817" s="736"/>
      <c r="BG817" s="606"/>
      <c r="BY817" s="726"/>
    </row>
    <row r="818" spans="1:77" s="601" customFormat="1" ht="30" hidden="1" customHeight="1">
      <c r="A818" s="608"/>
      <c r="B818" s="735"/>
      <c r="C818" s="2346"/>
      <c r="D818" s="2346"/>
      <c r="E818" s="2346"/>
      <c r="F818" s="2346"/>
      <c r="G818" s="2346"/>
      <c r="H818" s="2346"/>
      <c r="I818" s="2346"/>
      <c r="J818" s="2346"/>
      <c r="K818" s="2346"/>
      <c r="L818" s="2346"/>
      <c r="M818" s="2346"/>
      <c r="N818" s="2346"/>
      <c r="O818" s="2346"/>
      <c r="P818" s="2346"/>
      <c r="Q818" s="2346"/>
      <c r="R818" s="2346"/>
      <c r="S818" s="2346"/>
      <c r="T818" s="2346"/>
      <c r="U818" s="2346"/>
      <c r="V818" s="2346"/>
      <c r="W818" s="2346"/>
      <c r="X818" s="2346"/>
      <c r="Y818" s="2346"/>
      <c r="Z818" s="2346"/>
      <c r="AA818" s="2346"/>
      <c r="AB818" s="2346"/>
      <c r="AC818" s="2346"/>
      <c r="AD818" s="2346"/>
      <c r="AE818" s="2346"/>
      <c r="AF818" s="2346"/>
      <c r="AG818" s="2346"/>
      <c r="AH818" s="2346"/>
      <c r="AI818" s="2346"/>
      <c r="AJ818" s="2346"/>
      <c r="AK818" s="2346"/>
      <c r="AL818" s="2346"/>
      <c r="AM818" s="2346"/>
      <c r="AN818" s="2346"/>
      <c r="AO818" s="2346"/>
      <c r="AP818" s="2346"/>
      <c r="AQ818" s="2346"/>
      <c r="AR818" s="2346"/>
      <c r="AS818" s="2346"/>
      <c r="AT818" s="2346"/>
      <c r="AU818" s="2346"/>
      <c r="AV818" s="2346"/>
      <c r="AW818" s="2346"/>
      <c r="AX818" s="2346"/>
      <c r="AY818" s="2346"/>
      <c r="AZ818" s="2346"/>
      <c r="BA818" s="2346"/>
      <c r="BB818" s="2346"/>
      <c r="BC818" s="2346"/>
      <c r="BD818" s="2346"/>
      <c r="BE818" s="2346"/>
      <c r="BF818" s="736"/>
      <c r="BG818" s="606"/>
      <c r="BY818" s="726"/>
    </row>
    <row r="819" spans="1:77" s="601" customFormat="1" ht="30" hidden="1" customHeight="1" thickBot="1">
      <c r="A819" s="608"/>
      <c r="B819" s="735"/>
      <c r="C819" s="2346"/>
      <c r="D819" s="2346"/>
      <c r="E819" s="2346"/>
      <c r="F819" s="2346"/>
      <c r="G819" s="2346"/>
      <c r="H819" s="2346"/>
      <c r="I819" s="2346"/>
      <c r="J819" s="2346"/>
      <c r="K819" s="2346"/>
      <c r="L819" s="2346"/>
      <c r="M819" s="2346"/>
      <c r="N819" s="2346"/>
      <c r="O819" s="2346"/>
      <c r="P819" s="2346"/>
      <c r="Q819" s="2346"/>
      <c r="R819" s="2346"/>
      <c r="S819" s="2346"/>
      <c r="T819" s="2346"/>
      <c r="U819" s="2346"/>
      <c r="V819" s="2346"/>
      <c r="W819" s="2346"/>
      <c r="X819" s="2346"/>
      <c r="Y819" s="2346"/>
      <c r="Z819" s="2346"/>
      <c r="AA819" s="2346"/>
      <c r="AB819" s="2346"/>
      <c r="AC819" s="2346"/>
      <c r="AD819" s="2346"/>
      <c r="AE819" s="2346"/>
      <c r="AF819" s="2346"/>
      <c r="AG819" s="2346"/>
      <c r="AH819" s="2346"/>
      <c r="AI819" s="2346"/>
      <c r="AJ819" s="2346"/>
      <c r="AK819" s="2346"/>
      <c r="AL819" s="2346"/>
      <c r="AM819" s="2346"/>
      <c r="AN819" s="2346"/>
      <c r="AO819" s="2346"/>
      <c r="AP819" s="2346"/>
      <c r="AQ819" s="2346"/>
      <c r="AR819" s="2346"/>
      <c r="AS819" s="2346"/>
      <c r="AT819" s="2346"/>
      <c r="AU819" s="2346"/>
      <c r="AV819" s="2346"/>
      <c r="AW819" s="2346"/>
      <c r="AX819" s="2346"/>
      <c r="AY819" s="2346"/>
      <c r="AZ819" s="2346"/>
      <c r="BA819" s="2346"/>
      <c r="BB819" s="2346"/>
      <c r="BC819" s="2346"/>
      <c r="BD819" s="2346"/>
      <c r="BE819" s="2346"/>
      <c r="BF819" s="736"/>
      <c r="BG819" s="606"/>
      <c r="BY819" s="726"/>
    </row>
    <row r="820" spans="1:77" s="601" customFormat="1" ht="30" hidden="1" customHeight="1">
      <c r="A820" s="608"/>
      <c r="B820" s="735"/>
      <c r="C820" s="2346"/>
      <c r="D820" s="2346"/>
      <c r="E820" s="2346"/>
      <c r="F820" s="2346"/>
      <c r="G820" s="2346"/>
      <c r="H820" s="2346"/>
      <c r="I820" s="2346"/>
      <c r="J820" s="2346"/>
      <c r="K820" s="2346"/>
      <c r="L820" s="2346"/>
      <c r="M820" s="2346"/>
      <c r="N820" s="2346"/>
      <c r="O820" s="2346"/>
      <c r="P820" s="2346"/>
      <c r="Q820" s="2346"/>
      <c r="R820" s="2346"/>
      <c r="S820" s="2346"/>
      <c r="T820" s="2346"/>
      <c r="U820" s="2346"/>
      <c r="V820" s="2346"/>
      <c r="W820" s="2346"/>
      <c r="X820" s="2346"/>
      <c r="Y820" s="2346"/>
      <c r="Z820" s="2346"/>
      <c r="AA820" s="2346"/>
      <c r="AB820" s="2346"/>
      <c r="AC820" s="2346"/>
      <c r="AD820" s="2346"/>
      <c r="AE820" s="2346"/>
      <c r="AF820" s="2346"/>
      <c r="AG820" s="2346"/>
      <c r="AH820" s="2346"/>
      <c r="AI820" s="2346"/>
      <c r="AJ820" s="2346"/>
      <c r="AK820" s="2346"/>
      <c r="AL820" s="2346"/>
      <c r="AM820" s="2346"/>
      <c r="AN820" s="2346"/>
      <c r="AO820" s="2346"/>
      <c r="AP820" s="2346"/>
      <c r="AQ820" s="2346"/>
      <c r="AR820" s="2346"/>
      <c r="AS820" s="2346"/>
      <c r="AT820" s="2346"/>
      <c r="AU820" s="2346"/>
      <c r="AV820" s="2346"/>
      <c r="AW820" s="2346"/>
      <c r="AX820" s="2346"/>
      <c r="AY820" s="2346"/>
      <c r="AZ820" s="2346"/>
      <c r="BA820" s="2346"/>
      <c r="BB820" s="2346"/>
      <c r="BC820" s="2346"/>
      <c r="BD820" s="2346"/>
      <c r="BE820" s="2346"/>
      <c r="BF820" s="736"/>
      <c r="BG820" s="606"/>
      <c r="BY820" s="726"/>
    </row>
    <row r="821" spans="1:77" s="601" customFormat="1" ht="30" hidden="1" customHeight="1">
      <c r="A821" s="608"/>
      <c r="B821" s="735"/>
      <c r="C821" s="2346"/>
      <c r="D821" s="2346"/>
      <c r="E821" s="2346"/>
      <c r="F821" s="2346"/>
      <c r="G821" s="2346"/>
      <c r="H821" s="2346"/>
      <c r="I821" s="2346"/>
      <c r="J821" s="2346"/>
      <c r="K821" s="2346"/>
      <c r="L821" s="2346"/>
      <c r="M821" s="2346"/>
      <c r="N821" s="2346"/>
      <c r="O821" s="2346"/>
      <c r="P821" s="2346"/>
      <c r="Q821" s="2346"/>
      <c r="R821" s="2346"/>
      <c r="S821" s="2346"/>
      <c r="T821" s="2346"/>
      <c r="U821" s="2346"/>
      <c r="V821" s="2346"/>
      <c r="W821" s="2346"/>
      <c r="X821" s="2346"/>
      <c r="Y821" s="2346"/>
      <c r="Z821" s="2346"/>
      <c r="AA821" s="2346"/>
      <c r="AB821" s="2346"/>
      <c r="AC821" s="2346"/>
      <c r="AD821" s="2346"/>
      <c r="AE821" s="2346"/>
      <c r="AF821" s="2346"/>
      <c r="AG821" s="2346"/>
      <c r="AH821" s="2346"/>
      <c r="AI821" s="2346"/>
      <c r="AJ821" s="2346"/>
      <c r="AK821" s="2346"/>
      <c r="AL821" s="2346"/>
      <c r="AM821" s="2346"/>
      <c r="AN821" s="2346"/>
      <c r="AO821" s="2346"/>
      <c r="AP821" s="2346"/>
      <c r="AQ821" s="2346"/>
      <c r="AR821" s="2346"/>
      <c r="AS821" s="2346"/>
      <c r="AT821" s="2346"/>
      <c r="AU821" s="2346"/>
      <c r="AV821" s="2346"/>
      <c r="AW821" s="2346"/>
      <c r="AX821" s="2346"/>
      <c r="AY821" s="2346"/>
      <c r="AZ821" s="2346"/>
      <c r="BA821" s="2346"/>
      <c r="BB821" s="2346"/>
      <c r="BC821" s="2346"/>
      <c r="BD821" s="2346"/>
      <c r="BE821" s="2346"/>
      <c r="BF821" s="736"/>
      <c r="BG821" s="606"/>
      <c r="BY821" s="726"/>
    </row>
    <row r="822" spans="1:77" s="601" customFormat="1" ht="30" hidden="1" customHeight="1">
      <c r="A822" s="608"/>
      <c r="B822" s="735"/>
      <c r="C822" s="2346"/>
      <c r="D822" s="2346"/>
      <c r="E822" s="2346"/>
      <c r="F822" s="2346"/>
      <c r="G822" s="2346"/>
      <c r="H822" s="2346"/>
      <c r="I822" s="2346"/>
      <c r="J822" s="2346"/>
      <c r="K822" s="2346"/>
      <c r="L822" s="2346"/>
      <c r="M822" s="2346"/>
      <c r="N822" s="2346"/>
      <c r="O822" s="2346"/>
      <c r="P822" s="2346"/>
      <c r="Q822" s="2346"/>
      <c r="R822" s="2346"/>
      <c r="S822" s="2346"/>
      <c r="T822" s="2346"/>
      <c r="U822" s="2346"/>
      <c r="V822" s="2346"/>
      <c r="W822" s="2346"/>
      <c r="X822" s="2346"/>
      <c r="Y822" s="2346"/>
      <c r="Z822" s="2346"/>
      <c r="AA822" s="2346"/>
      <c r="AB822" s="2346"/>
      <c r="AC822" s="2346"/>
      <c r="AD822" s="2346"/>
      <c r="AE822" s="2346"/>
      <c r="AF822" s="2346"/>
      <c r="AG822" s="2346"/>
      <c r="AH822" s="2346"/>
      <c r="AI822" s="2346"/>
      <c r="AJ822" s="2346"/>
      <c r="AK822" s="2346"/>
      <c r="AL822" s="2346"/>
      <c r="AM822" s="2346"/>
      <c r="AN822" s="2346"/>
      <c r="AO822" s="2346"/>
      <c r="AP822" s="2346"/>
      <c r="AQ822" s="2346"/>
      <c r="AR822" s="2346"/>
      <c r="AS822" s="2346"/>
      <c r="AT822" s="2346"/>
      <c r="AU822" s="2346"/>
      <c r="AV822" s="2346"/>
      <c r="AW822" s="2346"/>
      <c r="AX822" s="2346"/>
      <c r="AY822" s="2346"/>
      <c r="AZ822" s="2346"/>
      <c r="BA822" s="2346"/>
      <c r="BB822" s="2346"/>
      <c r="BC822" s="2346"/>
      <c r="BD822" s="2346"/>
      <c r="BE822" s="2346"/>
      <c r="BF822" s="736"/>
      <c r="BG822" s="606"/>
      <c r="BY822" s="726"/>
    </row>
    <row r="823" spans="1:77" s="601" customFormat="1" ht="30" hidden="1" customHeight="1">
      <c r="A823" s="608"/>
      <c r="B823" s="735"/>
      <c r="C823" s="2346"/>
      <c r="D823" s="2346"/>
      <c r="E823" s="2346"/>
      <c r="F823" s="2346"/>
      <c r="G823" s="2346"/>
      <c r="H823" s="2346"/>
      <c r="I823" s="2346"/>
      <c r="J823" s="2346"/>
      <c r="K823" s="2346"/>
      <c r="L823" s="2346"/>
      <c r="M823" s="2346"/>
      <c r="N823" s="2346"/>
      <c r="O823" s="2346"/>
      <c r="P823" s="2346"/>
      <c r="Q823" s="2346"/>
      <c r="R823" s="2346"/>
      <c r="S823" s="2346"/>
      <c r="T823" s="2346"/>
      <c r="U823" s="2346"/>
      <c r="V823" s="2346"/>
      <c r="W823" s="2346"/>
      <c r="X823" s="2346"/>
      <c r="Y823" s="2346"/>
      <c r="Z823" s="2346"/>
      <c r="AA823" s="2346"/>
      <c r="AB823" s="2346"/>
      <c r="AC823" s="2346"/>
      <c r="AD823" s="2346"/>
      <c r="AE823" s="2346"/>
      <c r="AF823" s="2346"/>
      <c r="AG823" s="2346"/>
      <c r="AH823" s="2346"/>
      <c r="AI823" s="2346"/>
      <c r="AJ823" s="2346"/>
      <c r="AK823" s="2346"/>
      <c r="AL823" s="2346"/>
      <c r="AM823" s="2346"/>
      <c r="AN823" s="2346"/>
      <c r="AO823" s="2346"/>
      <c r="AP823" s="2346"/>
      <c r="AQ823" s="2346"/>
      <c r="AR823" s="2346"/>
      <c r="AS823" s="2346"/>
      <c r="AT823" s="2346"/>
      <c r="AU823" s="2346"/>
      <c r="AV823" s="2346"/>
      <c r="AW823" s="2346"/>
      <c r="AX823" s="2346"/>
      <c r="AY823" s="2346"/>
      <c r="AZ823" s="2346"/>
      <c r="BA823" s="2346"/>
      <c r="BB823" s="2346"/>
      <c r="BC823" s="2346"/>
      <c r="BD823" s="2346"/>
      <c r="BE823" s="2346"/>
      <c r="BF823" s="736"/>
      <c r="BG823" s="606"/>
      <c r="BY823" s="726"/>
    </row>
    <row r="824" spans="1:77" s="601" customFormat="1" ht="30" hidden="1" customHeight="1">
      <c r="A824" s="608"/>
      <c r="B824" s="735"/>
      <c r="C824" s="2346"/>
      <c r="D824" s="2346"/>
      <c r="E824" s="2346"/>
      <c r="F824" s="2346"/>
      <c r="G824" s="2346"/>
      <c r="H824" s="2346"/>
      <c r="I824" s="2346"/>
      <c r="J824" s="2346"/>
      <c r="K824" s="2346"/>
      <c r="L824" s="2346"/>
      <c r="M824" s="2346"/>
      <c r="N824" s="2346"/>
      <c r="O824" s="2346"/>
      <c r="P824" s="2346"/>
      <c r="Q824" s="2346"/>
      <c r="R824" s="2346"/>
      <c r="S824" s="2346"/>
      <c r="T824" s="2346"/>
      <c r="U824" s="2346"/>
      <c r="V824" s="2346"/>
      <c r="W824" s="2346"/>
      <c r="X824" s="2346"/>
      <c r="Y824" s="2346"/>
      <c r="Z824" s="2346"/>
      <c r="AA824" s="2346"/>
      <c r="AB824" s="2346"/>
      <c r="AC824" s="2346"/>
      <c r="AD824" s="2346"/>
      <c r="AE824" s="2346"/>
      <c r="AF824" s="2346"/>
      <c r="AG824" s="2346"/>
      <c r="AH824" s="2346"/>
      <c r="AI824" s="2346"/>
      <c r="AJ824" s="2346"/>
      <c r="AK824" s="2346"/>
      <c r="AL824" s="2346"/>
      <c r="AM824" s="2346"/>
      <c r="AN824" s="2346"/>
      <c r="AO824" s="2346"/>
      <c r="AP824" s="2346"/>
      <c r="AQ824" s="2346"/>
      <c r="AR824" s="2346"/>
      <c r="AS824" s="2346"/>
      <c r="AT824" s="2346"/>
      <c r="AU824" s="2346"/>
      <c r="AV824" s="2346"/>
      <c r="AW824" s="2346"/>
      <c r="AX824" s="2346"/>
      <c r="AY824" s="2346"/>
      <c r="AZ824" s="2346"/>
      <c r="BA824" s="2346"/>
      <c r="BB824" s="2346"/>
      <c r="BC824" s="2346"/>
      <c r="BD824" s="2346"/>
      <c r="BE824" s="2346"/>
      <c r="BF824" s="736"/>
      <c r="BG824" s="606"/>
      <c r="BY824" s="726"/>
    </row>
    <row r="825" spans="1:77" s="601" customFormat="1" ht="30" hidden="1" customHeight="1">
      <c r="A825" s="608"/>
      <c r="B825" s="735"/>
      <c r="C825" s="2346"/>
      <c r="D825" s="2346"/>
      <c r="E825" s="2346"/>
      <c r="F825" s="2346"/>
      <c r="G825" s="2346"/>
      <c r="H825" s="2346"/>
      <c r="I825" s="2346"/>
      <c r="J825" s="2346"/>
      <c r="K825" s="2346"/>
      <c r="L825" s="2346"/>
      <c r="M825" s="2346"/>
      <c r="N825" s="2346"/>
      <c r="O825" s="2346"/>
      <c r="P825" s="2346"/>
      <c r="Q825" s="2346"/>
      <c r="R825" s="2346"/>
      <c r="S825" s="2346"/>
      <c r="T825" s="2346"/>
      <c r="U825" s="2346"/>
      <c r="V825" s="2346"/>
      <c r="W825" s="2346"/>
      <c r="X825" s="2346"/>
      <c r="Y825" s="2346"/>
      <c r="Z825" s="2346"/>
      <c r="AA825" s="2346"/>
      <c r="AB825" s="2346"/>
      <c r="AC825" s="2346"/>
      <c r="AD825" s="2346"/>
      <c r="AE825" s="2346"/>
      <c r="AF825" s="2346"/>
      <c r="AG825" s="2346"/>
      <c r="AH825" s="2346"/>
      <c r="AI825" s="2346"/>
      <c r="AJ825" s="2346"/>
      <c r="AK825" s="2346"/>
      <c r="AL825" s="2346"/>
      <c r="AM825" s="2346"/>
      <c r="AN825" s="2346"/>
      <c r="AO825" s="2346"/>
      <c r="AP825" s="2346"/>
      <c r="AQ825" s="2346"/>
      <c r="AR825" s="2346"/>
      <c r="AS825" s="2346"/>
      <c r="AT825" s="2346"/>
      <c r="AU825" s="2346"/>
      <c r="AV825" s="2346"/>
      <c r="AW825" s="2346"/>
      <c r="AX825" s="2346"/>
      <c r="AY825" s="2346"/>
      <c r="AZ825" s="2346"/>
      <c r="BA825" s="2346"/>
      <c r="BB825" s="2346"/>
      <c r="BC825" s="2346"/>
      <c r="BD825" s="2346"/>
      <c r="BE825" s="2346"/>
      <c r="BF825" s="736"/>
      <c r="BG825" s="606"/>
      <c r="BY825" s="726"/>
    </row>
    <row r="826" spans="1:77" s="601" customFormat="1" ht="30" hidden="1" customHeight="1">
      <c r="A826" s="608"/>
      <c r="B826" s="735"/>
      <c r="C826" s="2346"/>
      <c r="D826" s="2346"/>
      <c r="E826" s="2346"/>
      <c r="F826" s="2346"/>
      <c r="G826" s="2346"/>
      <c r="H826" s="2346"/>
      <c r="I826" s="2346"/>
      <c r="J826" s="2346"/>
      <c r="K826" s="2346"/>
      <c r="L826" s="2346"/>
      <c r="M826" s="2346"/>
      <c r="N826" s="2346"/>
      <c r="O826" s="2346"/>
      <c r="P826" s="2346"/>
      <c r="Q826" s="2346"/>
      <c r="R826" s="2346"/>
      <c r="S826" s="2346"/>
      <c r="T826" s="2346"/>
      <c r="U826" s="2346"/>
      <c r="V826" s="2346"/>
      <c r="W826" s="2346"/>
      <c r="X826" s="2346"/>
      <c r="Y826" s="2346"/>
      <c r="Z826" s="2346"/>
      <c r="AA826" s="2346"/>
      <c r="AB826" s="2346"/>
      <c r="AC826" s="2346"/>
      <c r="AD826" s="2346"/>
      <c r="AE826" s="2346"/>
      <c r="AF826" s="2346"/>
      <c r="AG826" s="2346"/>
      <c r="AH826" s="2346"/>
      <c r="AI826" s="2346"/>
      <c r="AJ826" s="2346"/>
      <c r="AK826" s="2346"/>
      <c r="AL826" s="2346"/>
      <c r="AM826" s="2346"/>
      <c r="AN826" s="2346"/>
      <c r="AO826" s="2346"/>
      <c r="AP826" s="2346"/>
      <c r="AQ826" s="2346"/>
      <c r="AR826" s="2346"/>
      <c r="AS826" s="2346"/>
      <c r="AT826" s="2346"/>
      <c r="AU826" s="2346"/>
      <c r="AV826" s="2346"/>
      <c r="AW826" s="2346"/>
      <c r="AX826" s="2346"/>
      <c r="AY826" s="2346"/>
      <c r="AZ826" s="2346"/>
      <c r="BA826" s="2346"/>
      <c r="BB826" s="2346"/>
      <c r="BC826" s="2346"/>
      <c r="BD826" s="2346"/>
      <c r="BE826" s="2346"/>
      <c r="BF826" s="736"/>
      <c r="BG826" s="606"/>
      <c r="BY826" s="726"/>
    </row>
    <row r="827" spans="1:77" s="601" customFormat="1" ht="30" hidden="1" customHeight="1">
      <c r="A827" s="608"/>
      <c r="B827" s="735"/>
      <c r="C827" s="2346"/>
      <c r="D827" s="2346"/>
      <c r="E827" s="2346"/>
      <c r="F827" s="2346"/>
      <c r="G827" s="2346"/>
      <c r="H827" s="2346"/>
      <c r="I827" s="2346"/>
      <c r="J827" s="2346"/>
      <c r="K827" s="2346"/>
      <c r="L827" s="2346"/>
      <c r="M827" s="2346"/>
      <c r="N827" s="2346"/>
      <c r="O827" s="2346"/>
      <c r="P827" s="2346"/>
      <c r="Q827" s="2346"/>
      <c r="R827" s="2346"/>
      <c r="S827" s="2346"/>
      <c r="T827" s="2346"/>
      <c r="U827" s="2346"/>
      <c r="V827" s="2346"/>
      <c r="W827" s="2346"/>
      <c r="X827" s="2346"/>
      <c r="Y827" s="2346"/>
      <c r="Z827" s="2346"/>
      <c r="AA827" s="2346"/>
      <c r="AB827" s="2346"/>
      <c r="AC827" s="2346"/>
      <c r="AD827" s="2346"/>
      <c r="AE827" s="2346"/>
      <c r="AF827" s="2346"/>
      <c r="AG827" s="2346"/>
      <c r="AH827" s="2346"/>
      <c r="AI827" s="2346"/>
      <c r="AJ827" s="2346"/>
      <c r="AK827" s="2346"/>
      <c r="AL827" s="2346"/>
      <c r="AM827" s="2346"/>
      <c r="AN827" s="2346"/>
      <c r="AO827" s="2346"/>
      <c r="AP827" s="2346"/>
      <c r="AQ827" s="2346"/>
      <c r="AR827" s="2346"/>
      <c r="AS827" s="2346"/>
      <c r="AT827" s="2346"/>
      <c r="AU827" s="2346"/>
      <c r="AV827" s="2346"/>
      <c r="AW827" s="2346"/>
      <c r="AX827" s="2346"/>
      <c r="AY827" s="2346"/>
      <c r="AZ827" s="2346"/>
      <c r="BA827" s="2346"/>
      <c r="BB827" s="2346"/>
      <c r="BC827" s="2346"/>
      <c r="BD827" s="2346"/>
      <c r="BE827" s="2346"/>
      <c r="BF827" s="736"/>
      <c r="BG827" s="606"/>
      <c r="BY827" s="726"/>
    </row>
    <row r="828" spans="1:77" s="601" customFormat="1" ht="30" hidden="1" customHeight="1">
      <c r="A828" s="608"/>
      <c r="B828" s="735"/>
      <c r="C828" s="2346"/>
      <c r="D828" s="2346"/>
      <c r="E828" s="2346"/>
      <c r="F828" s="2346"/>
      <c r="G828" s="2346"/>
      <c r="H828" s="2346"/>
      <c r="I828" s="2346"/>
      <c r="J828" s="2346"/>
      <c r="K828" s="2346"/>
      <c r="L828" s="2346"/>
      <c r="M828" s="2346"/>
      <c r="N828" s="2346"/>
      <c r="O828" s="2346"/>
      <c r="P828" s="2346"/>
      <c r="Q828" s="2346"/>
      <c r="R828" s="2346"/>
      <c r="S828" s="2346"/>
      <c r="T828" s="2346"/>
      <c r="U828" s="2346"/>
      <c r="V828" s="2346"/>
      <c r="W828" s="2346"/>
      <c r="X828" s="2346"/>
      <c r="Y828" s="2346"/>
      <c r="Z828" s="2346"/>
      <c r="AA828" s="2346"/>
      <c r="AB828" s="2346"/>
      <c r="AC828" s="2346"/>
      <c r="AD828" s="2346"/>
      <c r="AE828" s="2346"/>
      <c r="AF828" s="2346"/>
      <c r="AG828" s="2346"/>
      <c r="AH828" s="2346"/>
      <c r="AI828" s="2346"/>
      <c r="AJ828" s="2346"/>
      <c r="AK828" s="2346"/>
      <c r="AL828" s="2346"/>
      <c r="AM828" s="2346"/>
      <c r="AN828" s="2346"/>
      <c r="AO828" s="2346"/>
      <c r="AP828" s="2346"/>
      <c r="AQ828" s="2346"/>
      <c r="AR828" s="2346"/>
      <c r="AS828" s="2346"/>
      <c r="AT828" s="2346"/>
      <c r="AU828" s="2346"/>
      <c r="AV828" s="2346"/>
      <c r="AW828" s="2346"/>
      <c r="AX828" s="2346"/>
      <c r="AY828" s="2346"/>
      <c r="AZ828" s="2346"/>
      <c r="BA828" s="2346"/>
      <c r="BB828" s="2346"/>
      <c r="BC828" s="2346"/>
      <c r="BD828" s="2346"/>
      <c r="BE828" s="2346"/>
      <c r="BF828" s="736"/>
      <c r="BG828" s="606"/>
      <c r="BY828" s="726"/>
    </row>
    <row r="829" spans="1:77" s="601" customFormat="1" ht="30" hidden="1" customHeight="1" thickBot="1">
      <c r="B829" s="738"/>
      <c r="C829" s="2347"/>
      <c r="D829" s="2347"/>
      <c r="E829" s="2347"/>
      <c r="F829" s="2347"/>
      <c r="G829" s="2347"/>
      <c r="H829" s="2347"/>
      <c r="I829" s="2347"/>
      <c r="J829" s="2347"/>
      <c r="K829" s="2347"/>
      <c r="L829" s="2347"/>
      <c r="M829" s="2347"/>
      <c r="N829" s="2347"/>
      <c r="O829" s="2347"/>
      <c r="P829" s="2347"/>
      <c r="Q829" s="2347"/>
      <c r="R829" s="2347"/>
      <c r="S829" s="2347"/>
      <c r="T829" s="2347"/>
      <c r="U829" s="2347"/>
      <c r="V829" s="2347"/>
      <c r="W829" s="2347"/>
      <c r="X829" s="2347"/>
      <c r="Y829" s="2347"/>
      <c r="Z829" s="2347"/>
      <c r="AA829" s="2347"/>
      <c r="AB829" s="2347"/>
      <c r="AC829" s="2347"/>
      <c r="AD829" s="2347"/>
      <c r="AE829" s="2347"/>
      <c r="AF829" s="2347"/>
      <c r="AG829" s="2347"/>
      <c r="AH829" s="2347"/>
      <c r="AI829" s="2347"/>
      <c r="AJ829" s="2347"/>
      <c r="AK829" s="2347"/>
      <c r="AL829" s="2347"/>
      <c r="AM829" s="2347"/>
      <c r="AN829" s="2347"/>
      <c r="AO829" s="2347"/>
      <c r="AP829" s="2347"/>
      <c r="AQ829" s="2347"/>
      <c r="AR829" s="2347"/>
      <c r="AS829" s="2347"/>
      <c r="AT829" s="2347"/>
      <c r="AU829" s="2347"/>
      <c r="AV829" s="2347"/>
      <c r="AW829" s="2347"/>
      <c r="AX829" s="2347"/>
      <c r="AY829" s="2347"/>
      <c r="AZ829" s="2347"/>
      <c r="BA829" s="2347"/>
      <c r="BB829" s="2347"/>
      <c r="BC829" s="2347"/>
      <c r="BD829" s="2347"/>
      <c r="BE829" s="2347"/>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2340" t="s">
        <v>3112</v>
      </c>
      <c r="C838" s="2341"/>
      <c r="D838" s="2341"/>
      <c r="E838" s="2341"/>
      <c r="F838" s="2341"/>
      <c r="G838" s="2341"/>
      <c r="H838" s="2341"/>
      <c r="I838" s="2341"/>
      <c r="J838" s="2341"/>
      <c r="K838" s="2341"/>
      <c r="L838" s="2341"/>
      <c r="M838" s="2341"/>
      <c r="N838" s="2341"/>
      <c r="O838" s="2341"/>
      <c r="P838" s="2341"/>
      <c r="Q838" s="2341"/>
      <c r="R838" s="2341"/>
      <c r="S838" s="2341"/>
      <c r="T838" s="2341"/>
      <c r="U838" s="2342"/>
      <c r="V838" s="2348" t="s">
        <v>3125</v>
      </c>
      <c r="W838" s="2349"/>
      <c r="X838" s="2349"/>
      <c r="Y838" s="2349"/>
      <c r="Z838" s="2349"/>
      <c r="AA838" s="2349"/>
      <c r="AB838" s="2349"/>
      <c r="AC838" s="2349"/>
      <c r="AD838" s="2350"/>
      <c r="AE838" s="2351" t="s">
        <v>68</v>
      </c>
      <c r="AF838" s="2341"/>
      <c r="AG838" s="2341"/>
      <c r="AH838" s="2341"/>
      <c r="AI838" s="2341"/>
      <c r="AJ838" s="2341"/>
      <c r="AK838" s="2341"/>
      <c r="AL838" s="2341"/>
      <c r="AM838" s="2341"/>
      <c r="AN838" s="2341"/>
      <c r="AO838" s="2341"/>
      <c r="AP838" s="2341"/>
      <c r="AQ838" s="2341"/>
      <c r="AR838" s="2341"/>
      <c r="AS838" s="2341"/>
      <c r="AT838" s="2341"/>
      <c r="AU838" s="2341"/>
      <c r="AV838" s="2341"/>
      <c r="AW838" s="2342"/>
      <c r="AX838" s="2348" t="s">
        <v>3125</v>
      </c>
      <c r="AY838" s="2349"/>
      <c r="AZ838" s="2349"/>
      <c r="BA838" s="2349"/>
      <c r="BB838" s="2349"/>
      <c r="BC838" s="2349"/>
      <c r="BD838" s="2349"/>
      <c r="BE838" s="2349"/>
      <c r="BF838" s="2353"/>
      <c r="BG838" s="78"/>
    </row>
    <row r="839" spans="2:59" ht="27" customHeight="1" thickBot="1">
      <c r="B839" s="2343"/>
      <c r="C839" s="2344"/>
      <c r="D839" s="2344"/>
      <c r="E839" s="2344"/>
      <c r="F839" s="2344"/>
      <c r="G839" s="2344"/>
      <c r="H839" s="2344"/>
      <c r="I839" s="2344"/>
      <c r="J839" s="2344"/>
      <c r="K839" s="2344"/>
      <c r="L839" s="2344"/>
      <c r="M839" s="2344"/>
      <c r="N839" s="2344"/>
      <c r="O839" s="2344"/>
      <c r="P839" s="2344"/>
      <c r="Q839" s="2344"/>
      <c r="R839" s="2344"/>
      <c r="S839" s="2344"/>
      <c r="T839" s="2344"/>
      <c r="U839" s="2345"/>
      <c r="V839" s="2354" t="str">
        <f>IF(V838="１．　　有","②．　　無","２．　　無")</f>
        <v>②．　　無</v>
      </c>
      <c r="W839" s="2355"/>
      <c r="X839" s="2355"/>
      <c r="Y839" s="2355"/>
      <c r="Z839" s="2355"/>
      <c r="AA839" s="2355"/>
      <c r="AB839" s="2355"/>
      <c r="AC839" s="2355"/>
      <c r="AD839" s="2356"/>
      <c r="AE839" s="2352"/>
      <c r="AF839" s="2344"/>
      <c r="AG839" s="2344"/>
      <c r="AH839" s="2344"/>
      <c r="AI839" s="2344"/>
      <c r="AJ839" s="2344"/>
      <c r="AK839" s="2344"/>
      <c r="AL839" s="2344"/>
      <c r="AM839" s="2344"/>
      <c r="AN839" s="2344"/>
      <c r="AO839" s="2344"/>
      <c r="AP839" s="2344"/>
      <c r="AQ839" s="2344"/>
      <c r="AR839" s="2344"/>
      <c r="AS839" s="2344"/>
      <c r="AT839" s="2344"/>
      <c r="AU839" s="2344"/>
      <c r="AV839" s="2344"/>
      <c r="AW839" s="2345"/>
      <c r="AX839" s="2354" t="str">
        <f>IF(AX838="１．　　有","②．　　無","２．　　無")</f>
        <v>②．　　無</v>
      </c>
      <c r="AY839" s="2355"/>
      <c r="AZ839" s="2355"/>
      <c r="BA839" s="2355"/>
      <c r="BB839" s="2355"/>
      <c r="BC839" s="2355"/>
      <c r="BD839" s="2355"/>
      <c r="BE839" s="2355"/>
      <c r="BF839" s="2357"/>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2339" t="s">
        <v>4321</v>
      </c>
      <c r="E851" s="2339"/>
      <c r="F851" s="2339"/>
      <c r="G851" s="2339"/>
      <c r="H851" s="2339"/>
      <c r="I851" s="2339"/>
      <c r="J851" s="2339"/>
      <c r="K851" s="2339"/>
      <c r="L851" s="2339"/>
      <c r="M851" s="2339"/>
      <c r="N851" s="2339"/>
      <c r="O851" s="2339"/>
      <c r="P851" s="2339"/>
      <c r="Q851" s="2339"/>
      <c r="R851" s="2339"/>
      <c r="S851" s="2339"/>
      <c r="T851" s="2339"/>
      <c r="U851" s="2339"/>
      <c r="V851" s="2339"/>
      <c r="W851" s="2339"/>
      <c r="X851" s="2339"/>
      <c r="Y851" s="2339"/>
      <c r="Z851" s="2339"/>
      <c r="AA851" s="2339"/>
      <c r="AB851" s="2339"/>
      <c r="AC851" s="2339"/>
      <c r="AD851" s="2339"/>
      <c r="AE851" s="2339"/>
      <c r="AF851" s="2339"/>
      <c r="AG851" s="2339"/>
      <c r="AH851" s="2339"/>
      <c r="AI851" s="2339"/>
      <c r="AJ851" s="2339"/>
      <c r="AK851" s="2339"/>
      <c r="AL851" s="2339"/>
      <c r="AM851" s="2339"/>
      <c r="AN851" s="2339"/>
      <c r="AO851" s="2339"/>
      <c r="AP851" s="2339"/>
      <c r="AQ851" s="2339"/>
      <c r="AR851" s="2339"/>
      <c r="AS851" s="2339"/>
      <c r="AT851" s="2339"/>
      <c r="AU851" s="2339"/>
      <c r="AV851" s="2339"/>
      <c r="AW851" s="2339"/>
      <c r="AX851" s="2339"/>
      <c r="AY851" s="2339"/>
      <c r="AZ851" s="2339"/>
      <c r="BA851" s="2339"/>
      <c r="BB851" s="2339"/>
      <c r="BC851" s="2339"/>
      <c r="BD851" s="2339"/>
      <c r="BE851" s="2339"/>
      <c r="BF851" s="2339"/>
      <c r="BG851" s="2339"/>
    </row>
    <row r="852" spans="2:59" ht="30" customHeight="1">
      <c r="B852" s="163" t="s">
        <v>313</v>
      </c>
      <c r="C852" s="161"/>
      <c r="D852" s="2339" t="s">
        <v>4322</v>
      </c>
      <c r="E852" s="2339"/>
      <c r="F852" s="2339"/>
      <c r="G852" s="2339"/>
      <c r="H852" s="2339"/>
      <c r="I852" s="2339"/>
      <c r="J852" s="2339"/>
      <c r="K852" s="2339"/>
      <c r="L852" s="2339"/>
      <c r="M852" s="2339"/>
      <c r="N852" s="2339"/>
      <c r="O852" s="2339"/>
      <c r="P852" s="2339"/>
      <c r="Q852" s="2339"/>
      <c r="R852" s="2339"/>
      <c r="S852" s="2339"/>
      <c r="T852" s="2339"/>
      <c r="U852" s="2339"/>
      <c r="V852" s="2339"/>
      <c r="W852" s="2339"/>
      <c r="X852" s="2339"/>
      <c r="Y852" s="2339"/>
      <c r="Z852" s="2339"/>
      <c r="AA852" s="2339"/>
      <c r="AB852" s="2339"/>
      <c r="AC852" s="2339"/>
      <c r="AD852" s="2339"/>
      <c r="AE852" s="2339"/>
      <c r="AF852" s="2339"/>
      <c r="AG852" s="2339"/>
      <c r="AH852" s="2339"/>
      <c r="AI852" s="2339"/>
      <c r="AJ852" s="2339"/>
      <c r="AK852" s="2339"/>
      <c r="AL852" s="2339"/>
      <c r="AM852" s="2339"/>
      <c r="AN852" s="2339"/>
      <c r="AO852" s="2339"/>
      <c r="AP852" s="2339"/>
      <c r="AQ852" s="2339"/>
      <c r="AR852" s="2339"/>
      <c r="AS852" s="2339"/>
      <c r="AT852" s="2339"/>
      <c r="AU852" s="2339"/>
      <c r="AV852" s="2339"/>
      <c r="AW852" s="2339"/>
      <c r="AX852" s="2339"/>
      <c r="AY852" s="2339"/>
      <c r="AZ852" s="2339"/>
      <c r="BA852" s="2339"/>
      <c r="BB852" s="2339"/>
      <c r="BC852" s="2339"/>
      <c r="BD852" s="2339"/>
      <c r="BE852" s="2339"/>
      <c r="BF852" s="2339"/>
      <c r="BG852" s="2339"/>
    </row>
    <row r="853" spans="2:59" ht="30" customHeight="1">
      <c r="B853" s="163" t="s">
        <v>314</v>
      </c>
      <c r="C853" s="161"/>
      <c r="D853" s="2339" t="s">
        <v>315</v>
      </c>
      <c r="E853" s="2339"/>
      <c r="F853" s="2339"/>
      <c r="G853" s="2339"/>
      <c r="H853" s="2339"/>
      <c r="I853" s="2339"/>
      <c r="J853" s="2339"/>
      <c r="K853" s="2339"/>
      <c r="L853" s="2339"/>
      <c r="M853" s="2339"/>
      <c r="N853" s="2339"/>
      <c r="O853" s="2339"/>
      <c r="P853" s="2339"/>
      <c r="Q853" s="2339"/>
      <c r="R853" s="2339"/>
      <c r="S853" s="2339"/>
      <c r="T853" s="2339"/>
      <c r="U853" s="2339"/>
      <c r="V853" s="2339"/>
      <c r="W853" s="2339"/>
      <c r="X853" s="2339"/>
      <c r="Y853" s="2339"/>
      <c r="Z853" s="2339"/>
      <c r="AA853" s="2339"/>
      <c r="AB853" s="2339"/>
      <c r="AC853" s="2339"/>
      <c r="AD853" s="2339"/>
      <c r="AE853" s="2339"/>
      <c r="AF853" s="2339"/>
      <c r="AG853" s="2339"/>
      <c r="AH853" s="2339"/>
      <c r="AI853" s="2339"/>
      <c r="AJ853" s="2339"/>
      <c r="AK853" s="2339"/>
      <c r="AL853" s="2339"/>
      <c r="AM853" s="2339"/>
      <c r="AN853" s="2339"/>
      <c r="AO853" s="2339"/>
      <c r="AP853" s="2339"/>
      <c r="AQ853" s="2339"/>
      <c r="AR853" s="2339"/>
      <c r="AS853" s="2339"/>
      <c r="AT853" s="2339"/>
      <c r="AU853" s="2339"/>
      <c r="AV853" s="2339"/>
      <c r="AW853" s="2339"/>
      <c r="AX853" s="2339"/>
      <c r="AY853" s="2339"/>
      <c r="AZ853" s="2339"/>
      <c r="BA853" s="2339"/>
      <c r="BB853" s="2339"/>
      <c r="BC853" s="2339"/>
      <c r="BD853" s="2339"/>
      <c r="BE853" s="2339"/>
      <c r="BF853" s="2339"/>
      <c r="BG853" s="2339"/>
    </row>
    <row r="854" spans="2:59" ht="30" customHeight="1">
      <c r="B854" s="163" t="s">
        <v>316</v>
      </c>
      <c r="C854" s="161"/>
      <c r="D854" s="2339" t="s">
        <v>4323</v>
      </c>
      <c r="E854" s="2339"/>
      <c r="F854" s="2339"/>
      <c r="G854" s="2339"/>
      <c r="H854" s="2339"/>
      <c r="I854" s="2339"/>
      <c r="J854" s="2339"/>
      <c r="K854" s="2339"/>
      <c r="L854" s="2339"/>
      <c r="M854" s="2339"/>
      <c r="N854" s="2339"/>
      <c r="O854" s="2339"/>
      <c r="P854" s="2339"/>
      <c r="Q854" s="2339"/>
      <c r="R854" s="2339"/>
      <c r="S854" s="2339"/>
      <c r="T854" s="2339"/>
      <c r="U854" s="2339"/>
      <c r="V854" s="2339"/>
      <c r="W854" s="2339"/>
      <c r="X854" s="2339"/>
      <c r="Y854" s="2339"/>
      <c r="Z854" s="2339"/>
      <c r="AA854" s="2339"/>
      <c r="AB854" s="2339"/>
      <c r="AC854" s="2339"/>
      <c r="AD854" s="2339"/>
      <c r="AE854" s="2339"/>
      <c r="AF854" s="2339"/>
      <c r="AG854" s="2339"/>
      <c r="AH854" s="2339"/>
      <c r="AI854" s="2339"/>
      <c r="AJ854" s="2339"/>
      <c r="AK854" s="2339"/>
      <c r="AL854" s="2339"/>
      <c r="AM854" s="2339"/>
      <c r="AN854" s="2339"/>
      <c r="AO854" s="2339"/>
      <c r="AP854" s="2339"/>
      <c r="AQ854" s="2339"/>
      <c r="AR854" s="2339"/>
      <c r="AS854" s="2339"/>
      <c r="AT854" s="2339"/>
      <c r="AU854" s="2339"/>
      <c r="AV854" s="2339"/>
      <c r="AW854" s="2339"/>
      <c r="AX854" s="2339"/>
      <c r="AY854" s="2339"/>
      <c r="AZ854" s="2339"/>
      <c r="BA854" s="2339"/>
      <c r="BB854" s="2339"/>
      <c r="BC854" s="2339"/>
      <c r="BD854" s="2339"/>
      <c r="BE854" s="2339"/>
      <c r="BF854" s="2339"/>
      <c r="BG854" s="2339"/>
    </row>
    <row r="855" spans="2:59" ht="123" customHeight="1">
      <c r="B855" s="163" t="s">
        <v>317</v>
      </c>
      <c r="C855" s="161"/>
      <c r="D855" s="2339" t="s">
        <v>4319</v>
      </c>
      <c r="E855" s="2339"/>
      <c r="F855" s="2339"/>
      <c r="G855" s="2339"/>
      <c r="H855" s="2339"/>
      <c r="I855" s="2339"/>
      <c r="J855" s="2339"/>
      <c r="K855" s="2339"/>
      <c r="L855" s="2339"/>
      <c r="M855" s="2339"/>
      <c r="N855" s="2339"/>
      <c r="O855" s="2339"/>
      <c r="P855" s="2339"/>
      <c r="Q855" s="2339"/>
      <c r="R855" s="2339"/>
      <c r="S855" s="2339"/>
      <c r="T855" s="2339"/>
      <c r="U855" s="2339"/>
      <c r="V855" s="2339"/>
      <c r="W855" s="2339"/>
      <c r="X855" s="2339"/>
      <c r="Y855" s="2339"/>
      <c r="Z855" s="2339"/>
      <c r="AA855" s="2339"/>
      <c r="AB855" s="2339"/>
      <c r="AC855" s="2339"/>
      <c r="AD855" s="2339"/>
      <c r="AE855" s="2339"/>
      <c r="AF855" s="2339"/>
      <c r="AG855" s="2339"/>
      <c r="AH855" s="2339"/>
      <c r="AI855" s="2339"/>
      <c r="AJ855" s="2339"/>
      <c r="AK855" s="2339"/>
      <c r="AL855" s="2339"/>
      <c r="AM855" s="2339"/>
      <c r="AN855" s="2339"/>
      <c r="AO855" s="2339"/>
      <c r="AP855" s="2339"/>
      <c r="AQ855" s="2339"/>
      <c r="AR855" s="2339"/>
      <c r="AS855" s="2339"/>
      <c r="AT855" s="2339"/>
      <c r="AU855" s="2339"/>
      <c r="AV855" s="2339"/>
      <c r="AW855" s="2339"/>
      <c r="AX855" s="2339"/>
      <c r="AY855" s="2339"/>
      <c r="AZ855" s="2339"/>
      <c r="BA855" s="2339"/>
      <c r="BB855" s="2339"/>
      <c r="BC855" s="2339"/>
      <c r="BD855" s="2339"/>
      <c r="BE855" s="2339"/>
      <c r="BF855" s="2339"/>
      <c r="BG855" s="2339"/>
    </row>
    <row r="856" spans="2:59" ht="70.5" customHeight="1">
      <c r="B856" s="163" t="s">
        <v>318</v>
      </c>
      <c r="C856" s="161"/>
      <c r="D856" s="2339" t="s">
        <v>4320</v>
      </c>
      <c r="E856" s="2339"/>
      <c r="F856" s="2339"/>
      <c r="G856" s="2339"/>
      <c r="H856" s="2339"/>
      <c r="I856" s="2339"/>
      <c r="J856" s="2339"/>
      <c r="K856" s="2339"/>
      <c r="L856" s="2339"/>
      <c r="M856" s="2339"/>
      <c r="N856" s="2339"/>
      <c r="O856" s="2339"/>
      <c r="P856" s="2339"/>
      <c r="Q856" s="2339"/>
      <c r="R856" s="2339"/>
      <c r="S856" s="2339"/>
      <c r="T856" s="2339"/>
      <c r="U856" s="2339"/>
      <c r="V856" s="2339"/>
      <c r="W856" s="2339"/>
      <c r="X856" s="2339"/>
      <c r="Y856" s="2339"/>
      <c r="Z856" s="2339"/>
      <c r="AA856" s="2339"/>
      <c r="AB856" s="2339"/>
      <c r="AC856" s="2339"/>
      <c r="AD856" s="2339"/>
      <c r="AE856" s="2339"/>
      <c r="AF856" s="2339"/>
      <c r="AG856" s="2339"/>
      <c r="AH856" s="2339"/>
      <c r="AI856" s="2339"/>
      <c r="AJ856" s="2339"/>
      <c r="AK856" s="2339"/>
      <c r="AL856" s="2339"/>
      <c r="AM856" s="2339"/>
      <c r="AN856" s="2339"/>
      <c r="AO856" s="2339"/>
      <c r="AP856" s="2339"/>
      <c r="AQ856" s="2339"/>
      <c r="AR856" s="2339"/>
      <c r="AS856" s="2339"/>
      <c r="AT856" s="2339"/>
      <c r="AU856" s="2339"/>
      <c r="AV856" s="2339"/>
      <c r="AW856" s="2339"/>
      <c r="AX856" s="2339"/>
      <c r="AY856" s="2339"/>
      <c r="AZ856" s="2339"/>
      <c r="BA856" s="2339"/>
      <c r="BB856" s="2339"/>
      <c r="BC856" s="2339"/>
      <c r="BD856" s="2339"/>
      <c r="BE856" s="2339"/>
      <c r="BF856" s="2339"/>
      <c r="BG856" s="2339"/>
    </row>
    <row r="857" spans="2:59" ht="30" customHeight="1">
      <c r="B857" s="163" t="s">
        <v>319</v>
      </c>
      <c r="C857" s="161"/>
      <c r="D857" s="2339" t="s">
        <v>4324</v>
      </c>
      <c r="E857" s="2339"/>
      <c r="F857" s="2339"/>
      <c r="G857" s="2339"/>
      <c r="H857" s="2339"/>
      <c r="I857" s="2339"/>
      <c r="J857" s="2339"/>
      <c r="K857" s="2339"/>
      <c r="L857" s="2339"/>
      <c r="M857" s="2339"/>
      <c r="N857" s="2339"/>
      <c r="O857" s="2339"/>
      <c r="P857" s="2339"/>
      <c r="Q857" s="2339"/>
      <c r="R857" s="2339"/>
      <c r="S857" s="2339"/>
      <c r="T857" s="2339"/>
      <c r="U857" s="2339"/>
      <c r="V857" s="2339"/>
      <c r="W857" s="2339"/>
      <c r="X857" s="2339"/>
      <c r="Y857" s="2339"/>
      <c r="Z857" s="2339"/>
      <c r="AA857" s="2339"/>
      <c r="AB857" s="2339"/>
      <c r="AC857" s="2339"/>
      <c r="AD857" s="2339"/>
      <c r="AE857" s="2339"/>
      <c r="AF857" s="2339"/>
      <c r="AG857" s="2339"/>
      <c r="AH857" s="2339"/>
      <c r="AI857" s="2339"/>
      <c r="AJ857" s="2339"/>
      <c r="AK857" s="2339"/>
      <c r="AL857" s="2339"/>
      <c r="AM857" s="2339"/>
      <c r="AN857" s="2339"/>
      <c r="AO857" s="2339"/>
      <c r="AP857" s="2339"/>
      <c r="AQ857" s="2339"/>
      <c r="AR857" s="2339"/>
      <c r="AS857" s="2339"/>
      <c r="AT857" s="2339"/>
      <c r="AU857" s="2339"/>
      <c r="AV857" s="2339"/>
      <c r="AW857" s="2339"/>
      <c r="AX857" s="2339"/>
      <c r="AY857" s="2339"/>
      <c r="AZ857" s="2339"/>
      <c r="BA857" s="2339"/>
      <c r="BB857" s="2339"/>
      <c r="BC857" s="2339"/>
      <c r="BD857" s="2339"/>
      <c r="BE857" s="2339"/>
      <c r="BF857" s="2339"/>
      <c r="BG857" s="2339"/>
    </row>
    <row r="858" spans="2:59" ht="42" customHeight="1">
      <c r="B858" s="163" t="s">
        <v>320</v>
      </c>
      <c r="C858" s="161"/>
      <c r="D858" s="2339" t="s">
        <v>4325</v>
      </c>
      <c r="E858" s="2339"/>
      <c r="F858" s="2339"/>
      <c r="G858" s="2339"/>
      <c r="H858" s="2339"/>
      <c r="I858" s="2339"/>
      <c r="J858" s="2339"/>
      <c r="K858" s="2339"/>
      <c r="L858" s="2339"/>
      <c r="M858" s="2339"/>
      <c r="N858" s="2339"/>
      <c r="O858" s="2339"/>
      <c r="P858" s="2339"/>
      <c r="Q858" s="2339"/>
      <c r="R858" s="2339"/>
      <c r="S858" s="2339"/>
      <c r="T858" s="2339"/>
      <c r="U858" s="2339"/>
      <c r="V858" s="2339"/>
      <c r="W858" s="2339"/>
      <c r="X858" s="2339"/>
      <c r="Y858" s="2339"/>
      <c r="Z858" s="2339"/>
      <c r="AA858" s="2339"/>
      <c r="AB858" s="2339"/>
      <c r="AC858" s="2339"/>
      <c r="AD858" s="2339"/>
      <c r="AE858" s="2339"/>
      <c r="AF858" s="2339"/>
      <c r="AG858" s="2339"/>
      <c r="AH858" s="2339"/>
      <c r="AI858" s="2339"/>
      <c r="AJ858" s="2339"/>
      <c r="AK858" s="2339"/>
      <c r="AL858" s="2339"/>
      <c r="AM858" s="2339"/>
      <c r="AN858" s="2339"/>
      <c r="AO858" s="2339"/>
      <c r="AP858" s="2339"/>
      <c r="AQ858" s="2339"/>
      <c r="AR858" s="2339"/>
      <c r="AS858" s="2339"/>
      <c r="AT858" s="2339"/>
      <c r="AU858" s="2339"/>
      <c r="AV858" s="2339"/>
      <c r="AW858" s="2339"/>
      <c r="AX858" s="2339"/>
      <c r="AY858" s="2339"/>
      <c r="AZ858" s="2339"/>
      <c r="BA858" s="2339"/>
      <c r="BB858" s="2339"/>
      <c r="BC858" s="2339"/>
      <c r="BD858" s="2339"/>
      <c r="BE858" s="2339"/>
      <c r="BF858" s="2339"/>
      <c r="BG858" s="2339"/>
    </row>
    <row r="859" spans="2:59" ht="42" customHeight="1">
      <c r="B859" s="163" t="s">
        <v>3115</v>
      </c>
      <c r="C859" s="161"/>
      <c r="D859" s="2339" t="s">
        <v>4326</v>
      </c>
      <c r="E859" s="2339"/>
      <c r="F859" s="2339"/>
      <c r="G859" s="2339"/>
      <c r="H859" s="2339"/>
      <c r="I859" s="2339"/>
      <c r="J859" s="2339"/>
      <c r="K859" s="2339"/>
      <c r="L859" s="2339"/>
      <c r="M859" s="2339"/>
      <c r="N859" s="2339"/>
      <c r="O859" s="2339"/>
      <c r="P859" s="2339"/>
      <c r="Q859" s="2339"/>
      <c r="R859" s="2339"/>
      <c r="S859" s="2339"/>
      <c r="T859" s="2339"/>
      <c r="U859" s="2339"/>
      <c r="V859" s="2339"/>
      <c r="W859" s="2339"/>
      <c r="X859" s="2339"/>
      <c r="Y859" s="2339"/>
      <c r="Z859" s="2339"/>
      <c r="AA859" s="2339"/>
      <c r="AB859" s="2339"/>
      <c r="AC859" s="2339"/>
      <c r="AD859" s="2339"/>
      <c r="AE859" s="2339"/>
      <c r="AF859" s="2339"/>
      <c r="AG859" s="2339"/>
      <c r="AH859" s="2339"/>
      <c r="AI859" s="2339"/>
      <c r="AJ859" s="2339"/>
      <c r="AK859" s="2339"/>
      <c r="AL859" s="2339"/>
      <c r="AM859" s="2339"/>
      <c r="AN859" s="2339"/>
      <c r="AO859" s="2339"/>
      <c r="AP859" s="2339"/>
      <c r="AQ859" s="2339"/>
      <c r="AR859" s="2339"/>
      <c r="AS859" s="2339"/>
      <c r="AT859" s="2339"/>
      <c r="AU859" s="2339"/>
      <c r="AV859" s="2339"/>
      <c r="AW859" s="2339"/>
      <c r="AX859" s="2339"/>
      <c r="AY859" s="2339"/>
      <c r="AZ859" s="2339"/>
      <c r="BA859" s="2339"/>
      <c r="BB859" s="2339"/>
      <c r="BC859" s="2339"/>
      <c r="BD859" s="2339"/>
      <c r="BE859" s="2339"/>
      <c r="BF859" s="2339"/>
      <c r="BG859" s="2339"/>
    </row>
    <row r="860" spans="2:59" ht="42" customHeight="1">
      <c r="B860" s="163" t="s">
        <v>321</v>
      </c>
      <c r="C860" s="161"/>
      <c r="D860" s="2339" t="s">
        <v>4327</v>
      </c>
      <c r="E860" s="2339"/>
      <c r="F860" s="2339"/>
      <c r="G860" s="2339"/>
      <c r="H860" s="2339"/>
      <c r="I860" s="2339"/>
      <c r="J860" s="2339"/>
      <c r="K860" s="2339"/>
      <c r="L860" s="2339"/>
      <c r="M860" s="2339"/>
      <c r="N860" s="2339"/>
      <c r="O860" s="2339"/>
      <c r="P860" s="2339"/>
      <c r="Q860" s="2339"/>
      <c r="R860" s="2339"/>
      <c r="S860" s="2339"/>
      <c r="T860" s="2339"/>
      <c r="U860" s="2339"/>
      <c r="V860" s="2339"/>
      <c r="W860" s="2339"/>
      <c r="X860" s="2339"/>
      <c r="Y860" s="2339"/>
      <c r="Z860" s="2339"/>
      <c r="AA860" s="2339"/>
      <c r="AB860" s="2339"/>
      <c r="AC860" s="2339"/>
      <c r="AD860" s="2339"/>
      <c r="AE860" s="2339"/>
      <c r="AF860" s="2339"/>
      <c r="AG860" s="2339"/>
      <c r="AH860" s="2339"/>
      <c r="AI860" s="2339"/>
      <c r="AJ860" s="2339"/>
      <c r="AK860" s="2339"/>
      <c r="AL860" s="2339"/>
      <c r="AM860" s="2339"/>
      <c r="AN860" s="2339"/>
      <c r="AO860" s="2339"/>
      <c r="AP860" s="2339"/>
      <c r="AQ860" s="2339"/>
      <c r="AR860" s="2339"/>
      <c r="AS860" s="2339"/>
      <c r="AT860" s="2339"/>
      <c r="AU860" s="2339"/>
      <c r="AV860" s="2339"/>
      <c r="AW860" s="2339"/>
      <c r="AX860" s="2339"/>
      <c r="AY860" s="2339"/>
      <c r="AZ860" s="2339"/>
      <c r="BA860" s="2339"/>
      <c r="BB860" s="2339"/>
      <c r="BC860" s="2339"/>
      <c r="BD860" s="2339"/>
      <c r="BE860" s="2339"/>
      <c r="BF860" s="2339"/>
      <c r="BG860" s="2339"/>
    </row>
    <row r="861" spans="2:59" ht="42" customHeight="1">
      <c r="B861" s="163" t="s">
        <v>322</v>
      </c>
      <c r="C861" s="161"/>
      <c r="D861" s="2339" t="s">
        <v>4328</v>
      </c>
      <c r="E861" s="2339"/>
      <c r="F861" s="2339"/>
      <c r="G861" s="2339"/>
      <c r="H861" s="2339"/>
      <c r="I861" s="2339"/>
      <c r="J861" s="2339"/>
      <c r="K861" s="2339"/>
      <c r="L861" s="2339"/>
      <c r="M861" s="2339"/>
      <c r="N861" s="2339"/>
      <c r="O861" s="2339"/>
      <c r="P861" s="2339"/>
      <c r="Q861" s="2339"/>
      <c r="R861" s="2339"/>
      <c r="S861" s="2339"/>
      <c r="T861" s="2339"/>
      <c r="U861" s="2339"/>
      <c r="V861" s="2339"/>
      <c r="W861" s="2339"/>
      <c r="X861" s="2339"/>
      <c r="Y861" s="2339"/>
      <c r="Z861" s="2339"/>
      <c r="AA861" s="2339"/>
      <c r="AB861" s="2339"/>
      <c r="AC861" s="2339"/>
      <c r="AD861" s="2339"/>
      <c r="AE861" s="2339"/>
      <c r="AF861" s="2339"/>
      <c r="AG861" s="2339"/>
      <c r="AH861" s="2339"/>
      <c r="AI861" s="2339"/>
      <c r="AJ861" s="2339"/>
      <c r="AK861" s="2339"/>
      <c r="AL861" s="2339"/>
      <c r="AM861" s="2339"/>
      <c r="AN861" s="2339"/>
      <c r="AO861" s="2339"/>
      <c r="AP861" s="2339"/>
      <c r="AQ861" s="2339"/>
      <c r="AR861" s="2339"/>
      <c r="AS861" s="2339"/>
      <c r="AT861" s="2339"/>
      <c r="AU861" s="2339"/>
      <c r="AV861" s="2339"/>
      <c r="AW861" s="2339"/>
      <c r="AX861" s="2339"/>
      <c r="AY861" s="2339"/>
      <c r="AZ861" s="2339"/>
      <c r="BA861" s="2339"/>
      <c r="BB861" s="2339"/>
      <c r="BC861" s="2339"/>
      <c r="BD861" s="2339"/>
      <c r="BE861" s="2339"/>
      <c r="BF861" s="2339"/>
      <c r="BG861" s="2339"/>
    </row>
    <row r="862" spans="2:59" ht="42" customHeight="1">
      <c r="B862" s="163" t="s">
        <v>323</v>
      </c>
      <c r="C862" s="161"/>
      <c r="D862" s="2339" t="s">
        <v>4329</v>
      </c>
      <c r="E862" s="2339"/>
      <c r="F862" s="2339"/>
      <c r="G862" s="2339"/>
      <c r="H862" s="2339"/>
      <c r="I862" s="2339"/>
      <c r="J862" s="2339"/>
      <c r="K862" s="2339"/>
      <c r="L862" s="2339"/>
      <c r="M862" s="2339"/>
      <c r="N862" s="2339"/>
      <c r="O862" s="2339"/>
      <c r="P862" s="2339"/>
      <c r="Q862" s="2339"/>
      <c r="R862" s="2339"/>
      <c r="S862" s="2339"/>
      <c r="T862" s="2339"/>
      <c r="U862" s="2339"/>
      <c r="V862" s="2339"/>
      <c r="W862" s="2339"/>
      <c r="X862" s="2339"/>
      <c r="Y862" s="2339"/>
      <c r="Z862" s="2339"/>
      <c r="AA862" s="2339"/>
      <c r="AB862" s="2339"/>
      <c r="AC862" s="2339"/>
      <c r="AD862" s="2339"/>
      <c r="AE862" s="2339"/>
      <c r="AF862" s="2339"/>
      <c r="AG862" s="2339"/>
      <c r="AH862" s="2339"/>
      <c r="AI862" s="2339"/>
      <c r="AJ862" s="2339"/>
      <c r="AK862" s="2339"/>
      <c r="AL862" s="2339"/>
      <c r="AM862" s="2339"/>
      <c r="AN862" s="2339"/>
      <c r="AO862" s="2339"/>
      <c r="AP862" s="2339"/>
      <c r="AQ862" s="2339"/>
      <c r="AR862" s="2339"/>
      <c r="AS862" s="2339"/>
      <c r="AT862" s="2339"/>
      <c r="AU862" s="2339"/>
      <c r="AV862" s="2339"/>
      <c r="AW862" s="2339"/>
      <c r="AX862" s="2339"/>
      <c r="AY862" s="2339"/>
      <c r="AZ862" s="2339"/>
      <c r="BA862" s="2339"/>
      <c r="BB862" s="2339"/>
      <c r="BC862" s="2339"/>
      <c r="BD862" s="2339"/>
      <c r="BE862" s="2339"/>
      <c r="BF862" s="2339"/>
      <c r="BG862" s="2339"/>
    </row>
    <row r="863" spans="2:59" ht="54" customHeight="1">
      <c r="B863" s="163" t="s">
        <v>324</v>
      </c>
      <c r="C863" s="161"/>
      <c r="D863" s="2339" t="s">
        <v>4330</v>
      </c>
      <c r="E863" s="2339"/>
      <c r="F863" s="2339"/>
      <c r="G863" s="2339"/>
      <c r="H863" s="2339"/>
      <c r="I863" s="2339"/>
      <c r="J863" s="2339"/>
      <c r="K863" s="2339"/>
      <c r="L863" s="2339"/>
      <c r="M863" s="2339"/>
      <c r="N863" s="2339"/>
      <c r="O863" s="2339"/>
      <c r="P863" s="2339"/>
      <c r="Q863" s="2339"/>
      <c r="R863" s="2339"/>
      <c r="S863" s="2339"/>
      <c r="T863" s="2339"/>
      <c r="U863" s="2339"/>
      <c r="V863" s="2339"/>
      <c r="W863" s="2339"/>
      <c r="X863" s="2339"/>
      <c r="Y863" s="2339"/>
      <c r="Z863" s="2339"/>
      <c r="AA863" s="2339"/>
      <c r="AB863" s="2339"/>
      <c r="AC863" s="2339"/>
      <c r="AD863" s="2339"/>
      <c r="AE863" s="2339"/>
      <c r="AF863" s="2339"/>
      <c r="AG863" s="2339"/>
      <c r="AH863" s="2339"/>
      <c r="AI863" s="2339"/>
      <c r="AJ863" s="2339"/>
      <c r="AK863" s="2339"/>
      <c r="AL863" s="2339"/>
      <c r="AM863" s="2339"/>
      <c r="AN863" s="2339"/>
      <c r="AO863" s="2339"/>
      <c r="AP863" s="2339"/>
      <c r="AQ863" s="2339"/>
      <c r="AR863" s="2339"/>
      <c r="AS863" s="2339"/>
      <c r="AT863" s="2339"/>
      <c r="AU863" s="2339"/>
      <c r="AV863" s="2339"/>
      <c r="AW863" s="2339"/>
      <c r="AX863" s="2339"/>
      <c r="AY863" s="2339"/>
      <c r="AZ863" s="2339"/>
      <c r="BA863" s="2339"/>
      <c r="BB863" s="2339"/>
      <c r="BC863" s="2339"/>
      <c r="BD863" s="2339"/>
      <c r="BE863" s="2339"/>
      <c r="BF863" s="2339"/>
      <c r="BG863" s="2339"/>
    </row>
    <row r="864" spans="2:59" ht="42" customHeight="1">
      <c r="B864" s="163" t="s">
        <v>325</v>
      </c>
      <c r="C864" s="161"/>
      <c r="D864" s="2339" t="s">
        <v>4331</v>
      </c>
      <c r="E864" s="2339"/>
      <c r="F864" s="2339"/>
      <c r="G864" s="2339"/>
      <c r="H864" s="2339"/>
      <c r="I864" s="2339"/>
      <c r="J864" s="2339"/>
      <c r="K864" s="2339"/>
      <c r="L864" s="2339"/>
      <c r="M864" s="2339"/>
      <c r="N864" s="2339"/>
      <c r="O864" s="2339"/>
      <c r="P864" s="2339"/>
      <c r="Q864" s="2339"/>
      <c r="R864" s="2339"/>
      <c r="S864" s="2339"/>
      <c r="T864" s="2339"/>
      <c r="U864" s="2339"/>
      <c r="V864" s="2339"/>
      <c r="W864" s="2339"/>
      <c r="X864" s="2339"/>
      <c r="Y864" s="2339"/>
      <c r="Z864" s="2339"/>
      <c r="AA864" s="2339"/>
      <c r="AB864" s="2339"/>
      <c r="AC864" s="2339"/>
      <c r="AD864" s="2339"/>
      <c r="AE864" s="2339"/>
      <c r="AF864" s="2339"/>
      <c r="AG864" s="2339"/>
      <c r="AH864" s="2339"/>
      <c r="AI864" s="2339"/>
      <c r="AJ864" s="2339"/>
      <c r="AK864" s="2339"/>
      <c r="AL864" s="2339"/>
      <c r="AM864" s="2339"/>
      <c r="AN864" s="2339"/>
      <c r="AO864" s="2339"/>
      <c r="AP864" s="2339"/>
      <c r="AQ864" s="2339"/>
      <c r="AR864" s="2339"/>
      <c r="AS864" s="2339"/>
      <c r="AT864" s="2339"/>
      <c r="AU864" s="2339"/>
      <c r="AV864" s="2339"/>
      <c r="AW864" s="2339"/>
      <c r="AX864" s="2339"/>
      <c r="AY864" s="2339"/>
      <c r="AZ864" s="2339"/>
      <c r="BA864" s="2339"/>
      <c r="BB864" s="2339"/>
      <c r="BC864" s="2339"/>
      <c r="BD864" s="2339"/>
      <c r="BE864" s="2339"/>
      <c r="BF864" s="2339"/>
      <c r="BG864" s="2339"/>
    </row>
    <row r="865" spans="2:59" ht="54" customHeight="1">
      <c r="B865" s="163" t="s">
        <v>326</v>
      </c>
      <c r="C865" s="161"/>
      <c r="D865" s="2339" t="s">
        <v>4332</v>
      </c>
      <c r="E865" s="2339"/>
      <c r="F865" s="2339"/>
      <c r="G865" s="2339"/>
      <c r="H865" s="2339"/>
      <c r="I865" s="2339"/>
      <c r="J865" s="2339"/>
      <c r="K865" s="2339"/>
      <c r="L865" s="2339"/>
      <c r="M865" s="2339"/>
      <c r="N865" s="2339"/>
      <c r="O865" s="2339"/>
      <c r="P865" s="2339"/>
      <c r="Q865" s="2339"/>
      <c r="R865" s="2339"/>
      <c r="S865" s="2339"/>
      <c r="T865" s="2339"/>
      <c r="U865" s="2339"/>
      <c r="V865" s="2339"/>
      <c r="W865" s="2339"/>
      <c r="X865" s="2339"/>
      <c r="Y865" s="2339"/>
      <c r="Z865" s="2339"/>
      <c r="AA865" s="2339"/>
      <c r="AB865" s="2339"/>
      <c r="AC865" s="2339"/>
      <c r="AD865" s="2339"/>
      <c r="AE865" s="2339"/>
      <c r="AF865" s="2339"/>
      <c r="AG865" s="2339"/>
      <c r="AH865" s="2339"/>
      <c r="AI865" s="2339"/>
      <c r="AJ865" s="2339"/>
      <c r="AK865" s="2339"/>
      <c r="AL865" s="2339"/>
      <c r="AM865" s="2339"/>
      <c r="AN865" s="2339"/>
      <c r="AO865" s="2339"/>
      <c r="AP865" s="2339"/>
      <c r="AQ865" s="2339"/>
      <c r="AR865" s="2339"/>
      <c r="AS865" s="2339"/>
      <c r="AT865" s="2339"/>
      <c r="AU865" s="2339"/>
      <c r="AV865" s="2339"/>
      <c r="AW865" s="2339"/>
      <c r="AX865" s="2339"/>
      <c r="AY865" s="2339"/>
      <c r="AZ865" s="2339"/>
      <c r="BA865" s="2339"/>
      <c r="BB865" s="2339"/>
      <c r="BC865" s="2339"/>
      <c r="BD865" s="2339"/>
      <c r="BE865" s="2339"/>
      <c r="BF865" s="2339"/>
      <c r="BG865" s="2339"/>
    </row>
    <row r="866" spans="2:59" ht="30" customHeight="1">
      <c r="B866" s="165"/>
      <c r="C866" s="162"/>
      <c r="D866" s="2337" t="s">
        <v>327</v>
      </c>
      <c r="E866" s="2337"/>
      <c r="F866" s="2337"/>
      <c r="G866" s="2337"/>
      <c r="H866" s="2337"/>
      <c r="I866" s="2337"/>
      <c r="J866" s="2337"/>
      <c r="K866" s="2337"/>
      <c r="L866" s="2337"/>
      <c r="M866" s="2337"/>
      <c r="N866" s="2337"/>
      <c r="O866" s="2337"/>
      <c r="P866" s="2337"/>
      <c r="Q866" s="2359" t="s">
        <v>153</v>
      </c>
      <c r="R866" s="2359"/>
      <c r="S866" s="2359"/>
      <c r="T866" s="2359"/>
      <c r="U866" s="2359"/>
      <c r="V866" s="2359"/>
      <c r="W866" s="2359"/>
      <c r="X866" s="2359"/>
      <c r="Y866" s="159"/>
      <c r="Z866" s="2337" t="s">
        <v>328</v>
      </c>
      <c r="AA866" s="2337"/>
      <c r="AB866" s="2337"/>
      <c r="AC866" s="2337"/>
      <c r="AD866" s="2337"/>
      <c r="AE866" s="2337"/>
      <c r="AF866" s="2337"/>
      <c r="AG866" s="2337"/>
      <c r="AH866" s="2337"/>
      <c r="AI866" s="2337"/>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2337"/>
      <c r="E867" s="2337"/>
      <c r="F867" s="2337"/>
      <c r="G867" s="2337"/>
      <c r="H867" s="2337"/>
      <c r="I867" s="2337"/>
      <c r="J867" s="2337"/>
      <c r="K867" s="2337"/>
      <c r="L867" s="2337"/>
      <c r="M867" s="2337"/>
      <c r="N867" s="2337"/>
      <c r="O867" s="2337"/>
      <c r="P867" s="2337"/>
      <c r="Q867" s="2338" t="s">
        <v>154</v>
      </c>
      <c r="R867" s="2338"/>
      <c r="S867" s="2338"/>
      <c r="T867" s="2338"/>
      <c r="U867" s="2338"/>
      <c r="V867" s="2338"/>
      <c r="W867" s="2338"/>
      <c r="X867" s="2338"/>
      <c r="Y867" s="159"/>
      <c r="Z867" s="2337"/>
      <c r="AA867" s="2337"/>
      <c r="AB867" s="2337"/>
      <c r="AC867" s="2337"/>
      <c r="AD867" s="2337"/>
      <c r="AE867" s="2337"/>
      <c r="AF867" s="2337"/>
      <c r="AG867" s="2337"/>
      <c r="AH867" s="2337"/>
      <c r="AI867" s="2337"/>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2339" t="s">
        <v>4333</v>
      </c>
      <c r="E868" s="2339"/>
      <c r="F868" s="2339"/>
      <c r="G868" s="2339"/>
      <c r="H868" s="2339"/>
      <c r="I868" s="2339"/>
      <c r="J868" s="2339"/>
      <c r="K868" s="2339"/>
      <c r="L868" s="2339"/>
      <c r="M868" s="2339"/>
      <c r="N868" s="2339"/>
      <c r="O868" s="2339"/>
      <c r="P868" s="2339"/>
      <c r="Q868" s="2339"/>
      <c r="R868" s="2339"/>
      <c r="S868" s="2339"/>
      <c r="T868" s="2339"/>
      <c r="U868" s="2339"/>
      <c r="V868" s="2339"/>
      <c r="W868" s="2339"/>
      <c r="X868" s="2339"/>
      <c r="Y868" s="2339"/>
      <c r="Z868" s="2339"/>
      <c r="AA868" s="2339"/>
      <c r="AB868" s="2339"/>
      <c r="AC868" s="2339"/>
      <c r="AD868" s="2339"/>
      <c r="AE868" s="2339"/>
      <c r="AF868" s="2339"/>
      <c r="AG868" s="2339"/>
      <c r="AH868" s="2339"/>
      <c r="AI868" s="2339"/>
      <c r="AJ868" s="2339"/>
      <c r="AK868" s="2339"/>
      <c r="AL868" s="2339"/>
      <c r="AM868" s="2339"/>
      <c r="AN868" s="2339"/>
      <c r="AO868" s="2339"/>
      <c r="AP868" s="2339"/>
      <c r="AQ868" s="2339"/>
      <c r="AR868" s="2339"/>
      <c r="AS868" s="2339"/>
      <c r="AT868" s="2339"/>
      <c r="AU868" s="2339"/>
      <c r="AV868" s="2339"/>
      <c r="AW868" s="2339"/>
      <c r="AX868" s="2339"/>
      <c r="AY868" s="2339"/>
      <c r="AZ868" s="2339"/>
      <c r="BA868" s="2339"/>
      <c r="BB868" s="2339"/>
      <c r="BC868" s="2339"/>
      <c r="BD868" s="2339"/>
      <c r="BE868" s="2339"/>
      <c r="BF868" s="2339"/>
      <c r="BG868" s="2339"/>
    </row>
    <row r="869" spans="2:59" ht="30.75" customHeight="1">
      <c r="B869" s="163" t="s">
        <v>3117</v>
      </c>
      <c r="C869" s="161"/>
      <c r="D869" s="2339" t="s">
        <v>4334</v>
      </c>
      <c r="E869" s="2339"/>
      <c r="F869" s="2339"/>
      <c r="G869" s="2339"/>
      <c r="H869" s="2339"/>
      <c r="I869" s="2339"/>
      <c r="J869" s="2339"/>
      <c r="K869" s="2339"/>
      <c r="L869" s="2339"/>
      <c r="M869" s="2339"/>
      <c r="N869" s="2339"/>
      <c r="O869" s="2339"/>
      <c r="P869" s="2339"/>
      <c r="Q869" s="2339"/>
      <c r="R869" s="2339"/>
      <c r="S869" s="2339"/>
      <c r="T869" s="2339"/>
      <c r="U869" s="2339"/>
      <c r="V869" s="2339"/>
      <c r="W869" s="2339"/>
      <c r="X869" s="2339"/>
      <c r="Y869" s="2339"/>
      <c r="Z869" s="2339"/>
      <c r="AA869" s="2339"/>
      <c r="AB869" s="2339"/>
      <c r="AC869" s="2339"/>
      <c r="AD869" s="2339"/>
      <c r="AE869" s="2339"/>
      <c r="AF869" s="2339"/>
      <c r="AG869" s="2339"/>
      <c r="AH869" s="2339"/>
      <c r="AI869" s="2339"/>
      <c r="AJ869" s="2339"/>
      <c r="AK869" s="2339"/>
      <c r="AL869" s="2339"/>
      <c r="AM869" s="2339"/>
      <c r="AN869" s="2339"/>
      <c r="AO869" s="2339"/>
      <c r="AP869" s="2339"/>
      <c r="AQ869" s="2339"/>
      <c r="AR869" s="2339"/>
      <c r="AS869" s="2339"/>
      <c r="AT869" s="2339"/>
      <c r="AU869" s="2339"/>
      <c r="AV869" s="2339"/>
      <c r="AW869" s="2339"/>
      <c r="AX869" s="2339"/>
      <c r="AY869" s="2339"/>
      <c r="AZ869" s="2339"/>
      <c r="BA869" s="2339"/>
      <c r="BB869" s="2339"/>
      <c r="BC869" s="2339"/>
      <c r="BD869" s="2339"/>
      <c r="BE869" s="2339"/>
      <c r="BF869" s="2339"/>
      <c r="BG869" s="2339"/>
    </row>
    <row r="870" spans="2:59" ht="42" customHeight="1">
      <c r="B870" s="163" t="s">
        <v>3118</v>
      </c>
      <c r="C870" s="161">
        <v>8</v>
      </c>
      <c r="D870" s="2339" t="s">
        <v>4335</v>
      </c>
      <c r="E870" s="2339"/>
      <c r="F870" s="2339"/>
      <c r="G870" s="2339"/>
      <c r="H870" s="2339"/>
      <c r="I870" s="2339"/>
      <c r="J870" s="2339"/>
      <c r="K870" s="2339"/>
      <c r="L870" s="2339"/>
      <c r="M870" s="2339"/>
      <c r="N870" s="2339"/>
      <c r="O870" s="2339"/>
      <c r="P870" s="2339"/>
      <c r="Q870" s="2339"/>
      <c r="R870" s="2339"/>
      <c r="S870" s="2339"/>
      <c r="T870" s="2339"/>
      <c r="U870" s="2339"/>
      <c r="V870" s="2339"/>
      <c r="W870" s="2339"/>
      <c r="X870" s="2339"/>
      <c r="Y870" s="2339"/>
      <c r="Z870" s="2339"/>
      <c r="AA870" s="2339"/>
      <c r="AB870" s="2339"/>
      <c r="AC870" s="2339"/>
      <c r="AD870" s="2339"/>
      <c r="AE870" s="2339"/>
      <c r="AF870" s="2339"/>
      <c r="AG870" s="2339"/>
      <c r="AH870" s="2339"/>
      <c r="AI870" s="2339"/>
      <c r="AJ870" s="2339"/>
      <c r="AK870" s="2339"/>
      <c r="AL870" s="2339"/>
      <c r="AM870" s="2339"/>
      <c r="AN870" s="2339"/>
      <c r="AO870" s="2339"/>
      <c r="AP870" s="2339"/>
      <c r="AQ870" s="2339"/>
      <c r="AR870" s="2339"/>
      <c r="AS870" s="2339"/>
      <c r="AT870" s="2339"/>
      <c r="AU870" s="2339"/>
      <c r="AV870" s="2339"/>
      <c r="AW870" s="2339"/>
      <c r="AX870" s="2339"/>
      <c r="AY870" s="2339"/>
      <c r="AZ870" s="2339"/>
      <c r="BA870" s="2339"/>
      <c r="BB870" s="2339"/>
      <c r="BC870" s="2339"/>
      <c r="BD870" s="2339"/>
      <c r="BE870" s="2339"/>
      <c r="BF870" s="2339"/>
      <c r="BG870" s="2339"/>
    </row>
    <row r="871" spans="2:59" ht="66" customHeight="1">
      <c r="B871" s="153"/>
      <c r="C871" s="161"/>
      <c r="D871" s="167" t="s">
        <v>329</v>
      </c>
      <c r="E871" s="164"/>
      <c r="F871" s="2339" t="s">
        <v>3152</v>
      </c>
      <c r="G871" s="2339"/>
      <c r="H871" s="2339"/>
      <c r="I871" s="2339"/>
      <c r="J871" s="2339"/>
      <c r="K871" s="2339"/>
      <c r="L871" s="2339"/>
      <c r="M871" s="2339"/>
      <c r="N871" s="2339"/>
      <c r="O871" s="2339"/>
      <c r="P871" s="2339"/>
      <c r="Q871" s="2339"/>
      <c r="R871" s="2339"/>
      <c r="S871" s="2339"/>
      <c r="T871" s="2339"/>
      <c r="U871" s="2339"/>
      <c r="V871" s="2339"/>
      <c r="W871" s="2339"/>
      <c r="X871" s="2339"/>
      <c r="Y871" s="2339"/>
      <c r="Z871" s="2339"/>
      <c r="AA871" s="2339"/>
      <c r="AB871" s="2339"/>
      <c r="AC871" s="2339"/>
      <c r="AD871" s="2339"/>
      <c r="AE871" s="2339"/>
      <c r="AF871" s="2339"/>
      <c r="AG871" s="2339"/>
      <c r="AH871" s="2339"/>
      <c r="AI871" s="2339"/>
      <c r="AJ871" s="2339"/>
      <c r="AK871" s="2339"/>
      <c r="AL871" s="2339"/>
      <c r="AM871" s="2339"/>
      <c r="AN871" s="2339"/>
      <c r="AO871" s="2339"/>
      <c r="AP871" s="2339"/>
      <c r="AQ871" s="2339"/>
      <c r="AR871" s="2339"/>
      <c r="AS871" s="2339"/>
      <c r="AT871" s="2339"/>
      <c r="AU871" s="2339"/>
      <c r="AV871" s="2339"/>
      <c r="AW871" s="2339"/>
      <c r="AX871" s="2339"/>
      <c r="AY871" s="2339"/>
      <c r="AZ871" s="2339"/>
      <c r="BA871" s="2339"/>
      <c r="BB871" s="2339"/>
      <c r="BC871" s="2339"/>
      <c r="BD871" s="2339"/>
      <c r="BE871" s="2339"/>
      <c r="BF871" s="2339"/>
      <c r="BG871" s="2339"/>
    </row>
    <row r="872" spans="2:59" ht="42" customHeight="1">
      <c r="B872" s="153"/>
      <c r="C872" s="161"/>
      <c r="D872" s="167" t="s">
        <v>336</v>
      </c>
      <c r="E872" s="164"/>
      <c r="F872" s="2339" t="s">
        <v>4336</v>
      </c>
      <c r="G872" s="2339"/>
      <c r="H872" s="2339"/>
      <c r="I872" s="2339"/>
      <c r="J872" s="2339"/>
      <c r="K872" s="2339"/>
      <c r="L872" s="2339"/>
      <c r="M872" s="2339"/>
      <c r="N872" s="2339"/>
      <c r="O872" s="2339"/>
      <c r="P872" s="2339"/>
      <c r="Q872" s="2339"/>
      <c r="R872" s="2339"/>
      <c r="S872" s="2339"/>
      <c r="T872" s="2339"/>
      <c r="U872" s="2339"/>
      <c r="V872" s="2339"/>
      <c r="W872" s="2339"/>
      <c r="X872" s="2339"/>
      <c r="Y872" s="2339"/>
      <c r="Z872" s="2339"/>
      <c r="AA872" s="2339"/>
      <c r="AB872" s="2339"/>
      <c r="AC872" s="2339"/>
      <c r="AD872" s="2339"/>
      <c r="AE872" s="2339"/>
      <c r="AF872" s="2339"/>
      <c r="AG872" s="2339"/>
      <c r="AH872" s="2339"/>
      <c r="AI872" s="2339"/>
      <c r="AJ872" s="2339"/>
      <c r="AK872" s="2339"/>
      <c r="AL872" s="2339"/>
      <c r="AM872" s="2339"/>
      <c r="AN872" s="2339"/>
      <c r="AO872" s="2339"/>
      <c r="AP872" s="2339"/>
      <c r="AQ872" s="2339"/>
      <c r="AR872" s="2339"/>
      <c r="AS872" s="2339"/>
      <c r="AT872" s="2339"/>
      <c r="AU872" s="2339"/>
      <c r="AV872" s="2339"/>
      <c r="AW872" s="2339"/>
      <c r="AX872" s="2339"/>
      <c r="AY872" s="2339"/>
      <c r="AZ872" s="2339"/>
      <c r="BA872" s="2339"/>
      <c r="BB872" s="2339"/>
      <c r="BC872" s="2339"/>
      <c r="BD872" s="2339"/>
      <c r="BE872" s="2339"/>
      <c r="BF872" s="2339"/>
      <c r="BG872" s="2339"/>
    </row>
    <row r="873" spans="2:59" ht="42" customHeight="1">
      <c r="B873" s="153"/>
      <c r="C873" s="161"/>
      <c r="D873" s="167" t="s">
        <v>4337</v>
      </c>
      <c r="E873" s="164"/>
      <c r="F873" s="2339" t="s">
        <v>4338</v>
      </c>
      <c r="G873" s="2339"/>
      <c r="H873" s="2339"/>
      <c r="I873" s="2339"/>
      <c r="J873" s="2339"/>
      <c r="K873" s="2339"/>
      <c r="L873" s="2339"/>
      <c r="M873" s="2339"/>
      <c r="N873" s="2339"/>
      <c r="O873" s="2339"/>
      <c r="P873" s="2339"/>
      <c r="Q873" s="2339"/>
      <c r="R873" s="2339"/>
      <c r="S873" s="2339"/>
      <c r="T873" s="2339"/>
      <c r="U873" s="2339"/>
      <c r="V873" s="2339"/>
      <c r="W873" s="2339"/>
      <c r="X873" s="2339"/>
      <c r="Y873" s="2339"/>
      <c r="Z873" s="2339"/>
      <c r="AA873" s="2339"/>
      <c r="AB873" s="2339"/>
      <c r="AC873" s="2339"/>
      <c r="AD873" s="2339"/>
      <c r="AE873" s="2339"/>
      <c r="AF873" s="2339"/>
      <c r="AG873" s="2339"/>
      <c r="AH873" s="2339"/>
      <c r="AI873" s="2339"/>
      <c r="AJ873" s="2339"/>
      <c r="AK873" s="2339"/>
      <c r="AL873" s="2339"/>
      <c r="AM873" s="2339"/>
      <c r="AN873" s="2339"/>
      <c r="AO873" s="2339"/>
      <c r="AP873" s="2339"/>
      <c r="AQ873" s="2339"/>
      <c r="AR873" s="2339"/>
      <c r="AS873" s="2339"/>
      <c r="AT873" s="2339"/>
      <c r="AU873" s="2339"/>
      <c r="AV873" s="2339"/>
      <c r="AW873" s="2339"/>
      <c r="AX873" s="2339"/>
      <c r="AY873" s="2339"/>
      <c r="AZ873" s="2339"/>
      <c r="BA873" s="2339"/>
      <c r="BB873" s="2339"/>
      <c r="BC873" s="2339"/>
      <c r="BD873" s="2339"/>
      <c r="BE873" s="2339"/>
      <c r="BF873" s="2339"/>
      <c r="BG873" s="2339"/>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2339" t="s">
        <v>4349</v>
      </c>
      <c r="G883" s="2339"/>
      <c r="H883" s="2339"/>
      <c r="I883" s="2339"/>
      <c r="J883" s="2339"/>
      <c r="K883" s="2339"/>
      <c r="L883" s="2339"/>
      <c r="M883" s="2339"/>
      <c r="N883" s="2339"/>
      <c r="O883" s="2339"/>
      <c r="P883" s="2339"/>
      <c r="Q883" s="2339"/>
      <c r="R883" s="2339"/>
      <c r="S883" s="2339"/>
      <c r="T883" s="2339"/>
      <c r="U883" s="2339"/>
      <c r="V883" s="2339"/>
      <c r="W883" s="2339"/>
      <c r="X883" s="2339"/>
      <c r="Y883" s="2339"/>
      <c r="Z883" s="2339"/>
      <c r="AA883" s="2339"/>
      <c r="AB883" s="2339"/>
      <c r="AC883" s="2339"/>
      <c r="AD883" s="2339"/>
      <c r="AE883" s="2339"/>
      <c r="AF883" s="2339"/>
      <c r="AG883" s="2339"/>
      <c r="AH883" s="2339"/>
      <c r="AI883" s="2339"/>
      <c r="AJ883" s="2339"/>
      <c r="AK883" s="2339"/>
      <c r="AL883" s="2339"/>
      <c r="AM883" s="2339"/>
      <c r="AN883" s="2339"/>
      <c r="AO883" s="2339"/>
      <c r="AP883" s="2339"/>
      <c r="AQ883" s="2339"/>
      <c r="AR883" s="2339"/>
      <c r="AS883" s="2339"/>
      <c r="AT883" s="2339"/>
      <c r="AU883" s="2339"/>
      <c r="AV883" s="2339"/>
      <c r="AW883" s="2339"/>
      <c r="AX883" s="2339"/>
      <c r="AY883" s="2339"/>
      <c r="AZ883" s="2339"/>
      <c r="BA883" s="2339"/>
      <c r="BB883" s="2339"/>
      <c r="BC883" s="2339"/>
      <c r="BD883" s="2339"/>
      <c r="BE883" s="2339"/>
      <c r="BF883" s="2339"/>
      <c r="BG883" s="2339"/>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2339" t="s">
        <v>4358</v>
      </c>
      <c r="E896" s="2339"/>
      <c r="F896" s="2339"/>
      <c r="G896" s="2339"/>
      <c r="H896" s="2339"/>
      <c r="I896" s="2339"/>
      <c r="J896" s="2339"/>
      <c r="K896" s="2339"/>
      <c r="L896" s="2339"/>
      <c r="M896" s="2339"/>
      <c r="N896" s="2339"/>
      <c r="O896" s="2339"/>
      <c r="P896" s="2339"/>
      <c r="Q896" s="2339"/>
      <c r="R896" s="2339"/>
      <c r="S896" s="2339"/>
      <c r="T896" s="2339"/>
      <c r="U896" s="2339"/>
      <c r="V896" s="2339"/>
      <c r="W896" s="2339"/>
      <c r="X896" s="2339"/>
      <c r="Y896" s="2339"/>
      <c r="Z896" s="2339"/>
      <c r="AA896" s="2339"/>
      <c r="AB896" s="2339"/>
      <c r="AC896" s="2339"/>
      <c r="AD896" s="2339"/>
      <c r="AE896" s="2339"/>
      <c r="AF896" s="2339"/>
      <c r="AG896" s="2339"/>
      <c r="AH896" s="2339"/>
      <c r="AI896" s="2339"/>
      <c r="AJ896" s="2339"/>
      <c r="AK896" s="2339"/>
      <c r="AL896" s="2339"/>
      <c r="AM896" s="2339"/>
      <c r="AN896" s="2339"/>
      <c r="AO896" s="2339"/>
      <c r="AP896" s="2339"/>
      <c r="AQ896" s="2339"/>
      <c r="AR896" s="2339"/>
      <c r="AS896" s="2339"/>
      <c r="AT896" s="2339"/>
      <c r="AU896" s="2339"/>
      <c r="AV896" s="2339"/>
      <c r="AW896" s="2339"/>
      <c r="AX896" s="2339"/>
      <c r="AY896" s="2339"/>
      <c r="AZ896" s="2339"/>
      <c r="BA896" s="2339"/>
      <c r="BB896" s="2339"/>
      <c r="BC896" s="2339"/>
      <c r="BD896" s="2339"/>
      <c r="BE896" s="2339"/>
      <c r="BF896" s="2339"/>
      <c r="BG896" s="2339"/>
    </row>
    <row r="897" spans="2:59" ht="42" customHeight="1">
      <c r="B897" s="153"/>
      <c r="C897" s="161"/>
      <c r="D897" s="167" t="s">
        <v>329</v>
      </c>
      <c r="E897" s="164"/>
      <c r="F897" s="2339" t="s">
        <v>4359</v>
      </c>
      <c r="G897" s="2339"/>
      <c r="H897" s="2339"/>
      <c r="I897" s="2339"/>
      <c r="J897" s="2339"/>
      <c r="K897" s="2339"/>
      <c r="L897" s="2339"/>
      <c r="M897" s="2339"/>
      <c r="N897" s="2339"/>
      <c r="O897" s="2339"/>
      <c r="P897" s="2339"/>
      <c r="Q897" s="2339"/>
      <c r="R897" s="2339"/>
      <c r="S897" s="2339"/>
      <c r="T897" s="2339"/>
      <c r="U897" s="2339"/>
      <c r="V897" s="2339"/>
      <c r="W897" s="2339"/>
      <c r="X897" s="2339"/>
      <c r="Y897" s="2339"/>
      <c r="Z897" s="2339"/>
      <c r="AA897" s="2339"/>
      <c r="AB897" s="2339"/>
      <c r="AC897" s="2339"/>
      <c r="AD897" s="2339"/>
      <c r="AE897" s="2339"/>
      <c r="AF897" s="2339"/>
      <c r="AG897" s="2339"/>
      <c r="AH897" s="2339"/>
      <c r="AI897" s="2339"/>
      <c r="AJ897" s="2339"/>
      <c r="AK897" s="2339"/>
      <c r="AL897" s="2339"/>
      <c r="AM897" s="2339"/>
      <c r="AN897" s="2339"/>
      <c r="AO897" s="2339"/>
      <c r="AP897" s="2339"/>
      <c r="AQ897" s="2339"/>
      <c r="AR897" s="2339"/>
      <c r="AS897" s="2339"/>
      <c r="AT897" s="2339"/>
      <c r="AU897" s="2339"/>
      <c r="AV897" s="2339"/>
      <c r="AW897" s="2339"/>
      <c r="AX897" s="2339"/>
      <c r="AY897" s="2339"/>
      <c r="AZ897" s="2339"/>
      <c r="BA897" s="2339"/>
      <c r="BB897" s="2339"/>
      <c r="BC897" s="2339"/>
      <c r="BD897" s="2339"/>
      <c r="BE897" s="2339"/>
      <c r="BF897" s="2339"/>
      <c r="BG897" s="2339"/>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2339" t="s">
        <v>4365</v>
      </c>
      <c r="G907" s="2339"/>
      <c r="H907" s="2339"/>
      <c r="I907" s="2339"/>
      <c r="J907" s="2339"/>
      <c r="K907" s="2339"/>
      <c r="L907" s="2339"/>
      <c r="M907" s="2339"/>
      <c r="N907" s="2339"/>
      <c r="O907" s="2339"/>
      <c r="P907" s="2339"/>
      <c r="Q907" s="2339"/>
      <c r="R907" s="2339"/>
      <c r="S907" s="2339"/>
      <c r="T907" s="2339"/>
      <c r="U907" s="2339"/>
      <c r="V907" s="2339"/>
      <c r="W907" s="2339"/>
      <c r="X907" s="2339"/>
      <c r="Y907" s="2339"/>
      <c r="Z907" s="2339"/>
      <c r="AA907" s="2339"/>
      <c r="AB907" s="2339"/>
      <c r="AC907" s="2339"/>
      <c r="AD907" s="2339"/>
      <c r="AE907" s="2339"/>
      <c r="AF907" s="2339"/>
      <c r="AG907" s="2339"/>
      <c r="AH907" s="2339"/>
      <c r="AI907" s="2339"/>
      <c r="AJ907" s="2339"/>
      <c r="AK907" s="2339"/>
      <c r="AL907" s="2339"/>
      <c r="AM907" s="2339"/>
      <c r="AN907" s="2339"/>
      <c r="AO907" s="2339"/>
      <c r="AP907" s="2339"/>
      <c r="AQ907" s="2339"/>
      <c r="AR907" s="2339"/>
      <c r="AS907" s="2339"/>
      <c r="AT907" s="2339"/>
      <c r="AU907" s="2339"/>
      <c r="AV907" s="2339"/>
      <c r="AW907" s="2339"/>
      <c r="AX907" s="2339"/>
      <c r="AY907" s="2339"/>
      <c r="AZ907" s="2339"/>
      <c r="BA907" s="2339"/>
      <c r="BB907" s="2339"/>
      <c r="BC907" s="2339"/>
      <c r="BD907" s="2339"/>
      <c r="BE907" s="2339"/>
      <c r="BF907" s="2339"/>
      <c r="BG907" s="2339"/>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2339" t="s">
        <v>4373</v>
      </c>
      <c r="E920" s="2339"/>
      <c r="F920" s="2339"/>
      <c r="G920" s="2339"/>
      <c r="H920" s="2339"/>
      <c r="I920" s="2339"/>
      <c r="J920" s="2339"/>
      <c r="K920" s="2339"/>
      <c r="L920" s="2339"/>
      <c r="M920" s="2339"/>
      <c r="N920" s="2339"/>
      <c r="O920" s="2339"/>
      <c r="P920" s="2339"/>
      <c r="Q920" s="2339"/>
      <c r="R920" s="2339"/>
      <c r="S920" s="2339"/>
      <c r="T920" s="2339"/>
      <c r="U920" s="2339"/>
      <c r="V920" s="2339"/>
      <c r="W920" s="2339"/>
      <c r="X920" s="2339"/>
      <c r="Y920" s="2339"/>
      <c r="Z920" s="2339"/>
      <c r="AA920" s="2339"/>
      <c r="AB920" s="2339"/>
      <c r="AC920" s="2339"/>
      <c r="AD920" s="2339"/>
      <c r="AE920" s="2339"/>
      <c r="AF920" s="2339"/>
      <c r="AG920" s="2339"/>
      <c r="AH920" s="2339"/>
      <c r="AI920" s="2339"/>
      <c r="AJ920" s="2339"/>
      <c r="AK920" s="2339"/>
      <c r="AL920" s="2339"/>
      <c r="AM920" s="2339"/>
      <c r="AN920" s="2339"/>
      <c r="AO920" s="2339"/>
      <c r="AP920" s="2339"/>
      <c r="AQ920" s="2339"/>
      <c r="AR920" s="2339"/>
      <c r="AS920" s="2339"/>
      <c r="AT920" s="2339"/>
      <c r="AU920" s="2339"/>
      <c r="AV920" s="2339"/>
      <c r="AW920" s="2339"/>
      <c r="AX920" s="2339"/>
      <c r="AY920" s="2339"/>
      <c r="AZ920" s="2339"/>
      <c r="BA920" s="2339"/>
      <c r="BB920" s="2339"/>
      <c r="BC920" s="2339"/>
      <c r="BD920" s="2339"/>
      <c r="BE920" s="2339"/>
      <c r="BF920" s="2339"/>
      <c r="BG920" s="2339"/>
    </row>
    <row r="921" spans="2:59" ht="51.75" customHeight="1">
      <c r="B921" s="163" t="s">
        <v>3120</v>
      </c>
      <c r="C921" s="261" t="s">
        <v>4374</v>
      </c>
      <c r="D921" s="2339" t="s">
        <v>4375</v>
      </c>
      <c r="E921" s="2339"/>
      <c r="F921" s="2339"/>
      <c r="G921" s="2339"/>
      <c r="H921" s="2339"/>
      <c r="I921" s="2339"/>
      <c r="J921" s="2339"/>
      <c r="K921" s="2339"/>
      <c r="L921" s="2339"/>
      <c r="M921" s="2339"/>
      <c r="N921" s="2339"/>
      <c r="O921" s="2339"/>
      <c r="P921" s="2339"/>
      <c r="Q921" s="2339"/>
      <c r="R921" s="2339"/>
      <c r="S921" s="2339"/>
      <c r="T921" s="2339"/>
      <c r="U921" s="2339"/>
      <c r="V921" s="2339"/>
      <c r="W921" s="2339"/>
      <c r="X921" s="2339"/>
      <c r="Y921" s="2339"/>
      <c r="Z921" s="2339"/>
      <c r="AA921" s="2339"/>
      <c r="AB921" s="2339"/>
      <c r="AC921" s="2339"/>
      <c r="AD921" s="2339"/>
      <c r="AE921" s="2339"/>
      <c r="AF921" s="2339"/>
      <c r="AG921" s="2339"/>
      <c r="AH921" s="2339"/>
      <c r="AI921" s="2339"/>
      <c r="AJ921" s="2339"/>
      <c r="AK921" s="2339"/>
      <c r="AL921" s="2339"/>
      <c r="AM921" s="2339"/>
      <c r="AN921" s="2339"/>
      <c r="AO921" s="2339"/>
      <c r="AP921" s="2339"/>
      <c r="AQ921" s="2339"/>
      <c r="AR921" s="2339"/>
      <c r="AS921" s="2339"/>
      <c r="AT921" s="2339"/>
      <c r="AU921" s="2339"/>
      <c r="AV921" s="2339"/>
      <c r="AW921" s="2339"/>
      <c r="AX921" s="2339"/>
      <c r="AY921" s="2339"/>
      <c r="AZ921" s="2339"/>
      <c r="BA921" s="2339"/>
      <c r="BB921" s="2339"/>
      <c r="BC921" s="2339"/>
      <c r="BD921" s="2339"/>
      <c r="BE921" s="2339"/>
      <c r="BF921" s="2339"/>
      <c r="BG921" s="2339"/>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2339" t="s">
        <v>4378</v>
      </c>
      <c r="E936" s="2339"/>
      <c r="F936" s="2339"/>
      <c r="G936" s="2339"/>
      <c r="H936" s="2339"/>
      <c r="I936" s="2339"/>
      <c r="J936" s="2339"/>
      <c r="K936" s="2339"/>
      <c r="L936" s="2339"/>
      <c r="M936" s="2339"/>
      <c r="N936" s="2339"/>
      <c r="O936" s="2339"/>
      <c r="P936" s="2339"/>
      <c r="Q936" s="2339"/>
      <c r="R936" s="2339"/>
      <c r="S936" s="2339"/>
      <c r="T936" s="2339"/>
      <c r="U936" s="2339"/>
      <c r="V936" s="2339"/>
      <c r="W936" s="2339"/>
      <c r="X936" s="2339"/>
      <c r="Y936" s="2339"/>
      <c r="Z936" s="2339"/>
      <c r="AA936" s="2339"/>
      <c r="AB936" s="2339"/>
      <c r="AC936" s="2339"/>
      <c r="AD936" s="2339"/>
      <c r="AE936" s="2339"/>
      <c r="AF936" s="2339"/>
      <c r="AG936" s="2339"/>
      <c r="AH936" s="2339"/>
      <c r="AI936" s="2339"/>
      <c r="AJ936" s="2339"/>
      <c r="AK936" s="2339"/>
      <c r="AL936" s="2339"/>
      <c r="AM936" s="2339"/>
      <c r="AN936" s="2339"/>
      <c r="AO936" s="2339"/>
      <c r="AP936" s="2339"/>
      <c r="AQ936" s="2339"/>
      <c r="AR936" s="2339"/>
      <c r="AS936" s="2339"/>
      <c r="AT936" s="2339"/>
      <c r="AU936" s="2339"/>
      <c r="AV936" s="2339"/>
      <c r="AW936" s="2339"/>
      <c r="AX936" s="2339"/>
      <c r="AY936" s="2339"/>
      <c r="AZ936" s="2339"/>
      <c r="BA936" s="2339"/>
      <c r="BB936" s="2339"/>
      <c r="BC936" s="2339"/>
      <c r="BD936" s="2339"/>
      <c r="BE936" s="2339"/>
      <c r="BF936" s="2339"/>
      <c r="BG936" s="2339"/>
    </row>
    <row r="937" spans="2:59" ht="66" customHeight="1">
      <c r="B937" s="163" t="s">
        <v>338</v>
      </c>
      <c r="C937" s="161"/>
      <c r="D937" s="2339" t="s">
        <v>4379</v>
      </c>
      <c r="E937" s="2339"/>
      <c r="F937" s="2339"/>
      <c r="G937" s="2339"/>
      <c r="H937" s="2339"/>
      <c r="I937" s="2339"/>
      <c r="J937" s="2339"/>
      <c r="K937" s="2339"/>
      <c r="L937" s="2339"/>
      <c r="M937" s="2339"/>
      <c r="N937" s="2339"/>
      <c r="O937" s="2339"/>
      <c r="P937" s="2339"/>
      <c r="Q937" s="2339"/>
      <c r="R937" s="2339"/>
      <c r="S937" s="2339"/>
      <c r="T937" s="2339"/>
      <c r="U937" s="2339"/>
      <c r="V937" s="2339"/>
      <c r="W937" s="2339"/>
      <c r="X937" s="2339"/>
      <c r="Y937" s="2339"/>
      <c r="Z937" s="2339"/>
      <c r="AA937" s="2339"/>
      <c r="AB937" s="2339"/>
      <c r="AC937" s="2339"/>
      <c r="AD937" s="2339"/>
      <c r="AE937" s="2339"/>
      <c r="AF937" s="2339"/>
      <c r="AG937" s="2339"/>
      <c r="AH937" s="2339"/>
      <c r="AI937" s="2339"/>
      <c r="AJ937" s="2339"/>
      <c r="AK937" s="2339"/>
      <c r="AL937" s="2339"/>
      <c r="AM937" s="2339"/>
      <c r="AN937" s="2339"/>
      <c r="AO937" s="2339"/>
      <c r="AP937" s="2339"/>
      <c r="AQ937" s="2339"/>
      <c r="AR937" s="2339"/>
      <c r="AS937" s="2339"/>
      <c r="AT937" s="2339"/>
      <c r="AU937" s="2339"/>
      <c r="AV937" s="2339"/>
      <c r="AW937" s="2339"/>
      <c r="AX937" s="2339"/>
      <c r="AY937" s="2339"/>
      <c r="AZ937" s="2339"/>
      <c r="BA937" s="2339"/>
      <c r="BB937" s="2339"/>
      <c r="BC937" s="2339"/>
      <c r="BD937" s="2339"/>
      <c r="BE937" s="2339"/>
      <c r="BF937" s="2339"/>
      <c r="BG937" s="2339"/>
    </row>
    <row r="938" spans="2:59" ht="42" customHeight="1">
      <c r="B938" s="163" t="s">
        <v>339</v>
      </c>
      <c r="C938" s="161"/>
      <c r="D938" s="2358" t="s">
        <v>4380</v>
      </c>
      <c r="E938" s="2358"/>
      <c r="F938" s="2358"/>
      <c r="G938" s="2358"/>
      <c r="H938" s="2358"/>
      <c r="I938" s="2358"/>
      <c r="J938" s="2358"/>
      <c r="K938" s="2358"/>
      <c r="L938" s="2358"/>
      <c r="M938" s="2358"/>
      <c r="N938" s="2358"/>
      <c r="O938" s="2358"/>
      <c r="P938" s="2358"/>
      <c r="Q938" s="2358"/>
      <c r="R938" s="2358"/>
      <c r="S938" s="2358"/>
      <c r="T938" s="2358"/>
      <c r="U938" s="2358"/>
      <c r="V938" s="2358"/>
      <c r="W938" s="2358"/>
      <c r="X938" s="2358"/>
      <c r="Y938" s="2358"/>
      <c r="Z938" s="2358"/>
      <c r="AA938" s="2358"/>
      <c r="AB938" s="2358"/>
      <c r="AC938" s="2358"/>
      <c r="AD938" s="2358"/>
      <c r="AE938" s="2358"/>
      <c r="AF938" s="2358"/>
      <c r="AG938" s="2358"/>
      <c r="AH938" s="2358"/>
      <c r="AI938" s="2358"/>
      <c r="AJ938" s="2358"/>
      <c r="AK938" s="2358"/>
      <c r="AL938" s="2358"/>
      <c r="AM938" s="2358"/>
      <c r="AN938" s="2358"/>
      <c r="AO938" s="2358"/>
      <c r="AP938" s="2358"/>
      <c r="AQ938" s="2358"/>
      <c r="AR938" s="2358"/>
      <c r="AS938" s="2358"/>
      <c r="AT938" s="2358"/>
      <c r="AU938" s="2358"/>
      <c r="AV938" s="2358"/>
      <c r="AW938" s="2358"/>
      <c r="AX938" s="2358"/>
      <c r="AY938" s="2358"/>
      <c r="AZ938" s="2358"/>
      <c r="BA938" s="2358"/>
      <c r="BB938" s="2358"/>
      <c r="BC938" s="2358"/>
      <c r="BD938" s="2358"/>
      <c r="BE938" s="2358"/>
      <c r="BF938" s="2358"/>
      <c r="BG938" s="2358"/>
    </row>
    <row r="939" spans="2:59" ht="30" customHeight="1">
      <c r="B939" s="163" t="s">
        <v>340</v>
      </c>
      <c r="C939" s="161"/>
      <c r="D939" s="2339" t="s">
        <v>3155</v>
      </c>
      <c r="E939" s="2339"/>
      <c r="F939" s="2339"/>
      <c r="G939" s="2339"/>
      <c r="H939" s="2339"/>
      <c r="I939" s="2339"/>
      <c r="J939" s="2339"/>
      <c r="K939" s="2339"/>
      <c r="L939" s="2339"/>
      <c r="M939" s="2339"/>
      <c r="N939" s="2339"/>
      <c r="O939" s="2339"/>
      <c r="P939" s="2339"/>
      <c r="Q939" s="2339"/>
      <c r="R939" s="2339"/>
      <c r="S939" s="2339"/>
      <c r="T939" s="2339"/>
      <c r="U939" s="2339"/>
      <c r="V939" s="2339"/>
      <c r="W939" s="2339"/>
      <c r="X939" s="2339"/>
      <c r="Y939" s="2339"/>
      <c r="Z939" s="2339"/>
      <c r="AA939" s="2339"/>
      <c r="AB939" s="2339"/>
      <c r="AC939" s="2339"/>
      <c r="AD939" s="2339"/>
      <c r="AE939" s="2339"/>
      <c r="AF939" s="2339"/>
      <c r="AG939" s="2339"/>
      <c r="AH939" s="2339"/>
      <c r="AI939" s="2339"/>
      <c r="AJ939" s="2339"/>
      <c r="AK939" s="2339"/>
      <c r="AL939" s="2339"/>
      <c r="AM939" s="2339"/>
      <c r="AN939" s="2339"/>
      <c r="AO939" s="2339"/>
      <c r="AP939" s="2339"/>
      <c r="AQ939" s="2339"/>
      <c r="AR939" s="2339"/>
      <c r="AS939" s="2339"/>
      <c r="AT939" s="2339"/>
      <c r="AU939" s="2339"/>
      <c r="AV939" s="2339"/>
      <c r="AW939" s="2339"/>
      <c r="AX939" s="2339"/>
      <c r="AY939" s="2339"/>
      <c r="AZ939" s="2339"/>
      <c r="BA939" s="2339"/>
      <c r="BB939" s="2339"/>
      <c r="BC939" s="2339"/>
      <c r="BD939" s="2339"/>
      <c r="BE939" s="2339"/>
      <c r="BF939" s="2339"/>
      <c r="BG939" s="2339"/>
    </row>
    <row r="940" spans="2:59" ht="108" customHeight="1">
      <c r="B940" s="163" t="s">
        <v>341</v>
      </c>
      <c r="C940" s="161"/>
      <c r="D940" s="2339" t="s">
        <v>4381</v>
      </c>
      <c r="E940" s="2339"/>
      <c r="F940" s="2339"/>
      <c r="G940" s="2339"/>
      <c r="H940" s="2339"/>
      <c r="I940" s="2339"/>
      <c r="J940" s="2339"/>
      <c r="K940" s="2339"/>
      <c r="L940" s="2339"/>
      <c r="M940" s="2339"/>
      <c r="N940" s="2339"/>
      <c r="O940" s="2339"/>
      <c r="P940" s="2339"/>
      <c r="Q940" s="2339"/>
      <c r="R940" s="2339"/>
      <c r="S940" s="2339"/>
      <c r="T940" s="2339"/>
      <c r="U940" s="2339"/>
      <c r="V940" s="2339"/>
      <c r="W940" s="2339"/>
      <c r="X940" s="2339"/>
      <c r="Y940" s="2339"/>
      <c r="Z940" s="2339"/>
      <c r="AA940" s="2339"/>
      <c r="AB940" s="2339"/>
      <c r="AC940" s="2339"/>
      <c r="AD940" s="2339"/>
      <c r="AE940" s="2339"/>
      <c r="AF940" s="2339"/>
      <c r="AG940" s="2339"/>
      <c r="AH940" s="2339"/>
      <c r="AI940" s="2339"/>
      <c r="AJ940" s="2339"/>
      <c r="AK940" s="2339"/>
      <c r="AL940" s="2339"/>
      <c r="AM940" s="2339"/>
      <c r="AN940" s="2339"/>
      <c r="AO940" s="2339"/>
      <c r="AP940" s="2339"/>
      <c r="AQ940" s="2339"/>
      <c r="AR940" s="2339"/>
      <c r="AS940" s="2339"/>
      <c r="AT940" s="2339"/>
      <c r="AU940" s="2339"/>
      <c r="AV940" s="2339"/>
      <c r="AW940" s="2339"/>
      <c r="AX940" s="2339"/>
      <c r="AY940" s="2339"/>
      <c r="AZ940" s="2339"/>
      <c r="BA940" s="2339"/>
      <c r="BB940" s="2339"/>
      <c r="BC940" s="2339"/>
      <c r="BD940" s="2339"/>
      <c r="BE940" s="2339"/>
      <c r="BF940" s="2339"/>
      <c r="BG940" s="2339"/>
    </row>
    <row r="941" spans="2:59" ht="55.5" customHeight="1">
      <c r="B941" s="163" t="s">
        <v>342</v>
      </c>
      <c r="C941" s="261" t="s">
        <v>4382</v>
      </c>
      <c r="D941" s="2339" t="s">
        <v>4383</v>
      </c>
      <c r="E941" s="2339"/>
      <c r="F941" s="2339"/>
      <c r="G941" s="2339"/>
      <c r="H941" s="2339"/>
      <c r="I941" s="2339"/>
      <c r="J941" s="2339"/>
      <c r="K941" s="2339"/>
      <c r="L941" s="2339"/>
      <c r="M941" s="2339"/>
      <c r="N941" s="2339"/>
      <c r="O941" s="2339"/>
      <c r="P941" s="2339"/>
      <c r="Q941" s="2339"/>
      <c r="R941" s="2339"/>
      <c r="S941" s="2339"/>
      <c r="T941" s="2339"/>
      <c r="U941" s="2339"/>
      <c r="V941" s="2339"/>
      <c r="W941" s="2339"/>
      <c r="X941" s="2339"/>
      <c r="Y941" s="2339"/>
      <c r="Z941" s="2339"/>
      <c r="AA941" s="2339"/>
      <c r="AB941" s="2339"/>
      <c r="AC941" s="2339"/>
      <c r="AD941" s="2339"/>
      <c r="AE941" s="2339"/>
      <c r="AF941" s="2339"/>
      <c r="AG941" s="2339"/>
      <c r="AH941" s="2339"/>
      <c r="AI941" s="2339"/>
      <c r="AJ941" s="2339"/>
      <c r="AK941" s="2339"/>
      <c r="AL941" s="2339"/>
      <c r="AM941" s="2339"/>
      <c r="AN941" s="2339"/>
      <c r="AO941" s="2339"/>
      <c r="AP941" s="2339"/>
      <c r="AQ941" s="2339"/>
      <c r="AR941" s="2339"/>
      <c r="AS941" s="2339"/>
      <c r="AT941" s="2339"/>
      <c r="AU941" s="2339"/>
      <c r="AV941" s="2339"/>
      <c r="AW941" s="2339"/>
      <c r="AX941" s="2339"/>
      <c r="AY941" s="2339"/>
      <c r="AZ941" s="2339"/>
      <c r="BA941" s="2339"/>
      <c r="BB941" s="2339"/>
      <c r="BC941" s="2339"/>
      <c r="BD941" s="2339"/>
      <c r="BE941" s="2339"/>
      <c r="BF941" s="2339"/>
      <c r="BG941" s="2339"/>
    </row>
    <row r="942" spans="2:59" ht="42" customHeight="1">
      <c r="B942" s="163" t="s">
        <v>342</v>
      </c>
      <c r="C942" s="161"/>
      <c r="D942" s="2339" t="s">
        <v>4384</v>
      </c>
      <c r="E942" s="2339"/>
      <c r="F942" s="2339"/>
      <c r="G942" s="2339"/>
      <c r="H942" s="2339"/>
      <c r="I942" s="2339"/>
      <c r="J942" s="2339"/>
      <c r="K942" s="2339"/>
      <c r="L942" s="2339"/>
      <c r="M942" s="2339"/>
      <c r="N942" s="2339"/>
      <c r="O942" s="2339"/>
      <c r="P942" s="2339"/>
      <c r="Q942" s="2339"/>
      <c r="R942" s="2339"/>
      <c r="S942" s="2339"/>
      <c r="T942" s="2339"/>
      <c r="U942" s="2339"/>
      <c r="V942" s="2339"/>
      <c r="W942" s="2339"/>
      <c r="X942" s="2339"/>
      <c r="Y942" s="2339"/>
      <c r="Z942" s="2339"/>
      <c r="AA942" s="2339"/>
      <c r="AB942" s="2339"/>
      <c r="AC942" s="2339"/>
      <c r="AD942" s="2339"/>
      <c r="AE942" s="2339"/>
      <c r="AF942" s="2339"/>
      <c r="AG942" s="2339"/>
      <c r="AH942" s="2339"/>
      <c r="AI942" s="2339"/>
      <c r="AJ942" s="2339"/>
      <c r="AK942" s="2339"/>
      <c r="AL942" s="2339"/>
      <c r="AM942" s="2339"/>
      <c r="AN942" s="2339"/>
      <c r="AO942" s="2339"/>
      <c r="AP942" s="2339"/>
      <c r="AQ942" s="2339"/>
      <c r="AR942" s="2339"/>
      <c r="AS942" s="2339"/>
      <c r="AT942" s="2339"/>
      <c r="AU942" s="2339"/>
      <c r="AV942" s="2339"/>
      <c r="AW942" s="2339"/>
      <c r="AX942" s="2339"/>
      <c r="AY942" s="2339"/>
      <c r="AZ942" s="2339"/>
      <c r="BA942" s="2339"/>
      <c r="BB942" s="2339"/>
      <c r="BC942" s="2339"/>
      <c r="BD942" s="2339"/>
      <c r="BE942" s="2339"/>
      <c r="BF942" s="2339"/>
      <c r="BG942" s="2339"/>
    </row>
    <row r="943" spans="2:59" ht="54" customHeight="1">
      <c r="B943" s="163" t="s">
        <v>343</v>
      </c>
      <c r="C943" s="161"/>
      <c r="D943" s="2339" t="s">
        <v>4385</v>
      </c>
      <c r="E943" s="2339"/>
      <c r="F943" s="2339"/>
      <c r="G943" s="2339"/>
      <c r="H943" s="2339"/>
      <c r="I943" s="2339"/>
      <c r="J943" s="2339"/>
      <c r="K943" s="2339"/>
      <c r="L943" s="2339"/>
      <c r="M943" s="2339"/>
      <c r="N943" s="2339"/>
      <c r="O943" s="2339"/>
      <c r="P943" s="2339"/>
      <c r="Q943" s="2339"/>
      <c r="R943" s="2339"/>
      <c r="S943" s="2339"/>
      <c r="T943" s="2339"/>
      <c r="U943" s="2339"/>
      <c r="V943" s="2339"/>
      <c r="W943" s="2339"/>
      <c r="X943" s="2339"/>
      <c r="Y943" s="2339"/>
      <c r="Z943" s="2339"/>
      <c r="AA943" s="2339"/>
      <c r="AB943" s="2339"/>
      <c r="AC943" s="2339"/>
      <c r="AD943" s="2339"/>
      <c r="AE943" s="2339"/>
      <c r="AF943" s="2339"/>
      <c r="AG943" s="2339"/>
      <c r="AH943" s="2339"/>
      <c r="AI943" s="2339"/>
      <c r="AJ943" s="2339"/>
      <c r="AK943" s="2339"/>
      <c r="AL943" s="2339"/>
      <c r="AM943" s="2339"/>
      <c r="AN943" s="2339"/>
      <c r="AO943" s="2339"/>
      <c r="AP943" s="2339"/>
      <c r="AQ943" s="2339"/>
      <c r="AR943" s="2339"/>
      <c r="AS943" s="2339"/>
      <c r="AT943" s="2339"/>
      <c r="AU943" s="2339"/>
      <c r="AV943" s="2339"/>
      <c r="AW943" s="2339"/>
      <c r="AX943" s="2339"/>
      <c r="AY943" s="2339"/>
      <c r="AZ943" s="2339"/>
      <c r="BA943" s="2339"/>
      <c r="BB943" s="2339"/>
      <c r="BC943" s="2339"/>
      <c r="BD943" s="2339"/>
      <c r="BE943" s="2339"/>
      <c r="BF943" s="2339"/>
      <c r="BG943" s="2339"/>
    </row>
    <row r="944" spans="2:59" ht="42" customHeight="1">
      <c r="B944" s="163" t="s">
        <v>344</v>
      </c>
      <c r="C944" s="161"/>
      <c r="D944" s="2339" t="s">
        <v>4386</v>
      </c>
      <c r="E944" s="2339"/>
      <c r="F944" s="2339"/>
      <c r="G944" s="2339"/>
      <c r="H944" s="2339"/>
      <c r="I944" s="2339"/>
      <c r="J944" s="2339"/>
      <c r="K944" s="2339"/>
      <c r="L944" s="2339"/>
      <c r="M944" s="2339"/>
      <c r="N944" s="2339"/>
      <c r="O944" s="2339"/>
      <c r="P944" s="2339"/>
      <c r="Q944" s="2339"/>
      <c r="R944" s="2339"/>
      <c r="S944" s="2339"/>
      <c r="T944" s="2339"/>
      <c r="U944" s="2339"/>
      <c r="V944" s="2339"/>
      <c r="W944" s="2339"/>
      <c r="X944" s="2339"/>
      <c r="Y944" s="2339"/>
      <c r="Z944" s="2339"/>
      <c r="AA944" s="2339"/>
      <c r="AB944" s="2339"/>
      <c r="AC944" s="2339"/>
      <c r="AD944" s="2339"/>
      <c r="AE944" s="2339"/>
      <c r="AF944" s="2339"/>
      <c r="AG944" s="2339"/>
      <c r="AH944" s="2339"/>
      <c r="AI944" s="2339"/>
      <c r="AJ944" s="2339"/>
      <c r="AK944" s="2339"/>
      <c r="AL944" s="2339"/>
      <c r="AM944" s="2339"/>
      <c r="AN944" s="2339"/>
      <c r="AO944" s="2339"/>
      <c r="AP944" s="2339"/>
      <c r="AQ944" s="2339"/>
      <c r="AR944" s="2339"/>
      <c r="AS944" s="2339"/>
      <c r="AT944" s="2339"/>
      <c r="AU944" s="2339"/>
      <c r="AV944" s="2339"/>
      <c r="AW944" s="2339"/>
      <c r="AX944" s="2339"/>
      <c r="AY944" s="2339"/>
      <c r="AZ944" s="2339"/>
      <c r="BA944" s="2339"/>
      <c r="BB944" s="2339"/>
      <c r="BC944" s="2339"/>
      <c r="BD944" s="2339"/>
      <c r="BE944" s="2339"/>
      <c r="BF944" s="2339"/>
      <c r="BG944" s="2339"/>
    </row>
    <row r="945" spans="2:59" ht="42" customHeight="1">
      <c r="B945" s="163" t="s">
        <v>345</v>
      </c>
      <c r="C945" s="161"/>
      <c r="D945" s="2339" t="s">
        <v>3123</v>
      </c>
      <c r="E945" s="2339"/>
      <c r="F945" s="2339"/>
      <c r="G945" s="2339"/>
      <c r="H945" s="2339"/>
      <c r="I945" s="2339"/>
      <c r="J945" s="2339"/>
      <c r="K945" s="2339"/>
      <c r="L945" s="2339"/>
      <c r="M945" s="2339"/>
      <c r="N945" s="2339"/>
      <c r="O945" s="2339"/>
      <c r="P945" s="2339"/>
      <c r="Q945" s="2339"/>
      <c r="R945" s="2339"/>
      <c r="S945" s="2339"/>
      <c r="T945" s="2339"/>
      <c r="U945" s="2339"/>
      <c r="V945" s="2339"/>
      <c r="W945" s="2339"/>
      <c r="X945" s="2339"/>
      <c r="Y945" s="2339"/>
      <c r="Z945" s="2339"/>
      <c r="AA945" s="2339"/>
      <c r="AB945" s="2339"/>
      <c r="AC945" s="2339"/>
      <c r="AD945" s="2339"/>
      <c r="AE945" s="2339"/>
      <c r="AF945" s="2339"/>
      <c r="AG945" s="2339"/>
      <c r="AH945" s="2339"/>
      <c r="AI945" s="2339"/>
      <c r="AJ945" s="2339"/>
      <c r="AK945" s="2339"/>
      <c r="AL945" s="2339"/>
      <c r="AM945" s="2339"/>
      <c r="AN945" s="2339"/>
      <c r="AO945" s="2339"/>
      <c r="AP945" s="2339"/>
      <c r="AQ945" s="2339"/>
      <c r="AR945" s="2339"/>
      <c r="AS945" s="2339"/>
      <c r="AT945" s="2339"/>
      <c r="AU945" s="2339"/>
      <c r="AV945" s="2339"/>
      <c r="AW945" s="2339"/>
      <c r="AX945" s="2339"/>
      <c r="AY945" s="2339"/>
      <c r="AZ945" s="2339"/>
      <c r="BA945" s="2339"/>
      <c r="BB945" s="2339"/>
      <c r="BC945" s="2339"/>
      <c r="BD945" s="2339"/>
      <c r="BE945" s="2339"/>
      <c r="BF945" s="2339"/>
      <c r="BG945" s="2339"/>
    </row>
    <row r="946" spans="2:59" ht="54" customHeight="1">
      <c r="B946" s="163" t="s">
        <v>346</v>
      </c>
      <c r="C946" s="161"/>
      <c r="D946" s="2339" t="s">
        <v>3156</v>
      </c>
      <c r="E946" s="2339"/>
      <c r="F946" s="2339"/>
      <c r="G946" s="2339"/>
      <c r="H946" s="2339"/>
      <c r="I946" s="2339"/>
      <c r="J946" s="2339"/>
      <c r="K946" s="2339"/>
      <c r="L946" s="2339"/>
      <c r="M946" s="2339"/>
      <c r="N946" s="2339"/>
      <c r="O946" s="2339"/>
      <c r="P946" s="2339"/>
      <c r="Q946" s="2339"/>
      <c r="R946" s="2339"/>
      <c r="S946" s="2339"/>
      <c r="T946" s="2339"/>
      <c r="U946" s="2339"/>
      <c r="V946" s="2339"/>
      <c r="W946" s="2339"/>
      <c r="X946" s="2339"/>
      <c r="Y946" s="2339"/>
      <c r="Z946" s="2339"/>
      <c r="AA946" s="2339"/>
      <c r="AB946" s="2339"/>
      <c r="AC946" s="2339"/>
      <c r="AD946" s="2339"/>
      <c r="AE946" s="2339"/>
      <c r="AF946" s="2339"/>
      <c r="AG946" s="2339"/>
      <c r="AH946" s="2339"/>
      <c r="AI946" s="2339"/>
      <c r="AJ946" s="2339"/>
      <c r="AK946" s="2339"/>
      <c r="AL946" s="2339"/>
      <c r="AM946" s="2339"/>
      <c r="AN946" s="2339"/>
      <c r="AO946" s="2339"/>
      <c r="AP946" s="2339"/>
      <c r="AQ946" s="2339"/>
      <c r="AR946" s="2339"/>
      <c r="AS946" s="2339"/>
      <c r="AT946" s="2339"/>
      <c r="AU946" s="2339"/>
      <c r="AV946" s="2339"/>
      <c r="AW946" s="2339"/>
      <c r="AX946" s="2339"/>
      <c r="AY946" s="2339"/>
      <c r="AZ946" s="2339"/>
      <c r="BA946" s="2339"/>
      <c r="BB946" s="2339"/>
      <c r="BC946" s="2339"/>
      <c r="BD946" s="2339"/>
      <c r="BE946" s="2339"/>
      <c r="BF946" s="2339"/>
      <c r="BG946" s="2339"/>
    </row>
    <row r="947" spans="2:59" ht="51" customHeight="1">
      <c r="B947" s="163" t="s">
        <v>3121</v>
      </c>
      <c r="C947" s="161"/>
      <c r="D947" s="2339" t="s">
        <v>4387</v>
      </c>
      <c r="E947" s="2339"/>
      <c r="F947" s="2339"/>
      <c r="G947" s="2339"/>
      <c r="H947" s="2339"/>
      <c r="I947" s="2339"/>
      <c r="J947" s="2339"/>
      <c r="K947" s="2339"/>
      <c r="L947" s="2339"/>
      <c r="M947" s="2339"/>
      <c r="N947" s="2339"/>
      <c r="O947" s="2339"/>
      <c r="P947" s="2339"/>
      <c r="Q947" s="2339"/>
      <c r="R947" s="2339"/>
      <c r="S947" s="2339"/>
      <c r="T947" s="2339"/>
      <c r="U947" s="2339"/>
      <c r="V947" s="2339"/>
      <c r="W947" s="2339"/>
      <c r="X947" s="2339"/>
      <c r="Y947" s="2339"/>
      <c r="Z947" s="2339"/>
      <c r="AA947" s="2339"/>
      <c r="AB947" s="2339"/>
      <c r="AC947" s="2339"/>
      <c r="AD947" s="2339"/>
      <c r="AE947" s="2339"/>
      <c r="AF947" s="2339"/>
      <c r="AG947" s="2339"/>
      <c r="AH947" s="2339"/>
      <c r="AI947" s="2339"/>
      <c r="AJ947" s="2339"/>
      <c r="AK947" s="2339"/>
      <c r="AL947" s="2339"/>
      <c r="AM947" s="2339"/>
      <c r="AN947" s="2339"/>
      <c r="AO947" s="2339"/>
      <c r="AP947" s="2339"/>
      <c r="AQ947" s="2339"/>
      <c r="AR947" s="2339"/>
      <c r="AS947" s="2339"/>
      <c r="AT947" s="2339"/>
      <c r="AU947" s="2339"/>
      <c r="AV947" s="2339"/>
      <c r="AW947" s="2339"/>
      <c r="AX947" s="2339"/>
      <c r="AY947" s="2339"/>
      <c r="AZ947" s="2339"/>
      <c r="BA947" s="2339"/>
      <c r="BB947" s="2339"/>
      <c r="BC947" s="2339"/>
      <c r="BD947" s="2339"/>
      <c r="BE947" s="2339"/>
      <c r="BF947" s="2339"/>
      <c r="BG947" s="2339"/>
    </row>
    <row r="948" spans="2:59" ht="36" customHeight="1">
      <c r="B948" s="163" t="s">
        <v>3157</v>
      </c>
      <c r="C948" s="161"/>
      <c r="D948" s="2339" t="s">
        <v>4388</v>
      </c>
      <c r="E948" s="2339"/>
      <c r="F948" s="2339"/>
      <c r="G948" s="2339"/>
      <c r="H948" s="2339"/>
      <c r="I948" s="2339"/>
      <c r="J948" s="2339"/>
      <c r="K948" s="2339"/>
      <c r="L948" s="2339"/>
      <c r="M948" s="2339"/>
      <c r="N948" s="2339"/>
      <c r="O948" s="2339"/>
      <c r="P948" s="2339"/>
      <c r="Q948" s="2339"/>
      <c r="R948" s="2339"/>
      <c r="S948" s="2339"/>
      <c r="T948" s="2339"/>
      <c r="U948" s="2339"/>
      <c r="V948" s="2339"/>
      <c r="W948" s="2339"/>
      <c r="X948" s="2339"/>
      <c r="Y948" s="2339"/>
      <c r="Z948" s="2339"/>
      <c r="AA948" s="2339"/>
      <c r="AB948" s="2339"/>
      <c r="AC948" s="2339"/>
      <c r="AD948" s="2339"/>
      <c r="AE948" s="2339"/>
      <c r="AF948" s="2339"/>
      <c r="AG948" s="2339"/>
      <c r="AH948" s="2339"/>
      <c r="AI948" s="2339"/>
      <c r="AJ948" s="2339"/>
      <c r="AK948" s="2339"/>
      <c r="AL948" s="2339"/>
      <c r="AM948" s="2339"/>
      <c r="AN948" s="2339"/>
      <c r="AO948" s="2339"/>
      <c r="AP948" s="2339"/>
      <c r="AQ948" s="2339"/>
      <c r="AR948" s="2339"/>
      <c r="AS948" s="2339"/>
      <c r="AT948" s="2339"/>
      <c r="AU948" s="2339"/>
      <c r="AV948" s="2339"/>
      <c r="AW948" s="2339"/>
      <c r="AX948" s="2339"/>
      <c r="AY948" s="2339"/>
      <c r="AZ948" s="2339"/>
      <c r="BA948" s="2339"/>
      <c r="BB948" s="2339"/>
      <c r="BC948" s="2339"/>
      <c r="BD948" s="2339"/>
      <c r="BE948" s="2339"/>
      <c r="BF948" s="2339"/>
      <c r="BG948" s="2339"/>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sheetProtection algorithmName="SHA-512" hashValue="kTG2jIboS0H0I13vSvkpd4fUxuqJodPdAGHBEVXjwaKTUm+Ug2R26wcqAzUdLaN1wboksbX6vSisdr93qRGxxA==" saltValue="WvRcq9DKqUiizKpS+XHd3Q==" spinCount="100000" sheet="1" objects="1" scenarios="1"/>
  <dataConsolidate/>
  <mergeCells count="1411">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ボタン表7_2_21">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ボタン表7_2_22">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ボタン表7_2_23">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ボタン表7_2_21D">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ボタン表7_2_22D">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7"/>
      <c r="B3" s="281" t="s">
        <v>4510</v>
      </c>
      <c r="C3" s="193"/>
      <c r="D3" s="193">
        <f>IF('STEP２（第１、2表）'!U227="",0,'STEP２（第１、2表）'!U227)</f>
        <v>2.7039600000000004</v>
      </c>
      <c r="E3" s="756"/>
      <c r="F3" s="193">
        <f t="shared" ref="F3:F14" si="0">D3*8.64</f>
        <v>23.362214400000006</v>
      </c>
    </row>
    <row r="4" spans="1:6">
      <c r="A4" s="2387"/>
      <c r="B4" s="281" t="s">
        <v>4511</v>
      </c>
      <c r="C4" s="193"/>
      <c r="D4" s="193">
        <f>IF('STEP２（第１、2表）'!U229="",0,'STEP２（第１、2表）'!U229)</f>
        <v>3.5226316800000008</v>
      </c>
      <c r="E4" s="193">
        <f t="shared" ref="E4:E5" si="1">D4*8.64</f>
        <v>30.43553771520001</v>
      </c>
      <c r="F4" s="193">
        <f t="shared" si="0"/>
        <v>30.43553771520001</v>
      </c>
    </row>
    <row r="5" spans="1:6" ht="30.95" customHeight="1">
      <c r="B5" s="280" t="s">
        <v>4512</v>
      </c>
      <c r="C5" s="193"/>
      <c r="D5" s="193">
        <f>IF('STEP２（第１、2表）'!U231="",0,'STEP２（第１、2表）'!U231)</f>
        <v>0.70476000000000005</v>
      </c>
      <c r="E5" s="193">
        <f t="shared" si="1"/>
        <v>6.0891264000000005</v>
      </c>
      <c r="F5" s="193">
        <f t="shared" si="0"/>
        <v>6.0891264000000005</v>
      </c>
    </row>
    <row r="6" spans="1:6" ht="27">
      <c r="B6" s="280" t="s">
        <v>4513</v>
      </c>
      <c r="C6" s="193"/>
      <c r="D6" s="193">
        <f>IF('STEP２（第１、2表）'!U233="",0,'STEP２（第１、2表）'!U233)</f>
        <v>0.71676000000000006</v>
      </c>
      <c r="E6" s="193">
        <f>D6*8.64*1.2</f>
        <v>7.431367680000001</v>
      </c>
      <c r="F6" s="193">
        <f>D6*8.64*1.2</f>
        <v>7.431367680000001</v>
      </c>
    </row>
    <row r="7" spans="1:6" ht="27">
      <c r="B7" s="280" t="s">
        <v>4514</v>
      </c>
      <c r="C7" s="193"/>
      <c r="D7" s="193">
        <f>IF('STEP２（第１、2表）'!U235="",0,'STEP２（第１、2表）'!U235)</f>
        <v>0.72876000000000007</v>
      </c>
      <c r="E7" s="193">
        <f>D7*8.64*1.2</f>
        <v>7.5557836800000011</v>
      </c>
      <c r="F7" s="193">
        <f t="shared" si="0"/>
        <v>6.2964864000000009</v>
      </c>
    </row>
    <row r="8" spans="1:6">
      <c r="A8" s="2387"/>
      <c r="B8" s="282" t="s">
        <v>4515</v>
      </c>
      <c r="C8" s="193"/>
      <c r="D8" s="193">
        <f>IF('STEP２（第１、2表）'!U237="",0,'STEP２（第１、2表）'!U237)</f>
        <v>0.74076000000000009</v>
      </c>
      <c r="E8" s="756"/>
      <c r="F8" s="193">
        <f t="shared" si="0"/>
        <v>6.4001664000000016</v>
      </c>
    </row>
    <row r="9" spans="1:6">
      <c r="A9" s="2387"/>
      <c r="B9" s="282" t="s">
        <v>4511</v>
      </c>
      <c r="C9" s="193"/>
      <c r="D9" s="193">
        <f>'STEP２（第１、2表）'!U239</f>
        <v>0.7527600000000001</v>
      </c>
      <c r="E9" s="193">
        <f>(D9*8.64)-(D10*8.64)</f>
        <v>-0.10367999999999977</v>
      </c>
      <c r="F9" s="756"/>
    </row>
    <row r="10" spans="1:6">
      <c r="A10" s="2387"/>
      <c r="B10" s="282" t="s">
        <v>4516</v>
      </c>
      <c r="C10" s="193"/>
      <c r="D10" s="193">
        <f>IF('STEP２（第１、2表）'!U241="",0,'STEP２（第１、2表）'!U241)</f>
        <v>0.76476000000000011</v>
      </c>
      <c r="E10" s="193">
        <f>D10*8.64*1.2</f>
        <v>7.9290316800000014</v>
      </c>
      <c r="F10" s="756"/>
    </row>
    <row r="11" spans="1:6">
      <c r="A11" s="2387"/>
      <c r="B11" s="283" t="s">
        <v>4517</v>
      </c>
      <c r="C11" s="193"/>
      <c r="D11" s="193">
        <f>IF('STEP２（第１、2表）'!U243="",0,'STEP２（第１、2表）'!U243)</f>
        <v>0.77676000000000012</v>
      </c>
      <c r="E11" s="756"/>
      <c r="F11" s="193">
        <f t="shared" si="0"/>
        <v>6.7112064000000018</v>
      </c>
    </row>
    <row r="12" spans="1:6">
      <c r="A12" s="2387"/>
      <c r="B12" s="283" t="s">
        <v>4511</v>
      </c>
      <c r="C12" s="193"/>
      <c r="D12" s="193">
        <f>IF('STEP２（第１、2表）'!U245="",0,'STEP２（第１、2表）'!U245)</f>
        <v>0.78876000000000013</v>
      </c>
      <c r="E12" s="193">
        <f>(D12*8.64)-(D13*8.64)</f>
        <v>-0.10367999999999977</v>
      </c>
      <c r="F12" s="756"/>
    </row>
    <row r="13" spans="1:6">
      <c r="A13" s="2387"/>
      <c r="B13" s="283" t="s">
        <v>4516</v>
      </c>
      <c r="C13" s="193"/>
      <c r="D13" s="193">
        <f>IF('STEP２（第１、2表）'!U247="",0,'STEP２（第１、2表）'!U247)</f>
        <v>0.80076000000000014</v>
      </c>
      <c r="E13" s="193">
        <f>D13*8.64*1.2</f>
        <v>8.3022796800000016</v>
      </c>
      <c r="F13" s="756"/>
    </row>
    <row r="14" spans="1:6">
      <c r="A14" s="2387"/>
      <c r="B14" s="284" t="s">
        <v>4518</v>
      </c>
      <c r="C14" s="193"/>
      <c r="D14" s="193">
        <f>IF('STEP２（第１、2表）'!U249="",0,'STEP２（第１、2表）'!U249)</f>
        <v>0</v>
      </c>
      <c r="E14" s="756"/>
      <c r="F14" s="193">
        <f t="shared" si="0"/>
        <v>0</v>
      </c>
    </row>
    <row r="15" spans="1:6">
      <c r="A15" s="2387"/>
      <c r="B15" s="284" t="s">
        <v>4511</v>
      </c>
      <c r="C15" s="193"/>
      <c r="D15" s="193">
        <f>IF('STEP２（第１、2表）'!U251="",0,'STEP２（第１、2表）'!U251)</f>
        <v>0</v>
      </c>
      <c r="E15" s="193">
        <f>(D15*8.64)-(D16*8.64)</f>
        <v>0</v>
      </c>
      <c r="F15" s="755"/>
    </row>
    <row r="16" spans="1:6">
      <c r="A16" s="2387"/>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0.81276000000000015</v>
      </c>
      <c r="E17" s="193">
        <f t="shared" si="2"/>
        <v>8.4266956800000017</v>
      </c>
      <c r="F17" s="193">
        <f t="shared" ref="F17:F22" si="3">D17*8.64*1.2</f>
        <v>8.4266956800000017</v>
      </c>
    </row>
    <row r="18" spans="2:8">
      <c r="B18" s="280" t="s">
        <v>4520</v>
      </c>
      <c r="C18" s="193"/>
      <c r="D18" s="193">
        <f>IF('STEP２（第１、2表）'!U259="",0,'STEP２（第１、2表）'!U259)</f>
        <v>0.83676000000000006</v>
      </c>
      <c r="E18" s="193">
        <f t="shared" si="2"/>
        <v>8.6755276800000001</v>
      </c>
      <c r="F18" s="193">
        <f t="shared" si="3"/>
        <v>8.6755276800000001</v>
      </c>
    </row>
    <row r="19" spans="2:8">
      <c r="B19" s="280" t="s">
        <v>4521</v>
      </c>
      <c r="C19" s="193"/>
      <c r="D19" s="193">
        <f>IF('STEP２（第１、2表）'!U263="",0,'STEP２（第１、2表）'!U263)</f>
        <v>0.86076000000000008</v>
      </c>
      <c r="E19" s="193">
        <f t="shared" si="2"/>
        <v>8.9243596800000002</v>
      </c>
      <c r="F19" s="193">
        <f t="shared" si="3"/>
        <v>8.9243596800000002</v>
      </c>
    </row>
    <row r="20" spans="2:8">
      <c r="B20" s="280" t="s">
        <v>4522</v>
      </c>
      <c r="C20" s="193"/>
      <c r="D20" s="193">
        <f>IF('STEP２（第１、2表）'!U267="",0,'STEP２（第１、2表）'!U267)</f>
        <v>0.8847600000000001</v>
      </c>
      <c r="E20" s="193">
        <f t="shared" si="2"/>
        <v>9.1731916800000022</v>
      </c>
      <c r="F20" s="193">
        <f t="shared" si="3"/>
        <v>9.1731916800000022</v>
      </c>
    </row>
    <row r="21" spans="2:8">
      <c r="B21" s="280" t="s">
        <v>4523</v>
      </c>
      <c r="C21" s="193"/>
      <c r="D21" s="193">
        <f>IF('STEP２（第１、2表）'!U271="",0,'STEP２（第１、2表）'!U271)</f>
        <v>0.90876000000000012</v>
      </c>
      <c r="E21" s="193">
        <f t="shared" si="2"/>
        <v>9.4220236800000023</v>
      </c>
      <c r="F21" s="193">
        <f t="shared" si="3"/>
        <v>9.4220236800000023</v>
      </c>
    </row>
    <row r="22" spans="2:8">
      <c r="B22" s="280" t="s">
        <v>4523</v>
      </c>
      <c r="C22" s="193"/>
      <c r="D22" s="193">
        <f>IF('STEP２（第１、2表）'!U275="",0,'STEP２（第１、2表）'!U275)</f>
        <v>0.93276000000000014</v>
      </c>
      <c r="E22" s="193">
        <f t="shared" si="2"/>
        <v>9.6708556800000007</v>
      </c>
      <c r="F22" s="193">
        <f t="shared" si="3"/>
        <v>9.6708556800000007</v>
      </c>
    </row>
    <row r="23" spans="2:8">
      <c r="B23" s="280" t="s">
        <v>4524</v>
      </c>
      <c r="C23" s="193"/>
      <c r="D23" s="193">
        <f>IF('STEP２（第１、2表）'!U279="",0,'STEP２（第１、2表）'!U279)</f>
        <v>0.95676000000000005</v>
      </c>
      <c r="E23" s="756"/>
      <c r="F23" s="193">
        <f t="shared" ref="F23:F26" si="4">D23*8.64</f>
        <v>8.266406400000001</v>
      </c>
    </row>
    <row r="24" spans="2:8">
      <c r="B24" s="280" t="s">
        <v>4525</v>
      </c>
      <c r="C24" s="193"/>
      <c r="D24" s="193">
        <f>IF('STEP２（第１、2表）'!U281="",0,'STEP２（第１、2表）'!U281)</f>
        <v>0.96876000000000007</v>
      </c>
      <c r="E24" s="193">
        <f>D24*8.64</f>
        <v>8.3700864000000017</v>
      </c>
      <c r="F24" s="193">
        <f t="shared" si="4"/>
        <v>8.3700864000000017</v>
      </c>
    </row>
    <row r="25" spans="2:8">
      <c r="B25" s="280" t="s">
        <v>4526</v>
      </c>
      <c r="C25" s="193"/>
      <c r="D25" s="193">
        <f>IF('STEP２（第１、2表）'!U283="",0,'STEP２（第１、2表）'!U283)</f>
        <v>0.98076000000000008</v>
      </c>
      <c r="E25" s="756"/>
      <c r="F25" s="193">
        <f t="shared" si="4"/>
        <v>8.4737664000000006</v>
      </c>
    </row>
    <row r="26" spans="2:8">
      <c r="B26" s="280" t="s">
        <v>4527</v>
      </c>
      <c r="C26" s="193"/>
      <c r="D26" s="193">
        <f>IF('STEP２（第１、2表）'!U285="",0,'STEP２（第１、2表）'!U285)</f>
        <v>0.99276000000000009</v>
      </c>
      <c r="E26" s="193">
        <f>D26*8.64</f>
        <v>8.5774464000000012</v>
      </c>
      <c r="F26" s="193">
        <f t="shared" si="4"/>
        <v>8.5774464000000012</v>
      </c>
    </row>
    <row r="28" spans="2:8">
      <c r="D28" t="s">
        <v>4528</v>
      </c>
      <c r="E28">
        <f>IF(SUM(E3:E26)=0,0,SUM(E3:E26))</f>
        <v>138.77595371520005</v>
      </c>
      <c r="F28">
        <f>IF(SUM(F3:F26)=0,0,SUM(F3:F26))</f>
        <v>174.70646507519999</v>
      </c>
    </row>
    <row r="29" spans="2:8">
      <c r="D29" s="1235" t="s">
        <v>4529</v>
      </c>
      <c r="E29" s="1235">
        <v>0</v>
      </c>
      <c r="F29" s="1235"/>
      <c r="G29" s="1235"/>
    </row>
    <row r="30" spans="2:8">
      <c r="D30" s="1235" t="s">
        <v>4530</v>
      </c>
      <c r="E30" s="1235"/>
      <c r="F30" s="1235">
        <f>IF('STEP２（第１、2表）'!AV189="",0,'STEP２（第１、2表）'!AV189)</f>
        <v>28500.375</v>
      </c>
      <c r="G30" s="1235"/>
    </row>
    <row r="31" spans="2:8">
      <c r="D31" s="1235" t="s">
        <v>4531</v>
      </c>
      <c r="E31" s="1235"/>
      <c r="F31" s="1235">
        <f>IF('STEP２（第１、2表）'!AV151="",0,'STEP２（第１、2表）'!AV151)</f>
        <v>25510.542500000003</v>
      </c>
      <c r="G31" s="1235">
        <f>IF(SUM(F30+F31)=0,0,SUM(F30+F31))</f>
        <v>54010.917500000003</v>
      </c>
    </row>
    <row r="32" spans="2:8">
      <c r="D32" s="1235"/>
      <c r="E32" s="1235"/>
      <c r="F32" s="1235"/>
      <c r="G32" s="1235"/>
      <c r="H32" s="925"/>
    </row>
    <row r="33" spans="4:7">
      <c r="D33" s="1235" t="s">
        <v>4532</v>
      </c>
      <c r="E33" s="1235"/>
      <c r="F33" s="1235">
        <f>IF(SUM(E28+E29)=0,0,E28+E29-F30)</f>
        <v>-28361.599046284799</v>
      </c>
      <c r="G33" s="1235"/>
    </row>
    <row r="34" spans="4:7">
      <c r="D34" s="1235" t="s">
        <v>4533</v>
      </c>
      <c r="E34" s="1235"/>
      <c r="F34" s="1235">
        <f>IF(F28=0,0,F28-G31)</f>
        <v>-53836.211034924803</v>
      </c>
      <c r="G34" s="1235"/>
    </row>
    <row r="35" spans="4:7">
      <c r="D35" t="s">
        <v>4534</v>
      </c>
      <c r="F35">
        <f>IF(F34= 0,"",E28/F28)</f>
        <v>0.79433782633897299</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614" t="s">
        <v>4615</v>
      </c>
      <c r="B1" s="2614"/>
      <c r="C1" s="2614"/>
      <c r="D1" s="2614"/>
      <c r="E1" s="2614"/>
      <c r="F1" s="2614"/>
      <c r="G1" s="2614"/>
    </row>
    <row r="2" spans="1:8" ht="25.5" customHeight="1">
      <c r="A2" s="2615">
        <v>45282</v>
      </c>
      <c r="B2" s="2616"/>
      <c r="C2" s="2616"/>
      <c r="D2" s="2616"/>
      <c r="E2" s="2616"/>
      <c r="F2" s="2616"/>
      <c r="G2" s="2616"/>
    </row>
    <row r="3" spans="1:8" ht="99.75" customHeight="1">
      <c r="A3" s="2617" t="s">
        <v>4616</v>
      </c>
      <c r="B3" s="2617"/>
      <c r="C3" s="2617"/>
      <c r="D3" s="2617"/>
      <c r="E3" s="2617"/>
      <c r="F3" s="2617"/>
      <c r="G3" s="2617"/>
    </row>
    <row r="4" spans="1:8" ht="48" customHeight="1">
      <c r="A4" s="2617" t="s">
        <v>4617</v>
      </c>
      <c r="B4" s="2617"/>
      <c r="C4" s="2617"/>
      <c r="D4" s="2617"/>
      <c r="E4" s="2617"/>
      <c r="F4" s="2617"/>
      <c r="G4" s="2617"/>
    </row>
    <row r="5" spans="1:8">
      <c r="A5" s="299"/>
      <c r="B5" s="299"/>
      <c r="C5" s="299"/>
      <c r="D5" s="299"/>
      <c r="E5" s="299"/>
      <c r="F5" s="299"/>
      <c r="G5" s="300"/>
    </row>
    <row r="6" spans="1:8" s="301" customFormat="1" ht="13.5">
      <c r="A6" s="2618" t="s">
        <v>4618</v>
      </c>
      <c r="B6" s="2618"/>
      <c r="C6" s="2618"/>
      <c r="D6" s="2618"/>
      <c r="E6" s="2618"/>
      <c r="F6" s="2618"/>
      <c r="G6" s="2618"/>
    </row>
    <row r="7" spans="1:8" ht="14.1" customHeight="1">
      <c r="A7" s="2619" t="s">
        <v>4619</v>
      </c>
      <c r="B7" s="2619" t="s">
        <v>4620</v>
      </c>
      <c r="C7" s="302" t="s">
        <v>3273</v>
      </c>
      <c r="D7" s="2392" t="s">
        <v>4621</v>
      </c>
      <c r="E7" s="2392"/>
      <c r="F7" s="2394" t="s">
        <v>4622</v>
      </c>
      <c r="G7" s="2621" t="s">
        <v>4623</v>
      </c>
    </row>
    <row r="8" spans="1:8" ht="14.25" customHeight="1">
      <c r="A8" s="2619"/>
      <c r="B8" s="2619"/>
      <c r="C8" s="303" t="s">
        <v>4624</v>
      </c>
      <c r="D8" s="2398" t="s">
        <v>4624</v>
      </c>
      <c r="E8" s="2398"/>
      <c r="F8" s="2620"/>
      <c r="G8" s="2622"/>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400" t="s">
        <v>4630</v>
      </c>
      <c r="B11" s="2403" t="s">
        <v>4631</v>
      </c>
      <c r="C11" s="2406">
        <v>4.9200000000000003E-4</v>
      </c>
      <c r="D11" s="319" t="s">
        <v>4632</v>
      </c>
      <c r="E11" s="320">
        <v>0</v>
      </c>
      <c r="F11" s="2418" t="s">
        <v>4633</v>
      </c>
      <c r="G11" s="2444"/>
    </row>
    <row r="12" spans="1:8" ht="15" customHeight="1">
      <c r="A12" s="2400"/>
      <c r="B12" s="2598"/>
      <c r="C12" s="2406"/>
      <c r="D12" s="321" t="s">
        <v>4634</v>
      </c>
      <c r="E12" s="322">
        <v>4.37E-4</v>
      </c>
      <c r="F12" s="2418"/>
      <c r="G12" s="2444"/>
    </row>
    <row r="13" spans="1:8" ht="15" customHeight="1">
      <c r="A13" s="2400"/>
      <c r="B13" s="2567"/>
      <c r="C13" s="2406"/>
      <c r="D13" s="324" t="s">
        <v>4635</v>
      </c>
      <c r="E13" s="325">
        <v>4.9200000000000003E-4</v>
      </c>
      <c r="F13" s="2418"/>
      <c r="G13" s="2444"/>
    </row>
    <row r="14" spans="1:8" ht="15" customHeight="1">
      <c r="A14" s="2400" t="s">
        <v>4636</v>
      </c>
      <c r="B14" s="2438" t="s">
        <v>4637</v>
      </c>
      <c r="C14" s="2406">
        <v>3.5399999999999999E-4</v>
      </c>
      <c r="D14" s="326" t="s">
        <v>4638</v>
      </c>
      <c r="E14" s="320">
        <v>0</v>
      </c>
      <c r="F14" s="2418">
        <v>34.520000000000003</v>
      </c>
      <c r="G14" s="2444" t="s">
        <v>4639</v>
      </c>
    </row>
    <row r="15" spans="1:8" ht="15" customHeight="1">
      <c r="A15" s="2400"/>
      <c r="B15" s="2403"/>
      <c r="C15" s="2406"/>
      <c r="D15" s="327" t="s">
        <v>4640</v>
      </c>
      <c r="E15" s="322">
        <v>4.4099999999999999E-4</v>
      </c>
      <c r="F15" s="2418"/>
      <c r="G15" s="2444"/>
    </row>
    <row r="16" spans="1:8" ht="15" customHeight="1">
      <c r="A16" s="2400"/>
      <c r="B16" s="2403"/>
      <c r="C16" s="2406"/>
      <c r="D16" s="324" t="s">
        <v>4635</v>
      </c>
      <c r="E16" s="325">
        <v>4.86E-4</v>
      </c>
      <c r="F16" s="2418"/>
      <c r="G16" s="2444"/>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400" t="s">
        <v>4645</v>
      </c>
      <c r="B19" s="2403" t="s">
        <v>4646</v>
      </c>
      <c r="C19" s="2587">
        <v>4.0499999999999998E-4</v>
      </c>
      <c r="D19" s="330" t="s">
        <v>4638</v>
      </c>
      <c r="E19" s="320">
        <v>0</v>
      </c>
      <c r="F19" s="2500">
        <v>92.19</v>
      </c>
      <c r="G19" s="2444" t="s">
        <v>4639</v>
      </c>
    </row>
    <row r="20" spans="1:11" ht="15" customHeight="1">
      <c r="A20" s="2400"/>
      <c r="B20" s="2403"/>
      <c r="C20" s="2587"/>
      <c r="D20" s="331" t="s">
        <v>4647</v>
      </c>
      <c r="E20" s="322">
        <v>0</v>
      </c>
      <c r="F20" s="2500"/>
      <c r="G20" s="2444"/>
    </row>
    <row r="21" spans="1:11" ht="15" customHeight="1">
      <c r="A21" s="2400"/>
      <c r="B21" s="2403"/>
      <c r="C21" s="2587"/>
      <c r="D21" s="331" t="s">
        <v>4648</v>
      </c>
      <c r="E21" s="322">
        <v>2.0000000000000001E-4</v>
      </c>
      <c r="F21" s="2500"/>
      <c r="G21" s="2444"/>
    </row>
    <row r="22" spans="1:11" ht="15" customHeight="1">
      <c r="A22" s="2400"/>
      <c r="B22" s="2403"/>
      <c r="C22" s="2587"/>
      <c r="D22" s="331" t="s">
        <v>4649</v>
      </c>
      <c r="E22" s="322">
        <v>2.2000000000000001E-4</v>
      </c>
      <c r="F22" s="2500"/>
      <c r="G22" s="2444"/>
    </row>
    <row r="23" spans="1:11" ht="15" customHeight="1">
      <c r="A23" s="2400"/>
      <c r="B23" s="2403"/>
      <c r="C23" s="2587"/>
      <c r="D23" s="331" t="s">
        <v>4650</v>
      </c>
      <c r="E23" s="322">
        <v>2.9999999999999997E-4</v>
      </c>
      <c r="F23" s="2500"/>
      <c r="G23" s="2444"/>
    </row>
    <row r="24" spans="1:11" ht="15" customHeight="1">
      <c r="A24" s="2400"/>
      <c r="B24" s="2403"/>
      <c r="C24" s="2587"/>
      <c r="D24" s="331" t="s">
        <v>4651</v>
      </c>
      <c r="E24" s="322">
        <v>3.4899999999999997E-4</v>
      </c>
      <c r="F24" s="2500"/>
      <c r="G24" s="2444"/>
    </row>
    <row r="25" spans="1:11" ht="15" customHeight="1">
      <c r="A25" s="2400"/>
      <c r="B25" s="2403"/>
      <c r="C25" s="2587"/>
      <c r="D25" s="331" t="s">
        <v>4652</v>
      </c>
      <c r="E25" s="322">
        <v>3.6999999999999999E-4</v>
      </c>
      <c r="F25" s="2500"/>
      <c r="G25" s="2444"/>
    </row>
    <row r="26" spans="1:11" ht="15" customHeight="1">
      <c r="A26" s="2400"/>
      <c r="B26" s="2403"/>
      <c r="C26" s="2587"/>
      <c r="D26" s="332" t="s">
        <v>4653</v>
      </c>
      <c r="E26" s="322">
        <v>4.0000000000000002E-4</v>
      </c>
      <c r="F26" s="2500"/>
      <c r="G26" s="2444"/>
    </row>
    <row r="27" spans="1:11" ht="15" customHeight="1">
      <c r="A27" s="2400"/>
      <c r="B27" s="2403"/>
      <c r="C27" s="2587"/>
      <c r="D27" s="332" t="s">
        <v>4654</v>
      </c>
      <c r="E27" s="322">
        <v>3.6699999999999998E-4</v>
      </c>
      <c r="F27" s="2500"/>
      <c r="G27" s="2444"/>
    </row>
    <row r="28" spans="1:11" ht="15" customHeight="1">
      <c r="A28" s="2400"/>
      <c r="B28" s="2403"/>
      <c r="C28" s="2587"/>
      <c r="D28" s="333" t="s">
        <v>4655</v>
      </c>
      <c r="E28" s="325">
        <v>3.6200000000000002E-4</v>
      </c>
      <c r="F28" s="2500"/>
      <c r="G28" s="2444"/>
    </row>
    <row r="29" spans="1:11" ht="15" customHeight="1">
      <c r="A29" s="2400" t="s">
        <v>4656</v>
      </c>
      <c r="B29" s="2623" t="s">
        <v>4657</v>
      </c>
      <c r="C29" s="2432">
        <v>4.08E-4</v>
      </c>
      <c r="D29" s="326" t="s">
        <v>4658</v>
      </c>
      <c r="E29" s="320">
        <v>0</v>
      </c>
      <c r="F29" s="2418">
        <v>100</v>
      </c>
      <c r="G29" s="2444"/>
    </row>
    <row r="30" spans="1:11" ht="15" customHeight="1">
      <c r="A30" s="2400"/>
      <c r="B30" s="2403"/>
      <c r="C30" s="2432"/>
      <c r="D30" s="307" t="s">
        <v>4659</v>
      </c>
      <c r="E30" s="322">
        <v>4.1800000000000002E-4</v>
      </c>
      <c r="F30" s="2418"/>
      <c r="G30" s="2444"/>
    </row>
    <row r="31" spans="1:11" ht="15" customHeight="1">
      <c r="A31" s="2400"/>
      <c r="B31" s="2403"/>
      <c r="C31" s="2432"/>
      <c r="D31" s="324" t="s">
        <v>4655</v>
      </c>
      <c r="E31" s="325">
        <v>4.28E-4</v>
      </c>
      <c r="F31" s="2418"/>
      <c r="G31" s="2444"/>
    </row>
    <row r="32" spans="1:11" ht="15" customHeight="1">
      <c r="A32" s="2400" t="s">
        <v>4660</v>
      </c>
      <c r="B32" s="2403" t="s">
        <v>4661</v>
      </c>
      <c r="C32" s="2406">
        <v>3.0200000000000002E-4</v>
      </c>
      <c r="D32" s="326" t="s">
        <v>4638</v>
      </c>
      <c r="E32" s="320">
        <v>0</v>
      </c>
      <c r="F32" s="2418">
        <v>96.9</v>
      </c>
      <c r="G32" s="2444" t="s">
        <v>4639</v>
      </c>
      <c r="K32" s="298" t="s">
        <v>6227</v>
      </c>
    </row>
    <row r="33" spans="1:7" ht="15" customHeight="1">
      <c r="A33" s="2400"/>
      <c r="B33" s="2403"/>
      <c r="C33" s="2406"/>
      <c r="D33" s="321" t="s">
        <v>4647</v>
      </c>
      <c r="E33" s="322">
        <v>2.0000000000000001E-4</v>
      </c>
      <c r="F33" s="2418"/>
      <c r="G33" s="2444"/>
    </row>
    <row r="34" spans="1:7" ht="15" customHeight="1">
      <c r="A34" s="2400"/>
      <c r="B34" s="2403"/>
      <c r="C34" s="2406"/>
      <c r="D34" s="321" t="s">
        <v>4662</v>
      </c>
      <c r="E34" s="322">
        <v>4.7600000000000002E-4</v>
      </c>
      <c r="F34" s="2418"/>
      <c r="G34" s="2444"/>
    </row>
    <row r="35" spans="1:7" ht="15" customHeight="1">
      <c r="A35" s="2423"/>
      <c r="B35" s="2424"/>
      <c r="C35" s="2425"/>
      <c r="D35" s="335" t="s">
        <v>4655</v>
      </c>
      <c r="E35" s="336">
        <v>5.1599999999999997E-4</v>
      </c>
      <c r="F35" s="2426"/>
      <c r="G35" s="2455"/>
    </row>
    <row r="36" spans="1:7" ht="15" customHeight="1">
      <c r="A36" s="2597" t="s">
        <v>4663</v>
      </c>
      <c r="B36" s="2609" t="s">
        <v>4664</v>
      </c>
      <c r="C36" s="2599">
        <v>5.0000000000000001E-4</v>
      </c>
      <c r="D36" s="337" t="s">
        <v>4638</v>
      </c>
      <c r="E36" s="338">
        <v>0</v>
      </c>
      <c r="F36" s="2602">
        <v>100</v>
      </c>
      <c r="G36" s="2601"/>
    </row>
    <row r="37" spans="1:7" ht="15" customHeight="1">
      <c r="A37" s="2400"/>
      <c r="B37" s="2416"/>
      <c r="C37" s="2406"/>
      <c r="D37" s="321" t="s">
        <v>4634</v>
      </c>
      <c r="E37" s="339">
        <v>4.3100000000000001E-4</v>
      </c>
      <c r="F37" s="2409"/>
      <c r="G37" s="2463"/>
    </row>
    <row r="38" spans="1:7" ht="15" customHeight="1">
      <c r="A38" s="2400"/>
      <c r="B38" s="2416"/>
      <c r="C38" s="2406"/>
      <c r="D38" s="324" t="s">
        <v>4655</v>
      </c>
      <c r="E38" s="308">
        <v>5.0600000000000005E-4</v>
      </c>
      <c r="F38" s="2409"/>
      <c r="G38" s="2463"/>
    </row>
    <row r="39" spans="1:7" ht="15" customHeight="1">
      <c r="A39" s="2400" t="s">
        <v>4665</v>
      </c>
      <c r="B39" s="2416" t="s">
        <v>4666</v>
      </c>
      <c r="C39" s="2406">
        <v>2.5799999999999998E-4</v>
      </c>
      <c r="D39" s="326" t="s">
        <v>4638</v>
      </c>
      <c r="E39" s="320">
        <v>0</v>
      </c>
      <c r="F39" s="2418">
        <v>99.69</v>
      </c>
      <c r="G39" s="2444" t="s">
        <v>4639</v>
      </c>
    </row>
    <row r="40" spans="1:7" ht="15" customHeight="1">
      <c r="A40" s="2400"/>
      <c r="B40" s="2403"/>
      <c r="C40" s="2406"/>
      <c r="D40" s="321" t="s">
        <v>4634</v>
      </c>
      <c r="E40" s="322">
        <v>5.0299999999999997E-4</v>
      </c>
      <c r="F40" s="2418"/>
      <c r="G40" s="2444"/>
    </row>
    <row r="41" spans="1:7" ht="15" customHeight="1">
      <c r="A41" s="2400"/>
      <c r="B41" s="2403"/>
      <c r="C41" s="2406"/>
      <c r="D41" s="324" t="s">
        <v>4635</v>
      </c>
      <c r="E41" s="325">
        <v>5.3399999999999997E-4</v>
      </c>
      <c r="F41" s="2418"/>
      <c r="G41" s="2444"/>
    </row>
    <row r="42" spans="1:7" ht="15" customHeight="1">
      <c r="A42" s="2400" t="s">
        <v>4667</v>
      </c>
      <c r="B42" s="2610" t="s">
        <v>4668</v>
      </c>
      <c r="C42" s="2406">
        <v>3.6000000000000002E-4</v>
      </c>
      <c r="D42" s="326" t="s">
        <v>4638</v>
      </c>
      <c r="E42" s="320">
        <v>0</v>
      </c>
      <c r="F42" s="2418">
        <v>55.47</v>
      </c>
      <c r="G42" s="2444" t="s">
        <v>4669</v>
      </c>
    </row>
    <row r="43" spans="1:7" ht="15" customHeight="1">
      <c r="A43" s="2597"/>
      <c r="B43" s="2611"/>
      <c r="C43" s="2599"/>
      <c r="D43" s="321" t="s">
        <v>4670</v>
      </c>
      <c r="E43" s="322">
        <v>4.1399999999999998E-4</v>
      </c>
      <c r="F43" s="2602"/>
      <c r="G43" s="2601"/>
    </row>
    <row r="44" spans="1:7" ht="15" customHeight="1">
      <c r="A44" s="2566"/>
      <c r="B44" s="2612"/>
      <c r="C44" s="2568"/>
      <c r="D44" s="324" t="s">
        <v>4655</v>
      </c>
      <c r="E44" s="325">
        <v>4.4700000000000002E-4</v>
      </c>
      <c r="F44" s="2613"/>
      <c r="G44" s="2570"/>
    </row>
    <row r="45" spans="1:7" ht="15" customHeight="1">
      <c r="A45" s="2400" t="s">
        <v>4671</v>
      </c>
      <c r="B45" s="2403" t="s">
        <v>4672</v>
      </c>
      <c r="C45" s="2406">
        <v>3.5199999999999999E-4</v>
      </c>
      <c r="D45" s="326" t="s">
        <v>4638</v>
      </c>
      <c r="E45" s="320">
        <v>0</v>
      </c>
      <c r="F45" s="2500">
        <v>85.64</v>
      </c>
      <c r="G45" s="2444" t="s">
        <v>4669</v>
      </c>
    </row>
    <row r="46" spans="1:7" ht="15" customHeight="1">
      <c r="A46" s="2400"/>
      <c r="B46" s="2403"/>
      <c r="C46" s="2406"/>
      <c r="D46" s="321" t="s">
        <v>4647</v>
      </c>
      <c r="E46" s="322">
        <v>2.0000000000000001E-4</v>
      </c>
      <c r="F46" s="2500"/>
      <c r="G46" s="2444"/>
    </row>
    <row r="47" spans="1:7" ht="15" customHeight="1">
      <c r="A47" s="2400"/>
      <c r="B47" s="2403"/>
      <c r="C47" s="2406"/>
      <c r="D47" s="321" t="s">
        <v>4648</v>
      </c>
      <c r="E47" s="322">
        <v>0</v>
      </c>
      <c r="F47" s="2500"/>
      <c r="G47" s="2444"/>
    </row>
    <row r="48" spans="1:7" ht="15" customHeight="1">
      <c r="A48" s="2400"/>
      <c r="B48" s="2403"/>
      <c r="C48" s="2406"/>
      <c r="D48" s="321" t="s">
        <v>4649</v>
      </c>
      <c r="E48" s="322">
        <v>0</v>
      </c>
      <c r="F48" s="2500"/>
      <c r="G48" s="2444"/>
    </row>
    <row r="49" spans="1:7" ht="15" customHeight="1">
      <c r="A49" s="2400"/>
      <c r="B49" s="2403"/>
      <c r="C49" s="2406"/>
      <c r="D49" s="321" t="s">
        <v>4650</v>
      </c>
      <c r="E49" s="322">
        <v>2.4800000000000001E-4</v>
      </c>
      <c r="F49" s="2500"/>
      <c r="G49" s="2444"/>
    </row>
    <row r="50" spans="1:7" ht="15" customHeight="1">
      <c r="A50" s="2400"/>
      <c r="B50" s="2403"/>
      <c r="C50" s="2406"/>
      <c r="D50" s="321" t="s">
        <v>4651</v>
      </c>
      <c r="E50" s="322">
        <v>0</v>
      </c>
      <c r="F50" s="2500"/>
      <c r="G50" s="2444"/>
    </row>
    <row r="51" spans="1:7" ht="15" customHeight="1">
      <c r="A51" s="2400"/>
      <c r="B51" s="2403"/>
      <c r="C51" s="2406"/>
      <c r="D51" s="321" t="s">
        <v>4652</v>
      </c>
      <c r="E51" s="322">
        <v>0</v>
      </c>
      <c r="F51" s="2500"/>
      <c r="G51" s="2444"/>
    </row>
    <row r="52" spans="1:7" ht="15" customHeight="1">
      <c r="A52" s="2400"/>
      <c r="B52" s="2403"/>
      <c r="C52" s="2406"/>
      <c r="D52" s="321" t="s">
        <v>4673</v>
      </c>
      <c r="E52" s="322">
        <v>0</v>
      </c>
      <c r="F52" s="2500"/>
      <c r="G52" s="2444"/>
    </row>
    <row r="53" spans="1:7" ht="15" customHeight="1">
      <c r="A53" s="2400"/>
      <c r="B53" s="2403"/>
      <c r="C53" s="2406"/>
      <c r="D53" s="327" t="s">
        <v>4674</v>
      </c>
      <c r="E53" s="322">
        <v>2.4800000000000001E-4</v>
      </c>
      <c r="F53" s="2500"/>
      <c r="G53" s="2444"/>
    </row>
    <row r="54" spans="1:7" ht="15" customHeight="1">
      <c r="A54" s="2400"/>
      <c r="B54" s="2403"/>
      <c r="C54" s="2406"/>
      <c r="D54" s="327" t="s">
        <v>4675</v>
      </c>
      <c r="E54" s="322">
        <v>1.6100000000000001E-4</v>
      </c>
      <c r="F54" s="2500"/>
      <c r="G54" s="2444"/>
    </row>
    <row r="55" spans="1:7" ht="15" customHeight="1">
      <c r="A55" s="2400"/>
      <c r="B55" s="2403"/>
      <c r="C55" s="2406"/>
      <c r="D55" s="327" t="s">
        <v>4676</v>
      </c>
      <c r="E55" s="322">
        <v>3.8900000000000002E-4</v>
      </c>
      <c r="F55" s="2500"/>
      <c r="G55" s="2444"/>
    </row>
    <row r="56" spans="1:7" ht="15" customHeight="1">
      <c r="A56" s="2400"/>
      <c r="B56" s="2403"/>
      <c r="C56" s="2406"/>
      <c r="D56" s="324" t="s">
        <v>4655</v>
      </c>
      <c r="E56" s="325">
        <v>3.9500000000000001E-4</v>
      </c>
      <c r="F56" s="2500"/>
      <c r="G56" s="2444"/>
    </row>
    <row r="57" spans="1:7" ht="15" customHeight="1">
      <c r="A57" s="343" t="s">
        <v>4677</v>
      </c>
      <c r="B57" s="344" t="s">
        <v>4678</v>
      </c>
      <c r="C57" s="345">
        <v>4.64E-4</v>
      </c>
      <c r="D57" s="346"/>
      <c r="E57" s="315">
        <v>5.0000000000000001E-4</v>
      </c>
      <c r="F57" s="316">
        <v>100</v>
      </c>
      <c r="G57" s="317"/>
    </row>
    <row r="58" spans="1:7" ht="15" customHeight="1">
      <c r="A58" s="2400" t="s">
        <v>4679</v>
      </c>
      <c r="B58" s="2416" t="s">
        <v>4680</v>
      </c>
      <c r="C58" s="2492">
        <v>3.6200000000000002E-4</v>
      </c>
      <c r="D58" s="347" t="s">
        <v>4681</v>
      </c>
      <c r="E58" s="348">
        <v>0</v>
      </c>
      <c r="F58" s="2418">
        <v>100</v>
      </c>
      <c r="G58" s="2444"/>
    </row>
    <row r="59" spans="1:7" ht="15" customHeight="1">
      <c r="A59" s="2597"/>
      <c r="B59" s="2598"/>
      <c r="C59" s="2608"/>
      <c r="D59" s="349" t="s">
        <v>4682</v>
      </c>
      <c r="E59" s="350">
        <v>4.2299999999999998E-4</v>
      </c>
      <c r="F59" s="2418"/>
      <c r="G59" s="2444"/>
    </row>
    <row r="60" spans="1:7" ht="15" customHeight="1">
      <c r="A60" s="2597"/>
      <c r="B60" s="2598"/>
      <c r="C60" s="2608"/>
      <c r="D60" s="351" t="s">
        <v>4683</v>
      </c>
      <c r="E60" s="352">
        <v>4.0299999999999998E-4</v>
      </c>
      <c r="F60" s="2418"/>
      <c r="G60" s="2444"/>
    </row>
    <row r="61" spans="1:7" ht="15" customHeight="1">
      <c r="A61" s="2400" t="s">
        <v>4684</v>
      </c>
      <c r="B61" s="2403" t="s">
        <v>4685</v>
      </c>
      <c r="C61" s="2406">
        <v>4.1599999999999997E-4</v>
      </c>
      <c r="D61" s="326" t="s">
        <v>4638</v>
      </c>
      <c r="E61" s="320">
        <v>0</v>
      </c>
      <c r="F61" s="2418">
        <v>100</v>
      </c>
      <c r="G61" s="2444"/>
    </row>
    <row r="62" spans="1:7" ht="15" customHeight="1">
      <c r="A62" s="2400"/>
      <c r="B62" s="2403"/>
      <c r="C62" s="2406"/>
      <c r="D62" s="307" t="s">
        <v>4670</v>
      </c>
      <c r="E62" s="322">
        <v>4.6500000000000003E-4</v>
      </c>
      <c r="F62" s="2418"/>
      <c r="G62" s="2444"/>
    </row>
    <row r="63" spans="1:7" ht="15" customHeight="1">
      <c r="A63" s="2423"/>
      <c r="B63" s="2424"/>
      <c r="C63" s="2425"/>
      <c r="D63" s="335" t="s">
        <v>4655</v>
      </c>
      <c r="E63" s="336">
        <v>4.84E-4</v>
      </c>
      <c r="F63" s="2426"/>
      <c r="G63" s="2455"/>
    </row>
    <row r="64" spans="1:7" ht="15" customHeight="1">
      <c r="A64" s="2603" t="s">
        <v>4686</v>
      </c>
      <c r="B64" s="2431" t="s">
        <v>4687</v>
      </c>
      <c r="C64" s="2432">
        <v>5.3600000000000002E-4</v>
      </c>
      <c r="D64" s="353" t="s">
        <v>4638</v>
      </c>
      <c r="E64" s="354">
        <v>0</v>
      </c>
      <c r="F64" s="2409">
        <v>83.29</v>
      </c>
      <c r="G64" s="2463" t="s">
        <v>4639</v>
      </c>
    </row>
    <row r="65" spans="1:7" ht="15" customHeight="1">
      <c r="A65" s="2400"/>
      <c r="B65" s="2403"/>
      <c r="C65" s="2406"/>
      <c r="D65" s="307" t="s">
        <v>4670</v>
      </c>
      <c r="E65" s="322">
        <v>4.9799999999999996E-4</v>
      </c>
      <c r="F65" s="2418"/>
      <c r="G65" s="2444"/>
    </row>
    <row r="66" spans="1:7" ht="15" customHeight="1">
      <c r="A66" s="2445"/>
      <c r="B66" s="2446"/>
      <c r="C66" s="2447"/>
      <c r="D66" s="324" t="s">
        <v>4635</v>
      </c>
      <c r="E66" s="325">
        <v>5.0600000000000005E-4</v>
      </c>
      <c r="F66" s="2448"/>
      <c r="G66" s="2449"/>
    </row>
    <row r="67" spans="1:7" ht="15" customHeight="1">
      <c r="A67" s="2400" t="s">
        <v>4688</v>
      </c>
      <c r="B67" s="2403" t="s">
        <v>4689</v>
      </c>
      <c r="C67" s="2406">
        <v>1.64E-4</v>
      </c>
      <c r="D67" s="326" t="s">
        <v>4638</v>
      </c>
      <c r="E67" s="320">
        <v>0</v>
      </c>
      <c r="F67" s="2500">
        <v>99.43</v>
      </c>
      <c r="G67" s="2444" t="s">
        <v>4639</v>
      </c>
    </row>
    <row r="68" spans="1:7" ht="15" customHeight="1">
      <c r="A68" s="2400"/>
      <c r="B68" s="2403"/>
      <c r="C68" s="2406"/>
      <c r="D68" s="321" t="s">
        <v>4647</v>
      </c>
      <c r="E68" s="322">
        <v>2.1699999999999999E-4</v>
      </c>
      <c r="F68" s="2500"/>
      <c r="G68" s="2444"/>
    </row>
    <row r="69" spans="1:7" ht="15" customHeight="1">
      <c r="A69" s="2400"/>
      <c r="B69" s="2403"/>
      <c r="C69" s="2406"/>
      <c r="D69" s="321" t="s">
        <v>4648</v>
      </c>
      <c r="E69" s="322">
        <v>2.8200000000000002E-4</v>
      </c>
      <c r="F69" s="2500"/>
      <c r="G69" s="2444"/>
    </row>
    <row r="70" spans="1:7" ht="15" customHeight="1">
      <c r="A70" s="2400"/>
      <c r="B70" s="2403"/>
      <c r="C70" s="2406"/>
      <c r="D70" s="321" t="s">
        <v>4649</v>
      </c>
      <c r="E70" s="322">
        <v>3.0400000000000002E-4</v>
      </c>
      <c r="F70" s="2500"/>
      <c r="G70" s="2444"/>
    </row>
    <row r="71" spans="1:7" ht="15" customHeight="1">
      <c r="A71" s="2400"/>
      <c r="B71" s="2403"/>
      <c r="C71" s="2406"/>
      <c r="D71" s="327" t="s">
        <v>4690</v>
      </c>
      <c r="E71" s="322">
        <v>5.62E-4</v>
      </c>
      <c r="F71" s="2500"/>
      <c r="G71" s="2444"/>
    </row>
    <row r="72" spans="1:7" ht="15" customHeight="1">
      <c r="A72" s="2400"/>
      <c r="B72" s="2403"/>
      <c r="C72" s="2406"/>
      <c r="D72" s="324" t="s">
        <v>4655</v>
      </c>
      <c r="E72" s="325">
        <v>4.8200000000000001E-4</v>
      </c>
      <c r="F72" s="2500"/>
      <c r="G72" s="2444"/>
    </row>
    <row r="73" spans="1:7" ht="15" customHeight="1">
      <c r="A73" s="2400" t="s">
        <v>4691</v>
      </c>
      <c r="B73" s="2403" t="s">
        <v>4692</v>
      </c>
      <c r="C73" s="2406">
        <v>2.1100000000000001E-4</v>
      </c>
      <c r="D73" s="326" t="s">
        <v>4638</v>
      </c>
      <c r="E73" s="320">
        <v>4.3999999999999999E-5</v>
      </c>
      <c r="F73" s="2418">
        <v>100</v>
      </c>
      <c r="G73" s="2444"/>
    </row>
    <row r="74" spans="1:7" ht="15" customHeight="1">
      <c r="A74" s="2400"/>
      <c r="B74" s="2403"/>
      <c r="C74" s="2406"/>
      <c r="D74" s="321" t="s">
        <v>4634</v>
      </c>
      <c r="E74" s="322">
        <v>2.1000000000000001E-4</v>
      </c>
      <c r="F74" s="2418"/>
      <c r="G74" s="2444"/>
    </row>
    <row r="75" spans="1:7" ht="15" customHeight="1">
      <c r="A75" s="2400"/>
      <c r="B75" s="2403"/>
      <c r="C75" s="2406"/>
      <c r="D75" s="324" t="s">
        <v>4635</v>
      </c>
      <c r="E75" s="325">
        <v>6.02E-4</v>
      </c>
      <c r="F75" s="2418"/>
      <c r="G75" s="2444"/>
    </row>
    <row r="76" spans="1:7" ht="15" customHeight="1">
      <c r="A76" s="2400" t="s">
        <v>4693</v>
      </c>
      <c r="B76" s="2403" t="s">
        <v>4694</v>
      </c>
      <c r="C76" s="2406">
        <v>4.4900000000000002E-4</v>
      </c>
      <c r="D76" s="326" t="s">
        <v>4638</v>
      </c>
      <c r="E76" s="320">
        <v>2.3900000000000001E-4</v>
      </c>
      <c r="F76" s="2418">
        <v>100</v>
      </c>
      <c r="G76" s="2444"/>
    </row>
    <row r="77" spans="1:7" ht="15" customHeight="1">
      <c r="A77" s="2400"/>
      <c r="B77" s="2403"/>
      <c r="C77" s="2406"/>
      <c r="D77" s="321" t="s">
        <v>4647</v>
      </c>
      <c r="E77" s="322">
        <v>0</v>
      </c>
      <c r="F77" s="2418"/>
      <c r="G77" s="2444"/>
    </row>
    <row r="78" spans="1:7" ht="15" customHeight="1">
      <c r="A78" s="2400"/>
      <c r="B78" s="2403"/>
      <c r="C78" s="2406"/>
      <c r="D78" s="327" t="s">
        <v>4695</v>
      </c>
      <c r="E78" s="322">
        <v>3.9100000000000002E-4</v>
      </c>
      <c r="F78" s="2418"/>
      <c r="G78" s="2444"/>
    </row>
    <row r="79" spans="1:7" ht="15" customHeight="1">
      <c r="A79" s="2400"/>
      <c r="B79" s="2403"/>
      <c r="C79" s="2406"/>
      <c r="D79" s="327" t="s">
        <v>4696</v>
      </c>
      <c r="E79" s="322">
        <v>4.84E-4</v>
      </c>
      <c r="F79" s="2418"/>
      <c r="G79" s="2444"/>
    </row>
    <row r="80" spans="1:7" ht="15" customHeight="1">
      <c r="A80" s="2400"/>
      <c r="B80" s="2403"/>
      <c r="C80" s="2406"/>
      <c r="D80" s="324" t="s">
        <v>4635</v>
      </c>
      <c r="E80" s="325">
        <v>3.3700000000000001E-4</v>
      </c>
      <c r="F80" s="2418"/>
      <c r="G80" s="2444"/>
    </row>
    <row r="81" spans="1:7" ht="15" customHeight="1">
      <c r="A81" s="2400" t="s">
        <v>4697</v>
      </c>
      <c r="B81" s="2438" t="s">
        <v>4698</v>
      </c>
      <c r="C81" s="2406">
        <v>1.8000000000000001E-4</v>
      </c>
      <c r="D81" s="319" t="s">
        <v>6210</v>
      </c>
      <c r="E81" s="320">
        <v>0</v>
      </c>
      <c r="F81" s="2500">
        <v>100</v>
      </c>
      <c r="G81" s="2444"/>
    </row>
    <row r="82" spans="1:7" ht="15" customHeight="1">
      <c r="A82" s="2400"/>
      <c r="B82" s="2403"/>
      <c r="C82" s="2599"/>
      <c r="D82" s="321" t="s">
        <v>4647</v>
      </c>
      <c r="E82" s="322">
        <v>0</v>
      </c>
      <c r="F82" s="2500"/>
      <c r="G82" s="2444"/>
    </row>
    <row r="83" spans="1:7" ht="15" customHeight="1">
      <c r="A83" s="2400"/>
      <c r="B83" s="2403"/>
      <c r="C83" s="2599"/>
      <c r="D83" s="321" t="s">
        <v>4648</v>
      </c>
      <c r="E83" s="322">
        <v>2.5900000000000001E-4</v>
      </c>
      <c r="F83" s="2500"/>
      <c r="G83" s="2444"/>
    </row>
    <row r="84" spans="1:7" ht="15" customHeight="1">
      <c r="A84" s="2400"/>
      <c r="B84" s="2403"/>
      <c r="C84" s="2599"/>
      <c r="D84" s="321" t="s">
        <v>4649</v>
      </c>
      <c r="E84" s="322">
        <v>2.5999999999999998E-4</v>
      </c>
      <c r="F84" s="2500"/>
      <c r="G84" s="2444"/>
    </row>
    <row r="85" spans="1:7" ht="15" customHeight="1">
      <c r="A85" s="2400"/>
      <c r="B85" s="2403"/>
      <c r="C85" s="2599"/>
      <c r="D85" s="321" t="s">
        <v>4650</v>
      </c>
      <c r="E85" s="322">
        <v>2.2599999999999999E-4</v>
      </c>
      <c r="F85" s="2500"/>
      <c r="G85" s="2444"/>
    </row>
    <row r="86" spans="1:7" ht="15" customHeight="1">
      <c r="A86" s="2400"/>
      <c r="B86" s="2403"/>
      <c r="C86" s="2599"/>
      <c r="D86" s="327" t="s">
        <v>4699</v>
      </c>
      <c r="E86" s="322">
        <v>2.1800000000000001E-4</v>
      </c>
      <c r="F86" s="2500"/>
      <c r="G86" s="2444"/>
    </row>
    <row r="87" spans="1:7" ht="15" customHeight="1">
      <c r="A87" s="2400"/>
      <c r="B87" s="2403"/>
      <c r="C87" s="2599"/>
      <c r="D87" s="321" t="s">
        <v>4652</v>
      </c>
      <c r="E87" s="322">
        <v>3.2000000000000003E-4</v>
      </c>
      <c r="F87" s="2500"/>
      <c r="G87" s="2444"/>
    </row>
    <row r="88" spans="1:7" ht="15" customHeight="1">
      <c r="A88" s="2400"/>
      <c r="B88" s="2403"/>
      <c r="C88" s="2599"/>
      <c r="D88" s="327" t="s">
        <v>4653</v>
      </c>
      <c r="E88" s="322">
        <v>3.7800000000000003E-4</v>
      </c>
      <c r="F88" s="2500"/>
      <c r="G88" s="2444"/>
    </row>
    <row r="89" spans="1:7" ht="15" customHeight="1">
      <c r="A89" s="2400"/>
      <c r="B89" s="2403"/>
      <c r="C89" s="2599"/>
      <c r="D89" s="327" t="s">
        <v>4674</v>
      </c>
      <c r="E89" s="322">
        <v>2.5000000000000001E-4</v>
      </c>
      <c r="F89" s="2500"/>
      <c r="G89" s="2444"/>
    </row>
    <row r="90" spans="1:7" ht="15" customHeight="1">
      <c r="A90" s="2400"/>
      <c r="B90" s="2403"/>
      <c r="C90" s="2599"/>
      <c r="D90" s="321" t="s">
        <v>4700</v>
      </c>
      <c r="E90" s="322">
        <v>3.5E-4</v>
      </c>
      <c r="F90" s="2500"/>
      <c r="G90" s="2444"/>
    </row>
    <row r="91" spans="1:7" ht="15" customHeight="1">
      <c r="A91" s="2400"/>
      <c r="B91" s="2403"/>
      <c r="C91" s="2599"/>
      <c r="D91" s="321" t="s">
        <v>4701</v>
      </c>
      <c r="E91" s="322">
        <v>1.8100000000000001E-4</v>
      </c>
      <c r="F91" s="2500"/>
      <c r="G91" s="2444"/>
    </row>
    <row r="92" spans="1:7" ht="15" customHeight="1">
      <c r="A92" s="2400"/>
      <c r="B92" s="2403"/>
      <c r="C92" s="2599"/>
      <c r="D92" s="321" t="s">
        <v>4702</v>
      </c>
      <c r="E92" s="322">
        <v>2.34E-4</v>
      </c>
      <c r="F92" s="2500"/>
      <c r="G92" s="2444"/>
    </row>
    <row r="93" spans="1:7" ht="15" customHeight="1">
      <c r="A93" s="2400"/>
      <c r="B93" s="2403"/>
      <c r="C93" s="2599"/>
      <c r="D93" s="321" t="s">
        <v>4703</v>
      </c>
      <c r="E93" s="322">
        <v>3.8699999999999997E-4</v>
      </c>
      <c r="F93" s="2500"/>
      <c r="G93" s="2444"/>
    </row>
    <row r="94" spans="1:7" ht="15" customHeight="1">
      <c r="A94" s="2400"/>
      <c r="B94" s="2403"/>
      <c r="C94" s="2599"/>
      <c r="D94" s="327" t="s">
        <v>4704</v>
      </c>
      <c r="E94" s="322">
        <v>6.7999999999999999E-5</v>
      </c>
      <c r="F94" s="2500"/>
      <c r="G94" s="2444"/>
    </row>
    <row r="95" spans="1:7" ht="15" customHeight="1">
      <c r="A95" s="2400"/>
      <c r="B95" s="2403"/>
      <c r="C95" s="2599"/>
      <c r="D95" s="327" t="s">
        <v>4705</v>
      </c>
      <c r="E95" s="322">
        <v>2.12E-4</v>
      </c>
      <c r="F95" s="2500"/>
      <c r="G95" s="2444"/>
    </row>
    <row r="96" spans="1:7" ht="15" customHeight="1">
      <c r="A96" s="2400"/>
      <c r="B96" s="2403"/>
      <c r="C96" s="2599"/>
      <c r="D96" s="327" t="s">
        <v>4706</v>
      </c>
      <c r="E96" s="322">
        <v>1.85E-4</v>
      </c>
      <c r="F96" s="2500"/>
      <c r="G96" s="2444"/>
    </row>
    <row r="97" spans="1:7" ht="15" customHeight="1">
      <c r="A97" s="2400"/>
      <c r="B97" s="2403"/>
      <c r="C97" s="2599"/>
      <c r="D97" s="324" t="s">
        <v>4635</v>
      </c>
      <c r="E97" s="325">
        <v>2.43E-4</v>
      </c>
      <c r="F97" s="2500"/>
      <c r="G97" s="2444"/>
    </row>
    <row r="98" spans="1:7" ht="15" customHeight="1">
      <c r="A98" s="2400" t="s">
        <v>4707</v>
      </c>
      <c r="B98" s="2403" t="s">
        <v>4708</v>
      </c>
      <c r="C98" s="2406">
        <v>6.9999999999999994E-5</v>
      </c>
      <c r="D98" s="326" t="s">
        <v>4638</v>
      </c>
      <c r="E98" s="320">
        <v>0</v>
      </c>
      <c r="F98" s="2418">
        <v>100</v>
      </c>
      <c r="G98" s="2444"/>
    </row>
    <row r="99" spans="1:7" ht="15" customHeight="1">
      <c r="A99" s="2400"/>
      <c r="B99" s="2403"/>
      <c r="C99" s="2406"/>
      <c r="D99" s="349" t="s">
        <v>4709</v>
      </c>
      <c r="E99" s="322">
        <v>0</v>
      </c>
      <c r="F99" s="2418"/>
      <c r="G99" s="2444"/>
    </row>
    <row r="100" spans="1:7" ht="15" customHeight="1">
      <c r="A100" s="2400"/>
      <c r="B100" s="2403"/>
      <c r="C100" s="2406"/>
      <c r="D100" s="327" t="s">
        <v>4710</v>
      </c>
      <c r="E100" s="322">
        <v>8.0000000000000007E-5</v>
      </c>
      <c r="F100" s="2418"/>
      <c r="G100" s="2444"/>
    </row>
    <row r="101" spans="1:7" ht="15" customHeight="1">
      <c r="A101" s="2400"/>
      <c r="B101" s="2403"/>
      <c r="C101" s="2406"/>
      <c r="D101" s="324" t="s">
        <v>4635</v>
      </c>
      <c r="E101" s="325">
        <v>0</v>
      </c>
      <c r="F101" s="2418"/>
      <c r="G101" s="2444"/>
    </row>
    <row r="102" spans="1:7" ht="15" customHeight="1">
      <c r="A102" s="2400" t="s">
        <v>4711</v>
      </c>
      <c r="B102" s="2438" t="s">
        <v>4712</v>
      </c>
      <c r="C102" s="2406" t="s">
        <v>4627</v>
      </c>
      <c r="D102" s="347" t="s">
        <v>4681</v>
      </c>
      <c r="E102" s="320">
        <v>0</v>
      </c>
      <c r="F102" s="2418" t="s">
        <v>4633</v>
      </c>
      <c r="G102" s="2444"/>
    </row>
    <row r="103" spans="1:7" ht="15" customHeight="1">
      <c r="A103" s="2400"/>
      <c r="B103" s="2403"/>
      <c r="C103" s="2406"/>
      <c r="D103" s="355" t="s">
        <v>4709</v>
      </c>
      <c r="E103" s="338">
        <v>3.6200000000000002E-4</v>
      </c>
      <c r="F103" s="2418"/>
      <c r="G103" s="2444"/>
    </row>
    <row r="104" spans="1:7" ht="15" customHeight="1">
      <c r="A104" s="2400"/>
      <c r="B104" s="2403"/>
      <c r="C104" s="2406"/>
      <c r="D104" s="355" t="s">
        <v>4695</v>
      </c>
      <c r="E104" s="338">
        <v>1.76E-4</v>
      </c>
      <c r="F104" s="2418"/>
      <c r="G104" s="2444"/>
    </row>
    <row r="105" spans="1:7" ht="15" customHeight="1">
      <c r="A105" s="2400"/>
      <c r="B105" s="2403"/>
      <c r="C105" s="2406"/>
      <c r="D105" s="355" t="s">
        <v>4713</v>
      </c>
      <c r="E105" s="338">
        <v>0</v>
      </c>
      <c r="F105" s="2418"/>
      <c r="G105" s="2444"/>
    </row>
    <row r="106" spans="1:7" ht="15" customHeight="1">
      <c r="A106" s="2400"/>
      <c r="B106" s="2403"/>
      <c r="C106" s="2406"/>
      <c r="D106" s="327" t="s">
        <v>4714</v>
      </c>
      <c r="E106" s="322">
        <v>4.1300000000000001E-4</v>
      </c>
      <c r="F106" s="2418"/>
      <c r="G106" s="2444"/>
    </row>
    <row r="107" spans="1:7" ht="15" customHeight="1">
      <c r="A107" s="2400"/>
      <c r="B107" s="2403"/>
      <c r="C107" s="2406"/>
      <c r="D107" s="324" t="s">
        <v>4635</v>
      </c>
      <c r="E107" s="325">
        <v>1.1919999999999999E-3</v>
      </c>
      <c r="F107" s="2418"/>
      <c r="G107" s="2444"/>
    </row>
    <row r="108" spans="1:7" ht="15" customHeight="1">
      <c r="A108" s="2400" t="s">
        <v>4715</v>
      </c>
      <c r="B108" s="2403" t="s">
        <v>4716</v>
      </c>
      <c r="C108" s="2406">
        <v>2.5999999999999998E-4</v>
      </c>
      <c r="D108" s="326" t="s">
        <v>4638</v>
      </c>
      <c r="E108" s="320">
        <v>0</v>
      </c>
      <c r="F108" s="2418">
        <v>100</v>
      </c>
      <c r="G108" s="2444"/>
    </row>
    <row r="109" spans="1:7" ht="15" customHeight="1">
      <c r="A109" s="2400"/>
      <c r="B109" s="2403"/>
      <c r="C109" s="2406"/>
      <c r="D109" s="321" t="s">
        <v>4647</v>
      </c>
      <c r="E109" s="322">
        <v>0</v>
      </c>
      <c r="F109" s="2418"/>
      <c r="G109" s="2444"/>
    </row>
    <row r="110" spans="1:7" ht="15" customHeight="1">
      <c r="A110" s="2400"/>
      <c r="B110" s="2403"/>
      <c r="C110" s="2406"/>
      <c r="D110" s="321" t="s">
        <v>4648</v>
      </c>
      <c r="E110" s="322">
        <v>2.0000000000000001E-4</v>
      </c>
      <c r="F110" s="2418"/>
      <c r="G110" s="2444"/>
    </row>
    <row r="111" spans="1:7" ht="15" customHeight="1">
      <c r="A111" s="2400"/>
      <c r="B111" s="2403"/>
      <c r="C111" s="2406"/>
      <c r="D111" s="321" t="s">
        <v>4717</v>
      </c>
      <c r="E111" s="322">
        <v>4.95E-4</v>
      </c>
      <c r="F111" s="2418"/>
      <c r="G111" s="2444"/>
    </row>
    <row r="112" spans="1:7" ht="15" customHeight="1">
      <c r="A112" s="2400"/>
      <c r="B112" s="2403"/>
      <c r="C112" s="2406"/>
      <c r="D112" s="324" t="s">
        <v>4635</v>
      </c>
      <c r="E112" s="325">
        <v>3.1599999999999998E-4</v>
      </c>
      <c r="F112" s="2418"/>
      <c r="G112" s="2444"/>
    </row>
    <row r="113" spans="1:7" ht="15" customHeight="1">
      <c r="A113" s="2400" t="s">
        <v>4718</v>
      </c>
      <c r="B113" s="2403" t="s">
        <v>4719</v>
      </c>
      <c r="C113" s="2406">
        <v>4.0299999999999998E-4</v>
      </c>
      <c r="D113" s="326" t="s">
        <v>4638</v>
      </c>
      <c r="E113" s="320">
        <v>0</v>
      </c>
      <c r="F113" s="2418">
        <v>33.82</v>
      </c>
      <c r="G113" s="2444" t="s">
        <v>4639</v>
      </c>
    </row>
    <row r="114" spans="1:7" ht="15" customHeight="1">
      <c r="A114" s="2400"/>
      <c r="B114" s="2403"/>
      <c r="C114" s="2406"/>
      <c r="D114" s="321" t="s">
        <v>4647</v>
      </c>
      <c r="E114" s="322">
        <v>0</v>
      </c>
      <c r="F114" s="2418"/>
      <c r="G114" s="2444"/>
    </row>
    <row r="115" spans="1:7" ht="15" customHeight="1">
      <c r="A115" s="2400"/>
      <c r="B115" s="2403"/>
      <c r="C115" s="2406"/>
      <c r="D115" s="321" t="s">
        <v>4648</v>
      </c>
      <c r="E115" s="322">
        <v>2.6400000000000002E-4</v>
      </c>
      <c r="F115" s="2418"/>
      <c r="G115" s="2444"/>
    </row>
    <row r="116" spans="1:7" ht="15" customHeight="1">
      <c r="A116" s="2400"/>
      <c r="B116" s="2403"/>
      <c r="C116" s="2406"/>
      <c r="D116" s="327" t="s">
        <v>4713</v>
      </c>
      <c r="E116" s="322">
        <v>1.75E-4</v>
      </c>
      <c r="F116" s="2418"/>
      <c r="G116" s="2444"/>
    </row>
    <row r="117" spans="1:7" ht="15" customHeight="1">
      <c r="A117" s="2400"/>
      <c r="B117" s="2403"/>
      <c r="C117" s="2406"/>
      <c r="D117" s="327" t="s">
        <v>4714</v>
      </c>
      <c r="E117" s="322">
        <v>0</v>
      </c>
      <c r="F117" s="2418"/>
      <c r="G117" s="2444"/>
    </row>
    <row r="118" spans="1:7" ht="15" customHeight="1">
      <c r="A118" s="2400"/>
      <c r="B118" s="2403"/>
      <c r="C118" s="2406"/>
      <c r="D118" s="327" t="s">
        <v>4699</v>
      </c>
      <c r="E118" s="322">
        <v>6.4999999999999994E-5</v>
      </c>
      <c r="F118" s="2418"/>
      <c r="G118" s="2444"/>
    </row>
    <row r="119" spans="1:7" ht="15" customHeight="1">
      <c r="A119" s="2400"/>
      <c r="B119" s="2403"/>
      <c r="C119" s="2406"/>
      <c r="D119" s="327" t="s">
        <v>4720</v>
      </c>
      <c r="E119" s="322">
        <v>0</v>
      </c>
      <c r="F119" s="2418"/>
      <c r="G119" s="2444"/>
    </row>
    <row r="120" spans="1:7" ht="15" customHeight="1">
      <c r="A120" s="2400"/>
      <c r="B120" s="2403"/>
      <c r="C120" s="2406"/>
      <c r="D120" s="327" t="s">
        <v>4653</v>
      </c>
      <c r="E120" s="322">
        <v>0</v>
      </c>
      <c r="F120" s="2418"/>
      <c r="G120" s="2444"/>
    </row>
    <row r="121" spans="1:7" ht="15" customHeight="1">
      <c r="A121" s="2400"/>
      <c r="B121" s="2403"/>
      <c r="C121" s="2406"/>
      <c r="D121" s="327" t="s">
        <v>4674</v>
      </c>
      <c r="E121" s="322">
        <v>0</v>
      </c>
      <c r="F121" s="2418"/>
      <c r="G121" s="2444"/>
    </row>
    <row r="122" spans="1:7" ht="15" customHeight="1">
      <c r="A122" s="2400"/>
      <c r="B122" s="2403"/>
      <c r="C122" s="2406"/>
      <c r="D122" s="327" t="s">
        <v>4675</v>
      </c>
      <c r="E122" s="322">
        <v>0</v>
      </c>
      <c r="F122" s="2418"/>
      <c r="G122" s="2444"/>
    </row>
    <row r="123" spans="1:7" ht="15" customHeight="1">
      <c r="A123" s="2400"/>
      <c r="B123" s="2403"/>
      <c r="C123" s="2406"/>
      <c r="D123" s="356" t="s">
        <v>4676</v>
      </c>
      <c r="E123" s="322">
        <v>4.28E-4</v>
      </c>
      <c r="F123" s="2418"/>
      <c r="G123" s="2444"/>
    </row>
    <row r="124" spans="1:7" ht="15" customHeight="1">
      <c r="A124" s="2400"/>
      <c r="B124" s="2403"/>
      <c r="C124" s="2406"/>
      <c r="D124" s="324" t="s">
        <v>4635</v>
      </c>
      <c r="E124" s="325">
        <v>4.95E-4</v>
      </c>
      <c r="F124" s="2418"/>
      <c r="G124" s="2444"/>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400" t="s">
        <v>4725</v>
      </c>
      <c r="B127" s="2403" t="s">
        <v>4726</v>
      </c>
      <c r="C127" s="2406">
        <v>7.8799999999999996E-4</v>
      </c>
      <c r="D127" s="347" t="s">
        <v>4681</v>
      </c>
      <c r="E127" s="320">
        <v>0</v>
      </c>
      <c r="F127" s="2418">
        <v>70.95</v>
      </c>
      <c r="G127" s="2444" t="s">
        <v>4639</v>
      </c>
    </row>
    <row r="128" spans="1:7" ht="15" customHeight="1">
      <c r="A128" s="2400"/>
      <c r="B128" s="2403"/>
      <c r="C128" s="2406"/>
      <c r="D128" s="327" t="s">
        <v>4709</v>
      </c>
      <c r="E128" s="338">
        <v>1.8900000000000001E-4</v>
      </c>
      <c r="F128" s="2418"/>
      <c r="G128" s="2444"/>
    </row>
    <row r="129" spans="1:7" ht="15" customHeight="1">
      <c r="A129" s="2400"/>
      <c r="B129" s="2403"/>
      <c r="C129" s="2406"/>
      <c r="D129" s="327" t="s">
        <v>4710</v>
      </c>
      <c r="E129" s="322">
        <v>1.2179999999999999E-3</v>
      </c>
      <c r="F129" s="2418"/>
      <c r="G129" s="2444"/>
    </row>
    <row r="130" spans="1:7" ht="15" customHeight="1">
      <c r="A130" s="2400"/>
      <c r="B130" s="2403"/>
      <c r="C130" s="2406"/>
      <c r="D130" s="324" t="s">
        <v>4635</v>
      </c>
      <c r="E130" s="325">
        <v>5.5599999999999996E-4</v>
      </c>
      <c r="F130" s="2418"/>
      <c r="G130" s="2444"/>
    </row>
    <row r="131" spans="1:7" ht="15" customHeight="1">
      <c r="A131" s="311" t="s">
        <v>4727</v>
      </c>
      <c r="B131" s="328" t="s">
        <v>4728</v>
      </c>
      <c r="C131" s="313">
        <v>3.0000000000000001E-5</v>
      </c>
      <c r="D131" s="314"/>
      <c r="E131" s="315">
        <v>4.4700000000000002E-4</v>
      </c>
      <c r="F131" s="316">
        <v>100</v>
      </c>
      <c r="G131" s="317"/>
    </row>
    <row r="132" spans="1:7" ht="15" customHeight="1">
      <c r="A132" s="2400" t="s">
        <v>4729</v>
      </c>
      <c r="B132" s="2403" t="s">
        <v>4730</v>
      </c>
      <c r="C132" s="2406">
        <v>3.5199999999999999E-4</v>
      </c>
      <c r="D132" s="326" t="s">
        <v>4638</v>
      </c>
      <c r="E132" s="320">
        <v>3.8900000000000002E-4</v>
      </c>
      <c r="F132" s="2418">
        <v>97.48</v>
      </c>
      <c r="G132" s="2444" t="s">
        <v>4639</v>
      </c>
    </row>
    <row r="133" spans="1:7" ht="15" customHeight="1">
      <c r="A133" s="2400"/>
      <c r="B133" s="2403"/>
      <c r="C133" s="2406"/>
      <c r="D133" s="321" t="s">
        <v>4634</v>
      </c>
      <c r="E133" s="322">
        <v>3.6200000000000002E-4</v>
      </c>
      <c r="F133" s="2418"/>
      <c r="G133" s="2444"/>
    </row>
    <row r="134" spans="1:7" ht="15" customHeight="1">
      <c r="A134" s="2400"/>
      <c r="B134" s="2403"/>
      <c r="C134" s="2406"/>
      <c r="D134" s="324" t="s">
        <v>4635</v>
      </c>
      <c r="E134" s="325">
        <v>3.0600000000000001E-4</v>
      </c>
      <c r="F134" s="2418"/>
      <c r="G134" s="2444"/>
    </row>
    <row r="135" spans="1:7" ht="15" customHeight="1">
      <c r="A135" s="2400" t="s">
        <v>4731</v>
      </c>
      <c r="B135" s="2403" t="s">
        <v>4732</v>
      </c>
      <c r="C135" s="2406">
        <v>4.57E-4</v>
      </c>
      <c r="D135" s="326" t="s">
        <v>4638</v>
      </c>
      <c r="E135" s="320">
        <v>0</v>
      </c>
      <c r="F135" s="2418">
        <v>100</v>
      </c>
      <c r="G135" s="2444"/>
    </row>
    <row r="136" spans="1:7" ht="15" customHeight="1">
      <c r="A136" s="2400"/>
      <c r="B136" s="2403"/>
      <c r="C136" s="2406"/>
      <c r="D136" s="307" t="s">
        <v>4670</v>
      </c>
      <c r="E136" s="322">
        <v>4.7399999999999997E-4</v>
      </c>
      <c r="F136" s="2418"/>
      <c r="G136" s="2444"/>
    </row>
    <row r="137" spans="1:7" ht="15" customHeight="1">
      <c r="A137" s="2400"/>
      <c r="B137" s="2403"/>
      <c r="C137" s="2406"/>
      <c r="D137" s="357" t="s">
        <v>4635</v>
      </c>
      <c r="E137" s="358">
        <v>4.7199999999999998E-4</v>
      </c>
      <c r="F137" s="2418"/>
      <c r="G137" s="2444"/>
    </row>
    <row r="138" spans="1:7" ht="15" customHeight="1">
      <c r="A138" s="359" t="s">
        <v>4733</v>
      </c>
      <c r="B138" s="360" t="s">
        <v>4734</v>
      </c>
      <c r="C138" s="361">
        <v>5.22E-4</v>
      </c>
      <c r="D138" s="362"/>
      <c r="E138" s="361">
        <v>4.66E-4</v>
      </c>
      <c r="F138" s="363">
        <v>100</v>
      </c>
      <c r="G138" s="364"/>
    </row>
    <row r="139" spans="1:7" ht="15" customHeight="1">
      <c r="A139" s="2400" t="s">
        <v>4735</v>
      </c>
      <c r="B139" s="2403" t="s">
        <v>4736</v>
      </c>
      <c r="C139" s="2406">
        <v>4.7100000000000001E-4</v>
      </c>
      <c r="D139" s="326" t="s">
        <v>4638</v>
      </c>
      <c r="E139" s="365">
        <v>4.73E-4</v>
      </c>
      <c r="F139" s="2458">
        <v>100</v>
      </c>
      <c r="G139" s="2443"/>
    </row>
    <row r="140" spans="1:7" ht="15" customHeight="1">
      <c r="A140" s="2603"/>
      <c r="B140" s="2431"/>
      <c r="C140" s="2432"/>
      <c r="D140" s="321" t="s">
        <v>4647</v>
      </c>
      <c r="E140" s="366">
        <v>0</v>
      </c>
      <c r="F140" s="2442"/>
      <c r="G140" s="2606"/>
    </row>
    <row r="141" spans="1:7" ht="15" customHeight="1">
      <c r="A141" s="2604"/>
      <c r="B141" s="2562"/>
      <c r="C141" s="2563"/>
      <c r="D141" s="324" t="s">
        <v>4655</v>
      </c>
      <c r="E141" s="368">
        <v>4.5399999999999998E-4</v>
      </c>
      <c r="F141" s="2605"/>
      <c r="G141" s="2607"/>
    </row>
    <row r="142" spans="1:7" ht="15" customHeight="1">
      <c r="A142" s="2400" t="s">
        <v>4737</v>
      </c>
      <c r="B142" s="2403" t="s">
        <v>4738</v>
      </c>
      <c r="C142" s="2406" t="s">
        <v>4627</v>
      </c>
      <c r="D142" s="326" t="s">
        <v>4638</v>
      </c>
      <c r="E142" s="320">
        <v>4.0000000000000002E-4</v>
      </c>
      <c r="F142" s="2500" t="s">
        <v>4633</v>
      </c>
      <c r="G142" s="2444"/>
    </row>
    <row r="143" spans="1:7" ht="15" customHeight="1">
      <c r="A143" s="2400"/>
      <c r="B143" s="2403"/>
      <c r="C143" s="2599"/>
      <c r="D143" s="321" t="s">
        <v>4647</v>
      </c>
      <c r="E143" s="322">
        <v>2.9599999999999998E-4</v>
      </c>
      <c r="F143" s="2600"/>
      <c r="G143" s="2444"/>
    </row>
    <row r="144" spans="1:7" ht="15" customHeight="1">
      <c r="A144" s="2400"/>
      <c r="B144" s="2403"/>
      <c r="C144" s="2599"/>
      <c r="D144" s="327" t="s">
        <v>4710</v>
      </c>
      <c r="E144" s="322">
        <v>4.4999999999999999E-4</v>
      </c>
      <c r="F144" s="2600"/>
      <c r="G144" s="2444"/>
    </row>
    <row r="145" spans="1:7" ht="15" customHeight="1">
      <c r="A145" s="2445"/>
      <c r="B145" s="2446"/>
      <c r="C145" s="2568"/>
      <c r="D145" s="324" t="s">
        <v>4655</v>
      </c>
      <c r="E145" s="325">
        <v>3.6600000000000001E-4</v>
      </c>
      <c r="F145" s="2569"/>
      <c r="G145" s="2449"/>
    </row>
    <row r="146" spans="1:7" ht="15" customHeight="1">
      <c r="A146" s="2400" t="s">
        <v>4739</v>
      </c>
      <c r="B146" s="2403" t="s">
        <v>4740</v>
      </c>
      <c r="C146" s="2406">
        <v>3.7100000000000002E-4</v>
      </c>
      <c r="D146" s="326" t="s">
        <v>4638</v>
      </c>
      <c r="E146" s="320">
        <v>0</v>
      </c>
      <c r="F146" s="2602">
        <v>100</v>
      </c>
      <c r="G146" s="2601"/>
    </row>
    <row r="147" spans="1:7" ht="15" customHeight="1">
      <c r="A147" s="2400"/>
      <c r="B147" s="2403"/>
      <c r="C147" s="2406"/>
      <c r="D147" s="321" t="s">
        <v>4647</v>
      </c>
      <c r="E147" s="322">
        <v>0</v>
      </c>
      <c r="F147" s="2409"/>
      <c r="G147" s="2444"/>
    </row>
    <row r="148" spans="1:7" ht="15" customHeight="1">
      <c r="A148" s="2400"/>
      <c r="B148" s="2403"/>
      <c r="C148" s="2406"/>
      <c r="D148" s="327" t="s">
        <v>4710</v>
      </c>
      <c r="E148" s="322">
        <v>4.6999999999999999E-4</v>
      </c>
      <c r="F148" s="2409"/>
      <c r="G148" s="2444"/>
    </row>
    <row r="149" spans="1:7" ht="15" customHeight="1">
      <c r="A149" s="2445"/>
      <c r="B149" s="2446"/>
      <c r="C149" s="2447"/>
      <c r="D149" s="324" t="s">
        <v>4635</v>
      </c>
      <c r="E149" s="325">
        <v>4.6299999999999998E-4</v>
      </c>
      <c r="F149" s="2409"/>
      <c r="G149" s="2444"/>
    </row>
    <row r="150" spans="1:7" ht="15" customHeight="1">
      <c r="A150" s="2400" t="s">
        <v>4741</v>
      </c>
      <c r="B150" s="2403" t="s">
        <v>4742</v>
      </c>
      <c r="C150" s="2406">
        <v>4.64E-4</v>
      </c>
      <c r="D150" s="326" t="s">
        <v>4638</v>
      </c>
      <c r="E150" s="320">
        <v>0</v>
      </c>
      <c r="F150" s="2418">
        <v>100</v>
      </c>
      <c r="G150" s="2444"/>
    </row>
    <row r="151" spans="1:7" ht="15" customHeight="1">
      <c r="A151" s="2400"/>
      <c r="B151" s="2403"/>
      <c r="C151" s="2406"/>
      <c r="D151" s="321" t="s">
        <v>4634</v>
      </c>
      <c r="E151" s="322">
        <v>3.7800000000000003E-4</v>
      </c>
      <c r="F151" s="2418"/>
      <c r="G151" s="2444"/>
    </row>
    <row r="152" spans="1:7" ht="15" customHeight="1">
      <c r="A152" s="2400"/>
      <c r="B152" s="2403"/>
      <c r="C152" s="2406"/>
      <c r="D152" s="324" t="s">
        <v>4635</v>
      </c>
      <c r="E152" s="325">
        <v>2.7399999999999999E-4</v>
      </c>
      <c r="F152" s="2418"/>
      <c r="G152" s="2444"/>
    </row>
    <row r="153" spans="1:7" ht="15" customHeight="1">
      <c r="A153" s="2400" t="s">
        <v>4743</v>
      </c>
      <c r="B153" s="2403" t="s">
        <v>4744</v>
      </c>
      <c r="C153" s="2406">
        <v>3.9399999999999998E-4</v>
      </c>
      <c r="D153" s="326" t="s">
        <v>4638</v>
      </c>
      <c r="E153" s="320">
        <v>0</v>
      </c>
      <c r="F153" s="2418">
        <v>97.63</v>
      </c>
      <c r="G153" s="2444" t="s">
        <v>4639</v>
      </c>
    </row>
    <row r="154" spans="1:7" ht="15" customHeight="1">
      <c r="A154" s="2400"/>
      <c r="B154" s="2403"/>
      <c r="C154" s="2406"/>
      <c r="D154" s="321" t="s">
        <v>4647</v>
      </c>
      <c r="E154" s="322">
        <v>0</v>
      </c>
      <c r="F154" s="2418"/>
      <c r="G154" s="2444"/>
    </row>
    <row r="155" spans="1:7" ht="15" customHeight="1">
      <c r="A155" s="2400"/>
      <c r="B155" s="2403"/>
      <c r="C155" s="2406"/>
      <c r="D155" s="321" t="s">
        <v>4648</v>
      </c>
      <c r="E155" s="322">
        <v>3.59E-4</v>
      </c>
      <c r="F155" s="2418"/>
      <c r="G155" s="2444"/>
    </row>
    <row r="156" spans="1:7" ht="15" customHeight="1">
      <c r="A156" s="2400"/>
      <c r="B156" s="2403"/>
      <c r="C156" s="2406"/>
      <c r="D156" s="321" t="s">
        <v>4717</v>
      </c>
      <c r="E156" s="322">
        <v>4.5600000000000003E-4</v>
      </c>
      <c r="F156" s="2418"/>
      <c r="G156" s="2444"/>
    </row>
    <row r="157" spans="1:7" ht="15" customHeight="1">
      <c r="A157" s="2400"/>
      <c r="B157" s="2403"/>
      <c r="C157" s="2406"/>
      <c r="D157" s="324" t="s">
        <v>4635</v>
      </c>
      <c r="E157" s="325">
        <v>4.55E-4</v>
      </c>
      <c r="F157" s="2418"/>
      <c r="G157" s="2444"/>
    </row>
    <row r="158" spans="1:7" ht="15" customHeight="1">
      <c r="A158" s="2535" t="s">
        <v>4745</v>
      </c>
      <c r="B158" s="2529" t="s">
        <v>4746</v>
      </c>
      <c r="C158" s="2482">
        <v>3.4600000000000001E-4</v>
      </c>
      <c r="D158" s="326" t="s">
        <v>4638</v>
      </c>
      <c r="E158" s="320">
        <v>2.2699999999999999E-4</v>
      </c>
      <c r="F158" s="2418">
        <v>97.47</v>
      </c>
      <c r="G158" s="2444" t="s">
        <v>4639</v>
      </c>
    </row>
    <row r="159" spans="1:7" ht="15" customHeight="1">
      <c r="A159" s="2535"/>
      <c r="B159" s="2529"/>
      <c r="C159" s="2482"/>
      <c r="D159" s="321" t="s">
        <v>4647</v>
      </c>
      <c r="E159" s="322">
        <v>0</v>
      </c>
      <c r="F159" s="2418"/>
      <c r="G159" s="2444"/>
    </row>
    <row r="160" spans="1:7" ht="15" customHeight="1">
      <c r="A160" s="2535"/>
      <c r="B160" s="2529"/>
      <c r="C160" s="2482"/>
      <c r="D160" s="327" t="s">
        <v>4710</v>
      </c>
      <c r="E160" s="322">
        <v>4.4999999999999999E-4</v>
      </c>
      <c r="F160" s="2418"/>
      <c r="G160" s="2444"/>
    </row>
    <row r="161" spans="1:7" ht="15" customHeight="1">
      <c r="A161" s="2535"/>
      <c r="B161" s="2529"/>
      <c r="C161" s="2482"/>
      <c r="D161" s="357" t="s">
        <v>4635</v>
      </c>
      <c r="E161" s="358">
        <v>5.1900000000000004E-4</v>
      </c>
      <c r="F161" s="2418"/>
      <c r="G161" s="2444"/>
    </row>
    <row r="162" spans="1:7" ht="15" customHeight="1">
      <c r="A162" s="2593" t="s">
        <v>4747</v>
      </c>
      <c r="B162" s="2529" t="s">
        <v>4748</v>
      </c>
      <c r="C162" s="2482">
        <v>4.0000000000000002E-4</v>
      </c>
      <c r="D162" s="353" t="s">
        <v>4638</v>
      </c>
      <c r="E162" s="354">
        <v>0</v>
      </c>
      <c r="F162" s="2409">
        <v>100</v>
      </c>
      <c r="G162" s="2460"/>
    </row>
    <row r="163" spans="1:7" ht="15" customHeight="1">
      <c r="A163" s="2593"/>
      <c r="B163" s="2529"/>
      <c r="C163" s="2482"/>
      <c r="D163" s="321" t="s">
        <v>4647</v>
      </c>
      <c r="E163" s="322">
        <v>0</v>
      </c>
      <c r="F163" s="2409"/>
      <c r="G163" s="2460"/>
    </row>
    <row r="164" spans="1:7" ht="15" customHeight="1">
      <c r="A164" s="2593"/>
      <c r="B164" s="2529"/>
      <c r="C164" s="2482"/>
      <c r="D164" s="327" t="s">
        <v>4695</v>
      </c>
      <c r="E164" s="322">
        <v>0</v>
      </c>
      <c r="F164" s="2409"/>
      <c r="G164" s="2460"/>
    </row>
    <row r="165" spans="1:7" ht="15" customHeight="1">
      <c r="A165" s="2593"/>
      <c r="B165" s="2529"/>
      <c r="C165" s="2482"/>
      <c r="D165" s="327" t="s">
        <v>4713</v>
      </c>
      <c r="E165" s="322">
        <v>0</v>
      </c>
      <c r="F165" s="2409"/>
      <c r="G165" s="2460"/>
    </row>
    <row r="166" spans="1:7" ht="15" customHeight="1">
      <c r="A166" s="2593"/>
      <c r="B166" s="2529"/>
      <c r="C166" s="2482"/>
      <c r="D166" s="327" t="s">
        <v>4690</v>
      </c>
      <c r="E166" s="322">
        <v>4.5899999999999999E-4</v>
      </c>
      <c r="F166" s="2409"/>
      <c r="G166" s="2460"/>
    </row>
    <row r="167" spans="1:7" ht="15" customHeight="1">
      <c r="A167" s="2439"/>
      <c r="B167" s="2594"/>
      <c r="C167" s="2483"/>
      <c r="D167" s="335" t="s">
        <v>4635</v>
      </c>
      <c r="E167" s="336">
        <v>4.4099999999999999E-4</v>
      </c>
      <c r="F167" s="2595"/>
      <c r="G167" s="2596"/>
    </row>
    <row r="168" spans="1:7" ht="15" customHeight="1">
      <c r="A168" s="372" t="s">
        <v>4749</v>
      </c>
      <c r="B168" s="373" t="s">
        <v>4750</v>
      </c>
      <c r="C168" s="374">
        <v>4.3999999999999999E-5</v>
      </c>
      <c r="D168" s="375"/>
      <c r="E168" s="374">
        <v>7.2599999999999997E-4</v>
      </c>
      <c r="F168" s="376">
        <v>100</v>
      </c>
      <c r="G168" s="377"/>
    </row>
    <row r="169" spans="1:7" ht="15" customHeight="1">
      <c r="A169" s="2597" t="s">
        <v>4751</v>
      </c>
      <c r="B169" s="2598" t="s">
        <v>4752</v>
      </c>
      <c r="C169" s="2599" t="s">
        <v>4627</v>
      </c>
      <c r="D169" s="337" t="s">
        <v>4638</v>
      </c>
      <c r="E169" s="338">
        <v>0</v>
      </c>
      <c r="F169" s="2600" t="s">
        <v>4633</v>
      </c>
      <c r="G169" s="2601"/>
    </row>
    <row r="170" spans="1:7" ht="15" customHeight="1">
      <c r="A170" s="2597"/>
      <c r="B170" s="2598"/>
      <c r="C170" s="2599"/>
      <c r="D170" s="321" t="s">
        <v>4647</v>
      </c>
      <c r="E170" s="322">
        <v>1.2799999999999999E-4</v>
      </c>
      <c r="F170" s="2600"/>
      <c r="G170" s="2601"/>
    </row>
    <row r="171" spans="1:7" ht="15" customHeight="1">
      <c r="A171" s="2597"/>
      <c r="B171" s="2598"/>
      <c r="C171" s="2599"/>
      <c r="D171" s="356" t="s">
        <v>4710</v>
      </c>
      <c r="E171" s="358">
        <v>8.5599999999999999E-4</v>
      </c>
      <c r="F171" s="2600"/>
      <c r="G171" s="2601"/>
    </row>
    <row r="172" spans="1:7" ht="15" customHeight="1">
      <c r="A172" s="2597"/>
      <c r="B172" s="2598"/>
      <c r="C172" s="2599"/>
      <c r="D172" s="324" t="s">
        <v>4635</v>
      </c>
      <c r="E172" s="325">
        <v>5.1099999999999995E-4</v>
      </c>
      <c r="F172" s="2600"/>
      <c r="G172" s="2601"/>
    </row>
    <row r="173" spans="1:7" ht="15" customHeight="1">
      <c r="A173" s="2400" t="s">
        <v>4753</v>
      </c>
      <c r="B173" s="2403" t="s">
        <v>4754</v>
      </c>
      <c r="C173" s="2406">
        <v>4.1199999999999999E-4</v>
      </c>
      <c r="D173" s="326" t="s">
        <v>4638</v>
      </c>
      <c r="E173" s="320">
        <v>3.9899999999999999E-4</v>
      </c>
      <c r="F173" s="2500">
        <v>97.96</v>
      </c>
      <c r="G173" s="2444" t="s">
        <v>4639</v>
      </c>
    </row>
    <row r="174" spans="1:7" ht="15" customHeight="1">
      <c r="A174" s="2400"/>
      <c r="B174" s="2403"/>
      <c r="C174" s="2406"/>
      <c r="D174" s="321" t="s">
        <v>4647</v>
      </c>
      <c r="E174" s="322">
        <v>2.99E-4</v>
      </c>
      <c r="F174" s="2500"/>
      <c r="G174" s="2444"/>
    </row>
    <row r="175" spans="1:7" ht="15" customHeight="1">
      <c r="A175" s="2400"/>
      <c r="B175" s="2403"/>
      <c r="C175" s="2406"/>
      <c r="D175" s="321" t="s">
        <v>4648</v>
      </c>
      <c r="E175" s="322">
        <v>1.9900000000000001E-4</v>
      </c>
      <c r="F175" s="2500"/>
      <c r="G175" s="2444"/>
    </row>
    <row r="176" spans="1:7" ht="15" customHeight="1">
      <c r="A176" s="2400"/>
      <c r="B176" s="2403"/>
      <c r="C176" s="2406"/>
      <c r="D176" s="327" t="s">
        <v>4713</v>
      </c>
      <c r="E176" s="322">
        <v>0</v>
      </c>
      <c r="F176" s="2500"/>
      <c r="G176" s="2444"/>
    </row>
    <row r="177" spans="1:7" ht="15" customHeight="1">
      <c r="A177" s="2400"/>
      <c r="B177" s="2403"/>
      <c r="C177" s="2406"/>
      <c r="D177" s="321" t="s">
        <v>4650</v>
      </c>
      <c r="E177" s="322">
        <v>4.4999999999999999E-4</v>
      </c>
      <c r="F177" s="2500"/>
      <c r="G177" s="2444"/>
    </row>
    <row r="178" spans="1:7" ht="15" customHeight="1">
      <c r="A178" s="2400"/>
      <c r="B178" s="2403"/>
      <c r="C178" s="2406"/>
      <c r="D178" s="321" t="s">
        <v>4651</v>
      </c>
      <c r="E178" s="322">
        <v>3.1500000000000001E-4</v>
      </c>
      <c r="F178" s="2500"/>
      <c r="G178" s="2444"/>
    </row>
    <row r="179" spans="1:7" ht="15" customHeight="1">
      <c r="A179" s="2400"/>
      <c r="B179" s="2403"/>
      <c r="C179" s="2406"/>
      <c r="D179" s="321" t="s">
        <v>4652</v>
      </c>
      <c r="E179" s="322">
        <v>2.3499999999999999E-4</v>
      </c>
      <c r="F179" s="2500"/>
      <c r="G179" s="2444"/>
    </row>
    <row r="180" spans="1:7" ht="15" customHeight="1">
      <c r="A180" s="2400"/>
      <c r="B180" s="2403"/>
      <c r="C180" s="2406"/>
      <c r="D180" s="321" t="s">
        <v>4755</v>
      </c>
      <c r="E180" s="322">
        <v>5.8500000000000002E-4</v>
      </c>
      <c r="F180" s="2500"/>
      <c r="G180" s="2444"/>
    </row>
    <row r="181" spans="1:7" ht="15" customHeight="1">
      <c r="A181" s="2400"/>
      <c r="B181" s="2403"/>
      <c r="C181" s="2406"/>
      <c r="D181" s="324" t="s">
        <v>4655</v>
      </c>
      <c r="E181" s="325">
        <v>6.8199999999999999E-4</v>
      </c>
      <c r="F181" s="2500"/>
      <c r="G181" s="2444"/>
    </row>
    <row r="182" spans="1:7" ht="15" customHeight="1">
      <c r="A182" s="311" t="s">
        <v>4756</v>
      </c>
      <c r="B182" s="328" t="s">
        <v>4757</v>
      </c>
      <c r="C182" s="313">
        <v>4.84E-4</v>
      </c>
      <c r="D182" s="314"/>
      <c r="E182" s="315">
        <v>4.2900000000000002E-4</v>
      </c>
      <c r="F182" s="316">
        <v>100</v>
      </c>
      <c r="G182" s="317"/>
    </row>
    <row r="183" spans="1:7" ht="15" customHeight="1">
      <c r="A183" s="2400" t="s">
        <v>4758</v>
      </c>
      <c r="B183" s="2403" t="s">
        <v>4759</v>
      </c>
      <c r="C183" s="2406">
        <v>1.5100000000000001E-4</v>
      </c>
      <c r="D183" s="326" t="s">
        <v>4638</v>
      </c>
      <c r="E183" s="320">
        <v>0</v>
      </c>
      <c r="F183" s="2418">
        <v>91.94</v>
      </c>
      <c r="G183" s="2444" t="s">
        <v>4639</v>
      </c>
    </row>
    <row r="184" spans="1:7" ht="15" customHeight="1">
      <c r="A184" s="2400"/>
      <c r="B184" s="2403"/>
      <c r="C184" s="2406"/>
      <c r="D184" s="327" t="s">
        <v>4640</v>
      </c>
      <c r="E184" s="322">
        <v>3.5300000000000002E-4</v>
      </c>
      <c r="F184" s="2418"/>
      <c r="G184" s="2444"/>
    </row>
    <row r="185" spans="1:7" ht="15" customHeight="1">
      <c r="A185" s="2400"/>
      <c r="B185" s="2403"/>
      <c r="C185" s="2406"/>
      <c r="D185" s="324" t="s">
        <v>4655</v>
      </c>
      <c r="E185" s="325">
        <v>1.9100000000000001E-4</v>
      </c>
      <c r="F185" s="2418"/>
      <c r="G185" s="2444"/>
    </row>
    <row r="186" spans="1:7" ht="15" customHeight="1">
      <c r="A186" s="2400" t="s">
        <v>4760</v>
      </c>
      <c r="B186" s="2403" t="s">
        <v>4761</v>
      </c>
      <c r="C186" s="2406">
        <v>4.8099999999999998E-4</v>
      </c>
      <c r="D186" s="326" t="s">
        <v>4638</v>
      </c>
      <c r="E186" s="320">
        <v>0</v>
      </c>
      <c r="F186" s="2418">
        <v>99</v>
      </c>
      <c r="G186" s="2444" t="s">
        <v>4639</v>
      </c>
    </row>
    <row r="187" spans="1:7" ht="15" customHeight="1">
      <c r="A187" s="2400"/>
      <c r="B187" s="2403"/>
      <c r="C187" s="2406"/>
      <c r="D187" s="307" t="s">
        <v>4634</v>
      </c>
      <c r="E187" s="322">
        <v>4.7899999999999999E-4</v>
      </c>
      <c r="F187" s="2418"/>
      <c r="G187" s="2444"/>
    </row>
    <row r="188" spans="1:7" ht="15" customHeight="1">
      <c r="A188" s="2400"/>
      <c r="B188" s="2403"/>
      <c r="C188" s="2406"/>
      <c r="D188" s="357" t="s">
        <v>4655</v>
      </c>
      <c r="E188" s="358">
        <v>4.35E-4</v>
      </c>
      <c r="F188" s="2418"/>
      <c r="G188" s="2444"/>
    </row>
    <row r="189" spans="1:7" ht="15" customHeight="1">
      <c r="A189" s="2439" t="s">
        <v>4762</v>
      </c>
      <c r="B189" s="2440" t="s">
        <v>4763</v>
      </c>
      <c r="C189" s="2516">
        <v>4.2700000000000002E-4</v>
      </c>
      <c r="D189" s="378" t="s">
        <v>4638</v>
      </c>
      <c r="E189" s="329">
        <v>0</v>
      </c>
      <c r="F189" s="2592">
        <v>100</v>
      </c>
      <c r="G189" s="2489"/>
    </row>
    <row r="190" spans="1:7" ht="15" customHeight="1">
      <c r="A190" s="2439"/>
      <c r="B190" s="2440"/>
      <c r="C190" s="2516"/>
      <c r="D190" s="379" t="s">
        <v>4647</v>
      </c>
      <c r="E190" s="380">
        <v>0</v>
      </c>
      <c r="F190" s="2592"/>
      <c r="G190" s="2489"/>
    </row>
    <row r="191" spans="1:7" ht="15" customHeight="1">
      <c r="A191" s="2439"/>
      <c r="B191" s="2440"/>
      <c r="C191" s="2516"/>
      <c r="D191" s="381" t="s">
        <v>4648</v>
      </c>
      <c r="E191" s="382">
        <v>2.9799999999999998E-4</v>
      </c>
      <c r="F191" s="2592"/>
      <c r="G191" s="2489"/>
    </row>
    <row r="192" spans="1:7" ht="15" customHeight="1">
      <c r="A192" s="2439"/>
      <c r="B192" s="2440"/>
      <c r="C192" s="2516"/>
      <c r="D192" s="379" t="s">
        <v>4764</v>
      </c>
      <c r="E192" s="380">
        <v>4.3199999999999998E-4</v>
      </c>
      <c r="F192" s="2592"/>
      <c r="G192" s="2489"/>
    </row>
    <row r="193" spans="1:7" ht="15" customHeight="1">
      <c r="A193" s="2439"/>
      <c r="B193" s="2440"/>
      <c r="C193" s="2516"/>
      <c r="D193" s="375" t="s">
        <v>4655</v>
      </c>
      <c r="E193" s="374">
        <v>6.4599999999999998E-4</v>
      </c>
      <c r="F193" s="2592"/>
      <c r="G193" s="2489"/>
    </row>
    <row r="194" spans="1:7" ht="15" customHeight="1">
      <c r="A194" s="2401" t="s">
        <v>4765</v>
      </c>
      <c r="B194" s="2404" t="s">
        <v>4766</v>
      </c>
      <c r="C194" s="2407">
        <v>2.03E-4</v>
      </c>
      <c r="D194" s="337" t="s">
        <v>4638</v>
      </c>
      <c r="E194" s="338">
        <v>0</v>
      </c>
      <c r="F194" s="2410">
        <v>97.95</v>
      </c>
      <c r="G194" s="2481" t="s">
        <v>4767</v>
      </c>
    </row>
    <row r="195" spans="1:7" ht="15" customHeight="1">
      <c r="A195" s="2401"/>
      <c r="B195" s="2404"/>
      <c r="C195" s="2407"/>
      <c r="D195" s="388" t="s">
        <v>4634</v>
      </c>
      <c r="E195" s="322">
        <v>4.57E-4</v>
      </c>
      <c r="F195" s="2410"/>
      <c r="G195" s="2481"/>
    </row>
    <row r="196" spans="1:7" ht="15" customHeight="1">
      <c r="A196" s="2401"/>
      <c r="B196" s="2404"/>
      <c r="C196" s="2407"/>
      <c r="D196" s="324" t="s">
        <v>4655</v>
      </c>
      <c r="E196" s="325">
        <v>4.35E-4</v>
      </c>
      <c r="F196" s="2410"/>
      <c r="G196" s="2481"/>
    </row>
    <row r="197" spans="1:7" ht="15" customHeight="1">
      <c r="A197" s="2400" t="s">
        <v>4768</v>
      </c>
      <c r="B197" s="2403" t="s">
        <v>4769</v>
      </c>
      <c r="C197" s="2406">
        <v>4.9100000000000001E-4</v>
      </c>
      <c r="D197" s="326" t="s">
        <v>4638</v>
      </c>
      <c r="E197" s="320">
        <v>0</v>
      </c>
      <c r="F197" s="2418">
        <v>84.36</v>
      </c>
      <c r="G197" s="2444" t="s">
        <v>4639</v>
      </c>
    </row>
    <row r="198" spans="1:7" ht="15" customHeight="1">
      <c r="A198" s="2400"/>
      <c r="B198" s="2403"/>
      <c r="C198" s="2406"/>
      <c r="D198" s="321" t="s">
        <v>4634</v>
      </c>
      <c r="E198" s="322">
        <v>4.5600000000000003E-4</v>
      </c>
      <c r="F198" s="2418"/>
      <c r="G198" s="2444"/>
    </row>
    <row r="199" spans="1:7" ht="15" customHeight="1">
      <c r="A199" s="2400"/>
      <c r="B199" s="2403"/>
      <c r="C199" s="2406"/>
      <c r="D199" s="324" t="s">
        <v>4635</v>
      </c>
      <c r="E199" s="325">
        <v>4.1199999999999999E-4</v>
      </c>
      <c r="F199" s="2418"/>
      <c r="G199" s="2444"/>
    </row>
    <row r="200" spans="1:7" ht="15" customHeight="1">
      <c r="A200" s="2400" t="s">
        <v>4770</v>
      </c>
      <c r="B200" s="2403" t="s">
        <v>4771</v>
      </c>
      <c r="C200" s="2406">
        <v>4.1800000000000002E-4</v>
      </c>
      <c r="D200" s="326" t="s">
        <v>4638</v>
      </c>
      <c r="E200" s="320">
        <v>0</v>
      </c>
      <c r="F200" s="2418">
        <v>98.55</v>
      </c>
      <c r="G200" s="2444" t="s">
        <v>4639</v>
      </c>
    </row>
    <row r="201" spans="1:7" ht="15" customHeight="1">
      <c r="A201" s="2400"/>
      <c r="B201" s="2403"/>
      <c r="C201" s="2406"/>
      <c r="D201" s="321" t="s">
        <v>4634</v>
      </c>
      <c r="E201" s="322">
        <v>4.4499999999999997E-4</v>
      </c>
      <c r="F201" s="2418"/>
      <c r="G201" s="2444"/>
    </row>
    <row r="202" spans="1:7" ht="15" customHeight="1">
      <c r="A202" s="2423"/>
      <c r="B202" s="2424"/>
      <c r="C202" s="2425"/>
      <c r="D202" s="335" t="s">
        <v>4655</v>
      </c>
      <c r="E202" s="336">
        <v>4.4999999999999999E-4</v>
      </c>
      <c r="F202" s="2426"/>
      <c r="G202" s="2455"/>
    </row>
    <row r="203" spans="1:7" ht="15" customHeight="1">
      <c r="A203" s="2401" t="s">
        <v>4772</v>
      </c>
      <c r="B203" s="2404" t="s">
        <v>4773</v>
      </c>
      <c r="C203" s="2407">
        <v>4.6799999999999999E-4</v>
      </c>
      <c r="D203" s="337" t="s">
        <v>4638</v>
      </c>
      <c r="E203" s="338">
        <v>0</v>
      </c>
      <c r="F203" s="2499">
        <v>98.83</v>
      </c>
      <c r="G203" s="2481" t="s">
        <v>4639</v>
      </c>
    </row>
    <row r="204" spans="1:7" ht="15" customHeight="1">
      <c r="A204" s="2400"/>
      <c r="B204" s="2403"/>
      <c r="C204" s="2406"/>
      <c r="D204" s="321" t="s">
        <v>4647</v>
      </c>
      <c r="E204" s="322">
        <v>0</v>
      </c>
      <c r="F204" s="2500"/>
      <c r="G204" s="2444"/>
    </row>
    <row r="205" spans="1:7" ht="15" customHeight="1">
      <c r="A205" s="2400"/>
      <c r="B205" s="2403"/>
      <c r="C205" s="2406"/>
      <c r="D205" s="321" t="s">
        <v>4648</v>
      </c>
      <c r="E205" s="322">
        <v>2.7099999999999997E-4</v>
      </c>
      <c r="F205" s="2500"/>
      <c r="G205" s="2444"/>
    </row>
    <row r="206" spans="1:7" ht="15" customHeight="1">
      <c r="A206" s="2400"/>
      <c r="B206" s="2403"/>
      <c r="C206" s="2406"/>
      <c r="D206" s="321" t="s">
        <v>4649</v>
      </c>
      <c r="E206" s="322">
        <v>0</v>
      </c>
      <c r="F206" s="2500"/>
      <c r="G206" s="2444"/>
    </row>
    <row r="207" spans="1:7" ht="15" customHeight="1">
      <c r="A207" s="2400"/>
      <c r="B207" s="2403"/>
      <c r="C207" s="2406"/>
      <c r="D207" s="327" t="s">
        <v>4714</v>
      </c>
      <c r="E207" s="322">
        <v>3.6999999999999999E-4</v>
      </c>
      <c r="F207" s="2500"/>
      <c r="G207" s="2444"/>
    </row>
    <row r="208" spans="1:7" ht="15" customHeight="1">
      <c r="A208" s="2400"/>
      <c r="B208" s="2403"/>
      <c r="C208" s="2406"/>
      <c r="D208" s="327" t="s">
        <v>4774</v>
      </c>
      <c r="E208" s="322">
        <v>4.44E-4</v>
      </c>
      <c r="F208" s="2500"/>
      <c r="G208" s="2444"/>
    </row>
    <row r="209" spans="1:7" ht="15" customHeight="1">
      <c r="A209" s="2400"/>
      <c r="B209" s="2403"/>
      <c r="C209" s="2406"/>
      <c r="D209" s="324" t="s">
        <v>4655</v>
      </c>
      <c r="E209" s="325">
        <v>4.6799999999999999E-4</v>
      </c>
      <c r="F209" s="2500"/>
      <c r="G209" s="2444"/>
    </row>
    <row r="210" spans="1:7" ht="15" customHeight="1">
      <c r="A210" s="2400" t="s">
        <v>4775</v>
      </c>
      <c r="B210" s="2403" t="s">
        <v>4776</v>
      </c>
      <c r="C210" s="2406" t="s">
        <v>4627</v>
      </c>
      <c r="D210" s="326" t="s">
        <v>4638</v>
      </c>
      <c r="E210" s="320">
        <v>0</v>
      </c>
      <c r="F210" s="2418" t="s">
        <v>4633</v>
      </c>
      <c r="G210" s="2444"/>
    </row>
    <row r="211" spans="1:7" ht="15" customHeight="1">
      <c r="A211" s="2400"/>
      <c r="B211" s="2403"/>
      <c r="C211" s="2406"/>
      <c r="D211" s="388" t="s">
        <v>4634</v>
      </c>
      <c r="E211" s="350">
        <v>4.4799999999999999E-4</v>
      </c>
      <c r="F211" s="2418"/>
      <c r="G211" s="2444"/>
    </row>
    <row r="212" spans="1:7" ht="15" customHeight="1">
      <c r="A212" s="2445"/>
      <c r="B212" s="2446"/>
      <c r="C212" s="2447"/>
      <c r="D212" s="324" t="s">
        <v>4655</v>
      </c>
      <c r="E212" s="325">
        <v>4.3899999999999999E-4</v>
      </c>
      <c r="F212" s="2448"/>
      <c r="G212" s="2449"/>
    </row>
    <row r="213" spans="1:7" ht="15" customHeight="1">
      <c r="A213" s="2400" t="s">
        <v>4777</v>
      </c>
      <c r="B213" s="2403" t="s">
        <v>4778</v>
      </c>
      <c r="C213" s="2406">
        <v>3.8699999999999997E-4</v>
      </c>
      <c r="D213" s="326" t="s">
        <v>4638</v>
      </c>
      <c r="E213" s="320">
        <v>0</v>
      </c>
      <c r="F213" s="2418">
        <v>86.71</v>
      </c>
      <c r="G213" s="2444" t="s">
        <v>4639</v>
      </c>
    </row>
    <row r="214" spans="1:7" ht="15" customHeight="1">
      <c r="A214" s="2400"/>
      <c r="B214" s="2403"/>
      <c r="C214" s="2406"/>
      <c r="D214" s="321" t="s">
        <v>4647</v>
      </c>
      <c r="E214" s="322">
        <v>0</v>
      </c>
      <c r="F214" s="2418"/>
      <c r="G214" s="2444"/>
    </row>
    <row r="215" spans="1:7" ht="15" customHeight="1">
      <c r="A215" s="2400"/>
      <c r="B215" s="2403"/>
      <c r="C215" s="2406"/>
      <c r="D215" s="321" t="s">
        <v>4648</v>
      </c>
      <c r="E215" s="322">
        <v>3.9800000000000002E-4</v>
      </c>
      <c r="F215" s="2418"/>
      <c r="G215" s="2444"/>
    </row>
    <row r="216" spans="1:7" ht="15" customHeight="1">
      <c r="A216" s="2400"/>
      <c r="B216" s="2403"/>
      <c r="C216" s="2406"/>
      <c r="D216" s="327" t="s">
        <v>4696</v>
      </c>
      <c r="E216" s="322">
        <v>3.7300000000000001E-4</v>
      </c>
      <c r="F216" s="2418"/>
      <c r="G216" s="2444"/>
    </row>
    <row r="217" spans="1:7" ht="15" customHeight="1">
      <c r="A217" s="2445"/>
      <c r="B217" s="2446"/>
      <c r="C217" s="2447"/>
      <c r="D217" s="324" t="s">
        <v>4655</v>
      </c>
      <c r="E217" s="325">
        <v>4.4200000000000001E-4</v>
      </c>
      <c r="F217" s="2448"/>
      <c r="G217" s="2449"/>
    </row>
    <row r="218" spans="1:7" ht="15" customHeight="1">
      <c r="A218" s="2584" t="s">
        <v>4779</v>
      </c>
      <c r="B218" s="2505" t="s">
        <v>4780</v>
      </c>
      <c r="C218" s="2486">
        <v>5.1599999999999997E-4</v>
      </c>
      <c r="D218" s="389" t="s">
        <v>4638</v>
      </c>
      <c r="E218" s="338">
        <v>3.7800000000000003E-4</v>
      </c>
      <c r="F218" s="2410">
        <v>100</v>
      </c>
      <c r="G218" s="2481"/>
    </row>
    <row r="219" spans="1:7" ht="15" customHeight="1">
      <c r="A219" s="2585"/>
      <c r="B219" s="2586"/>
      <c r="C219" s="2441"/>
      <c r="D219" s="331" t="s">
        <v>4634</v>
      </c>
      <c r="E219" s="322">
        <v>5.5199999999999997E-4</v>
      </c>
      <c r="F219" s="2418"/>
      <c r="G219" s="2444"/>
    </row>
    <row r="220" spans="1:7" ht="15" customHeight="1">
      <c r="A220" s="2585"/>
      <c r="B220" s="2469"/>
      <c r="C220" s="2587"/>
      <c r="D220" s="333" t="s">
        <v>4635</v>
      </c>
      <c r="E220" s="358">
        <v>3.88E-4</v>
      </c>
      <c r="F220" s="2418"/>
      <c r="G220" s="2444"/>
    </row>
    <row r="221" spans="1:7" ht="15" customHeight="1">
      <c r="A221" s="2528" t="s">
        <v>4781</v>
      </c>
      <c r="B221" s="2588" t="s">
        <v>4782</v>
      </c>
      <c r="C221" s="2587">
        <v>4.5300000000000001E-4</v>
      </c>
      <c r="D221" s="391" t="s">
        <v>4638</v>
      </c>
      <c r="E221" s="392">
        <v>0</v>
      </c>
      <c r="F221" s="2442">
        <v>100</v>
      </c>
      <c r="G221" s="2590"/>
    </row>
    <row r="222" spans="1:7" ht="15" customHeight="1">
      <c r="A222" s="2584"/>
      <c r="B222" s="2505"/>
      <c r="C222" s="2589"/>
      <c r="D222" s="331" t="s">
        <v>4634</v>
      </c>
      <c r="E222" s="322">
        <v>4.5600000000000003E-4</v>
      </c>
      <c r="F222" s="2442"/>
      <c r="G222" s="2590"/>
    </row>
    <row r="223" spans="1:7" ht="15" customHeight="1">
      <c r="A223" s="2584"/>
      <c r="B223" s="2505"/>
      <c r="C223" s="2589"/>
      <c r="D223" s="393" t="s">
        <v>4635</v>
      </c>
      <c r="E223" s="394">
        <v>3.0800000000000001E-4</v>
      </c>
      <c r="F223" s="2442"/>
      <c r="G223" s="2590"/>
    </row>
    <row r="224" spans="1:7" ht="15" customHeight="1">
      <c r="A224" s="2591" t="s">
        <v>4783</v>
      </c>
      <c r="B224" s="2440" t="s">
        <v>4784</v>
      </c>
      <c r="C224" s="2575">
        <v>4.64E-4</v>
      </c>
      <c r="D224" s="330" t="s">
        <v>4638</v>
      </c>
      <c r="E224" s="338">
        <v>0</v>
      </c>
      <c r="F224" s="2410">
        <v>100</v>
      </c>
      <c r="G224" s="2481"/>
    </row>
    <row r="225" spans="1:7" ht="15" customHeight="1">
      <c r="A225" s="2484"/>
      <c r="B225" s="2440"/>
      <c r="C225" s="2486"/>
      <c r="D225" s="331" t="s">
        <v>4647</v>
      </c>
      <c r="E225" s="322">
        <v>0</v>
      </c>
      <c r="F225" s="2410"/>
      <c r="G225" s="2481"/>
    </row>
    <row r="226" spans="1:7" ht="15" customHeight="1">
      <c r="A226" s="2484"/>
      <c r="B226" s="2440"/>
      <c r="C226" s="2486"/>
      <c r="D226" s="331" t="s">
        <v>4648</v>
      </c>
      <c r="E226" s="322">
        <v>0</v>
      </c>
      <c r="F226" s="2410"/>
      <c r="G226" s="2481"/>
    </row>
    <row r="227" spans="1:7" ht="15" customHeight="1">
      <c r="A227" s="2484"/>
      <c r="B227" s="2440"/>
      <c r="C227" s="2486"/>
      <c r="D227" s="332" t="s">
        <v>4696</v>
      </c>
      <c r="E227" s="322">
        <v>4.08E-4</v>
      </c>
      <c r="F227" s="2410"/>
      <c r="G227" s="2481"/>
    </row>
    <row r="228" spans="1:7" ht="15" customHeight="1">
      <c r="A228" s="2484"/>
      <c r="B228" s="2440"/>
      <c r="C228" s="2486"/>
      <c r="D228" s="333" t="s">
        <v>4655</v>
      </c>
      <c r="E228" s="325">
        <v>3.2299999999999999E-4</v>
      </c>
      <c r="F228" s="2410"/>
      <c r="G228" s="2481"/>
    </row>
    <row r="229" spans="1:7" ht="30" customHeight="1">
      <c r="A229" s="340" t="s">
        <v>4785</v>
      </c>
      <c r="B229" s="384" t="s">
        <v>4786</v>
      </c>
      <c r="C229" s="385">
        <v>4.5800000000000002E-4</v>
      </c>
      <c r="D229" s="395"/>
      <c r="E229" s="306">
        <v>0</v>
      </c>
      <c r="F229" s="309">
        <v>42.52</v>
      </c>
      <c r="G229" s="310" t="s">
        <v>4639</v>
      </c>
    </row>
    <row r="230" spans="1:7" ht="15" customHeight="1">
      <c r="A230" s="2528" t="s">
        <v>4787</v>
      </c>
      <c r="B230" s="2529" t="s">
        <v>4788</v>
      </c>
      <c r="C230" s="2432">
        <v>4.7800000000000002E-4</v>
      </c>
      <c r="D230" s="396" t="s">
        <v>4638</v>
      </c>
      <c r="E230" s="397">
        <v>0</v>
      </c>
      <c r="F230" s="2409">
        <v>13.37</v>
      </c>
      <c r="G230" s="2460" t="s">
        <v>4639</v>
      </c>
    </row>
    <row r="231" spans="1:7" ht="15" customHeight="1">
      <c r="A231" s="2528"/>
      <c r="B231" s="2583"/>
      <c r="C231" s="2406"/>
      <c r="D231" s="398" t="s">
        <v>4647</v>
      </c>
      <c r="E231" s="399">
        <v>0</v>
      </c>
      <c r="F231" s="2418"/>
      <c r="G231" s="2477"/>
    </row>
    <row r="232" spans="1:7" ht="15" customHeight="1">
      <c r="A232" s="2528"/>
      <c r="B232" s="2583"/>
      <c r="C232" s="2406"/>
      <c r="D232" s="337" t="s">
        <v>4648</v>
      </c>
      <c r="E232" s="338">
        <v>0</v>
      </c>
      <c r="F232" s="2418"/>
      <c r="G232" s="2477"/>
    </row>
    <row r="233" spans="1:7" ht="15" customHeight="1">
      <c r="A233" s="2528"/>
      <c r="B233" s="2583"/>
      <c r="C233" s="2406"/>
      <c r="D233" s="321" t="s">
        <v>4649</v>
      </c>
      <c r="E233" s="322">
        <v>0</v>
      </c>
      <c r="F233" s="2418"/>
      <c r="G233" s="2477"/>
    </row>
    <row r="234" spans="1:7" ht="15" customHeight="1">
      <c r="A234" s="2528"/>
      <c r="B234" s="2583"/>
      <c r="C234" s="2406"/>
      <c r="D234" s="321" t="s">
        <v>4650</v>
      </c>
      <c r="E234" s="322">
        <v>0</v>
      </c>
      <c r="F234" s="2418"/>
      <c r="G234" s="2477"/>
    </row>
    <row r="235" spans="1:7" ht="15" customHeight="1">
      <c r="A235" s="2528"/>
      <c r="B235" s="2583"/>
      <c r="C235" s="2406"/>
      <c r="D235" s="321" t="s">
        <v>4651</v>
      </c>
      <c r="E235" s="322">
        <v>0</v>
      </c>
      <c r="F235" s="2418"/>
      <c r="G235" s="2477"/>
    </row>
    <row r="236" spans="1:7" ht="15" customHeight="1">
      <c r="A236" s="2528"/>
      <c r="B236" s="2583"/>
      <c r="C236" s="2406"/>
      <c r="D236" s="327" t="s">
        <v>4720</v>
      </c>
      <c r="E236" s="322">
        <v>0</v>
      </c>
      <c r="F236" s="2418"/>
      <c r="G236" s="2477"/>
    </row>
    <row r="237" spans="1:7" ht="15" customHeight="1">
      <c r="A237" s="2528"/>
      <c r="B237" s="2583"/>
      <c r="C237" s="2406"/>
      <c r="D237" s="400" t="s">
        <v>4653</v>
      </c>
      <c r="E237" s="401">
        <v>0</v>
      </c>
      <c r="F237" s="2418"/>
      <c r="G237" s="2477"/>
    </row>
    <row r="238" spans="1:7" ht="15" customHeight="1">
      <c r="A238" s="2528"/>
      <c r="B238" s="2583"/>
      <c r="C238" s="2406"/>
      <c r="D238" s="402" t="s">
        <v>4654</v>
      </c>
      <c r="E238" s="403">
        <v>4.1599999999999997E-4</v>
      </c>
      <c r="F238" s="2418"/>
      <c r="G238" s="2477"/>
    </row>
    <row r="239" spans="1:7" ht="15" customHeight="1">
      <c r="A239" s="2528"/>
      <c r="B239" s="2583"/>
      <c r="C239" s="2406"/>
      <c r="D239" s="404" t="s">
        <v>4635</v>
      </c>
      <c r="E239" s="405">
        <v>4.26E-4</v>
      </c>
      <c r="F239" s="2426"/>
      <c r="G239" s="2462"/>
    </row>
    <row r="240" spans="1:7" ht="15" customHeight="1">
      <c r="A240" s="2400" t="s">
        <v>4789</v>
      </c>
      <c r="B240" s="2446" t="s">
        <v>4790</v>
      </c>
      <c r="C240" s="2447" t="s">
        <v>4627</v>
      </c>
      <c r="D240" s="337" t="s">
        <v>4638</v>
      </c>
      <c r="E240" s="338">
        <v>0</v>
      </c>
      <c r="F240" s="2410" t="s">
        <v>4633</v>
      </c>
      <c r="G240" s="2481"/>
    </row>
    <row r="241" spans="1:7" ht="15" customHeight="1">
      <c r="A241" s="2400"/>
      <c r="B241" s="2403"/>
      <c r="C241" s="2406"/>
      <c r="D241" s="321" t="s">
        <v>4647</v>
      </c>
      <c r="E241" s="322">
        <v>1.5899999999999999E-4</v>
      </c>
      <c r="F241" s="2418"/>
      <c r="G241" s="2444"/>
    </row>
    <row r="242" spans="1:7" ht="15" customHeight="1">
      <c r="A242" s="2400"/>
      <c r="B242" s="2403"/>
      <c r="C242" s="2406"/>
      <c r="D242" s="321" t="s">
        <v>4648</v>
      </c>
      <c r="E242" s="322">
        <v>2.4699999999999999E-4</v>
      </c>
      <c r="F242" s="2418"/>
      <c r="G242" s="2444"/>
    </row>
    <row r="243" spans="1:7" ht="15" customHeight="1">
      <c r="A243" s="2400"/>
      <c r="B243" s="2403"/>
      <c r="C243" s="2406"/>
      <c r="D243" s="321" t="s">
        <v>4717</v>
      </c>
      <c r="E243" s="322">
        <v>3.1599999999999998E-4</v>
      </c>
      <c r="F243" s="2418"/>
      <c r="G243" s="2444"/>
    </row>
    <row r="244" spans="1:7" ht="15" customHeight="1">
      <c r="A244" s="2400"/>
      <c r="B244" s="2403"/>
      <c r="C244" s="2406"/>
      <c r="D244" s="324" t="s">
        <v>4635</v>
      </c>
      <c r="E244" s="325">
        <v>8.2700000000000004E-4</v>
      </c>
      <c r="F244" s="2418"/>
      <c r="G244" s="2444"/>
    </row>
    <row r="245" spans="1:7" ht="15" customHeight="1">
      <c r="A245" s="2400" t="s">
        <v>4791</v>
      </c>
      <c r="B245" s="2403" t="s">
        <v>4792</v>
      </c>
      <c r="C245" s="2492" t="s">
        <v>4627</v>
      </c>
      <c r="D245" s="326" t="s">
        <v>4638</v>
      </c>
      <c r="E245" s="320">
        <v>0</v>
      </c>
      <c r="F245" s="2418" t="s">
        <v>4633</v>
      </c>
      <c r="G245" s="2444"/>
    </row>
    <row r="246" spans="1:7" ht="15" customHeight="1">
      <c r="A246" s="2400"/>
      <c r="B246" s="2403"/>
      <c r="C246" s="2492"/>
      <c r="D246" s="321" t="s">
        <v>4634</v>
      </c>
      <c r="E246" s="322" t="s">
        <v>4627</v>
      </c>
      <c r="F246" s="2418"/>
      <c r="G246" s="2444"/>
    </row>
    <row r="247" spans="1:7" ht="15" customHeight="1">
      <c r="A247" s="2400"/>
      <c r="B247" s="2403"/>
      <c r="C247" s="2492"/>
      <c r="D247" s="324" t="s">
        <v>4655</v>
      </c>
      <c r="E247" s="352" t="s">
        <v>4793</v>
      </c>
      <c r="F247" s="2418"/>
      <c r="G247" s="2444"/>
    </row>
    <row r="248" spans="1:7" ht="15" customHeight="1">
      <c r="A248" s="2400" t="s">
        <v>4794</v>
      </c>
      <c r="B248" s="2403" t="s">
        <v>4795</v>
      </c>
      <c r="C248" s="2406">
        <v>3.5E-4</v>
      </c>
      <c r="D248" s="326" t="s">
        <v>4638</v>
      </c>
      <c r="E248" s="320">
        <v>0</v>
      </c>
      <c r="F248" s="2418" t="s">
        <v>4633</v>
      </c>
      <c r="G248" s="2444"/>
    </row>
    <row r="249" spans="1:7" ht="15" customHeight="1">
      <c r="A249" s="2400"/>
      <c r="B249" s="2403"/>
      <c r="C249" s="2406"/>
      <c r="D249" s="321" t="s">
        <v>4647</v>
      </c>
      <c r="E249" s="322">
        <v>0</v>
      </c>
      <c r="F249" s="2418"/>
      <c r="G249" s="2444"/>
    </row>
    <row r="250" spans="1:7" ht="15" customHeight="1">
      <c r="A250" s="2400"/>
      <c r="B250" s="2403"/>
      <c r="C250" s="2406"/>
      <c r="D250" s="327" t="s">
        <v>4710</v>
      </c>
      <c r="E250" s="322">
        <v>5.62E-4</v>
      </c>
      <c r="F250" s="2418"/>
      <c r="G250" s="2444"/>
    </row>
    <row r="251" spans="1:7" ht="15" customHeight="1">
      <c r="A251" s="2423"/>
      <c r="B251" s="2424"/>
      <c r="C251" s="2425"/>
      <c r="D251" s="335" t="s">
        <v>4635</v>
      </c>
      <c r="E251" s="325">
        <v>5.7300000000000005E-4</v>
      </c>
      <c r="F251" s="2426"/>
      <c r="G251" s="2455"/>
    </row>
    <row r="252" spans="1:7" ht="15" customHeight="1">
      <c r="A252" s="340" t="s">
        <v>4796</v>
      </c>
      <c r="B252" s="323" t="s">
        <v>4797</v>
      </c>
      <c r="C252" s="308">
        <v>4.5399999999999998E-4</v>
      </c>
      <c r="D252" s="406"/>
      <c r="E252" s="315">
        <v>4.57E-4</v>
      </c>
      <c r="F252" s="341">
        <v>100</v>
      </c>
      <c r="G252" s="342"/>
    </row>
    <row r="253" spans="1:7" ht="15" customHeight="1">
      <c r="A253" s="2400" t="s">
        <v>4798</v>
      </c>
      <c r="B253" s="2403" t="s">
        <v>4799</v>
      </c>
      <c r="C253" s="2406">
        <v>4.4499999999999997E-4</v>
      </c>
      <c r="D253" s="326" t="s">
        <v>4638</v>
      </c>
      <c r="E253" s="320">
        <v>0</v>
      </c>
      <c r="F253" s="2500">
        <v>98.93</v>
      </c>
      <c r="G253" s="2444" t="s">
        <v>4639</v>
      </c>
    </row>
    <row r="254" spans="1:7" ht="15" customHeight="1">
      <c r="A254" s="2400"/>
      <c r="B254" s="2403"/>
      <c r="C254" s="2406"/>
      <c r="D254" s="321" t="s">
        <v>4634</v>
      </c>
      <c r="E254" s="322">
        <v>4.2000000000000002E-4</v>
      </c>
      <c r="F254" s="2500"/>
      <c r="G254" s="2444"/>
    </row>
    <row r="255" spans="1:7" ht="15" customHeight="1">
      <c r="A255" s="2400"/>
      <c r="B255" s="2403"/>
      <c r="C255" s="2406"/>
      <c r="D255" s="324" t="s">
        <v>4635</v>
      </c>
      <c r="E255" s="325">
        <v>5.5800000000000001E-4</v>
      </c>
      <c r="F255" s="2500"/>
      <c r="G255" s="2444"/>
    </row>
    <row r="256" spans="1:7">
      <c r="A256" s="311" t="s">
        <v>4800</v>
      </c>
      <c r="B256" s="328" t="s">
        <v>4801</v>
      </c>
      <c r="C256" s="313">
        <v>4.6999999999999999E-4</v>
      </c>
      <c r="D256" s="314"/>
      <c r="E256" s="315">
        <v>5.4900000000000001E-4</v>
      </c>
      <c r="F256" s="316">
        <v>100</v>
      </c>
      <c r="G256" s="317"/>
    </row>
    <row r="257" spans="1:7" ht="15" customHeight="1">
      <c r="A257" s="2400" t="s">
        <v>4802</v>
      </c>
      <c r="B257" s="2416" t="s">
        <v>4803</v>
      </c>
      <c r="C257" s="2406">
        <v>4.64E-4</v>
      </c>
      <c r="D257" s="326" t="s">
        <v>4638</v>
      </c>
      <c r="E257" s="320">
        <v>0</v>
      </c>
      <c r="F257" s="2418">
        <v>100</v>
      </c>
      <c r="G257" s="2444"/>
    </row>
    <row r="258" spans="1:7" ht="15" customHeight="1">
      <c r="A258" s="2400"/>
      <c r="B258" s="2416"/>
      <c r="C258" s="2406"/>
      <c r="D258" s="321" t="s">
        <v>4647</v>
      </c>
      <c r="E258" s="322">
        <v>0</v>
      </c>
      <c r="F258" s="2418"/>
      <c r="G258" s="2444"/>
    </row>
    <row r="259" spans="1:7" ht="15" customHeight="1">
      <c r="A259" s="2400"/>
      <c r="B259" s="2416"/>
      <c r="C259" s="2406"/>
      <c r="D259" s="321" t="s">
        <v>4648</v>
      </c>
      <c r="E259" s="322">
        <v>1E-4</v>
      </c>
      <c r="F259" s="2418"/>
      <c r="G259" s="2444"/>
    </row>
    <row r="260" spans="1:7" ht="15" customHeight="1">
      <c r="A260" s="2400"/>
      <c r="B260" s="2416"/>
      <c r="C260" s="2406"/>
      <c r="D260" s="321" t="s">
        <v>4649</v>
      </c>
      <c r="E260" s="322">
        <v>2.5000000000000001E-4</v>
      </c>
      <c r="F260" s="2418"/>
      <c r="G260" s="2444"/>
    </row>
    <row r="261" spans="1:7" ht="15" customHeight="1">
      <c r="A261" s="2400"/>
      <c r="B261" s="2416"/>
      <c r="C261" s="2406"/>
      <c r="D261" s="327" t="s">
        <v>4714</v>
      </c>
      <c r="E261" s="322">
        <v>0</v>
      </c>
      <c r="F261" s="2418"/>
      <c r="G261" s="2444"/>
    </row>
    <row r="262" spans="1:7" ht="15" customHeight="1">
      <c r="A262" s="2400"/>
      <c r="B262" s="2416"/>
      <c r="C262" s="2406"/>
      <c r="D262" s="327" t="s">
        <v>4774</v>
      </c>
      <c r="E262" s="322">
        <v>6.2E-4</v>
      </c>
      <c r="F262" s="2418"/>
      <c r="G262" s="2444"/>
    </row>
    <row r="263" spans="1:7" ht="15" customHeight="1">
      <c r="A263" s="2400"/>
      <c r="B263" s="2416"/>
      <c r="C263" s="2406"/>
      <c r="D263" s="324" t="s">
        <v>4635</v>
      </c>
      <c r="E263" s="325">
        <v>6.5300000000000004E-4</v>
      </c>
      <c r="F263" s="2418"/>
      <c r="G263" s="2444"/>
    </row>
    <row r="264" spans="1:7" ht="15" customHeight="1">
      <c r="A264" s="2400" t="s">
        <v>4804</v>
      </c>
      <c r="B264" s="2416" t="s">
        <v>4805</v>
      </c>
      <c r="C264" s="2406">
        <v>4.2700000000000002E-4</v>
      </c>
      <c r="D264" s="326" t="s">
        <v>4638</v>
      </c>
      <c r="E264" s="320">
        <v>0</v>
      </c>
      <c r="F264" s="2418">
        <v>99.35</v>
      </c>
      <c r="G264" s="2444" t="s">
        <v>4767</v>
      </c>
    </row>
    <row r="265" spans="1:7" ht="15" customHeight="1">
      <c r="A265" s="2400"/>
      <c r="B265" s="2416"/>
      <c r="C265" s="2406"/>
      <c r="D265" s="388" t="s">
        <v>4634</v>
      </c>
      <c r="E265" s="322">
        <v>4.0400000000000001E-4</v>
      </c>
      <c r="F265" s="2418"/>
      <c r="G265" s="2444"/>
    </row>
    <row r="266" spans="1:7" ht="15" customHeight="1">
      <c r="A266" s="2400"/>
      <c r="B266" s="2416"/>
      <c r="C266" s="2406"/>
      <c r="D266" s="324" t="s">
        <v>4635</v>
      </c>
      <c r="E266" s="325">
        <v>4.6799999999999999E-4</v>
      </c>
      <c r="F266" s="2418"/>
      <c r="G266" s="2444"/>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400" t="s">
        <v>4810</v>
      </c>
      <c r="B269" s="2403" t="s">
        <v>4811</v>
      </c>
      <c r="C269" s="2406">
        <v>4.4200000000000001E-4</v>
      </c>
      <c r="D269" s="326" t="s">
        <v>4638</v>
      </c>
      <c r="E269" s="320">
        <v>0</v>
      </c>
      <c r="F269" s="2418">
        <v>100</v>
      </c>
      <c r="G269" s="2444"/>
    </row>
    <row r="270" spans="1:7" ht="15" customHeight="1">
      <c r="A270" s="2400"/>
      <c r="B270" s="2403"/>
      <c r="C270" s="2406"/>
      <c r="D270" s="321" t="s">
        <v>4647</v>
      </c>
      <c r="E270" s="322">
        <v>3.7800000000000003E-4</v>
      </c>
      <c r="F270" s="2418"/>
      <c r="G270" s="2444"/>
    </row>
    <row r="271" spans="1:7" ht="15" customHeight="1">
      <c r="A271" s="2400"/>
      <c r="B271" s="2403"/>
      <c r="C271" s="2406"/>
      <c r="D271" s="321" t="s">
        <v>4662</v>
      </c>
      <c r="E271" s="322">
        <v>4.55E-4</v>
      </c>
      <c r="F271" s="2418"/>
      <c r="G271" s="2444"/>
    </row>
    <row r="272" spans="1:7" ht="15" customHeight="1">
      <c r="A272" s="2400"/>
      <c r="B272" s="2403"/>
      <c r="C272" s="2406"/>
      <c r="D272" s="324" t="s">
        <v>4635</v>
      </c>
      <c r="E272" s="325">
        <v>3.0899999999999998E-4</v>
      </c>
      <c r="F272" s="2418"/>
      <c r="G272" s="2444"/>
    </row>
    <row r="273" spans="1:7" ht="15" customHeight="1">
      <c r="A273" s="2400" t="s">
        <v>4812</v>
      </c>
      <c r="B273" s="2403" t="s">
        <v>4813</v>
      </c>
      <c r="C273" s="2406">
        <v>1.85E-4</v>
      </c>
      <c r="D273" s="326" t="s">
        <v>4638</v>
      </c>
      <c r="E273" s="320">
        <v>0</v>
      </c>
      <c r="F273" s="2418">
        <v>100</v>
      </c>
      <c r="G273" s="2444"/>
    </row>
    <row r="274" spans="1:7" ht="15" customHeight="1">
      <c r="A274" s="2400"/>
      <c r="B274" s="2403"/>
      <c r="C274" s="2406"/>
      <c r="D274" s="321" t="s">
        <v>4634</v>
      </c>
      <c r="E274" s="322">
        <v>5.7200000000000003E-4</v>
      </c>
      <c r="F274" s="2418"/>
      <c r="G274" s="2444"/>
    </row>
    <row r="275" spans="1:7" ht="15" customHeight="1">
      <c r="A275" s="2400"/>
      <c r="B275" s="2403"/>
      <c r="C275" s="2406"/>
      <c r="D275" s="324" t="s">
        <v>4635</v>
      </c>
      <c r="E275" s="325">
        <v>4.5899999999999999E-4</v>
      </c>
      <c r="F275" s="2418"/>
      <c r="G275" s="2444"/>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428" t="s">
        <v>4818</v>
      </c>
      <c r="B278" s="2431" t="s">
        <v>4819</v>
      </c>
      <c r="C278" s="2432">
        <v>4.5300000000000001E-4</v>
      </c>
      <c r="D278" s="353" t="s">
        <v>4638</v>
      </c>
      <c r="E278" s="354">
        <v>3.2000000000000003E-4</v>
      </c>
      <c r="F278" s="2409">
        <v>98.76</v>
      </c>
      <c r="G278" s="2460" t="s">
        <v>4639</v>
      </c>
    </row>
    <row r="279" spans="1:7" ht="15" customHeight="1">
      <c r="A279" s="2428"/>
      <c r="B279" s="2431"/>
      <c r="C279" s="2432"/>
      <c r="D279" s="321" t="s">
        <v>4647</v>
      </c>
      <c r="E279" s="322">
        <v>0</v>
      </c>
      <c r="F279" s="2409"/>
      <c r="G279" s="2460"/>
    </row>
    <row r="280" spans="1:7" ht="15" customHeight="1">
      <c r="A280" s="2428"/>
      <c r="B280" s="2431"/>
      <c r="C280" s="2432"/>
      <c r="D280" s="327" t="s">
        <v>4710</v>
      </c>
      <c r="E280" s="322">
        <v>4.5899999999999999E-4</v>
      </c>
      <c r="F280" s="2409"/>
      <c r="G280" s="2460"/>
    </row>
    <row r="281" spans="1:7" ht="15" customHeight="1">
      <c r="A281" s="2561"/>
      <c r="B281" s="2562"/>
      <c r="C281" s="2563"/>
      <c r="D281" s="324" t="s">
        <v>4655</v>
      </c>
      <c r="E281" s="325">
        <v>4.17E-4</v>
      </c>
      <c r="F281" s="2564"/>
      <c r="G281" s="2565"/>
    </row>
    <row r="282" spans="1:7" ht="15" customHeight="1">
      <c r="A282" s="2400" t="s">
        <v>4820</v>
      </c>
      <c r="B282" s="2403" t="s">
        <v>4821</v>
      </c>
      <c r="C282" s="2406">
        <v>2.2800000000000001E-4</v>
      </c>
      <c r="D282" s="326" t="s">
        <v>4638</v>
      </c>
      <c r="E282" s="320">
        <v>0</v>
      </c>
      <c r="F282" s="2500">
        <v>23.01</v>
      </c>
      <c r="G282" s="2444" t="s">
        <v>4639</v>
      </c>
    </row>
    <row r="283" spans="1:7" ht="15" customHeight="1">
      <c r="A283" s="2401"/>
      <c r="B283" s="2404"/>
      <c r="C283" s="2407"/>
      <c r="D283" s="321" t="s">
        <v>4647</v>
      </c>
      <c r="E283" s="322">
        <v>2.63E-4</v>
      </c>
      <c r="F283" s="2499"/>
      <c r="G283" s="2481"/>
    </row>
    <row r="284" spans="1:7" ht="15" customHeight="1">
      <c r="A284" s="2401"/>
      <c r="B284" s="2404"/>
      <c r="C284" s="2407"/>
      <c r="D284" s="321" t="s">
        <v>4648</v>
      </c>
      <c r="E284" s="322">
        <v>3.77E-4</v>
      </c>
      <c r="F284" s="2499"/>
      <c r="G284" s="2481"/>
    </row>
    <row r="285" spans="1:7" ht="15" customHeight="1">
      <c r="A285" s="2401"/>
      <c r="B285" s="2404"/>
      <c r="C285" s="2407"/>
      <c r="D285" s="321" t="s">
        <v>4649</v>
      </c>
      <c r="E285" s="322">
        <v>4.8700000000000002E-4</v>
      </c>
      <c r="F285" s="2499"/>
      <c r="G285" s="2481"/>
    </row>
    <row r="286" spans="1:7" ht="15" customHeight="1">
      <c r="A286" s="2401"/>
      <c r="B286" s="2404"/>
      <c r="C286" s="2407"/>
      <c r="D286" s="321" t="s">
        <v>4650</v>
      </c>
      <c r="E286" s="322">
        <v>2.9E-4</v>
      </c>
      <c r="F286" s="2499"/>
      <c r="G286" s="2481"/>
    </row>
    <row r="287" spans="1:7" ht="15" customHeight="1">
      <c r="A287" s="2401"/>
      <c r="B287" s="2404"/>
      <c r="C287" s="2407"/>
      <c r="D287" s="321" t="s">
        <v>4651</v>
      </c>
      <c r="E287" s="322">
        <v>3.8999999999999999E-4</v>
      </c>
      <c r="F287" s="2499"/>
      <c r="G287" s="2481"/>
    </row>
    <row r="288" spans="1:7" ht="15" customHeight="1">
      <c r="A288" s="2401"/>
      <c r="B288" s="2404"/>
      <c r="C288" s="2407"/>
      <c r="D288" s="327" t="s">
        <v>4720</v>
      </c>
      <c r="E288" s="322">
        <v>4.8999999999999998E-4</v>
      </c>
      <c r="F288" s="2499"/>
      <c r="G288" s="2481"/>
    </row>
    <row r="289" spans="1:7" ht="15" customHeight="1">
      <c r="A289" s="2401"/>
      <c r="B289" s="2404"/>
      <c r="C289" s="2407"/>
      <c r="D289" s="327" t="s">
        <v>4822</v>
      </c>
      <c r="E289" s="322">
        <v>2.6600000000000001E-4</v>
      </c>
      <c r="F289" s="2499"/>
      <c r="G289" s="2481"/>
    </row>
    <row r="290" spans="1:7" ht="15" customHeight="1">
      <c r="A290" s="2566"/>
      <c r="B290" s="2567"/>
      <c r="C290" s="2568"/>
      <c r="D290" s="324" t="s">
        <v>4655</v>
      </c>
      <c r="E290" s="325">
        <v>5.9900000000000003E-4</v>
      </c>
      <c r="F290" s="2569"/>
      <c r="G290" s="2570"/>
    </row>
    <row r="291" spans="1:7" ht="15" customHeight="1">
      <c r="A291" s="2571" t="s">
        <v>4823</v>
      </c>
      <c r="B291" s="2574" t="s">
        <v>4824</v>
      </c>
      <c r="C291" s="2575">
        <v>4.57E-4</v>
      </c>
      <c r="D291" s="408" t="s">
        <v>4638</v>
      </c>
      <c r="E291" s="409">
        <v>0</v>
      </c>
      <c r="F291" s="2577">
        <v>56.32</v>
      </c>
      <c r="G291" s="2580" t="s">
        <v>4639</v>
      </c>
    </row>
    <row r="292" spans="1:7" ht="15" customHeight="1">
      <c r="A292" s="2572"/>
      <c r="B292" s="2440"/>
      <c r="C292" s="2441"/>
      <c r="D292" s="410" t="s">
        <v>4647</v>
      </c>
      <c r="E292" s="411">
        <v>3.7599999999999998E-4</v>
      </c>
      <c r="F292" s="2578"/>
      <c r="G292" s="2581"/>
    </row>
    <row r="293" spans="1:7" ht="15" customHeight="1">
      <c r="A293" s="2572"/>
      <c r="B293" s="2440"/>
      <c r="C293" s="2441"/>
      <c r="D293" s="410" t="s">
        <v>4648</v>
      </c>
      <c r="E293" s="411">
        <v>3.7500000000000001E-4</v>
      </c>
      <c r="F293" s="2578"/>
      <c r="G293" s="2581"/>
    </row>
    <row r="294" spans="1:7" ht="15" customHeight="1">
      <c r="A294" s="2572"/>
      <c r="B294" s="2440"/>
      <c r="C294" s="2441"/>
      <c r="D294" s="410" t="s">
        <v>4649</v>
      </c>
      <c r="E294" s="411">
        <v>3.7800000000000003E-4</v>
      </c>
      <c r="F294" s="2578"/>
      <c r="G294" s="2581"/>
    </row>
    <row r="295" spans="1:7" ht="15" customHeight="1">
      <c r="A295" s="2572"/>
      <c r="B295" s="2440"/>
      <c r="C295" s="2441"/>
      <c r="D295" s="410" t="s">
        <v>4650</v>
      </c>
      <c r="E295" s="411">
        <v>3.79E-4</v>
      </c>
      <c r="F295" s="2578"/>
      <c r="G295" s="2581"/>
    </row>
    <row r="296" spans="1:7" ht="15" customHeight="1">
      <c r="A296" s="2572"/>
      <c r="B296" s="2440"/>
      <c r="C296" s="2441"/>
      <c r="D296" s="410" t="s">
        <v>4651</v>
      </c>
      <c r="E296" s="411">
        <v>3.8000000000000002E-4</v>
      </c>
      <c r="F296" s="2578"/>
      <c r="G296" s="2581"/>
    </row>
    <row r="297" spans="1:7" ht="15" customHeight="1">
      <c r="A297" s="2572"/>
      <c r="B297" s="2440"/>
      <c r="C297" s="2441"/>
      <c r="D297" s="410" t="s">
        <v>4652</v>
      </c>
      <c r="E297" s="411">
        <v>1.6200000000000001E-4</v>
      </c>
      <c r="F297" s="2578"/>
      <c r="G297" s="2581"/>
    </row>
    <row r="298" spans="1:7" ht="15" customHeight="1">
      <c r="A298" s="2572"/>
      <c r="B298" s="2440"/>
      <c r="C298" s="2441"/>
      <c r="D298" s="410" t="s">
        <v>4673</v>
      </c>
      <c r="E298" s="411">
        <v>3.6999999999999999E-4</v>
      </c>
      <c r="F298" s="2578"/>
      <c r="G298" s="2581"/>
    </row>
    <row r="299" spans="1:7" ht="15" customHeight="1">
      <c r="A299" s="2572"/>
      <c r="B299" s="2440"/>
      <c r="C299" s="2441"/>
      <c r="D299" s="412" t="s">
        <v>4674</v>
      </c>
      <c r="E299" s="411">
        <v>3.8000000000000002E-4</v>
      </c>
      <c r="F299" s="2578"/>
      <c r="G299" s="2581"/>
    </row>
    <row r="300" spans="1:7" ht="15" customHeight="1">
      <c r="A300" s="2572"/>
      <c r="B300" s="2440"/>
      <c r="C300" s="2441"/>
      <c r="D300" s="412" t="s">
        <v>4675</v>
      </c>
      <c r="E300" s="411">
        <v>3.8000000000000002E-4</v>
      </c>
      <c r="F300" s="2578"/>
      <c r="G300" s="2581"/>
    </row>
    <row r="301" spans="1:7" ht="15" customHeight="1">
      <c r="A301" s="2572"/>
      <c r="B301" s="2440"/>
      <c r="C301" s="2441"/>
      <c r="D301" s="412" t="s">
        <v>4825</v>
      </c>
      <c r="E301" s="411">
        <v>3.8099999999999999E-4</v>
      </c>
      <c r="F301" s="2578"/>
      <c r="G301" s="2581"/>
    </row>
    <row r="302" spans="1:7" ht="15" customHeight="1">
      <c r="A302" s="2572"/>
      <c r="B302" s="2440"/>
      <c r="C302" s="2441"/>
      <c r="D302" s="412" t="s">
        <v>4826</v>
      </c>
      <c r="E302" s="411">
        <v>3.8000000000000002E-4</v>
      </c>
      <c r="F302" s="2578"/>
      <c r="G302" s="2581"/>
    </row>
    <row r="303" spans="1:7" ht="15" customHeight="1">
      <c r="A303" s="2572"/>
      <c r="B303" s="2440"/>
      <c r="C303" s="2441"/>
      <c r="D303" s="412" t="s">
        <v>4827</v>
      </c>
      <c r="E303" s="411">
        <v>4.0900000000000002E-4</v>
      </c>
      <c r="F303" s="2578"/>
      <c r="G303" s="2581"/>
    </row>
    <row r="304" spans="1:7" ht="15" customHeight="1">
      <c r="A304" s="2573"/>
      <c r="B304" s="2537"/>
      <c r="C304" s="2576"/>
      <c r="D304" s="413" t="s">
        <v>4635</v>
      </c>
      <c r="E304" s="414">
        <v>3.8499999999999998E-4</v>
      </c>
      <c r="F304" s="2579"/>
      <c r="G304" s="2582"/>
    </row>
    <row r="305" spans="1:7" ht="15" customHeight="1">
      <c r="A305" s="2558" t="s">
        <v>4828</v>
      </c>
      <c r="B305" s="2485" t="s">
        <v>4829</v>
      </c>
      <c r="C305" s="2559">
        <v>4.73E-4</v>
      </c>
      <c r="D305" s="381" t="s">
        <v>4638</v>
      </c>
      <c r="E305" s="415">
        <v>0</v>
      </c>
      <c r="F305" s="2560">
        <v>56.6</v>
      </c>
      <c r="G305" s="2488" t="s">
        <v>4639</v>
      </c>
    </row>
    <row r="306" spans="1:7" ht="15" customHeight="1">
      <c r="A306" s="2558"/>
      <c r="B306" s="2485"/>
      <c r="C306" s="2559"/>
      <c r="D306" s="379" t="s">
        <v>4647</v>
      </c>
      <c r="E306" s="416">
        <v>2.9999999999999997E-4</v>
      </c>
      <c r="F306" s="2560"/>
      <c r="G306" s="2488"/>
    </row>
    <row r="307" spans="1:7" ht="15" customHeight="1">
      <c r="A307" s="2558"/>
      <c r="B307" s="2485"/>
      <c r="C307" s="2559"/>
      <c r="D307" s="381" t="s">
        <v>4648</v>
      </c>
      <c r="E307" s="415">
        <v>4.5600000000000003E-4</v>
      </c>
      <c r="F307" s="2560"/>
      <c r="G307" s="2488"/>
    </row>
    <row r="308" spans="1:7" ht="15" customHeight="1">
      <c r="A308" s="2558"/>
      <c r="B308" s="2485"/>
      <c r="C308" s="2559"/>
      <c r="D308" s="379" t="s">
        <v>4717</v>
      </c>
      <c r="E308" s="416">
        <v>5.2400000000000005E-4</v>
      </c>
      <c r="F308" s="2560"/>
      <c r="G308" s="2488"/>
    </row>
    <row r="309" spans="1:7" ht="15" customHeight="1">
      <c r="A309" s="2558"/>
      <c r="B309" s="2485"/>
      <c r="C309" s="2559"/>
      <c r="D309" s="375" t="s">
        <v>4635</v>
      </c>
      <c r="E309" s="417">
        <v>3.9199999999999999E-4</v>
      </c>
      <c r="F309" s="2560"/>
      <c r="G309" s="2488"/>
    </row>
    <row r="310" spans="1:7" ht="15" customHeight="1">
      <c r="A310" s="311" t="s">
        <v>4830</v>
      </c>
      <c r="B310" s="328" t="s">
        <v>4831</v>
      </c>
      <c r="C310" s="313">
        <v>4.84E-4</v>
      </c>
      <c r="D310" s="314"/>
      <c r="E310" s="315">
        <v>5.5599999999999996E-4</v>
      </c>
      <c r="F310" s="316">
        <v>100</v>
      </c>
      <c r="G310" s="317"/>
    </row>
    <row r="311" spans="1:7" ht="15" customHeight="1">
      <c r="A311" s="2400" t="s">
        <v>4832</v>
      </c>
      <c r="B311" s="2403" t="s">
        <v>4833</v>
      </c>
      <c r="C311" s="2406">
        <v>4.6900000000000002E-4</v>
      </c>
      <c r="D311" s="347" t="s">
        <v>4681</v>
      </c>
      <c r="E311" s="320">
        <v>0</v>
      </c>
      <c r="F311" s="2418">
        <v>90.89</v>
      </c>
      <c r="G311" s="2444" t="s">
        <v>4639</v>
      </c>
    </row>
    <row r="312" spans="1:7" ht="15" customHeight="1">
      <c r="A312" s="2400"/>
      <c r="B312" s="2403"/>
      <c r="C312" s="2406"/>
      <c r="D312" s="327" t="s">
        <v>4709</v>
      </c>
      <c r="E312" s="322">
        <v>0</v>
      </c>
      <c r="F312" s="2418"/>
      <c r="G312" s="2444"/>
    </row>
    <row r="313" spans="1:7" ht="15" customHeight="1">
      <c r="A313" s="2400"/>
      <c r="B313" s="2403"/>
      <c r="C313" s="2406"/>
      <c r="D313" s="327" t="s">
        <v>4695</v>
      </c>
      <c r="E313" s="322">
        <v>2.9700000000000001E-4</v>
      </c>
      <c r="F313" s="2418"/>
      <c r="G313" s="2444"/>
    </row>
    <row r="314" spans="1:7" ht="15" customHeight="1">
      <c r="A314" s="2400"/>
      <c r="B314" s="2403"/>
      <c r="C314" s="2406"/>
      <c r="D314" s="327" t="s">
        <v>4696</v>
      </c>
      <c r="E314" s="322">
        <v>5.04E-4</v>
      </c>
      <c r="F314" s="2418"/>
      <c r="G314" s="2444"/>
    </row>
    <row r="315" spans="1:7" ht="15" customHeight="1">
      <c r="A315" s="2423"/>
      <c r="B315" s="2424"/>
      <c r="C315" s="2425"/>
      <c r="D315" s="335" t="s">
        <v>4635</v>
      </c>
      <c r="E315" s="336">
        <v>4.3800000000000002E-4</v>
      </c>
      <c r="F315" s="2426"/>
      <c r="G315" s="2455"/>
    </row>
    <row r="316" spans="1:7" ht="15" customHeight="1">
      <c r="A316" s="2401" t="s">
        <v>4834</v>
      </c>
      <c r="B316" s="2404" t="s">
        <v>4835</v>
      </c>
      <c r="C316" s="2407">
        <v>4.5899999999999999E-4</v>
      </c>
      <c r="D316" s="337" t="s">
        <v>4638</v>
      </c>
      <c r="E316" s="338">
        <v>0</v>
      </c>
      <c r="F316" s="2410">
        <v>100</v>
      </c>
      <c r="G316" s="2481"/>
    </row>
    <row r="317" spans="1:7" ht="15" customHeight="1">
      <c r="A317" s="2400"/>
      <c r="B317" s="2403"/>
      <c r="C317" s="2406"/>
      <c r="D317" s="321" t="s">
        <v>4634</v>
      </c>
      <c r="E317" s="322">
        <v>4.0299999999999998E-4</v>
      </c>
      <c r="F317" s="2418"/>
      <c r="G317" s="2444"/>
    </row>
    <row r="318" spans="1:7" ht="15" customHeight="1">
      <c r="A318" s="2400"/>
      <c r="B318" s="2403"/>
      <c r="C318" s="2406"/>
      <c r="D318" s="324" t="s">
        <v>4635</v>
      </c>
      <c r="E318" s="325">
        <v>3.2200000000000002E-4</v>
      </c>
      <c r="F318" s="2418"/>
      <c r="G318" s="2444"/>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400" t="s">
        <v>4840</v>
      </c>
      <c r="B321" s="2403" t="s">
        <v>4841</v>
      </c>
      <c r="C321" s="2406">
        <v>4.2099999999999999E-4</v>
      </c>
      <c r="D321" s="395" t="s">
        <v>4638</v>
      </c>
      <c r="E321" s="418">
        <v>0</v>
      </c>
      <c r="F321" s="2550">
        <v>100</v>
      </c>
      <c r="G321" s="2443"/>
    </row>
    <row r="322" spans="1:7" ht="15" customHeight="1">
      <c r="A322" s="2400"/>
      <c r="B322" s="2403"/>
      <c r="C322" s="2406"/>
      <c r="D322" s="321" t="s">
        <v>4634</v>
      </c>
      <c r="E322" s="322">
        <v>4.3800000000000002E-4</v>
      </c>
      <c r="F322" s="2550"/>
      <c r="G322" s="2443"/>
    </row>
    <row r="323" spans="1:7" ht="15" customHeight="1">
      <c r="A323" s="2400"/>
      <c r="B323" s="2403"/>
      <c r="C323" s="2406"/>
      <c r="D323" s="324" t="s">
        <v>4635</v>
      </c>
      <c r="E323" s="419">
        <v>4.7600000000000002E-4</v>
      </c>
      <c r="F323" s="2550"/>
      <c r="G323" s="2443"/>
    </row>
    <row r="324" spans="1:7" ht="15" customHeight="1">
      <c r="A324" s="2400" t="s">
        <v>4842</v>
      </c>
      <c r="B324" s="2403" t="s">
        <v>4843</v>
      </c>
      <c r="C324" s="2406">
        <v>4.17E-4</v>
      </c>
      <c r="D324" s="395" t="s">
        <v>4638</v>
      </c>
      <c r="E324" s="418">
        <v>0</v>
      </c>
      <c r="F324" s="2557">
        <v>100</v>
      </c>
      <c r="G324" s="2444"/>
    </row>
    <row r="325" spans="1:7" ht="15" customHeight="1">
      <c r="A325" s="2400"/>
      <c r="B325" s="2403"/>
      <c r="C325" s="2406"/>
      <c r="D325" s="321" t="s">
        <v>4634</v>
      </c>
      <c r="E325" s="322">
        <v>4.2099999999999999E-4</v>
      </c>
      <c r="F325" s="2557"/>
      <c r="G325" s="2444"/>
    </row>
    <row r="326" spans="1:7" ht="15" customHeight="1">
      <c r="A326" s="2400"/>
      <c r="B326" s="2403"/>
      <c r="C326" s="2406"/>
      <c r="D326" s="324" t="s">
        <v>4635</v>
      </c>
      <c r="E326" s="419">
        <v>4.95E-4</v>
      </c>
      <c r="F326" s="2557"/>
      <c r="G326" s="2444"/>
    </row>
    <row r="327" spans="1:7" ht="15" customHeight="1">
      <c r="A327" s="2400" t="s">
        <v>4844</v>
      </c>
      <c r="B327" s="2403" t="s">
        <v>4845</v>
      </c>
      <c r="C327" s="2406">
        <v>4.2000000000000002E-4</v>
      </c>
      <c r="D327" s="395" t="s">
        <v>4638</v>
      </c>
      <c r="E327" s="418">
        <v>0</v>
      </c>
      <c r="F327" s="2453">
        <v>100</v>
      </c>
      <c r="G327" s="2444"/>
    </row>
    <row r="328" spans="1:7" ht="15" customHeight="1">
      <c r="A328" s="2400"/>
      <c r="B328" s="2403"/>
      <c r="C328" s="2406"/>
      <c r="D328" s="321" t="s">
        <v>4634</v>
      </c>
      <c r="E328" s="322">
        <v>4.66E-4</v>
      </c>
      <c r="F328" s="2453"/>
      <c r="G328" s="2444"/>
    </row>
    <row r="329" spans="1:7" ht="15" customHeight="1">
      <c r="A329" s="2400"/>
      <c r="B329" s="2403"/>
      <c r="C329" s="2406"/>
      <c r="D329" s="324" t="s">
        <v>4635</v>
      </c>
      <c r="E329" s="315">
        <v>4.9899999999999999E-4</v>
      </c>
      <c r="F329" s="2453"/>
      <c r="G329" s="2444"/>
    </row>
    <row r="330" spans="1:7" ht="15" customHeight="1">
      <c r="A330" s="2400" t="s">
        <v>4846</v>
      </c>
      <c r="B330" s="2416" t="s">
        <v>4847</v>
      </c>
      <c r="C330" s="2406">
        <v>4.17E-4</v>
      </c>
      <c r="D330" s="395" t="s">
        <v>4638</v>
      </c>
      <c r="E330" s="418">
        <v>0</v>
      </c>
      <c r="F330" s="2550">
        <v>100</v>
      </c>
      <c r="G330" s="2523"/>
    </row>
    <row r="331" spans="1:7" ht="15" customHeight="1">
      <c r="A331" s="2400"/>
      <c r="B331" s="2416"/>
      <c r="C331" s="2406"/>
      <c r="D331" s="321" t="s">
        <v>4634</v>
      </c>
      <c r="E331" s="322">
        <v>4.2000000000000002E-4</v>
      </c>
      <c r="F331" s="2550"/>
      <c r="G331" s="2523"/>
    </row>
    <row r="332" spans="1:7" ht="15" customHeight="1">
      <c r="A332" s="2400"/>
      <c r="B332" s="2416"/>
      <c r="C332" s="2406"/>
      <c r="D332" s="324" t="s">
        <v>4635</v>
      </c>
      <c r="E332" s="315">
        <v>4.9399999999999997E-4</v>
      </c>
      <c r="F332" s="2550"/>
      <c r="G332" s="2523"/>
    </row>
    <row r="333" spans="1:7" ht="15" customHeight="1">
      <c r="A333" s="2400" t="s">
        <v>4848</v>
      </c>
      <c r="B333" s="2403" t="s">
        <v>4849</v>
      </c>
      <c r="C333" s="2406">
        <v>4.17E-4</v>
      </c>
      <c r="D333" s="395" t="s">
        <v>4638</v>
      </c>
      <c r="E333" s="418">
        <v>0</v>
      </c>
      <c r="F333" s="2418">
        <v>100</v>
      </c>
      <c r="G333" s="2463"/>
    </row>
    <row r="334" spans="1:7" ht="15" customHeight="1">
      <c r="A334" s="2400"/>
      <c r="B334" s="2403"/>
      <c r="C334" s="2406"/>
      <c r="D334" s="321" t="s">
        <v>4634</v>
      </c>
      <c r="E334" s="322">
        <v>4.6200000000000001E-4</v>
      </c>
      <c r="F334" s="2418"/>
      <c r="G334" s="2463"/>
    </row>
    <row r="335" spans="1:7" ht="15" customHeight="1">
      <c r="A335" s="2400"/>
      <c r="B335" s="2403"/>
      <c r="C335" s="2406"/>
      <c r="D335" s="324" t="s">
        <v>4635</v>
      </c>
      <c r="E335" s="315">
        <v>4.9399999999999997E-4</v>
      </c>
      <c r="F335" s="2418"/>
      <c r="G335" s="2463"/>
    </row>
    <row r="336" spans="1:7" ht="15" customHeight="1">
      <c r="A336" s="2400" t="s">
        <v>4850</v>
      </c>
      <c r="B336" s="2403" t="s">
        <v>4851</v>
      </c>
      <c r="C336" s="2406">
        <v>4.17E-4</v>
      </c>
      <c r="D336" s="395" t="s">
        <v>4638</v>
      </c>
      <c r="E336" s="418">
        <v>0</v>
      </c>
      <c r="F336" s="2453">
        <v>100</v>
      </c>
      <c r="G336" s="2444"/>
    </row>
    <row r="337" spans="1:7" ht="15" customHeight="1">
      <c r="A337" s="2400"/>
      <c r="B337" s="2403"/>
      <c r="C337" s="2406"/>
      <c r="D337" s="321" t="s">
        <v>4634</v>
      </c>
      <c r="E337" s="322">
        <v>4.2999999999999999E-4</v>
      </c>
      <c r="F337" s="2453"/>
      <c r="G337" s="2444"/>
    </row>
    <row r="338" spans="1:7" ht="15" customHeight="1">
      <c r="A338" s="2400"/>
      <c r="B338" s="2403"/>
      <c r="C338" s="2406"/>
      <c r="D338" s="357" t="s">
        <v>4635</v>
      </c>
      <c r="E338" s="315">
        <v>4.66E-4</v>
      </c>
      <c r="F338" s="2453"/>
      <c r="G338" s="2444"/>
    </row>
    <row r="339" spans="1:7" ht="15" customHeight="1">
      <c r="A339" s="2400" t="s">
        <v>4852</v>
      </c>
      <c r="B339" s="2403" t="s">
        <v>4853</v>
      </c>
      <c r="C339" s="2406">
        <v>4.17E-4</v>
      </c>
      <c r="D339" s="326" t="s">
        <v>4638</v>
      </c>
      <c r="E339" s="418">
        <v>0</v>
      </c>
      <c r="F339" s="2453">
        <v>100</v>
      </c>
      <c r="G339" s="2444"/>
    </row>
    <row r="340" spans="1:7" ht="15" customHeight="1">
      <c r="A340" s="2401"/>
      <c r="B340" s="2404"/>
      <c r="C340" s="2407"/>
      <c r="D340" s="321" t="s">
        <v>4634</v>
      </c>
      <c r="E340" s="322">
        <v>4.6200000000000001E-4</v>
      </c>
      <c r="F340" s="2453"/>
      <c r="G340" s="2444"/>
    </row>
    <row r="341" spans="1:7" ht="15" customHeight="1">
      <c r="A341" s="2490"/>
      <c r="B341" s="2421"/>
      <c r="C341" s="2422"/>
      <c r="D341" s="335" t="s">
        <v>4635</v>
      </c>
      <c r="E341" s="422">
        <v>4.9399999999999997E-4</v>
      </c>
      <c r="F341" s="2480"/>
      <c r="G341" s="2455"/>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49" t="s">
        <v>4858</v>
      </c>
      <c r="B344" s="2416" t="s">
        <v>4859</v>
      </c>
      <c r="C344" s="2406">
        <v>1.1400000000000001E-4</v>
      </c>
      <c r="D344" s="326" t="s">
        <v>4638</v>
      </c>
      <c r="E344" s="320">
        <v>0</v>
      </c>
      <c r="F344" s="2500">
        <v>99.64</v>
      </c>
      <c r="G344" s="2444" t="s">
        <v>4639</v>
      </c>
    </row>
    <row r="345" spans="1:7" ht="15" customHeight="1">
      <c r="A345" s="2549"/>
      <c r="B345" s="2416"/>
      <c r="C345" s="2406"/>
      <c r="D345" s="321" t="s">
        <v>4647</v>
      </c>
      <c r="E345" s="322">
        <v>2.92E-4</v>
      </c>
      <c r="F345" s="2500"/>
      <c r="G345" s="2481"/>
    </row>
    <row r="346" spans="1:7" ht="15" customHeight="1">
      <c r="A346" s="2549"/>
      <c r="B346" s="2416"/>
      <c r="C346" s="2406"/>
      <c r="D346" s="321" t="s">
        <v>4648</v>
      </c>
      <c r="E346" s="322">
        <v>3.48E-4</v>
      </c>
      <c r="F346" s="2500"/>
      <c r="G346" s="2481"/>
    </row>
    <row r="347" spans="1:7" ht="15" customHeight="1">
      <c r="A347" s="2549"/>
      <c r="B347" s="2416"/>
      <c r="C347" s="2406"/>
      <c r="D347" s="321" t="s">
        <v>4649</v>
      </c>
      <c r="E347" s="322">
        <v>2.5000000000000001E-4</v>
      </c>
      <c r="F347" s="2500"/>
      <c r="G347" s="2481"/>
    </row>
    <row r="348" spans="1:7" ht="15" customHeight="1">
      <c r="A348" s="2549"/>
      <c r="B348" s="2416"/>
      <c r="C348" s="2406"/>
      <c r="D348" s="321" t="s">
        <v>4650</v>
      </c>
      <c r="E348" s="322">
        <v>3.7800000000000003E-4</v>
      </c>
      <c r="F348" s="2500"/>
      <c r="G348" s="2481"/>
    </row>
    <row r="349" spans="1:7" ht="15" customHeight="1">
      <c r="A349" s="2549"/>
      <c r="B349" s="2416"/>
      <c r="C349" s="2406"/>
      <c r="D349" s="321" t="s">
        <v>4651</v>
      </c>
      <c r="E349" s="322">
        <v>0</v>
      </c>
      <c r="F349" s="2500"/>
      <c r="G349" s="2481"/>
    </row>
    <row r="350" spans="1:7" ht="15" customHeight="1">
      <c r="A350" s="2549"/>
      <c r="B350" s="2416"/>
      <c r="C350" s="2406"/>
      <c r="D350" s="321" t="s">
        <v>4652</v>
      </c>
      <c r="E350" s="322">
        <v>0</v>
      </c>
      <c r="F350" s="2500"/>
      <c r="G350" s="2481"/>
    </row>
    <row r="351" spans="1:7" ht="15" customHeight="1">
      <c r="A351" s="2549"/>
      <c r="B351" s="2416"/>
      <c r="C351" s="2406"/>
      <c r="D351" s="321" t="s">
        <v>4673</v>
      </c>
      <c r="E351" s="322">
        <v>0</v>
      </c>
      <c r="F351" s="2500"/>
      <c r="G351" s="2481"/>
    </row>
    <row r="352" spans="1:7" ht="15" customHeight="1">
      <c r="A352" s="2549"/>
      <c r="B352" s="2416"/>
      <c r="C352" s="2406"/>
      <c r="D352" s="327" t="s">
        <v>4674</v>
      </c>
      <c r="E352" s="322">
        <v>0</v>
      </c>
      <c r="F352" s="2500"/>
      <c r="G352" s="2481"/>
    </row>
    <row r="353" spans="1:7" ht="15" customHeight="1">
      <c r="A353" s="2549"/>
      <c r="B353" s="2416"/>
      <c r="C353" s="2406"/>
      <c r="D353" s="327" t="s">
        <v>4675</v>
      </c>
      <c r="E353" s="322">
        <v>3.6600000000000001E-4</v>
      </c>
      <c r="F353" s="2500"/>
      <c r="G353" s="2481"/>
    </row>
    <row r="354" spans="1:7" ht="15" customHeight="1">
      <c r="A354" s="2549"/>
      <c r="B354" s="2416"/>
      <c r="C354" s="2406"/>
      <c r="D354" s="327" t="s">
        <v>4825</v>
      </c>
      <c r="E354" s="322">
        <v>0</v>
      </c>
      <c r="F354" s="2500"/>
      <c r="G354" s="2481"/>
    </row>
    <row r="355" spans="1:7" ht="15" customHeight="1">
      <c r="A355" s="2549"/>
      <c r="B355" s="2416"/>
      <c r="C355" s="2406"/>
      <c r="D355" s="327" t="s">
        <v>4826</v>
      </c>
      <c r="E355" s="322">
        <v>0</v>
      </c>
      <c r="F355" s="2500"/>
      <c r="G355" s="2481"/>
    </row>
    <row r="356" spans="1:7" ht="15" customHeight="1">
      <c r="A356" s="2549"/>
      <c r="B356" s="2416"/>
      <c r="C356" s="2406"/>
      <c r="D356" s="327" t="s">
        <v>4827</v>
      </c>
      <c r="E356" s="322">
        <v>4.9799999999999996E-4</v>
      </c>
      <c r="F356" s="2500"/>
      <c r="G356" s="2481"/>
    </row>
    <row r="357" spans="1:7" ht="15" customHeight="1">
      <c r="A357" s="2549"/>
      <c r="B357" s="2416"/>
      <c r="C357" s="2406"/>
      <c r="D357" s="324" t="s">
        <v>4655</v>
      </c>
      <c r="E357" s="325">
        <v>4.2999999999999999E-4</v>
      </c>
      <c r="F357" s="2500"/>
      <c r="G357" s="2481"/>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401" t="s">
        <v>4866</v>
      </c>
      <c r="B361" s="2404" t="s">
        <v>4867</v>
      </c>
      <c r="C361" s="2407">
        <v>1.2400000000000001E-4</v>
      </c>
      <c r="D361" s="429" t="s">
        <v>4638</v>
      </c>
      <c r="E361" s="430">
        <v>0</v>
      </c>
      <c r="F361" s="2551">
        <v>98.35</v>
      </c>
      <c r="G361" s="2554" t="s">
        <v>4767</v>
      </c>
    </row>
    <row r="362" spans="1:7" ht="15" customHeight="1">
      <c r="A362" s="2400"/>
      <c r="B362" s="2403"/>
      <c r="C362" s="2406"/>
      <c r="D362" s="431" t="s">
        <v>4647</v>
      </c>
      <c r="E362" s="322">
        <v>0</v>
      </c>
      <c r="F362" s="2552"/>
      <c r="G362" s="2555"/>
    </row>
    <row r="363" spans="1:7" ht="15" customHeight="1">
      <c r="A363" s="2400"/>
      <c r="B363" s="2403"/>
      <c r="C363" s="2406"/>
      <c r="D363" s="431" t="s">
        <v>4648</v>
      </c>
      <c r="E363" s="322">
        <v>0</v>
      </c>
      <c r="F363" s="2552"/>
      <c r="G363" s="2555"/>
    </row>
    <row r="364" spans="1:7" ht="15" customHeight="1">
      <c r="A364" s="2400"/>
      <c r="B364" s="2403"/>
      <c r="C364" s="2406"/>
      <c r="D364" s="431" t="s">
        <v>4649</v>
      </c>
      <c r="E364" s="322">
        <v>1.3300000000000001E-4</v>
      </c>
      <c r="F364" s="2552"/>
      <c r="G364" s="2555"/>
    </row>
    <row r="365" spans="1:7" ht="15" customHeight="1">
      <c r="A365" s="2400"/>
      <c r="B365" s="2403"/>
      <c r="C365" s="2406"/>
      <c r="D365" s="431" t="s">
        <v>4650</v>
      </c>
      <c r="E365" s="322">
        <v>0</v>
      </c>
      <c r="F365" s="2552"/>
      <c r="G365" s="2555"/>
    </row>
    <row r="366" spans="1:7" ht="15" customHeight="1">
      <c r="A366" s="2400"/>
      <c r="B366" s="2403"/>
      <c r="C366" s="2406"/>
      <c r="D366" s="432" t="s">
        <v>4774</v>
      </c>
      <c r="E366" s="433">
        <v>2.2900000000000001E-4</v>
      </c>
      <c r="F366" s="2552"/>
      <c r="G366" s="2555"/>
    </row>
    <row r="367" spans="1:7" ht="15" customHeight="1">
      <c r="A367" s="2445"/>
      <c r="B367" s="2446"/>
      <c r="C367" s="2447"/>
      <c r="D367" s="434" t="s">
        <v>4635</v>
      </c>
      <c r="E367" s="435">
        <v>2.0000000000000002E-5</v>
      </c>
      <c r="F367" s="2553"/>
      <c r="G367" s="2556"/>
    </row>
    <row r="368" spans="1:7" ht="15" customHeight="1">
      <c r="A368" s="2400" t="s">
        <v>4868</v>
      </c>
      <c r="B368" s="2403" t="s">
        <v>4869</v>
      </c>
      <c r="C368" s="2406" t="s">
        <v>4627</v>
      </c>
      <c r="D368" s="326" t="s">
        <v>4638</v>
      </c>
      <c r="E368" s="320">
        <v>0</v>
      </c>
      <c r="F368" s="2418" t="s">
        <v>4633</v>
      </c>
      <c r="G368" s="2444"/>
    </row>
    <row r="369" spans="1:7" ht="15" customHeight="1">
      <c r="A369" s="2400"/>
      <c r="B369" s="2403"/>
      <c r="C369" s="2406"/>
      <c r="D369" s="321" t="s">
        <v>4634</v>
      </c>
      <c r="E369" s="322">
        <v>5.4000000000000001E-4</v>
      </c>
      <c r="F369" s="2418"/>
      <c r="G369" s="2444"/>
    </row>
    <row r="370" spans="1:7" ht="15" customHeight="1">
      <c r="A370" s="2445"/>
      <c r="B370" s="2446"/>
      <c r="C370" s="2447"/>
      <c r="D370" s="324" t="s">
        <v>4635</v>
      </c>
      <c r="E370" s="325">
        <v>4.3600000000000003E-4</v>
      </c>
      <c r="F370" s="2448"/>
      <c r="G370" s="2449"/>
    </row>
    <row r="371" spans="1:7" ht="30" customHeight="1">
      <c r="A371" s="311" t="s">
        <v>4870</v>
      </c>
      <c r="B371" s="328" t="s">
        <v>4871</v>
      </c>
      <c r="C371" s="313">
        <v>2.61E-4</v>
      </c>
      <c r="D371" s="314"/>
      <c r="E371" s="315">
        <v>3.1700000000000001E-4</v>
      </c>
      <c r="F371" s="316">
        <v>92.63</v>
      </c>
      <c r="G371" s="317" t="s">
        <v>4639</v>
      </c>
    </row>
    <row r="372" spans="1:7" ht="15" customHeight="1">
      <c r="A372" s="2400" t="s">
        <v>4872</v>
      </c>
      <c r="B372" s="2403" t="s">
        <v>4873</v>
      </c>
      <c r="C372" s="2406">
        <v>5.0900000000000001E-4</v>
      </c>
      <c r="D372" s="326" t="s">
        <v>4638</v>
      </c>
      <c r="E372" s="320">
        <v>0</v>
      </c>
      <c r="F372" s="2418">
        <v>97.2</v>
      </c>
      <c r="G372" s="2444" t="s">
        <v>4639</v>
      </c>
    </row>
    <row r="373" spans="1:7" ht="15" customHeight="1">
      <c r="A373" s="2400"/>
      <c r="B373" s="2403"/>
      <c r="C373" s="2406"/>
      <c r="D373" s="321" t="s">
        <v>4647</v>
      </c>
      <c r="E373" s="322">
        <v>1.25E-4</v>
      </c>
      <c r="F373" s="2418"/>
      <c r="G373" s="2444"/>
    </row>
    <row r="374" spans="1:7" ht="15" customHeight="1">
      <c r="A374" s="2400"/>
      <c r="B374" s="2403"/>
      <c r="C374" s="2406"/>
      <c r="D374" s="321" t="s">
        <v>4648</v>
      </c>
      <c r="E374" s="322">
        <v>1.6899999999999999E-4</v>
      </c>
      <c r="F374" s="2418"/>
      <c r="G374" s="2444"/>
    </row>
    <row r="375" spans="1:7" ht="15" customHeight="1">
      <c r="A375" s="2400"/>
      <c r="B375" s="2403"/>
      <c r="C375" s="2406"/>
      <c r="D375" s="321" t="s">
        <v>4649</v>
      </c>
      <c r="E375" s="322">
        <v>2.5700000000000001E-4</v>
      </c>
      <c r="F375" s="2418"/>
      <c r="G375" s="2444"/>
    </row>
    <row r="376" spans="1:7" ht="15" customHeight="1">
      <c r="A376" s="2400"/>
      <c r="B376" s="2403"/>
      <c r="C376" s="2406"/>
      <c r="D376" s="327" t="s">
        <v>4714</v>
      </c>
      <c r="E376" s="322">
        <v>3.01E-4</v>
      </c>
      <c r="F376" s="2418"/>
      <c r="G376" s="2444"/>
    </row>
    <row r="377" spans="1:7" ht="15" customHeight="1">
      <c r="A377" s="2400"/>
      <c r="B377" s="2403"/>
      <c r="C377" s="2406"/>
      <c r="D377" s="327" t="s">
        <v>4699</v>
      </c>
      <c r="E377" s="322">
        <v>3.7800000000000003E-4</v>
      </c>
      <c r="F377" s="2418"/>
      <c r="G377" s="2444"/>
    </row>
    <row r="378" spans="1:7" ht="15" customHeight="1">
      <c r="A378" s="2400"/>
      <c r="B378" s="2403"/>
      <c r="C378" s="2406"/>
      <c r="D378" s="327" t="s">
        <v>4720</v>
      </c>
      <c r="E378" s="322">
        <v>0</v>
      </c>
      <c r="F378" s="2418"/>
      <c r="G378" s="2444"/>
    </row>
    <row r="379" spans="1:7" ht="15" customHeight="1">
      <c r="A379" s="2400"/>
      <c r="B379" s="2403"/>
      <c r="C379" s="2406"/>
      <c r="D379" s="327" t="s">
        <v>4653</v>
      </c>
      <c r="E379" s="322">
        <v>0</v>
      </c>
      <c r="F379" s="2418"/>
      <c r="G379" s="2444"/>
    </row>
    <row r="380" spans="1:7" ht="15" customHeight="1">
      <c r="A380" s="2400"/>
      <c r="B380" s="2403"/>
      <c r="C380" s="2406"/>
      <c r="D380" s="327" t="s">
        <v>4654</v>
      </c>
      <c r="E380" s="322">
        <v>6.0800000000000003E-4</v>
      </c>
      <c r="F380" s="2418"/>
      <c r="G380" s="2444"/>
    </row>
    <row r="381" spans="1:7" ht="15" customHeight="1">
      <c r="A381" s="2400"/>
      <c r="B381" s="2403"/>
      <c r="C381" s="2406"/>
      <c r="D381" s="324" t="s">
        <v>4635</v>
      </c>
      <c r="E381" s="325">
        <v>5.4600000000000004E-4</v>
      </c>
      <c r="F381" s="2418"/>
      <c r="G381" s="2444"/>
    </row>
    <row r="382" spans="1:7" ht="30" customHeight="1">
      <c r="A382" s="311" t="s">
        <v>4874</v>
      </c>
      <c r="B382" s="328" t="s">
        <v>4875</v>
      </c>
      <c r="C382" s="313">
        <v>4.8000000000000001E-4</v>
      </c>
      <c r="D382" s="314"/>
      <c r="E382" s="315">
        <v>5.1699999999999999E-4</v>
      </c>
      <c r="F382" s="316">
        <v>89.8</v>
      </c>
      <c r="G382" s="317" t="s">
        <v>4639</v>
      </c>
    </row>
    <row r="383" spans="1:7" ht="15" customHeight="1">
      <c r="A383" s="2400" t="s">
        <v>4876</v>
      </c>
      <c r="B383" s="2403" t="s">
        <v>4877</v>
      </c>
      <c r="C383" s="2406">
        <v>1.84E-4</v>
      </c>
      <c r="D383" s="326" t="s">
        <v>4638</v>
      </c>
      <c r="E383" s="320">
        <v>0</v>
      </c>
      <c r="F383" s="2500">
        <v>100</v>
      </c>
      <c r="G383" s="2444"/>
    </row>
    <row r="384" spans="1:7" ht="15" customHeight="1">
      <c r="A384" s="2400"/>
      <c r="B384" s="2403"/>
      <c r="C384" s="2406"/>
      <c r="D384" s="321" t="s">
        <v>4647</v>
      </c>
      <c r="E384" s="322">
        <v>0</v>
      </c>
      <c r="F384" s="2500"/>
      <c r="G384" s="2444"/>
    </row>
    <row r="385" spans="1:7" ht="15" customHeight="1">
      <c r="A385" s="2400"/>
      <c r="B385" s="2403"/>
      <c r="C385" s="2406"/>
      <c r="D385" s="327" t="s">
        <v>4710</v>
      </c>
      <c r="E385" s="322">
        <v>2.1100000000000001E-4</v>
      </c>
      <c r="F385" s="2500"/>
      <c r="G385" s="2444"/>
    </row>
    <row r="386" spans="1:7" ht="15" customHeight="1">
      <c r="A386" s="2400"/>
      <c r="B386" s="2403"/>
      <c r="C386" s="2406"/>
      <c r="D386" s="324" t="s">
        <v>4635</v>
      </c>
      <c r="E386" s="325">
        <v>1.5300000000000001E-4</v>
      </c>
      <c r="F386" s="2500"/>
      <c r="G386" s="2444"/>
    </row>
    <row r="387" spans="1:7" ht="15" customHeight="1">
      <c r="A387" s="2400" t="s">
        <v>4878</v>
      </c>
      <c r="B387" s="2416" t="s">
        <v>4879</v>
      </c>
      <c r="C387" s="2406">
        <v>4.37E-4</v>
      </c>
      <c r="D387" s="326" t="s">
        <v>4638</v>
      </c>
      <c r="E387" s="320">
        <v>0</v>
      </c>
      <c r="F387" s="2418">
        <v>100</v>
      </c>
      <c r="G387" s="2444"/>
    </row>
    <row r="388" spans="1:7" ht="15" customHeight="1">
      <c r="A388" s="2400"/>
      <c r="B388" s="2416"/>
      <c r="C388" s="2406"/>
      <c r="D388" s="321" t="s">
        <v>4634</v>
      </c>
      <c r="E388" s="322">
        <v>4.5399999999999998E-4</v>
      </c>
      <c r="F388" s="2418"/>
      <c r="G388" s="2444"/>
    </row>
    <row r="389" spans="1:7" ht="15" customHeight="1">
      <c r="A389" s="2400"/>
      <c r="B389" s="2416"/>
      <c r="C389" s="2406"/>
      <c r="D389" s="324" t="s">
        <v>4635</v>
      </c>
      <c r="E389" s="325">
        <v>3.0600000000000001E-4</v>
      </c>
      <c r="F389" s="2418"/>
      <c r="G389" s="2444"/>
    </row>
    <row r="390" spans="1:7" ht="15" customHeight="1">
      <c r="A390" s="2400" t="s">
        <v>4880</v>
      </c>
      <c r="B390" s="2416" t="s">
        <v>4881</v>
      </c>
      <c r="C390" s="2406">
        <v>3.8099999999999999E-4</v>
      </c>
      <c r="D390" s="326" t="s">
        <v>4638</v>
      </c>
      <c r="E390" s="320">
        <v>0</v>
      </c>
      <c r="F390" s="2418">
        <v>89.11</v>
      </c>
      <c r="G390" s="2444" t="s">
        <v>4639</v>
      </c>
    </row>
    <row r="391" spans="1:7" ht="15" customHeight="1">
      <c r="A391" s="2400"/>
      <c r="B391" s="2416"/>
      <c r="C391" s="2406"/>
      <c r="D391" s="327" t="s">
        <v>4709</v>
      </c>
      <c r="E391" s="338">
        <v>0</v>
      </c>
      <c r="F391" s="2418"/>
      <c r="G391" s="2444"/>
    </row>
    <row r="392" spans="1:7" ht="15" customHeight="1">
      <c r="A392" s="2400"/>
      <c r="B392" s="2416"/>
      <c r="C392" s="2406"/>
      <c r="D392" s="327" t="s">
        <v>4710</v>
      </c>
      <c r="E392" s="322">
        <v>6.4700000000000001E-4</v>
      </c>
      <c r="F392" s="2418"/>
      <c r="G392" s="2444"/>
    </row>
    <row r="393" spans="1:7" ht="15" customHeight="1">
      <c r="A393" s="2400"/>
      <c r="B393" s="2416"/>
      <c r="C393" s="2406"/>
      <c r="D393" s="324" t="s">
        <v>4635</v>
      </c>
      <c r="E393" s="325">
        <v>4.1899999999999999E-4</v>
      </c>
      <c r="F393" s="2418"/>
      <c r="G393" s="2444"/>
    </row>
    <row r="394" spans="1:7" ht="25.5" customHeight="1">
      <c r="A394" s="304" t="s">
        <v>4882</v>
      </c>
      <c r="B394" s="318" t="s">
        <v>4883</v>
      </c>
      <c r="C394" s="306">
        <v>4.37E-4</v>
      </c>
      <c r="D394" s="395"/>
      <c r="E394" s="407">
        <v>4.3800000000000002E-4</v>
      </c>
      <c r="F394" s="309">
        <v>57.25</v>
      </c>
      <c r="G394" s="310" t="s">
        <v>4639</v>
      </c>
    </row>
    <row r="395" spans="1:7" ht="15" customHeight="1">
      <c r="A395" s="2428" t="s">
        <v>4884</v>
      </c>
      <c r="B395" s="2431" t="s">
        <v>4885</v>
      </c>
      <c r="C395" s="2545">
        <v>5.2599999999999999E-4</v>
      </c>
      <c r="D395" s="353" t="s">
        <v>4638</v>
      </c>
      <c r="E395" s="354">
        <v>0</v>
      </c>
      <c r="F395" s="2533">
        <v>99.46</v>
      </c>
      <c r="G395" s="2460" t="s">
        <v>4639</v>
      </c>
    </row>
    <row r="396" spans="1:7" ht="15" customHeight="1">
      <c r="A396" s="2429"/>
      <c r="B396" s="2403"/>
      <c r="C396" s="2492"/>
      <c r="D396" s="321" t="s">
        <v>4634</v>
      </c>
      <c r="E396" s="350">
        <v>5.5900000000000004E-4</v>
      </c>
      <c r="F396" s="2500"/>
      <c r="G396" s="2477"/>
    </row>
    <row r="397" spans="1:7" ht="15" customHeight="1">
      <c r="A397" s="2430"/>
      <c r="B397" s="2424"/>
      <c r="C397" s="2498"/>
      <c r="D397" s="335" t="s">
        <v>4635</v>
      </c>
      <c r="E397" s="336">
        <v>4.73E-4</v>
      </c>
      <c r="F397" s="2546"/>
      <c r="G397" s="2462"/>
    </row>
    <row r="398" spans="1:7" ht="15" customHeight="1">
      <c r="A398" s="2419" t="s">
        <v>4886</v>
      </c>
      <c r="B398" s="2404" t="s">
        <v>4887</v>
      </c>
      <c r="C398" s="2547">
        <v>4.6799999999999999E-4</v>
      </c>
      <c r="D398" s="389" t="s">
        <v>4638</v>
      </c>
      <c r="E398" s="338">
        <v>0</v>
      </c>
      <c r="F398" s="2410">
        <v>88.3</v>
      </c>
      <c r="G398" s="2481" t="s">
        <v>4639</v>
      </c>
    </row>
    <row r="399" spans="1:7" ht="15" customHeight="1">
      <c r="A399" s="2419"/>
      <c r="B399" s="2404"/>
      <c r="C399" s="2547"/>
      <c r="D399" s="331" t="s">
        <v>4647</v>
      </c>
      <c r="E399" s="322">
        <v>0</v>
      </c>
      <c r="F399" s="2410"/>
      <c r="G399" s="2481"/>
    </row>
    <row r="400" spans="1:7" ht="15" customHeight="1">
      <c r="A400" s="2419"/>
      <c r="B400" s="2404"/>
      <c r="C400" s="2547"/>
      <c r="D400" s="332" t="s">
        <v>4710</v>
      </c>
      <c r="E400" s="322">
        <v>4.3600000000000003E-4</v>
      </c>
      <c r="F400" s="2410"/>
      <c r="G400" s="2481"/>
    </row>
    <row r="401" spans="1:7" ht="15" customHeight="1">
      <c r="A401" s="2420"/>
      <c r="B401" s="2421"/>
      <c r="C401" s="2548"/>
      <c r="D401" s="333" t="s">
        <v>4635</v>
      </c>
      <c r="E401" s="325">
        <v>3.9599999999999998E-4</v>
      </c>
      <c r="F401" s="2410"/>
      <c r="G401" s="2481"/>
    </row>
    <row r="402" spans="1:7" ht="15" customHeight="1">
      <c r="A402" s="2401" t="s">
        <v>4888</v>
      </c>
      <c r="B402" s="2404" t="s">
        <v>4889</v>
      </c>
      <c r="C402" s="2407">
        <v>1.7000000000000001E-4</v>
      </c>
      <c r="D402" s="326" t="s">
        <v>4638</v>
      </c>
      <c r="E402" s="320">
        <v>0</v>
      </c>
      <c r="F402" s="2418">
        <v>100</v>
      </c>
      <c r="G402" s="2444"/>
    </row>
    <row r="403" spans="1:7" ht="15" customHeight="1">
      <c r="A403" s="2400"/>
      <c r="B403" s="2403"/>
      <c r="C403" s="2406"/>
      <c r="D403" s="388" t="s">
        <v>4634</v>
      </c>
      <c r="E403" s="322">
        <v>2.0599999999999999E-4</v>
      </c>
      <c r="F403" s="2418"/>
      <c r="G403" s="2444"/>
    </row>
    <row r="404" spans="1:7" ht="15" customHeight="1">
      <c r="A404" s="2400"/>
      <c r="B404" s="2403"/>
      <c r="C404" s="2406"/>
      <c r="D404" s="324" t="s">
        <v>4635</v>
      </c>
      <c r="E404" s="325">
        <v>2.31E-4</v>
      </c>
      <c r="F404" s="2418"/>
      <c r="G404" s="2444"/>
    </row>
    <row r="405" spans="1:7" ht="15" customHeight="1">
      <c r="A405" s="2400" t="s">
        <v>4890</v>
      </c>
      <c r="B405" s="2403" t="s">
        <v>4891</v>
      </c>
      <c r="C405" s="2406">
        <v>4.5300000000000001E-4</v>
      </c>
      <c r="D405" s="326" t="s">
        <v>4638</v>
      </c>
      <c r="E405" s="320">
        <v>0</v>
      </c>
      <c r="F405" s="2418">
        <v>100</v>
      </c>
      <c r="G405" s="2444"/>
    </row>
    <row r="406" spans="1:7" ht="15" customHeight="1">
      <c r="A406" s="2400"/>
      <c r="B406" s="2403"/>
      <c r="C406" s="2406"/>
      <c r="D406" s="321" t="s">
        <v>4634</v>
      </c>
      <c r="E406" s="322">
        <v>4.5600000000000003E-4</v>
      </c>
      <c r="F406" s="2418"/>
      <c r="G406" s="2444"/>
    </row>
    <row r="407" spans="1:7" ht="15" customHeight="1">
      <c r="A407" s="2400"/>
      <c r="B407" s="2403"/>
      <c r="C407" s="2406"/>
      <c r="D407" s="324" t="s">
        <v>4635</v>
      </c>
      <c r="E407" s="325">
        <v>3.0600000000000001E-4</v>
      </c>
      <c r="F407" s="2418"/>
      <c r="G407" s="2444"/>
    </row>
    <row r="408" spans="1:7" ht="15" customHeight="1">
      <c r="A408" s="2400" t="s">
        <v>4892</v>
      </c>
      <c r="B408" s="2416" t="s">
        <v>4893</v>
      </c>
      <c r="C408" s="2406">
        <v>5.2400000000000005E-4</v>
      </c>
      <c r="D408" s="326" t="s">
        <v>4638</v>
      </c>
      <c r="E408" s="320">
        <v>0</v>
      </c>
      <c r="F408" s="2418">
        <v>94.09</v>
      </c>
      <c r="G408" s="2444" t="s">
        <v>4639</v>
      </c>
    </row>
    <row r="409" spans="1:7" ht="15" customHeight="1">
      <c r="A409" s="2400"/>
      <c r="B409" s="2403"/>
      <c r="C409" s="2406"/>
      <c r="D409" s="321" t="s">
        <v>4647</v>
      </c>
      <c r="E409" s="322">
        <v>0</v>
      </c>
      <c r="F409" s="2418"/>
      <c r="G409" s="2444"/>
    </row>
    <row r="410" spans="1:7" ht="15" customHeight="1">
      <c r="A410" s="2400"/>
      <c r="B410" s="2403"/>
      <c r="C410" s="2406"/>
      <c r="D410" s="321" t="s">
        <v>4648</v>
      </c>
      <c r="E410" s="322">
        <v>0</v>
      </c>
      <c r="F410" s="2418"/>
      <c r="G410" s="2444"/>
    </row>
    <row r="411" spans="1:7" ht="15" customHeight="1">
      <c r="A411" s="2400"/>
      <c r="B411" s="2403"/>
      <c r="C411" s="2406"/>
      <c r="D411" s="321" t="s">
        <v>4649</v>
      </c>
      <c r="E411" s="322">
        <v>0</v>
      </c>
      <c r="F411" s="2418"/>
      <c r="G411" s="2444"/>
    </row>
    <row r="412" spans="1:7" ht="15" customHeight="1">
      <c r="A412" s="2400"/>
      <c r="B412" s="2403"/>
      <c r="C412" s="2406"/>
      <c r="D412" s="321" t="s">
        <v>4894</v>
      </c>
      <c r="E412" s="322">
        <v>5.7700000000000004E-4</v>
      </c>
      <c r="F412" s="2418"/>
      <c r="G412" s="2444"/>
    </row>
    <row r="413" spans="1:7" ht="15" customHeight="1">
      <c r="A413" s="2400"/>
      <c r="B413" s="2403"/>
      <c r="C413" s="2406"/>
      <c r="D413" s="324" t="s">
        <v>4635</v>
      </c>
      <c r="E413" s="325">
        <v>2.2599999999999999E-4</v>
      </c>
      <c r="F413" s="2418"/>
      <c r="G413" s="2444"/>
    </row>
    <row r="414" spans="1:7" ht="15" customHeight="1">
      <c r="A414" s="311" t="s">
        <v>4895</v>
      </c>
      <c r="B414" s="328" t="s">
        <v>4896</v>
      </c>
      <c r="C414" s="313">
        <v>4.5399999999999998E-4</v>
      </c>
      <c r="D414" s="314"/>
      <c r="E414" s="315">
        <v>4.57E-4</v>
      </c>
      <c r="F414" s="316">
        <v>100</v>
      </c>
      <c r="G414" s="317"/>
    </row>
    <row r="415" spans="1:7" ht="15" customHeight="1">
      <c r="A415" s="2400" t="s">
        <v>4897</v>
      </c>
      <c r="B415" s="2403" t="s">
        <v>4898</v>
      </c>
      <c r="C415" s="2406">
        <v>5.0199999999999995E-4</v>
      </c>
      <c r="D415" s="326" t="s">
        <v>4638</v>
      </c>
      <c r="E415" s="320">
        <v>0</v>
      </c>
      <c r="F415" s="2418">
        <v>100</v>
      </c>
      <c r="G415" s="2444"/>
    </row>
    <row r="416" spans="1:7" ht="15" customHeight="1">
      <c r="A416" s="2400"/>
      <c r="B416" s="2403"/>
      <c r="C416" s="2406"/>
      <c r="D416" s="321" t="s">
        <v>4634</v>
      </c>
      <c r="E416" s="322">
        <v>5.1500000000000005E-4</v>
      </c>
      <c r="F416" s="2418"/>
      <c r="G416" s="2444"/>
    </row>
    <row r="417" spans="1:7" ht="15" customHeight="1">
      <c r="A417" s="2400"/>
      <c r="B417" s="2403"/>
      <c r="C417" s="2406"/>
      <c r="D417" s="324" t="s">
        <v>4635</v>
      </c>
      <c r="E417" s="325">
        <v>4.6200000000000001E-4</v>
      </c>
      <c r="F417" s="2418"/>
      <c r="G417" s="2444"/>
    </row>
    <row r="418" spans="1:7" ht="15" customHeight="1">
      <c r="A418" s="2400" t="s">
        <v>4899</v>
      </c>
      <c r="B418" s="2416" t="s">
        <v>4900</v>
      </c>
      <c r="C418" s="2406">
        <v>4.2200000000000001E-4</v>
      </c>
      <c r="D418" s="326" t="s">
        <v>4638</v>
      </c>
      <c r="E418" s="418">
        <v>0</v>
      </c>
      <c r="F418" s="2453">
        <v>100</v>
      </c>
      <c r="G418" s="2444"/>
    </row>
    <row r="419" spans="1:7" ht="15" customHeight="1">
      <c r="A419" s="2400"/>
      <c r="B419" s="2416"/>
      <c r="C419" s="2406"/>
      <c r="D419" s="321" t="s">
        <v>4634</v>
      </c>
      <c r="E419" s="322">
        <v>4.6799999999999999E-4</v>
      </c>
      <c r="F419" s="2453"/>
      <c r="G419" s="2444"/>
    </row>
    <row r="420" spans="1:7" ht="15" customHeight="1">
      <c r="A420" s="2400"/>
      <c r="B420" s="2416"/>
      <c r="C420" s="2406"/>
      <c r="D420" s="324" t="s">
        <v>4635</v>
      </c>
      <c r="E420" s="325">
        <v>5.0000000000000001E-4</v>
      </c>
      <c r="F420" s="2453"/>
      <c r="G420" s="2444"/>
    </row>
    <row r="421" spans="1:7" ht="15" customHeight="1">
      <c r="A421" s="2400" t="s">
        <v>4901</v>
      </c>
      <c r="B421" s="2403" t="s">
        <v>4902</v>
      </c>
      <c r="C421" s="2406">
        <v>4.2299999999999998E-4</v>
      </c>
      <c r="D421" s="326" t="s">
        <v>4638</v>
      </c>
      <c r="E421" s="418">
        <v>0</v>
      </c>
      <c r="F421" s="2418">
        <v>100</v>
      </c>
      <c r="G421" s="2444"/>
    </row>
    <row r="422" spans="1:7" ht="15" customHeight="1">
      <c r="A422" s="2400"/>
      <c r="B422" s="2403"/>
      <c r="C422" s="2406"/>
      <c r="D422" s="321" t="s">
        <v>4634</v>
      </c>
      <c r="E422" s="322">
        <v>4.6999999999999999E-4</v>
      </c>
      <c r="F422" s="2418"/>
      <c r="G422" s="2444"/>
    </row>
    <row r="423" spans="1:7" ht="15" customHeight="1">
      <c r="A423" s="2400"/>
      <c r="B423" s="2403"/>
      <c r="C423" s="2406"/>
      <c r="D423" s="324" t="s">
        <v>4635</v>
      </c>
      <c r="E423" s="325">
        <v>5.0299999999999997E-4</v>
      </c>
      <c r="F423" s="2418"/>
      <c r="G423" s="2444"/>
    </row>
    <row r="424" spans="1:7" ht="15" customHeight="1">
      <c r="A424" s="2400" t="s">
        <v>4903</v>
      </c>
      <c r="B424" s="2403" t="s">
        <v>4904</v>
      </c>
      <c r="C424" s="2406">
        <v>3.0299999999999999E-4</v>
      </c>
      <c r="D424" s="326" t="s">
        <v>4638</v>
      </c>
      <c r="E424" s="320">
        <v>0</v>
      </c>
      <c r="F424" s="2418">
        <v>35.97</v>
      </c>
      <c r="G424" s="2444" t="s">
        <v>4639</v>
      </c>
    </row>
    <row r="425" spans="1:7" ht="15" customHeight="1">
      <c r="A425" s="2400"/>
      <c r="B425" s="2403"/>
      <c r="C425" s="2406"/>
      <c r="D425" s="321" t="s">
        <v>4634</v>
      </c>
      <c r="E425" s="322">
        <v>4.15E-4</v>
      </c>
      <c r="F425" s="2418"/>
      <c r="G425" s="2444"/>
    </row>
    <row r="426" spans="1:7" ht="15" customHeight="1">
      <c r="A426" s="2423"/>
      <c r="B426" s="2424"/>
      <c r="C426" s="2425"/>
      <c r="D426" s="335" t="s">
        <v>4635</v>
      </c>
      <c r="E426" s="336">
        <v>5.71E-4</v>
      </c>
      <c r="F426" s="2426"/>
      <c r="G426" s="2455"/>
    </row>
    <row r="427" spans="1:7" ht="15" customHeight="1">
      <c r="A427" s="2401" t="s">
        <v>4905</v>
      </c>
      <c r="B427" s="2404" t="s">
        <v>4906</v>
      </c>
      <c r="C427" s="2407">
        <v>4.6900000000000002E-4</v>
      </c>
      <c r="D427" s="337" t="s">
        <v>4638</v>
      </c>
      <c r="E427" s="338">
        <v>0</v>
      </c>
      <c r="F427" s="2410">
        <v>100</v>
      </c>
      <c r="G427" s="2481"/>
    </row>
    <row r="428" spans="1:7" ht="15" customHeight="1">
      <c r="A428" s="2400"/>
      <c r="B428" s="2403"/>
      <c r="C428" s="2406"/>
      <c r="D428" s="321" t="s">
        <v>4634</v>
      </c>
      <c r="E428" s="322">
        <v>4.2999999999999999E-4</v>
      </c>
      <c r="F428" s="2418"/>
      <c r="G428" s="2444"/>
    </row>
    <row r="429" spans="1:7" ht="15" customHeight="1">
      <c r="A429" s="2400"/>
      <c r="B429" s="2403"/>
      <c r="C429" s="2406"/>
      <c r="D429" s="324" t="s">
        <v>4635</v>
      </c>
      <c r="E429" s="325">
        <v>4.3600000000000003E-4</v>
      </c>
      <c r="F429" s="2418"/>
      <c r="G429" s="2444"/>
    </row>
    <row r="430" spans="1:7" ht="16.5" customHeight="1">
      <c r="A430" s="2400" t="s">
        <v>4907</v>
      </c>
      <c r="B430" s="2403" t="s">
        <v>4908</v>
      </c>
      <c r="C430" s="2406">
        <v>4.44E-4</v>
      </c>
      <c r="D430" s="326" t="s">
        <v>4638</v>
      </c>
      <c r="E430" s="320">
        <v>0</v>
      </c>
      <c r="F430" s="2418">
        <v>45.28</v>
      </c>
      <c r="G430" s="2444" t="s">
        <v>4639</v>
      </c>
    </row>
    <row r="431" spans="1:7" ht="16.5" customHeight="1">
      <c r="A431" s="2400"/>
      <c r="B431" s="2403"/>
      <c r="C431" s="2406"/>
      <c r="D431" s="321" t="s">
        <v>4634</v>
      </c>
      <c r="E431" s="322">
        <v>4.0200000000000001E-4</v>
      </c>
      <c r="F431" s="2418"/>
      <c r="G431" s="2444"/>
    </row>
    <row r="432" spans="1:7" ht="15" customHeight="1">
      <c r="A432" s="2445"/>
      <c r="B432" s="2446"/>
      <c r="C432" s="2447"/>
      <c r="D432" s="324" t="s">
        <v>4635</v>
      </c>
      <c r="E432" s="315">
        <v>4.2400000000000001E-4</v>
      </c>
      <c r="F432" s="2448"/>
      <c r="G432" s="2449"/>
    </row>
    <row r="433" spans="1:7" ht="15" customHeight="1">
      <c r="A433" s="2400" t="s">
        <v>4909</v>
      </c>
      <c r="B433" s="2403" t="s">
        <v>4910</v>
      </c>
      <c r="C433" s="2406">
        <v>3.7800000000000003E-4</v>
      </c>
      <c r="D433" s="326" t="s">
        <v>4638</v>
      </c>
      <c r="E433" s="320">
        <v>0</v>
      </c>
      <c r="F433" s="2418">
        <v>97.41</v>
      </c>
      <c r="G433" s="2543" t="s">
        <v>4911</v>
      </c>
    </row>
    <row r="434" spans="1:7" ht="15" customHeight="1">
      <c r="A434" s="2400"/>
      <c r="B434" s="2403"/>
      <c r="C434" s="2406"/>
      <c r="D434" s="321" t="s">
        <v>4647</v>
      </c>
      <c r="E434" s="322">
        <v>3.7800000000000003E-4</v>
      </c>
      <c r="F434" s="2418"/>
      <c r="G434" s="2543"/>
    </row>
    <row r="435" spans="1:7" ht="15" customHeight="1">
      <c r="A435" s="2400"/>
      <c r="B435" s="2403"/>
      <c r="C435" s="2406"/>
      <c r="D435" s="321" t="s">
        <v>4648</v>
      </c>
      <c r="E435" s="322">
        <v>0</v>
      </c>
      <c r="F435" s="2418"/>
      <c r="G435" s="2543"/>
    </row>
    <row r="436" spans="1:7" ht="15" customHeight="1">
      <c r="A436" s="2400"/>
      <c r="B436" s="2403"/>
      <c r="C436" s="2406"/>
      <c r="D436" s="321" t="s">
        <v>4649</v>
      </c>
      <c r="E436" s="322">
        <v>0</v>
      </c>
      <c r="F436" s="2418"/>
      <c r="G436" s="2543"/>
    </row>
    <row r="437" spans="1:7" ht="15" customHeight="1">
      <c r="A437" s="2400"/>
      <c r="B437" s="2403"/>
      <c r="C437" s="2406"/>
      <c r="D437" s="321" t="s">
        <v>4650</v>
      </c>
      <c r="E437" s="322">
        <v>0</v>
      </c>
      <c r="F437" s="2418"/>
      <c r="G437" s="2543"/>
    </row>
    <row r="438" spans="1:7" ht="15" customHeight="1">
      <c r="A438" s="2400"/>
      <c r="B438" s="2403"/>
      <c r="C438" s="2406"/>
      <c r="D438" s="321" t="s">
        <v>4651</v>
      </c>
      <c r="E438" s="322">
        <v>0</v>
      </c>
      <c r="F438" s="2418"/>
      <c r="G438" s="2543"/>
    </row>
    <row r="439" spans="1:7" ht="15" customHeight="1">
      <c r="A439" s="2400"/>
      <c r="B439" s="2403"/>
      <c r="C439" s="2406"/>
      <c r="D439" s="321" t="s">
        <v>4652</v>
      </c>
      <c r="E439" s="322">
        <v>0</v>
      </c>
      <c r="F439" s="2418"/>
      <c r="G439" s="2543"/>
    </row>
    <row r="440" spans="1:7" ht="15" customHeight="1">
      <c r="A440" s="2400"/>
      <c r="B440" s="2403"/>
      <c r="C440" s="2406"/>
      <c r="D440" s="321" t="s">
        <v>4673</v>
      </c>
      <c r="E440" s="322">
        <v>1E-4</v>
      </c>
      <c r="F440" s="2418"/>
      <c r="G440" s="2543"/>
    </row>
    <row r="441" spans="1:7" ht="15" customHeight="1">
      <c r="A441" s="2400"/>
      <c r="B441" s="2403"/>
      <c r="C441" s="2406"/>
      <c r="D441" s="321" t="s">
        <v>4912</v>
      </c>
      <c r="E441" s="322">
        <v>2.9999999999999997E-4</v>
      </c>
      <c r="F441" s="2418"/>
      <c r="G441" s="2543"/>
    </row>
    <row r="442" spans="1:7" ht="15" customHeight="1">
      <c r="A442" s="2400"/>
      <c r="B442" s="2403"/>
      <c r="C442" s="2406"/>
      <c r="D442" s="321" t="s">
        <v>4700</v>
      </c>
      <c r="E442" s="322">
        <v>4.0000000000000002E-4</v>
      </c>
      <c r="F442" s="2418"/>
      <c r="G442" s="2543"/>
    </row>
    <row r="443" spans="1:7" ht="15" customHeight="1">
      <c r="A443" s="2400"/>
      <c r="B443" s="2403"/>
      <c r="C443" s="2406"/>
      <c r="D443" s="327" t="s">
        <v>4676</v>
      </c>
      <c r="E443" s="322">
        <v>5.8399999999999999E-4</v>
      </c>
      <c r="F443" s="2418"/>
      <c r="G443" s="2543"/>
    </row>
    <row r="444" spans="1:7" ht="15" customHeight="1">
      <c r="A444" s="2445"/>
      <c r="B444" s="2446"/>
      <c r="C444" s="2447"/>
      <c r="D444" s="324" t="s">
        <v>4635</v>
      </c>
      <c r="E444" s="325">
        <v>5.1500000000000005E-4</v>
      </c>
      <c r="F444" s="2448"/>
      <c r="G444" s="2544"/>
    </row>
    <row r="445" spans="1:7" ht="15" customHeight="1">
      <c r="A445" s="311" t="s">
        <v>4913</v>
      </c>
      <c r="B445" s="328" t="s">
        <v>4914</v>
      </c>
      <c r="C445" s="313">
        <v>4.5300000000000001E-4</v>
      </c>
      <c r="D445" s="314"/>
      <c r="E445" s="313">
        <v>4.4999999999999999E-4</v>
      </c>
      <c r="F445" s="316">
        <v>100</v>
      </c>
      <c r="G445" s="317"/>
    </row>
    <row r="446" spans="1:7" ht="15" customHeight="1">
      <c r="A446" s="2429" t="s">
        <v>4915</v>
      </c>
      <c r="B446" s="2403" t="s">
        <v>4916</v>
      </c>
      <c r="C446" s="2406">
        <v>3.5300000000000002E-4</v>
      </c>
      <c r="D446" s="326" t="s">
        <v>4638</v>
      </c>
      <c r="E446" s="320">
        <v>0</v>
      </c>
      <c r="F446" s="2418">
        <v>100</v>
      </c>
      <c r="G446" s="2477"/>
    </row>
    <row r="447" spans="1:7" ht="15" customHeight="1">
      <c r="A447" s="2429"/>
      <c r="B447" s="2403"/>
      <c r="C447" s="2406"/>
      <c r="D447" s="388" t="s">
        <v>4634</v>
      </c>
      <c r="E447" s="322">
        <v>3.77E-4</v>
      </c>
      <c r="F447" s="2418"/>
      <c r="G447" s="2477"/>
    </row>
    <row r="448" spans="1:7" ht="15" customHeight="1">
      <c r="A448" s="2430"/>
      <c r="B448" s="2424"/>
      <c r="C448" s="2425"/>
      <c r="D448" s="335" t="s">
        <v>4635</v>
      </c>
      <c r="E448" s="336">
        <v>3.9899999999999999E-4</v>
      </c>
      <c r="F448" s="2426"/>
      <c r="G448" s="2462"/>
    </row>
    <row r="449" spans="1:7" ht="15" customHeight="1">
      <c r="A449" s="423" t="s">
        <v>4917</v>
      </c>
      <c r="B449" s="424" t="s">
        <v>4918</v>
      </c>
      <c r="C449" s="425" t="s">
        <v>4627</v>
      </c>
      <c r="D449" s="426"/>
      <c r="E449" s="425">
        <v>1.219E-3</v>
      </c>
      <c r="F449" s="427" t="s">
        <v>4633</v>
      </c>
      <c r="G449" s="437"/>
    </row>
    <row r="450" spans="1:7" ht="15" customHeight="1">
      <c r="A450" s="2400" t="s">
        <v>4919</v>
      </c>
      <c r="B450" s="2403" t="s">
        <v>4920</v>
      </c>
      <c r="C450" s="2406">
        <v>1.2400000000000001E-4</v>
      </c>
      <c r="D450" s="326" t="s">
        <v>4638</v>
      </c>
      <c r="E450" s="320">
        <v>2.6600000000000001E-4</v>
      </c>
      <c r="F450" s="2418">
        <v>100</v>
      </c>
      <c r="G450" s="2444"/>
    </row>
    <row r="451" spans="1:7" ht="15" customHeight="1">
      <c r="A451" s="2400"/>
      <c r="B451" s="2403"/>
      <c r="C451" s="2406"/>
      <c r="D451" s="438" t="s">
        <v>4709</v>
      </c>
      <c r="E451" s="322">
        <v>0</v>
      </c>
      <c r="F451" s="2418"/>
      <c r="G451" s="2444"/>
    </row>
    <row r="452" spans="1:7" ht="15" customHeight="1">
      <c r="A452" s="2400"/>
      <c r="B452" s="2403"/>
      <c r="C452" s="2406"/>
      <c r="D452" s="327" t="s">
        <v>4710</v>
      </c>
      <c r="E452" s="322">
        <v>5.1199999999999998E-4</v>
      </c>
      <c r="F452" s="2418"/>
      <c r="G452" s="2444"/>
    </row>
    <row r="453" spans="1:7" ht="15" customHeight="1">
      <c r="A453" s="2400"/>
      <c r="B453" s="2403"/>
      <c r="C453" s="2406"/>
      <c r="D453" s="324" t="s">
        <v>4635</v>
      </c>
      <c r="E453" s="325">
        <v>4.6500000000000003E-4</v>
      </c>
      <c r="F453" s="2418"/>
      <c r="G453" s="2444"/>
    </row>
    <row r="454" spans="1:7" ht="15" customHeight="1">
      <c r="A454" s="2400" t="s">
        <v>4921</v>
      </c>
      <c r="B454" s="2403" t="s">
        <v>4922</v>
      </c>
      <c r="C454" s="2406">
        <v>2.6800000000000001E-4</v>
      </c>
      <c r="D454" s="326" t="s">
        <v>4638</v>
      </c>
      <c r="E454" s="439">
        <v>3.7800000000000003E-4</v>
      </c>
      <c r="F454" s="2418">
        <v>100</v>
      </c>
      <c r="G454" s="2444"/>
    </row>
    <row r="455" spans="1:7" ht="15" customHeight="1">
      <c r="A455" s="2400"/>
      <c r="B455" s="2403"/>
      <c r="C455" s="2406"/>
      <c r="D455" s="388" t="s">
        <v>4634</v>
      </c>
      <c r="E455" s="322">
        <v>3.6200000000000002E-4</v>
      </c>
      <c r="F455" s="2418"/>
      <c r="G455" s="2444"/>
    </row>
    <row r="456" spans="1:7" ht="15" customHeight="1">
      <c r="A456" s="2423"/>
      <c r="B456" s="2424"/>
      <c r="C456" s="2425"/>
      <c r="D456" s="335" t="s">
        <v>4635</v>
      </c>
      <c r="E456" s="405">
        <v>3.6000000000000002E-4</v>
      </c>
      <c r="F456" s="2426"/>
      <c r="G456" s="2455"/>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400" t="s">
        <v>4927</v>
      </c>
      <c r="B459" s="2403" t="s">
        <v>4928</v>
      </c>
      <c r="C459" s="2406">
        <v>4.6000000000000001E-4</v>
      </c>
      <c r="D459" s="326" t="s">
        <v>4638</v>
      </c>
      <c r="E459" s="320">
        <v>0</v>
      </c>
      <c r="F459" s="2418">
        <v>100</v>
      </c>
      <c r="G459" s="2444"/>
    </row>
    <row r="460" spans="1:7" ht="15" customHeight="1">
      <c r="A460" s="2400"/>
      <c r="B460" s="2403"/>
      <c r="C460" s="2406"/>
      <c r="D460" s="388" t="s">
        <v>4634</v>
      </c>
      <c r="E460" s="322">
        <v>4.1599999999999997E-4</v>
      </c>
      <c r="F460" s="2418"/>
      <c r="G460" s="2444"/>
    </row>
    <row r="461" spans="1:7" ht="15" customHeight="1">
      <c r="A461" s="2400"/>
      <c r="B461" s="2403"/>
      <c r="C461" s="2406"/>
      <c r="D461" s="324" t="s">
        <v>4635</v>
      </c>
      <c r="E461" s="325">
        <v>4.26E-4</v>
      </c>
      <c r="F461" s="2418"/>
      <c r="G461" s="2444"/>
    </row>
    <row r="462" spans="1:7" ht="15" customHeight="1">
      <c r="A462" s="2400" t="s">
        <v>4929</v>
      </c>
      <c r="B462" s="2403" t="s">
        <v>4930</v>
      </c>
      <c r="C462" s="2406">
        <v>4.4999999999999999E-4</v>
      </c>
      <c r="D462" s="326" t="s">
        <v>4638</v>
      </c>
      <c r="E462" s="320">
        <v>2.2599999999999999E-4</v>
      </c>
      <c r="F462" s="2418">
        <v>74.86</v>
      </c>
      <c r="G462" s="2444" t="s">
        <v>4639</v>
      </c>
    </row>
    <row r="463" spans="1:7" ht="15" customHeight="1">
      <c r="A463" s="2400"/>
      <c r="B463" s="2403"/>
      <c r="C463" s="2406"/>
      <c r="D463" s="388" t="s">
        <v>4634</v>
      </c>
      <c r="E463" s="322">
        <v>4.3100000000000001E-4</v>
      </c>
      <c r="F463" s="2418"/>
      <c r="G463" s="2444"/>
    </row>
    <row r="464" spans="1:7" ht="15" customHeight="1">
      <c r="A464" s="2400"/>
      <c r="B464" s="2403"/>
      <c r="C464" s="2406"/>
      <c r="D464" s="324" t="s">
        <v>4635</v>
      </c>
      <c r="E464" s="325">
        <v>4.2400000000000001E-4</v>
      </c>
      <c r="F464" s="2418"/>
      <c r="G464" s="2444"/>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400" t="s">
        <v>4935</v>
      </c>
      <c r="B467" s="2403" t="s">
        <v>4936</v>
      </c>
      <c r="C467" s="2406">
        <v>3.39E-4</v>
      </c>
      <c r="D467" s="326" t="s">
        <v>4638</v>
      </c>
      <c r="E467" s="320">
        <v>0</v>
      </c>
      <c r="F467" s="2418">
        <v>75.89</v>
      </c>
      <c r="G467" s="2444" t="s">
        <v>4639</v>
      </c>
    </row>
    <row r="468" spans="1:7" ht="15" customHeight="1">
      <c r="A468" s="2400"/>
      <c r="B468" s="2403"/>
      <c r="C468" s="2406"/>
      <c r="D468" s="388" t="s">
        <v>4634</v>
      </c>
      <c r="E468" s="322">
        <v>3.6099999999999999E-4</v>
      </c>
      <c r="F468" s="2418"/>
      <c r="G468" s="2444"/>
    </row>
    <row r="469" spans="1:7" ht="15" customHeight="1">
      <c r="A469" s="2400"/>
      <c r="B469" s="2403"/>
      <c r="C469" s="2406"/>
      <c r="D469" s="324" t="s">
        <v>4635</v>
      </c>
      <c r="E469" s="325">
        <v>3.7500000000000001E-4</v>
      </c>
      <c r="F469" s="2418"/>
      <c r="G469" s="2444"/>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400" t="s">
        <v>4943</v>
      </c>
      <c r="B473" s="2403" t="s">
        <v>4944</v>
      </c>
      <c r="C473" s="2406" t="s">
        <v>4627</v>
      </c>
      <c r="D473" s="326" t="s">
        <v>4638</v>
      </c>
      <c r="E473" s="320">
        <v>0</v>
      </c>
      <c r="F473" s="2418" t="s">
        <v>4633</v>
      </c>
      <c r="G473" s="2444"/>
    </row>
    <row r="474" spans="1:7" ht="15" customHeight="1">
      <c r="A474" s="2400"/>
      <c r="B474" s="2403"/>
      <c r="C474" s="2406"/>
      <c r="D474" s="321" t="s">
        <v>4634</v>
      </c>
      <c r="E474" s="322">
        <v>4.46E-4</v>
      </c>
      <c r="F474" s="2418"/>
      <c r="G474" s="2444"/>
    </row>
    <row r="475" spans="1:7" ht="15" customHeight="1">
      <c r="A475" s="2400"/>
      <c r="B475" s="2403"/>
      <c r="C475" s="2406"/>
      <c r="D475" s="324" t="s">
        <v>4635</v>
      </c>
      <c r="E475" s="325">
        <v>8.3600000000000005E-4</v>
      </c>
      <c r="F475" s="2418"/>
      <c r="G475" s="2444"/>
    </row>
    <row r="476" spans="1:7" ht="15" customHeight="1">
      <c r="A476" s="2400" t="s">
        <v>4945</v>
      </c>
      <c r="B476" s="2403" t="s">
        <v>4946</v>
      </c>
      <c r="C476" s="2406">
        <v>5.7700000000000004E-4</v>
      </c>
      <c r="D476" s="326" t="s">
        <v>4638</v>
      </c>
      <c r="E476" s="320">
        <v>0</v>
      </c>
      <c r="F476" s="2500">
        <v>89.02</v>
      </c>
      <c r="G476" s="2444" t="s">
        <v>4639</v>
      </c>
    </row>
    <row r="477" spans="1:7" ht="15" customHeight="1">
      <c r="A477" s="2400"/>
      <c r="B477" s="2403"/>
      <c r="C477" s="2406"/>
      <c r="D477" s="321" t="s">
        <v>4647</v>
      </c>
      <c r="E477" s="322">
        <v>2.13E-4</v>
      </c>
      <c r="F477" s="2500"/>
      <c r="G477" s="2444"/>
    </row>
    <row r="478" spans="1:7" ht="15" customHeight="1">
      <c r="A478" s="2400"/>
      <c r="B478" s="2403"/>
      <c r="C478" s="2406"/>
      <c r="D478" s="321" t="s">
        <v>4648</v>
      </c>
      <c r="E478" s="322">
        <v>2.9799999999999998E-4</v>
      </c>
      <c r="F478" s="2500"/>
      <c r="G478" s="2444"/>
    </row>
    <row r="479" spans="1:7" ht="15" customHeight="1">
      <c r="A479" s="2400"/>
      <c r="B479" s="2403"/>
      <c r="C479" s="2406"/>
      <c r="D479" s="321" t="s">
        <v>4649</v>
      </c>
      <c r="E479" s="322">
        <v>3.19E-4</v>
      </c>
      <c r="F479" s="2500"/>
      <c r="G479" s="2444"/>
    </row>
    <row r="480" spans="1:7" ht="15" customHeight="1">
      <c r="A480" s="2400"/>
      <c r="B480" s="2403"/>
      <c r="C480" s="2406"/>
      <c r="D480" s="321" t="s">
        <v>4650</v>
      </c>
      <c r="E480" s="322">
        <v>3.8299999999999999E-4</v>
      </c>
      <c r="F480" s="2500"/>
      <c r="G480" s="2444"/>
    </row>
    <row r="481" spans="1:7" ht="15" customHeight="1">
      <c r="A481" s="2400"/>
      <c r="B481" s="2403"/>
      <c r="C481" s="2406"/>
      <c r="D481" s="321" t="s">
        <v>4651</v>
      </c>
      <c r="E481" s="322">
        <v>3.6099999999999999E-4</v>
      </c>
      <c r="F481" s="2500"/>
      <c r="G481" s="2444"/>
    </row>
    <row r="482" spans="1:7" ht="15" customHeight="1">
      <c r="A482" s="2400"/>
      <c r="B482" s="2403"/>
      <c r="C482" s="2406"/>
      <c r="D482" s="321" t="s">
        <v>4652</v>
      </c>
      <c r="E482" s="322">
        <v>3.4000000000000002E-4</v>
      </c>
      <c r="F482" s="2500"/>
      <c r="G482" s="2444"/>
    </row>
    <row r="483" spans="1:7" ht="15" customHeight="1">
      <c r="A483" s="2400"/>
      <c r="B483" s="2403"/>
      <c r="C483" s="2406"/>
      <c r="D483" s="321" t="s">
        <v>4673</v>
      </c>
      <c r="E483" s="322">
        <v>2.7599999999999999E-4</v>
      </c>
      <c r="F483" s="2500"/>
      <c r="G483" s="2444"/>
    </row>
    <row r="484" spans="1:7" ht="15" customHeight="1">
      <c r="A484" s="2400"/>
      <c r="B484" s="2403"/>
      <c r="C484" s="2406"/>
      <c r="D484" s="321" t="s">
        <v>4912</v>
      </c>
      <c r="E484" s="322">
        <v>1.7000000000000001E-4</v>
      </c>
      <c r="F484" s="2500"/>
      <c r="G484" s="2444"/>
    </row>
    <row r="485" spans="1:7" ht="15" customHeight="1">
      <c r="A485" s="2400"/>
      <c r="B485" s="2403"/>
      <c r="C485" s="2406"/>
      <c r="D485" s="321" t="s">
        <v>4700</v>
      </c>
      <c r="E485" s="322">
        <v>4.0400000000000001E-4</v>
      </c>
      <c r="F485" s="2500"/>
      <c r="G485" s="2444"/>
    </row>
    <row r="486" spans="1:7" ht="15" customHeight="1">
      <c r="A486" s="2400"/>
      <c r="B486" s="2403"/>
      <c r="C486" s="2406"/>
      <c r="D486" s="321" t="s">
        <v>4947</v>
      </c>
      <c r="E486" s="322">
        <v>5.4100000000000003E-4</v>
      </c>
      <c r="F486" s="2500"/>
      <c r="G486" s="2444"/>
    </row>
    <row r="487" spans="1:7" ht="15" customHeight="1">
      <c r="A487" s="2445"/>
      <c r="B487" s="2446"/>
      <c r="C487" s="2447"/>
      <c r="D487" s="324" t="s">
        <v>4635</v>
      </c>
      <c r="E487" s="325">
        <v>4.3100000000000001E-4</v>
      </c>
      <c r="F487" s="2542"/>
      <c r="G487" s="2449"/>
    </row>
    <row r="488" spans="1:7" ht="15" customHeight="1">
      <c r="A488" s="2400" t="s">
        <v>4948</v>
      </c>
      <c r="B488" s="2403" t="s">
        <v>4949</v>
      </c>
      <c r="C488" s="2406">
        <v>6.7599999999999995E-4</v>
      </c>
      <c r="D488" s="326" t="s">
        <v>4638</v>
      </c>
      <c r="E488" s="320">
        <v>1.65E-4</v>
      </c>
      <c r="F488" s="2418">
        <v>100</v>
      </c>
      <c r="G488" s="2444"/>
    </row>
    <row r="489" spans="1:7" ht="15" customHeight="1">
      <c r="A489" s="2400"/>
      <c r="B489" s="2403"/>
      <c r="C489" s="2406"/>
      <c r="D489" s="321" t="s">
        <v>4647</v>
      </c>
      <c r="E489" s="322">
        <v>0</v>
      </c>
      <c r="F489" s="2418"/>
      <c r="G489" s="2444"/>
    </row>
    <row r="490" spans="1:7" ht="15" customHeight="1">
      <c r="A490" s="2400"/>
      <c r="B490" s="2403"/>
      <c r="C490" s="2406"/>
      <c r="D490" s="356" t="s">
        <v>4710</v>
      </c>
      <c r="E490" s="322">
        <v>7.2300000000000001E-4</v>
      </c>
      <c r="F490" s="2418"/>
      <c r="G490" s="2444"/>
    </row>
    <row r="491" spans="1:7" ht="15" customHeight="1">
      <c r="A491" s="2400"/>
      <c r="B491" s="2403"/>
      <c r="C491" s="2406"/>
      <c r="D491" s="324" t="s">
        <v>4635</v>
      </c>
      <c r="E491" s="325">
        <v>1.9900000000000001E-4</v>
      </c>
      <c r="F491" s="2418"/>
      <c r="G491" s="2444"/>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400" t="s">
        <v>4954</v>
      </c>
      <c r="B494" s="2403" t="s">
        <v>4955</v>
      </c>
      <c r="C494" s="2406">
        <v>4.15E-4</v>
      </c>
      <c r="D494" s="326" t="s">
        <v>4638</v>
      </c>
      <c r="E494" s="320">
        <v>0</v>
      </c>
      <c r="F494" s="2418">
        <v>98.79</v>
      </c>
      <c r="G494" s="2444" t="s">
        <v>4767</v>
      </c>
    </row>
    <row r="495" spans="1:7" ht="15" customHeight="1">
      <c r="A495" s="2400"/>
      <c r="B495" s="2403"/>
      <c r="C495" s="2406"/>
      <c r="D495" s="321" t="s">
        <v>4634</v>
      </c>
      <c r="E495" s="322">
        <v>4.2400000000000001E-4</v>
      </c>
      <c r="F495" s="2418"/>
      <c r="G495" s="2444"/>
    </row>
    <row r="496" spans="1:7" ht="15" customHeight="1">
      <c r="A496" s="2400"/>
      <c r="B496" s="2403"/>
      <c r="C496" s="2406"/>
      <c r="D496" s="324" t="s">
        <v>4635</v>
      </c>
      <c r="E496" s="325">
        <v>4.46E-4</v>
      </c>
      <c r="F496" s="2418"/>
      <c r="G496" s="2444"/>
    </row>
    <row r="497" spans="1:7" ht="15" customHeight="1">
      <c r="A497" s="311" t="s">
        <v>4956</v>
      </c>
      <c r="B497" s="328" t="s">
        <v>4957</v>
      </c>
      <c r="C497" s="313">
        <v>4.2700000000000002E-4</v>
      </c>
      <c r="D497" s="314"/>
      <c r="E497" s="315">
        <v>4.75E-4</v>
      </c>
      <c r="F497" s="316">
        <v>100</v>
      </c>
      <c r="G497" s="317"/>
    </row>
    <row r="498" spans="1:7" ht="15" customHeight="1">
      <c r="A498" s="2400" t="s">
        <v>4958</v>
      </c>
      <c r="B498" s="2403" t="s">
        <v>4959</v>
      </c>
      <c r="C498" s="2406">
        <v>4.3800000000000002E-4</v>
      </c>
      <c r="D498" s="326" t="s">
        <v>4638</v>
      </c>
      <c r="E498" s="320">
        <v>0</v>
      </c>
      <c r="F498" s="2418">
        <v>100</v>
      </c>
      <c r="G498" s="2444"/>
    </row>
    <row r="499" spans="1:7" ht="15" customHeight="1">
      <c r="A499" s="2400"/>
      <c r="B499" s="2403"/>
      <c r="C499" s="2406"/>
      <c r="D499" s="327" t="s">
        <v>4640</v>
      </c>
      <c r="E499" s="322">
        <v>4.5199999999999998E-4</v>
      </c>
      <c r="F499" s="2418"/>
      <c r="G499" s="2444"/>
    </row>
    <row r="500" spans="1:7" ht="15" customHeight="1">
      <c r="A500" s="2400"/>
      <c r="B500" s="2403"/>
      <c r="C500" s="2406"/>
      <c r="D500" s="324" t="s">
        <v>4635</v>
      </c>
      <c r="E500" s="325">
        <v>5.6400000000000005E-4</v>
      </c>
      <c r="F500" s="2418"/>
      <c r="G500" s="2444"/>
    </row>
    <row r="501" spans="1:7" ht="15" customHeight="1">
      <c r="A501" s="2535" t="s">
        <v>4960</v>
      </c>
      <c r="B501" s="2509" t="s">
        <v>4961</v>
      </c>
      <c r="C501" s="2406" t="s">
        <v>4627</v>
      </c>
      <c r="D501" s="326" t="s">
        <v>4638</v>
      </c>
      <c r="E501" s="320">
        <v>0</v>
      </c>
      <c r="F501" s="2538" t="s">
        <v>4633</v>
      </c>
      <c r="G501" s="2540"/>
    </row>
    <row r="502" spans="1:7" ht="15" customHeight="1">
      <c r="A502" s="2535"/>
      <c r="B502" s="2509"/>
      <c r="C502" s="2406"/>
      <c r="D502" s="321" t="s">
        <v>4647</v>
      </c>
      <c r="E502" s="322">
        <v>2.99E-4</v>
      </c>
      <c r="F502" s="2538"/>
      <c r="G502" s="2540"/>
    </row>
    <row r="503" spans="1:7" ht="15" customHeight="1">
      <c r="A503" s="2535"/>
      <c r="B503" s="2509"/>
      <c r="C503" s="2406"/>
      <c r="D503" s="357" t="s">
        <v>4662</v>
      </c>
      <c r="E503" s="322" t="s">
        <v>4627</v>
      </c>
      <c r="F503" s="2538"/>
      <c r="G503" s="2540"/>
    </row>
    <row r="504" spans="1:7" ht="15" customHeight="1">
      <c r="A504" s="2536"/>
      <c r="B504" s="2537"/>
      <c r="C504" s="2447"/>
      <c r="D504" s="324" t="s">
        <v>4635</v>
      </c>
      <c r="E504" s="352" t="s">
        <v>4793</v>
      </c>
      <c r="F504" s="2539"/>
      <c r="G504" s="2541"/>
    </row>
    <row r="505" spans="1:7" ht="15" customHeight="1">
      <c r="A505" s="2401" t="s">
        <v>4962</v>
      </c>
      <c r="B505" s="2404" t="s">
        <v>4963</v>
      </c>
      <c r="C505" s="2407">
        <v>3.3599999999999998E-4</v>
      </c>
      <c r="D505" s="337" t="s">
        <v>4638</v>
      </c>
      <c r="E505" s="338">
        <v>2.7999999999999998E-4</v>
      </c>
      <c r="F505" s="2499">
        <v>100</v>
      </c>
      <c r="G505" s="2481"/>
    </row>
    <row r="506" spans="1:7" ht="15" customHeight="1">
      <c r="A506" s="2400"/>
      <c r="B506" s="2431"/>
      <c r="C506" s="2406"/>
      <c r="D506" s="321" t="s">
        <v>4647</v>
      </c>
      <c r="E506" s="322">
        <v>0</v>
      </c>
      <c r="F506" s="2533"/>
      <c r="G506" s="2444"/>
    </row>
    <row r="507" spans="1:7" ht="15" customHeight="1">
      <c r="A507" s="2400"/>
      <c r="B507" s="2431"/>
      <c r="C507" s="2406"/>
      <c r="D507" s="321" t="s">
        <v>4648</v>
      </c>
      <c r="E507" s="322">
        <v>0</v>
      </c>
      <c r="F507" s="2533"/>
      <c r="G507" s="2444"/>
    </row>
    <row r="508" spans="1:7" ht="15" customHeight="1">
      <c r="A508" s="2400"/>
      <c r="B508" s="2431"/>
      <c r="C508" s="2406"/>
      <c r="D508" s="321" t="s">
        <v>4964</v>
      </c>
      <c r="E508" s="322">
        <v>5.9500000000000004E-4</v>
      </c>
      <c r="F508" s="2533"/>
      <c r="G508" s="2444"/>
    </row>
    <row r="509" spans="1:7" ht="15" customHeight="1">
      <c r="A509" s="2423"/>
      <c r="B509" s="2532"/>
      <c r="C509" s="2425"/>
      <c r="D509" s="335" t="s">
        <v>4635</v>
      </c>
      <c r="E509" s="336">
        <v>4.0900000000000002E-4</v>
      </c>
      <c r="F509" s="2534"/>
      <c r="G509" s="2455"/>
    </row>
    <row r="510" spans="1:7" ht="15" customHeight="1">
      <c r="A510" s="423" t="s">
        <v>4965</v>
      </c>
      <c r="B510" s="424" t="s">
        <v>4966</v>
      </c>
      <c r="C510" s="425">
        <v>3.5E-4</v>
      </c>
      <c r="D510" s="426"/>
      <c r="E510" s="425">
        <v>3.3199999999999999E-4</v>
      </c>
      <c r="F510" s="427">
        <v>100</v>
      </c>
      <c r="G510" s="437"/>
    </row>
    <row r="511" spans="1:7" ht="15" customHeight="1">
      <c r="A511" s="2400" t="s">
        <v>4967</v>
      </c>
      <c r="B511" s="2403" t="s">
        <v>4968</v>
      </c>
      <c r="C511" s="2492">
        <v>4.2099999999999999E-4</v>
      </c>
      <c r="D511" s="347" t="s">
        <v>4681</v>
      </c>
      <c r="E511" s="348">
        <v>0</v>
      </c>
      <c r="F511" s="2418">
        <v>53.96</v>
      </c>
      <c r="G511" s="2444" t="s">
        <v>4639</v>
      </c>
    </row>
    <row r="512" spans="1:7" ht="15" customHeight="1">
      <c r="A512" s="2400"/>
      <c r="B512" s="2403"/>
      <c r="C512" s="2492"/>
      <c r="D512" s="327" t="s">
        <v>4640</v>
      </c>
      <c r="E512" s="350">
        <v>4.3800000000000002E-4</v>
      </c>
      <c r="F512" s="2418"/>
      <c r="G512" s="2444"/>
    </row>
    <row r="513" spans="1:7" ht="15" customHeight="1">
      <c r="A513" s="2423"/>
      <c r="B513" s="2424"/>
      <c r="C513" s="2498"/>
      <c r="D513" s="441" t="s">
        <v>4683</v>
      </c>
      <c r="E513" s="442">
        <v>4.6299999999999998E-4</v>
      </c>
      <c r="F513" s="2426"/>
      <c r="G513" s="2455"/>
    </row>
    <row r="514" spans="1:7" ht="27">
      <c r="A514" s="423" t="s">
        <v>4969</v>
      </c>
      <c r="B514" s="424" t="s">
        <v>4970</v>
      </c>
      <c r="C514" s="425">
        <v>1.65E-4</v>
      </c>
      <c r="D514" s="426"/>
      <c r="E514" s="425">
        <v>4.5199999999999998E-4</v>
      </c>
      <c r="F514" s="427">
        <v>83.34</v>
      </c>
      <c r="G514" s="437" t="s">
        <v>4639</v>
      </c>
    </row>
    <row r="515" spans="1:7" ht="15" customHeight="1">
      <c r="A515" s="2400" t="s">
        <v>4971</v>
      </c>
      <c r="B515" s="2403" t="s">
        <v>4972</v>
      </c>
      <c r="C515" s="2406">
        <v>5.0299999999999997E-4</v>
      </c>
      <c r="D515" s="326" t="s">
        <v>4638</v>
      </c>
      <c r="E515" s="320">
        <v>0</v>
      </c>
      <c r="F515" s="2418">
        <v>96.32</v>
      </c>
      <c r="G515" s="2444" t="s">
        <v>4639</v>
      </c>
    </row>
    <row r="516" spans="1:7" ht="15" customHeight="1">
      <c r="A516" s="2400"/>
      <c r="B516" s="2403"/>
      <c r="C516" s="2406"/>
      <c r="D516" s="321" t="s">
        <v>4647</v>
      </c>
      <c r="E516" s="322">
        <v>1.83E-4</v>
      </c>
      <c r="F516" s="2418"/>
      <c r="G516" s="2444"/>
    </row>
    <row r="517" spans="1:7" ht="15" customHeight="1">
      <c r="A517" s="2400"/>
      <c r="B517" s="2403"/>
      <c r="C517" s="2406"/>
      <c r="D517" s="327" t="s">
        <v>4695</v>
      </c>
      <c r="E517" s="322">
        <v>2.4800000000000001E-4</v>
      </c>
      <c r="F517" s="2418"/>
      <c r="G517" s="2444"/>
    </row>
    <row r="518" spans="1:7" ht="15" customHeight="1">
      <c r="A518" s="2400"/>
      <c r="B518" s="2403"/>
      <c r="C518" s="2406"/>
      <c r="D518" s="327" t="s">
        <v>4696</v>
      </c>
      <c r="E518" s="322">
        <v>5.6400000000000005E-4</v>
      </c>
      <c r="F518" s="2418"/>
      <c r="G518" s="2444"/>
    </row>
    <row r="519" spans="1:7" ht="15" customHeight="1">
      <c r="A519" s="2445"/>
      <c r="B519" s="2446"/>
      <c r="C519" s="2447"/>
      <c r="D519" s="324" t="s">
        <v>4635</v>
      </c>
      <c r="E519" s="325">
        <v>4.4799999999999999E-4</v>
      </c>
      <c r="F519" s="2448"/>
      <c r="G519" s="2449"/>
    </row>
    <row r="520" spans="1:7" ht="15" customHeight="1">
      <c r="A520" s="2400" t="s">
        <v>4973</v>
      </c>
      <c r="B520" s="2403" t="s">
        <v>4974</v>
      </c>
      <c r="C520" s="2406">
        <v>4.86E-4</v>
      </c>
      <c r="D520" s="326" t="s">
        <v>4638</v>
      </c>
      <c r="E520" s="320">
        <v>0</v>
      </c>
      <c r="F520" s="2418">
        <v>100</v>
      </c>
      <c r="G520" s="2444"/>
    </row>
    <row r="521" spans="1:7" ht="15" customHeight="1">
      <c r="A521" s="2400"/>
      <c r="B521" s="2403"/>
      <c r="C521" s="2406"/>
      <c r="D521" s="327" t="s">
        <v>4640</v>
      </c>
      <c r="E521" s="322">
        <v>4.3600000000000003E-4</v>
      </c>
      <c r="F521" s="2418"/>
      <c r="G521" s="2444"/>
    </row>
    <row r="522" spans="1:7" ht="15" customHeight="1">
      <c r="A522" s="2400"/>
      <c r="B522" s="2403"/>
      <c r="C522" s="2406"/>
      <c r="D522" s="324" t="s">
        <v>4635</v>
      </c>
      <c r="E522" s="325">
        <v>3.8299999999999999E-4</v>
      </c>
      <c r="F522" s="2418"/>
      <c r="G522" s="2444"/>
    </row>
    <row r="523" spans="1:7" ht="15" customHeight="1">
      <c r="A523" s="2400" t="s">
        <v>4975</v>
      </c>
      <c r="B523" s="2403" t="s">
        <v>4976</v>
      </c>
      <c r="C523" s="2406">
        <v>3.6699999999999998E-4</v>
      </c>
      <c r="D523" s="326" t="s">
        <v>4638</v>
      </c>
      <c r="E523" s="320">
        <v>2.9399999999999999E-4</v>
      </c>
      <c r="F523" s="2418">
        <v>96.2</v>
      </c>
      <c r="G523" s="2444" t="s">
        <v>4639</v>
      </c>
    </row>
    <row r="524" spans="1:7" ht="15" customHeight="1">
      <c r="A524" s="2400"/>
      <c r="B524" s="2403"/>
      <c r="C524" s="2406"/>
      <c r="D524" s="321" t="s">
        <v>4647</v>
      </c>
      <c r="E524" s="322">
        <v>3.3300000000000002E-4</v>
      </c>
      <c r="F524" s="2418"/>
      <c r="G524" s="2444"/>
    </row>
    <row r="525" spans="1:7" ht="15" customHeight="1">
      <c r="A525" s="2400"/>
      <c r="B525" s="2403"/>
      <c r="C525" s="2406"/>
      <c r="D525" s="327" t="s">
        <v>4710</v>
      </c>
      <c r="E525" s="322">
        <v>3.5500000000000001E-4</v>
      </c>
      <c r="F525" s="2418"/>
      <c r="G525" s="2444"/>
    </row>
    <row r="526" spans="1:7" ht="15" customHeight="1">
      <c r="A526" s="2400"/>
      <c r="B526" s="2403"/>
      <c r="C526" s="2406"/>
      <c r="D526" s="324" t="s">
        <v>4635</v>
      </c>
      <c r="E526" s="325">
        <v>4.2299999999999998E-4</v>
      </c>
      <c r="F526" s="2418"/>
      <c r="G526" s="2444"/>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400" t="s">
        <v>4981</v>
      </c>
      <c r="B529" s="2403" t="s">
        <v>4982</v>
      </c>
      <c r="C529" s="2406">
        <v>4.8700000000000002E-4</v>
      </c>
      <c r="D529" s="326" t="s">
        <v>4638</v>
      </c>
      <c r="E529" s="439">
        <v>0</v>
      </c>
      <c r="F529" s="2418">
        <v>100</v>
      </c>
      <c r="G529" s="2444"/>
    </row>
    <row r="530" spans="1:7" ht="15" customHeight="1">
      <c r="A530" s="2400"/>
      <c r="B530" s="2403"/>
      <c r="C530" s="2406"/>
      <c r="D530" s="327" t="s">
        <v>4640</v>
      </c>
      <c r="E530" s="322">
        <v>4.8999999999999998E-4</v>
      </c>
      <c r="F530" s="2418"/>
      <c r="G530" s="2444"/>
    </row>
    <row r="531" spans="1:7" ht="15" customHeight="1">
      <c r="A531" s="2400"/>
      <c r="B531" s="2403"/>
      <c r="C531" s="2406"/>
      <c r="D531" s="324" t="s">
        <v>4635</v>
      </c>
      <c r="E531" s="425">
        <v>3.7199999999999999E-4</v>
      </c>
      <c r="F531" s="2418"/>
      <c r="G531" s="2444"/>
    </row>
    <row r="532" spans="1:7" ht="15" customHeight="1">
      <c r="A532" s="2400" t="s">
        <v>4983</v>
      </c>
      <c r="B532" s="2403" t="s">
        <v>4984</v>
      </c>
      <c r="C532" s="2406">
        <v>4.2099999999999999E-4</v>
      </c>
      <c r="D532" s="326" t="s">
        <v>4638</v>
      </c>
      <c r="E532" s="320">
        <v>0</v>
      </c>
      <c r="F532" s="2418">
        <v>90.86</v>
      </c>
      <c r="G532" s="2444" t="s">
        <v>4639</v>
      </c>
    </row>
    <row r="533" spans="1:7" ht="15" customHeight="1">
      <c r="A533" s="2400"/>
      <c r="B533" s="2403"/>
      <c r="C533" s="2406"/>
      <c r="D533" s="356" t="s">
        <v>4640</v>
      </c>
      <c r="E533" s="322">
        <v>4.4700000000000002E-4</v>
      </c>
      <c r="F533" s="2418"/>
      <c r="G533" s="2444"/>
    </row>
    <row r="534" spans="1:7" ht="15" customHeight="1">
      <c r="A534" s="2400"/>
      <c r="B534" s="2403"/>
      <c r="C534" s="2406"/>
      <c r="D534" s="324" t="s">
        <v>4635</v>
      </c>
      <c r="E534" s="325">
        <v>4.7199999999999998E-4</v>
      </c>
      <c r="F534" s="2418"/>
      <c r="G534" s="2444"/>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428" t="s">
        <v>4991</v>
      </c>
      <c r="B538" s="2431" t="s">
        <v>4992</v>
      </c>
      <c r="C538" s="2530">
        <v>4.06E-4</v>
      </c>
      <c r="D538" s="330" t="s">
        <v>4638</v>
      </c>
      <c r="E538" s="365">
        <v>0</v>
      </c>
      <c r="F538" s="2442">
        <v>0.76</v>
      </c>
      <c r="G538" s="2489" t="s">
        <v>4639</v>
      </c>
    </row>
    <row r="539" spans="1:7" ht="15" customHeight="1">
      <c r="A539" s="2429"/>
      <c r="B539" s="2403"/>
      <c r="C539" s="2465"/>
      <c r="D539" s="331" t="s">
        <v>4647</v>
      </c>
      <c r="E539" s="444">
        <v>0</v>
      </c>
      <c r="F539" s="2442"/>
      <c r="G539" s="2489"/>
    </row>
    <row r="540" spans="1:7" ht="15" customHeight="1">
      <c r="A540" s="2429"/>
      <c r="B540" s="2403"/>
      <c r="C540" s="2465"/>
      <c r="D540" s="445" t="s">
        <v>4710</v>
      </c>
      <c r="E540" s="444">
        <v>9.5600000000000004E-4</v>
      </c>
      <c r="F540" s="2442"/>
      <c r="G540" s="2489"/>
    </row>
    <row r="541" spans="1:7" ht="15" customHeight="1">
      <c r="A541" s="2430"/>
      <c r="B541" s="2424"/>
      <c r="C541" s="2531"/>
      <c r="D541" s="333" t="s">
        <v>4635</v>
      </c>
      <c r="E541" s="446">
        <v>4.28E-4</v>
      </c>
      <c r="F541" s="2442"/>
      <c r="G541" s="2489"/>
    </row>
    <row r="542" spans="1:7" ht="15" customHeight="1">
      <c r="A542" s="2401" t="s">
        <v>4993</v>
      </c>
      <c r="B542" s="2404" t="s">
        <v>4994</v>
      </c>
      <c r="C542" s="2407">
        <v>2.5099999999999998E-4</v>
      </c>
      <c r="D542" s="326" t="s">
        <v>4638</v>
      </c>
      <c r="E542" s="320">
        <v>0</v>
      </c>
      <c r="F542" s="2410">
        <v>70.69</v>
      </c>
      <c r="G542" s="2481" t="s">
        <v>4639</v>
      </c>
    </row>
    <row r="543" spans="1:7" ht="15" customHeight="1">
      <c r="A543" s="2400"/>
      <c r="B543" s="2403"/>
      <c r="C543" s="2406"/>
      <c r="D543" s="321" t="s">
        <v>4634</v>
      </c>
      <c r="E543" s="322">
        <v>2.43E-4</v>
      </c>
      <c r="F543" s="2418"/>
      <c r="G543" s="2444"/>
    </row>
    <row r="544" spans="1:7" ht="15" customHeight="1">
      <c r="A544" s="2400"/>
      <c r="B544" s="2403"/>
      <c r="C544" s="2406"/>
      <c r="D544" s="324" t="s">
        <v>4635</v>
      </c>
      <c r="E544" s="325">
        <v>4.1599999999999997E-4</v>
      </c>
      <c r="F544" s="2418"/>
      <c r="G544" s="2444"/>
    </row>
    <row r="545" spans="1:7" ht="15" customHeight="1">
      <c r="A545" s="2400" t="s">
        <v>4995</v>
      </c>
      <c r="B545" s="2403" t="s">
        <v>4996</v>
      </c>
      <c r="C545" s="2406">
        <v>3.0699999999999998E-4</v>
      </c>
      <c r="D545" s="326" t="s">
        <v>4638</v>
      </c>
      <c r="E545" s="320">
        <v>0</v>
      </c>
      <c r="F545" s="2418">
        <v>100</v>
      </c>
      <c r="G545" s="2444"/>
    </row>
    <row r="546" spans="1:7" ht="15" customHeight="1">
      <c r="A546" s="2400"/>
      <c r="B546" s="2403"/>
      <c r="C546" s="2406"/>
      <c r="D546" s="388" t="s">
        <v>4634</v>
      </c>
      <c r="E546" s="322">
        <v>4.3300000000000001E-4</v>
      </c>
      <c r="F546" s="2418"/>
      <c r="G546" s="2444"/>
    </row>
    <row r="547" spans="1:7" ht="15" customHeight="1">
      <c r="A547" s="2400"/>
      <c r="B547" s="2403"/>
      <c r="C547" s="2406"/>
      <c r="D547" s="324" t="s">
        <v>4635</v>
      </c>
      <c r="E547" s="325">
        <v>2.12E-4</v>
      </c>
      <c r="F547" s="2418"/>
      <c r="G547" s="2444"/>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400" t="s">
        <v>5001</v>
      </c>
      <c r="B550" s="2403" t="s">
        <v>5002</v>
      </c>
      <c r="C550" s="2406">
        <v>4.6E-5</v>
      </c>
      <c r="D550" s="326" t="s">
        <v>4638</v>
      </c>
      <c r="E550" s="320">
        <v>0</v>
      </c>
      <c r="F550" s="2418">
        <v>100</v>
      </c>
      <c r="G550" s="2444"/>
    </row>
    <row r="551" spans="1:7" ht="15" customHeight="1">
      <c r="A551" s="2400"/>
      <c r="B551" s="2404"/>
      <c r="C551" s="2406"/>
      <c r="D551" s="321" t="s">
        <v>4634</v>
      </c>
      <c r="E551" s="322">
        <v>3.97E-4</v>
      </c>
      <c r="F551" s="2418"/>
      <c r="G551" s="2444"/>
    </row>
    <row r="552" spans="1:7" ht="15" customHeight="1">
      <c r="A552" s="2400"/>
      <c r="B552" s="2405"/>
      <c r="C552" s="2406"/>
      <c r="D552" s="324" t="s">
        <v>4635</v>
      </c>
      <c r="E552" s="325">
        <v>3.39E-4</v>
      </c>
      <c r="F552" s="2418"/>
      <c r="G552" s="2444"/>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400" t="s">
        <v>5009</v>
      </c>
      <c r="B556" s="2403" t="s">
        <v>5010</v>
      </c>
      <c r="C556" s="2406">
        <v>5.8500000000000002E-4</v>
      </c>
      <c r="D556" s="326" t="s">
        <v>4638</v>
      </c>
      <c r="E556" s="322">
        <v>0</v>
      </c>
      <c r="F556" s="2418">
        <v>100</v>
      </c>
      <c r="G556" s="2444"/>
    </row>
    <row r="557" spans="1:7" ht="15" customHeight="1">
      <c r="A557" s="2400"/>
      <c r="B557" s="2403"/>
      <c r="C557" s="2406"/>
      <c r="D557" s="321" t="s">
        <v>4647</v>
      </c>
      <c r="E557" s="322">
        <v>2.6899999999999998E-4</v>
      </c>
      <c r="F557" s="2418"/>
      <c r="G557" s="2444"/>
    </row>
    <row r="558" spans="1:7" ht="15" customHeight="1">
      <c r="A558" s="2400"/>
      <c r="B558" s="2403"/>
      <c r="C558" s="2406"/>
      <c r="D558" s="327" t="s">
        <v>4695</v>
      </c>
      <c r="E558" s="322">
        <v>4.8799999999999999E-4</v>
      </c>
      <c r="F558" s="2418"/>
      <c r="G558" s="2444"/>
    </row>
    <row r="559" spans="1:7" ht="15" customHeight="1">
      <c r="A559" s="2400"/>
      <c r="B559" s="2403"/>
      <c r="C559" s="2406"/>
      <c r="D559" s="448" t="s">
        <v>5011</v>
      </c>
      <c r="E559" s="322">
        <v>5.3600000000000002E-4</v>
      </c>
      <c r="F559" s="2418"/>
      <c r="G559" s="2444"/>
    </row>
    <row r="560" spans="1:7" ht="15" customHeight="1">
      <c r="A560" s="2400"/>
      <c r="B560" s="2403"/>
      <c r="C560" s="2406"/>
      <c r="D560" s="324" t="s">
        <v>4635</v>
      </c>
      <c r="E560" s="315">
        <v>4.9100000000000001E-4</v>
      </c>
      <c r="F560" s="2418"/>
      <c r="G560" s="2444"/>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400" t="s">
        <v>5018</v>
      </c>
      <c r="B564" s="2403" t="s">
        <v>5019</v>
      </c>
      <c r="C564" s="2406">
        <v>2.7300000000000002E-4</v>
      </c>
      <c r="D564" s="326" t="s">
        <v>4638</v>
      </c>
      <c r="E564" s="320">
        <v>0</v>
      </c>
      <c r="F564" s="2521">
        <v>100</v>
      </c>
      <c r="G564" s="2523"/>
    </row>
    <row r="565" spans="1:11" ht="15" customHeight="1">
      <c r="A565" s="2400"/>
      <c r="B565" s="2403"/>
      <c r="C565" s="2406"/>
      <c r="D565" s="388" t="s">
        <v>4634</v>
      </c>
      <c r="E565" s="322">
        <v>4.73E-4</v>
      </c>
      <c r="F565" s="2521"/>
      <c r="G565" s="2523"/>
    </row>
    <row r="566" spans="1:11" ht="15" customHeight="1">
      <c r="A566" s="2423"/>
      <c r="B566" s="2424"/>
      <c r="C566" s="2425"/>
      <c r="D566" s="335" t="s">
        <v>4635</v>
      </c>
      <c r="E566" s="336">
        <v>4.8000000000000001E-4</v>
      </c>
      <c r="F566" s="2522"/>
      <c r="G566" s="2489"/>
    </row>
    <row r="567" spans="1:11" ht="15" customHeight="1">
      <c r="A567" s="2401" t="s">
        <v>5020</v>
      </c>
      <c r="B567" s="2404" t="s">
        <v>5021</v>
      </c>
      <c r="C567" s="2407">
        <v>4.6799999999999999E-4</v>
      </c>
      <c r="D567" s="337" t="s">
        <v>4638</v>
      </c>
      <c r="E567" s="385">
        <v>0</v>
      </c>
      <c r="F567" s="2524">
        <v>99.74</v>
      </c>
      <c r="G567" s="2527" t="s">
        <v>4767</v>
      </c>
    </row>
    <row r="568" spans="1:11" ht="15" customHeight="1">
      <c r="A568" s="2400"/>
      <c r="B568" s="2403"/>
      <c r="C568" s="2406"/>
      <c r="D568" s="388" t="s">
        <v>4634</v>
      </c>
      <c r="E568" s="322">
        <v>4.26E-4</v>
      </c>
      <c r="F568" s="2525"/>
      <c r="G568" s="2523"/>
    </row>
    <row r="569" spans="1:11" ht="15" customHeight="1">
      <c r="A569" s="2423"/>
      <c r="B569" s="2424"/>
      <c r="C569" s="2425"/>
      <c r="D569" s="449" t="s">
        <v>4635</v>
      </c>
      <c r="E569" s="450">
        <v>5.4699999999999996E-4</v>
      </c>
      <c r="F569" s="2526"/>
      <c r="G569" s="2489"/>
    </row>
    <row r="570" spans="1:11" ht="15" customHeight="1">
      <c r="A570" s="2401" t="s">
        <v>5022</v>
      </c>
      <c r="B570" s="2417" t="s">
        <v>5023</v>
      </c>
      <c r="C570" s="2407">
        <v>3.6699999999999998E-4</v>
      </c>
      <c r="D570" s="355" t="s">
        <v>4681</v>
      </c>
      <c r="E570" s="338">
        <v>0</v>
      </c>
      <c r="F570" s="2410">
        <v>100</v>
      </c>
      <c r="G570" s="2481"/>
    </row>
    <row r="571" spans="1:11" ht="15" customHeight="1">
      <c r="A571" s="2400"/>
      <c r="B571" s="2416"/>
      <c r="C571" s="2406"/>
      <c r="D571" s="438" t="s">
        <v>4640</v>
      </c>
      <c r="E571" s="358">
        <v>4.6700000000000002E-4</v>
      </c>
      <c r="F571" s="2418"/>
      <c r="G571" s="2481"/>
    </row>
    <row r="572" spans="1:11" ht="15" customHeight="1">
      <c r="A572" s="2400"/>
      <c r="B572" s="2416"/>
      <c r="C572" s="2406"/>
      <c r="D572" s="324" t="s">
        <v>4635</v>
      </c>
      <c r="E572" s="325">
        <v>5.0100000000000003E-4</v>
      </c>
      <c r="F572" s="2418"/>
      <c r="G572" s="2481"/>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10" t="s">
        <v>5033</v>
      </c>
      <c r="B577" s="2513" t="s">
        <v>5034</v>
      </c>
      <c r="C577" s="2516">
        <v>1.56E-4</v>
      </c>
      <c r="D577" s="454" t="s">
        <v>4681</v>
      </c>
      <c r="E577" s="455">
        <v>0</v>
      </c>
      <c r="F577" s="2518">
        <v>100</v>
      </c>
      <c r="G577" s="2489"/>
    </row>
    <row r="578" spans="1:7" ht="15" customHeight="1">
      <c r="A578" s="2511"/>
      <c r="B578" s="2514"/>
      <c r="C578" s="2516"/>
      <c r="D578" s="456" t="s">
        <v>4640</v>
      </c>
      <c r="E578" s="411">
        <v>5.8699999999999996E-4</v>
      </c>
      <c r="F578" s="2518"/>
      <c r="G578" s="2489"/>
    </row>
    <row r="579" spans="1:7" ht="15" customHeight="1">
      <c r="A579" s="2512"/>
      <c r="B579" s="2515"/>
      <c r="C579" s="2517"/>
      <c r="D579" s="457" t="s">
        <v>4635</v>
      </c>
      <c r="E579" s="414">
        <v>5.0100000000000003E-4</v>
      </c>
      <c r="F579" s="2519"/>
      <c r="G579" s="2520"/>
    </row>
    <row r="580" spans="1:7" ht="15" customHeight="1">
      <c r="A580" s="2504" t="s">
        <v>5035</v>
      </c>
      <c r="B580" s="2470" t="s">
        <v>5036</v>
      </c>
      <c r="C580" s="2486">
        <v>3.4E-5</v>
      </c>
      <c r="D580" s="402" t="s">
        <v>4681</v>
      </c>
      <c r="E580" s="403">
        <v>0</v>
      </c>
      <c r="F580" s="2487">
        <v>100</v>
      </c>
      <c r="G580" s="2506"/>
    </row>
    <row r="581" spans="1:7" ht="15" customHeight="1">
      <c r="A581" s="2504"/>
      <c r="B581" s="2470"/>
      <c r="C581" s="2441"/>
      <c r="D581" s="327" t="s">
        <v>4640</v>
      </c>
      <c r="E581" s="403">
        <v>6.1399999999999996E-4</v>
      </c>
      <c r="F581" s="2442"/>
      <c r="G581" s="2506"/>
    </row>
    <row r="582" spans="1:7" ht="15" customHeight="1">
      <c r="A582" s="2484"/>
      <c r="B582" s="2505"/>
      <c r="C582" s="2441"/>
      <c r="D582" s="458" t="s">
        <v>4635</v>
      </c>
      <c r="E582" s="368">
        <v>0</v>
      </c>
      <c r="F582" s="2442"/>
      <c r="G582" s="2507"/>
    </row>
    <row r="583" spans="1:7" ht="15" customHeight="1">
      <c r="A583" s="372" t="s">
        <v>5037</v>
      </c>
      <c r="B583" s="373" t="s">
        <v>5038</v>
      </c>
      <c r="C583" s="374" t="s">
        <v>4627</v>
      </c>
      <c r="D583" s="375"/>
      <c r="E583" s="374">
        <v>9.1699999999999995E-4</v>
      </c>
      <c r="F583" s="376" t="s">
        <v>4633</v>
      </c>
      <c r="G583" s="377"/>
    </row>
    <row r="584" spans="1:7" ht="15" customHeight="1">
      <c r="A584" s="2508" t="s">
        <v>5039</v>
      </c>
      <c r="B584" s="2509" t="s">
        <v>5040</v>
      </c>
      <c r="C584" s="2432">
        <v>1.4100000000000001E-4</v>
      </c>
      <c r="D584" s="337" t="s">
        <v>4638</v>
      </c>
      <c r="E584" s="338">
        <v>0</v>
      </c>
      <c r="F584" s="2409">
        <v>100</v>
      </c>
      <c r="G584" s="2463"/>
    </row>
    <row r="585" spans="1:7" ht="15" customHeight="1">
      <c r="A585" s="2508"/>
      <c r="B585" s="2509"/>
      <c r="C585" s="2432"/>
      <c r="D585" s="321" t="s">
        <v>4634</v>
      </c>
      <c r="E585" s="322">
        <v>9.3300000000000002E-4</v>
      </c>
      <c r="F585" s="2409"/>
      <c r="G585" s="2463"/>
    </row>
    <row r="586" spans="1:7" ht="15" customHeight="1">
      <c r="A586" s="2508"/>
      <c r="B586" s="2509"/>
      <c r="C586" s="2432"/>
      <c r="D586" s="324" t="s">
        <v>4635</v>
      </c>
      <c r="E586" s="325">
        <v>5.2700000000000002E-4</v>
      </c>
      <c r="F586" s="2409"/>
      <c r="G586" s="2463"/>
    </row>
    <row r="587" spans="1:7" ht="15" customHeight="1">
      <c r="A587" s="2528" t="s">
        <v>5041</v>
      </c>
      <c r="B587" s="2529" t="s">
        <v>5042</v>
      </c>
      <c r="C587" s="2406">
        <v>4.1899999999999999E-4</v>
      </c>
      <c r="D587" s="337" t="s">
        <v>4638</v>
      </c>
      <c r="E587" s="338">
        <v>3.7800000000000003E-4</v>
      </c>
      <c r="F587" s="2418">
        <v>51.49</v>
      </c>
      <c r="G587" s="2444" t="s">
        <v>4639</v>
      </c>
    </row>
    <row r="588" spans="1:7" ht="15" customHeight="1">
      <c r="A588" s="2528"/>
      <c r="B588" s="2529"/>
      <c r="C588" s="2406"/>
      <c r="D588" s="321" t="s">
        <v>4634</v>
      </c>
      <c r="E588" s="322">
        <v>5.7600000000000001E-4</v>
      </c>
      <c r="F588" s="2418"/>
      <c r="G588" s="2444"/>
    </row>
    <row r="589" spans="1:7" ht="15.75" customHeight="1">
      <c r="A589" s="2528"/>
      <c r="B589" s="2529"/>
      <c r="C589" s="2406"/>
      <c r="D589" s="324" t="s">
        <v>4635</v>
      </c>
      <c r="E589" s="315">
        <v>5.5500000000000005E-4</v>
      </c>
      <c r="F589" s="2418"/>
      <c r="G589" s="2444"/>
    </row>
    <row r="590" spans="1:7" ht="15" customHeight="1">
      <c r="A590" s="2400" t="s">
        <v>5043</v>
      </c>
      <c r="B590" s="2416" t="s">
        <v>5044</v>
      </c>
      <c r="C590" s="2406">
        <v>2.0799999999999999E-4</v>
      </c>
      <c r="D590" s="326" t="s">
        <v>4638</v>
      </c>
      <c r="E590" s="320">
        <v>0</v>
      </c>
      <c r="F590" s="2418">
        <v>100</v>
      </c>
      <c r="G590" s="2444"/>
    </row>
    <row r="591" spans="1:7" ht="15" customHeight="1">
      <c r="A591" s="2400"/>
      <c r="B591" s="2416"/>
      <c r="C591" s="2406"/>
      <c r="D591" s="388" t="s">
        <v>4634</v>
      </c>
      <c r="E591" s="322">
        <v>2.12E-4</v>
      </c>
      <c r="F591" s="2418"/>
      <c r="G591" s="2444"/>
    </row>
    <row r="592" spans="1:7" ht="15" customHeight="1">
      <c r="A592" s="2400"/>
      <c r="B592" s="2416"/>
      <c r="C592" s="2406"/>
      <c r="D592" s="324" t="s">
        <v>4635</v>
      </c>
      <c r="E592" s="325">
        <v>1.73E-4</v>
      </c>
      <c r="F592" s="2418"/>
      <c r="G592" s="2444"/>
    </row>
    <row r="593" spans="1:7" ht="15" customHeight="1">
      <c r="A593" s="2400" t="s">
        <v>5045</v>
      </c>
      <c r="B593" s="2416" t="s">
        <v>5046</v>
      </c>
      <c r="C593" s="2406">
        <v>4.5300000000000001E-4</v>
      </c>
      <c r="D593" s="326" t="s">
        <v>4638</v>
      </c>
      <c r="E593" s="320">
        <v>0</v>
      </c>
      <c r="F593" s="2418">
        <v>8.68</v>
      </c>
      <c r="G593" s="2444" t="s">
        <v>4639</v>
      </c>
    </row>
    <row r="594" spans="1:7" ht="15" customHeight="1">
      <c r="A594" s="2400"/>
      <c r="B594" s="2416"/>
      <c r="C594" s="2406"/>
      <c r="D594" s="388" t="s">
        <v>4634</v>
      </c>
      <c r="E594" s="322">
        <v>5.4000000000000001E-4</v>
      </c>
      <c r="F594" s="2418"/>
      <c r="G594" s="2444"/>
    </row>
    <row r="595" spans="1:7" ht="15" customHeight="1">
      <c r="A595" s="2423"/>
      <c r="B595" s="2503"/>
      <c r="C595" s="2425"/>
      <c r="D595" s="335" t="s">
        <v>4635</v>
      </c>
      <c r="E595" s="336">
        <v>5.4500000000000002E-4</v>
      </c>
      <c r="F595" s="2426"/>
      <c r="G595" s="2455"/>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400" t="s">
        <v>5059</v>
      </c>
      <c r="B602" s="2403" t="s">
        <v>5060</v>
      </c>
      <c r="C602" s="2406">
        <v>2.9700000000000001E-4</v>
      </c>
      <c r="D602" s="459" t="s">
        <v>4638</v>
      </c>
      <c r="E602" s="411">
        <v>0</v>
      </c>
      <c r="F602" s="2453">
        <v>96.75</v>
      </c>
      <c r="G602" s="2444" t="s">
        <v>4639</v>
      </c>
    </row>
    <row r="603" spans="1:7" ht="15" customHeight="1">
      <c r="A603" s="2400"/>
      <c r="B603" s="2403"/>
      <c r="C603" s="2406"/>
      <c r="D603" s="388" t="s">
        <v>4634</v>
      </c>
      <c r="E603" s="322">
        <v>2.7399999999999999E-4</v>
      </c>
      <c r="F603" s="2453"/>
      <c r="G603" s="2444"/>
    </row>
    <row r="604" spans="1:7" ht="15" customHeight="1">
      <c r="A604" s="2400"/>
      <c r="B604" s="2403"/>
      <c r="C604" s="2406"/>
      <c r="D604" s="324" t="s">
        <v>4635</v>
      </c>
      <c r="E604" s="425">
        <v>4.2000000000000002E-4</v>
      </c>
      <c r="F604" s="2453"/>
      <c r="G604" s="2444"/>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400" t="s">
        <v>5065</v>
      </c>
      <c r="B607" s="2403" t="s">
        <v>5066</v>
      </c>
      <c r="C607" s="2406">
        <v>3.2200000000000002E-4</v>
      </c>
      <c r="D607" s="326" t="s">
        <v>4638</v>
      </c>
      <c r="E607" s="439">
        <v>0</v>
      </c>
      <c r="F607" s="2418">
        <v>100</v>
      </c>
      <c r="G607" s="2444"/>
    </row>
    <row r="608" spans="1:7" ht="15" customHeight="1">
      <c r="A608" s="2400"/>
      <c r="B608" s="2403"/>
      <c r="C608" s="2406"/>
      <c r="D608" s="388" t="s">
        <v>4634</v>
      </c>
      <c r="E608" s="322">
        <v>4.57E-4</v>
      </c>
      <c r="F608" s="2418"/>
      <c r="G608" s="2444"/>
    </row>
    <row r="609" spans="1:7" ht="15" customHeight="1">
      <c r="A609" s="2400"/>
      <c r="B609" s="2403"/>
      <c r="C609" s="2406"/>
      <c r="D609" s="324" t="s">
        <v>4635</v>
      </c>
      <c r="E609" s="425">
        <v>4.5199999999999998E-4</v>
      </c>
      <c r="F609" s="2418"/>
      <c r="G609" s="2444"/>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400" t="s">
        <v>5073</v>
      </c>
      <c r="B613" s="2403" t="s">
        <v>5074</v>
      </c>
      <c r="C613" s="2406">
        <v>4.37E-4</v>
      </c>
      <c r="D613" s="326" t="s">
        <v>4638</v>
      </c>
      <c r="E613" s="320">
        <v>0</v>
      </c>
      <c r="F613" s="2418">
        <v>100</v>
      </c>
      <c r="G613" s="2444"/>
    </row>
    <row r="614" spans="1:7" ht="15" customHeight="1">
      <c r="A614" s="2400"/>
      <c r="B614" s="2403"/>
      <c r="C614" s="2406"/>
      <c r="D614" s="388" t="s">
        <v>4634</v>
      </c>
      <c r="E614" s="322">
        <v>3.8200000000000002E-4</v>
      </c>
      <c r="F614" s="2418"/>
      <c r="G614" s="2444"/>
    </row>
    <row r="615" spans="1:7" ht="15" customHeight="1">
      <c r="A615" s="2400"/>
      <c r="B615" s="2403"/>
      <c r="C615" s="2406"/>
      <c r="D615" s="324" t="s">
        <v>4635</v>
      </c>
      <c r="E615" s="325">
        <v>4.4000000000000002E-4</v>
      </c>
      <c r="F615" s="2418"/>
      <c r="G615" s="2444"/>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400" t="s">
        <v>5085</v>
      </c>
      <c r="B621" s="2403" t="s">
        <v>5086</v>
      </c>
      <c r="C621" s="2406">
        <v>4.5100000000000001E-4</v>
      </c>
      <c r="D621" s="326" t="s">
        <v>4638</v>
      </c>
      <c r="E621" s="320">
        <v>0</v>
      </c>
      <c r="F621" s="2418">
        <v>100</v>
      </c>
      <c r="G621" s="2444"/>
    </row>
    <row r="622" spans="1:7" ht="15" customHeight="1">
      <c r="A622" s="2400"/>
      <c r="B622" s="2403"/>
      <c r="C622" s="2406"/>
      <c r="D622" s="388" t="s">
        <v>4634</v>
      </c>
      <c r="E622" s="322">
        <v>4.5600000000000003E-4</v>
      </c>
      <c r="F622" s="2418"/>
      <c r="G622" s="2444"/>
    </row>
    <row r="623" spans="1:7" ht="15" customHeight="1">
      <c r="A623" s="2423"/>
      <c r="B623" s="2424"/>
      <c r="C623" s="2425"/>
      <c r="D623" s="335" t="s">
        <v>4635</v>
      </c>
      <c r="E623" s="336">
        <v>3.0800000000000001E-4</v>
      </c>
      <c r="F623" s="2426"/>
      <c r="G623" s="2455"/>
    </row>
    <row r="624" spans="1:7" ht="15" customHeight="1">
      <c r="A624" s="2401" t="s">
        <v>5087</v>
      </c>
      <c r="B624" s="2404" t="s">
        <v>5088</v>
      </c>
      <c r="C624" s="2407">
        <v>5.3300000000000005E-4</v>
      </c>
      <c r="D624" s="337" t="s">
        <v>4638</v>
      </c>
      <c r="E624" s="338">
        <v>0</v>
      </c>
      <c r="F624" s="2410">
        <v>99.58</v>
      </c>
      <c r="G624" s="2481" t="s">
        <v>4639</v>
      </c>
    </row>
    <row r="625" spans="1:7" ht="15" customHeight="1">
      <c r="A625" s="2400"/>
      <c r="B625" s="2403"/>
      <c r="C625" s="2406"/>
      <c r="D625" s="321" t="s">
        <v>4647</v>
      </c>
      <c r="E625" s="322">
        <v>0</v>
      </c>
      <c r="F625" s="2418"/>
      <c r="G625" s="2444"/>
    </row>
    <row r="626" spans="1:7" ht="15" customHeight="1">
      <c r="A626" s="2400"/>
      <c r="B626" s="2403"/>
      <c r="C626" s="2406"/>
      <c r="D626" s="327" t="s">
        <v>4710</v>
      </c>
      <c r="E626" s="322">
        <v>5.4100000000000003E-4</v>
      </c>
      <c r="F626" s="2418"/>
      <c r="G626" s="2444"/>
    </row>
    <row r="627" spans="1:7" ht="15" customHeight="1">
      <c r="A627" s="2400"/>
      <c r="B627" s="2403"/>
      <c r="C627" s="2425"/>
      <c r="D627" s="324" t="s">
        <v>4635</v>
      </c>
      <c r="E627" s="325">
        <v>5.3300000000000005E-4</v>
      </c>
      <c r="F627" s="2418"/>
      <c r="G627" s="2444"/>
    </row>
    <row r="628" spans="1:7" ht="15" customHeight="1">
      <c r="A628" s="2400" t="s">
        <v>5089</v>
      </c>
      <c r="B628" s="2403" t="s">
        <v>5090</v>
      </c>
      <c r="C628" s="2407">
        <v>4.7699999999999999E-4</v>
      </c>
      <c r="D628" s="326" t="s">
        <v>4638</v>
      </c>
      <c r="E628" s="320">
        <v>0</v>
      </c>
      <c r="F628" s="2418">
        <v>96.96</v>
      </c>
      <c r="G628" s="2444" t="s">
        <v>4639</v>
      </c>
    </row>
    <row r="629" spans="1:7" ht="15" customHeight="1">
      <c r="A629" s="2400"/>
      <c r="B629" s="2403"/>
      <c r="C629" s="2407"/>
      <c r="D629" s="321" t="s">
        <v>4647</v>
      </c>
      <c r="E629" s="322">
        <v>0</v>
      </c>
      <c r="F629" s="2418"/>
      <c r="G629" s="2444"/>
    </row>
    <row r="630" spans="1:7" ht="15" customHeight="1">
      <c r="A630" s="2400"/>
      <c r="B630" s="2403"/>
      <c r="C630" s="2407"/>
      <c r="D630" s="327" t="s">
        <v>4695</v>
      </c>
      <c r="E630" s="322">
        <v>0</v>
      </c>
      <c r="F630" s="2418"/>
      <c r="G630" s="2444"/>
    </row>
    <row r="631" spans="1:7" ht="15" customHeight="1">
      <c r="A631" s="2400"/>
      <c r="B631" s="2403"/>
      <c r="C631" s="2407"/>
      <c r="D631" s="327" t="s">
        <v>4696</v>
      </c>
      <c r="E631" s="322">
        <v>4.7100000000000001E-4</v>
      </c>
      <c r="F631" s="2418"/>
      <c r="G631" s="2444"/>
    </row>
    <row r="632" spans="1:7" ht="15" customHeight="1">
      <c r="A632" s="2423"/>
      <c r="B632" s="2424"/>
      <c r="C632" s="2422"/>
      <c r="D632" s="335" t="s">
        <v>4635</v>
      </c>
      <c r="E632" s="336">
        <v>4.8299999999999998E-4</v>
      </c>
      <c r="F632" s="2426"/>
      <c r="G632" s="2455"/>
    </row>
    <row r="633" spans="1:7" ht="15" customHeight="1">
      <c r="A633" s="2401" t="s">
        <v>5091</v>
      </c>
      <c r="B633" s="2417" t="s">
        <v>5092</v>
      </c>
      <c r="C633" s="2407">
        <v>4.57E-4</v>
      </c>
      <c r="D633" s="337" t="s">
        <v>4638</v>
      </c>
      <c r="E633" s="338">
        <v>0</v>
      </c>
      <c r="F633" s="2499">
        <v>99.97</v>
      </c>
      <c r="G633" s="2481" t="s">
        <v>4639</v>
      </c>
    </row>
    <row r="634" spans="1:7" ht="15" customHeight="1">
      <c r="A634" s="2400"/>
      <c r="B634" s="2416"/>
      <c r="C634" s="2406"/>
      <c r="D634" s="321" t="s">
        <v>4647</v>
      </c>
      <c r="E634" s="322">
        <v>0</v>
      </c>
      <c r="F634" s="2500"/>
      <c r="G634" s="2444"/>
    </row>
    <row r="635" spans="1:7" ht="15" customHeight="1">
      <c r="A635" s="2400"/>
      <c r="B635" s="2416"/>
      <c r="C635" s="2406"/>
      <c r="D635" s="321" t="s">
        <v>4648</v>
      </c>
      <c r="E635" s="322">
        <v>0</v>
      </c>
      <c r="F635" s="2500"/>
      <c r="G635" s="2444"/>
    </row>
    <row r="636" spans="1:7" ht="15" customHeight="1">
      <c r="A636" s="2400"/>
      <c r="B636" s="2416"/>
      <c r="C636" s="2406"/>
      <c r="D636" s="321" t="s">
        <v>4649</v>
      </c>
      <c r="E636" s="322">
        <v>0</v>
      </c>
      <c r="F636" s="2500"/>
      <c r="G636" s="2444"/>
    </row>
    <row r="637" spans="1:7" ht="15" customHeight="1">
      <c r="A637" s="2400"/>
      <c r="B637" s="2416"/>
      <c r="C637" s="2406"/>
      <c r="D637" s="321" t="s">
        <v>4650</v>
      </c>
      <c r="E637" s="322">
        <v>0</v>
      </c>
      <c r="F637" s="2500"/>
      <c r="G637" s="2444"/>
    </row>
    <row r="638" spans="1:7" ht="15" customHeight="1">
      <c r="A638" s="2400"/>
      <c r="B638" s="2416"/>
      <c r="C638" s="2406"/>
      <c r="D638" s="321" t="s">
        <v>4651</v>
      </c>
      <c r="E638" s="322">
        <v>0</v>
      </c>
      <c r="F638" s="2500"/>
      <c r="G638" s="2444"/>
    </row>
    <row r="639" spans="1:7" ht="15" customHeight="1">
      <c r="A639" s="2400"/>
      <c r="B639" s="2416"/>
      <c r="C639" s="2406"/>
      <c r="D639" s="321" t="s">
        <v>4652</v>
      </c>
      <c r="E639" s="322">
        <v>0</v>
      </c>
      <c r="F639" s="2500"/>
      <c r="G639" s="2444"/>
    </row>
    <row r="640" spans="1:7" ht="15" customHeight="1">
      <c r="A640" s="2400"/>
      <c r="B640" s="2416"/>
      <c r="C640" s="2406"/>
      <c r="D640" s="321" t="s">
        <v>4673</v>
      </c>
      <c r="E640" s="322">
        <v>0</v>
      </c>
      <c r="F640" s="2500"/>
      <c r="G640" s="2444"/>
    </row>
    <row r="641" spans="1:7" ht="15" customHeight="1">
      <c r="A641" s="2400"/>
      <c r="B641" s="2416"/>
      <c r="C641" s="2406"/>
      <c r="D641" s="321" t="s">
        <v>4912</v>
      </c>
      <c r="E641" s="322">
        <v>0</v>
      </c>
      <c r="F641" s="2500"/>
      <c r="G641" s="2444"/>
    </row>
    <row r="642" spans="1:7" ht="15" customHeight="1">
      <c r="A642" s="2400"/>
      <c r="B642" s="2416"/>
      <c r="C642" s="2406"/>
      <c r="D642" s="327" t="s">
        <v>4675</v>
      </c>
      <c r="E642" s="322">
        <v>0</v>
      </c>
      <c r="F642" s="2500"/>
      <c r="G642" s="2444"/>
    </row>
    <row r="643" spans="1:7" ht="15" customHeight="1">
      <c r="A643" s="2400"/>
      <c r="B643" s="2416"/>
      <c r="C643" s="2406"/>
      <c r="D643" s="327" t="s">
        <v>4825</v>
      </c>
      <c r="E643" s="322">
        <v>0</v>
      </c>
      <c r="F643" s="2500"/>
      <c r="G643" s="2444"/>
    </row>
    <row r="644" spans="1:7" ht="15" customHeight="1">
      <c r="A644" s="2400"/>
      <c r="B644" s="2416"/>
      <c r="C644" s="2406"/>
      <c r="D644" s="327" t="s">
        <v>5093</v>
      </c>
      <c r="E644" s="350">
        <v>3.8999999999999999E-4</v>
      </c>
      <c r="F644" s="2500"/>
      <c r="G644" s="2444"/>
    </row>
    <row r="645" spans="1:7" ht="15" customHeight="1">
      <c r="A645" s="2400"/>
      <c r="B645" s="2416"/>
      <c r="C645" s="2406"/>
      <c r="D645" s="324" t="s">
        <v>4635</v>
      </c>
      <c r="E645" s="325">
        <v>4.5100000000000001E-4</v>
      </c>
      <c r="F645" s="2500"/>
      <c r="G645" s="2444"/>
    </row>
    <row r="646" spans="1:7" ht="15" customHeight="1">
      <c r="A646" s="2400" t="s">
        <v>5094</v>
      </c>
      <c r="B646" s="2403" t="s">
        <v>5095</v>
      </c>
      <c r="C646" s="2496">
        <v>4.3300000000000001E-4</v>
      </c>
      <c r="D646" s="326" t="s">
        <v>4638</v>
      </c>
      <c r="E646" s="320">
        <v>0</v>
      </c>
      <c r="F646" s="2418">
        <v>99.85</v>
      </c>
      <c r="G646" s="2444" t="s">
        <v>4639</v>
      </c>
    </row>
    <row r="647" spans="1:7" ht="15" customHeight="1">
      <c r="A647" s="2400"/>
      <c r="B647" s="2403"/>
      <c r="C647" s="2496"/>
      <c r="D647" s="321" t="s">
        <v>4634</v>
      </c>
      <c r="E647" s="322">
        <v>4.5899999999999999E-4</v>
      </c>
      <c r="F647" s="2418"/>
      <c r="G647" s="2444"/>
    </row>
    <row r="648" spans="1:7" ht="15" customHeight="1">
      <c r="A648" s="2400"/>
      <c r="B648" s="2403"/>
      <c r="C648" s="2496"/>
      <c r="D648" s="324" t="s">
        <v>4635</v>
      </c>
      <c r="E648" s="325">
        <v>3.8200000000000002E-4</v>
      </c>
      <c r="F648" s="2418"/>
      <c r="G648" s="2444"/>
    </row>
    <row r="649" spans="1:7" ht="15" customHeight="1">
      <c r="A649" s="2400" t="s">
        <v>5096</v>
      </c>
      <c r="B649" s="2416" t="s">
        <v>5097</v>
      </c>
      <c r="C649" s="2496">
        <v>4.8700000000000002E-4</v>
      </c>
      <c r="D649" s="326" t="s">
        <v>4638</v>
      </c>
      <c r="E649" s="320">
        <v>0</v>
      </c>
      <c r="F649" s="2418">
        <v>99.33</v>
      </c>
      <c r="G649" s="2444" t="s">
        <v>4639</v>
      </c>
    </row>
    <row r="650" spans="1:7" ht="15" customHeight="1">
      <c r="A650" s="2400"/>
      <c r="B650" s="2403"/>
      <c r="C650" s="2496"/>
      <c r="D650" s="327" t="s">
        <v>4640</v>
      </c>
      <c r="E650" s="322">
        <v>5.1400000000000003E-4</v>
      </c>
      <c r="F650" s="2418"/>
      <c r="G650" s="2444"/>
    </row>
    <row r="651" spans="1:7" ht="15" customHeight="1">
      <c r="A651" s="2445"/>
      <c r="B651" s="2446"/>
      <c r="C651" s="2497"/>
      <c r="D651" s="324" t="s">
        <v>4635</v>
      </c>
      <c r="E651" s="325">
        <v>4.84E-4</v>
      </c>
      <c r="F651" s="2448"/>
      <c r="G651" s="2449"/>
    </row>
    <row r="652" spans="1:7" ht="15" customHeight="1">
      <c r="A652" s="2401" t="s">
        <v>5098</v>
      </c>
      <c r="B652" s="2501" t="s">
        <v>5099</v>
      </c>
      <c r="C652" s="2407">
        <v>3.6000000000000002E-4</v>
      </c>
      <c r="D652" s="337" t="s">
        <v>4638</v>
      </c>
      <c r="E652" s="338">
        <v>0</v>
      </c>
      <c r="F652" s="2410">
        <v>100</v>
      </c>
      <c r="G652" s="2481"/>
    </row>
    <row r="653" spans="1:7" ht="15" customHeight="1">
      <c r="A653" s="2400"/>
      <c r="B653" s="2502"/>
      <c r="C653" s="2406"/>
      <c r="D653" s="321" t="s">
        <v>4647</v>
      </c>
      <c r="E653" s="322">
        <v>0</v>
      </c>
      <c r="F653" s="2418"/>
      <c r="G653" s="2444"/>
    </row>
    <row r="654" spans="1:7" ht="15" customHeight="1">
      <c r="A654" s="2400"/>
      <c r="B654" s="2502"/>
      <c r="C654" s="2406"/>
      <c r="D654" s="321" t="s">
        <v>4648</v>
      </c>
      <c r="E654" s="322">
        <v>0</v>
      </c>
      <c r="F654" s="2418"/>
      <c r="G654" s="2444"/>
    </row>
    <row r="655" spans="1:7" ht="15" customHeight="1">
      <c r="A655" s="2400"/>
      <c r="B655" s="2502"/>
      <c r="C655" s="2406"/>
      <c r="D655" s="321" t="s">
        <v>4649</v>
      </c>
      <c r="E655" s="322">
        <v>0</v>
      </c>
      <c r="F655" s="2418"/>
      <c r="G655" s="2444"/>
    </row>
    <row r="656" spans="1:7" ht="15" customHeight="1">
      <c r="A656" s="2400"/>
      <c r="B656" s="2502"/>
      <c r="C656" s="2406"/>
      <c r="D656" s="321" t="s">
        <v>4650</v>
      </c>
      <c r="E656" s="322">
        <v>0</v>
      </c>
      <c r="F656" s="2418"/>
      <c r="G656" s="2444"/>
    </row>
    <row r="657" spans="1:7" ht="15" customHeight="1">
      <c r="A657" s="2400"/>
      <c r="B657" s="2502"/>
      <c r="C657" s="2406"/>
      <c r="D657" s="327" t="s">
        <v>4699</v>
      </c>
      <c r="E657" s="322">
        <v>0</v>
      </c>
      <c r="F657" s="2418"/>
      <c r="G657" s="2444"/>
    </row>
    <row r="658" spans="1:7" ht="15" customHeight="1">
      <c r="A658" s="2400"/>
      <c r="B658" s="2502"/>
      <c r="C658" s="2406"/>
      <c r="D658" s="327" t="s">
        <v>4720</v>
      </c>
      <c r="E658" s="322">
        <v>0</v>
      </c>
      <c r="F658" s="2418"/>
      <c r="G658" s="2444"/>
    </row>
    <row r="659" spans="1:7" ht="15" customHeight="1">
      <c r="A659" s="2400"/>
      <c r="B659" s="2502"/>
      <c r="C659" s="2406"/>
      <c r="D659" s="327" t="s">
        <v>4653</v>
      </c>
      <c r="E659" s="322">
        <v>0</v>
      </c>
      <c r="F659" s="2418"/>
      <c r="G659" s="2444"/>
    </row>
    <row r="660" spans="1:7" ht="15" customHeight="1">
      <c r="A660" s="2400"/>
      <c r="B660" s="2502"/>
      <c r="C660" s="2406"/>
      <c r="D660" s="327" t="s">
        <v>4654</v>
      </c>
      <c r="E660" s="322">
        <v>4.3399999999999998E-4</v>
      </c>
      <c r="F660" s="2418"/>
      <c r="G660" s="2444"/>
    </row>
    <row r="661" spans="1:7" ht="15" customHeight="1">
      <c r="A661" s="2400"/>
      <c r="B661" s="2502"/>
      <c r="C661" s="2406"/>
      <c r="D661" s="324" t="s">
        <v>4635</v>
      </c>
      <c r="E661" s="325">
        <v>3.0899999999999998E-4</v>
      </c>
      <c r="F661" s="2418"/>
      <c r="G661" s="2444"/>
    </row>
    <row r="662" spans="1:7" ht="15" customHeight="1">
      <c r="A662" s="2400" t="s">
        <v>5100</v>
      </c>
      <c r="B662" s="2416" t="s">
        <v>5101</v>
      </c>
      <c r="C662" s="2492">
        <v>5.3700000000000004E-4</v>
      </c>
      <c r="D662" s="326" t="s">
        <v>4638</v>
      </c>
      <c r="E662" s="320">
        <v>0</v>
      </c>
      <c r="F662" s="2418">
        <v>99.89</v>
      </c>
      <c r="G662" s="2444" t="s">
        <v>4639</v>
      </c>
    </row>
    <row r="663" spans="1:7" ht="15" customHeight="1">
      <c r="A663" s="2400"/>
      <c r="B663" s="2403"/>
      <c r="C663" s="2492"/>
      <c r="D663" s="321" t="s">
        <v>4647</v>
      </c>
      <c r="E663" s="322">
        <v>0</v>
      </c>
      <c r="F663" s="2418"/>
      <c r="G663" s="2444"/>
    </row>
    <row r="664" spans="1:7" ht="15" customHeight="1">
      <c r="A664" s="2400"/>
      <c r="B664" s="2403"/>
      <c r="C664" s="2492"/>
      <c r="D664" s="321" t="s">
        <v>4648</v>
      </c>
      <c r="E664" s="322">
        <v>0</v>
      </c>
      <c r="F664" s="2418"/>
      <c r="G664" s="2444"/>
    </row>
    <row r="665" spans="1:7" ht="15" customHeight="1">
      <c r="A665" s="2400"/>
      <c r="B665" s="2403"/>
      <c r="C665" s="2492"/>
      <c r="D665" s="321" t="s">
        <v>4649</v>
      </c>
      <c r="E665" s="322">
        <v>0</v>
      </c>
      <c r="F665" s="2418"/>
      <c r="G665" s="2444"/>
    </row>
    <row r="666" spans="1:7" ht="15" customHeight="1">
      <c r="A666" s="2400"/>
      <c r="B666" s="2403"/>
      <c r="C666" s="2492"/>
      <c r="D666" s="327" t="s">
        <v>4714</v>
      </c>
      <c r="E666" s="322">
        <v>0</v>
      </c>
      <c r="F666" s="2418"/>
      <c r="G666" s="2444"/>
    </row>
    <row r="667" spans="1:7" ht="15" customHeight="1">
      <c r="A667" s="2400"/>
      <c r="B667" s="2403"/>
      <c r="C667" s="2492"/>
      <c r="D667" s="327" t="s">
        <v>4699</v>
      </c>
      <c r="E667" s="322">
        <v>0</v>
      </c>
      <c r="F667" s="2418"/>
      <c r="G667" s="2444"/>
    </row>
    <row r="668" spans="1:7" ht="15" customHeight="1">
      <c r="A668" s="2400"/>
      <c r="B668" s="2403"/>
      <c r="C668" s="2492"/>
      <c r="D668" s="327" t="s">
        <v>5102</v>
      </c>
      <c r="E668" s="350">
        <v>5.5199999999999997E-4</v>
      </c>
      <c r="F668" s="2418"/>
      <c r="G668" s="2444"/>
    </row>
    <row r="669" spans="1:7" ht="15" customHeight="1">
      <c r="A669" s="2445"/>
      <c r="B669" s="2446"/>
      <c r="C669" s="2495"/>
      <c r="D669" s="351" t="s">
        <v>4683</v>
      </c>
      <c r="E669" s="325">
        <v>5.3600000000000002E-4</v>
      </c>
      <c r="F669" s="2448"/>
      <c r="G669" s="2449"/>
    </row>
    <row r="670" spans="1:7" ht="15" customHeight="1">
      <c r="A670" s="2400" t="s">
        <v>5103</v>
      </c>
      <c r="B670" s="2403" t="s">
        <v>5104</v>
      </c>
      <c r="C670" s="2492">
        <v>3.6999999999999999E-4</v>
      </c>
      <c r="D670" s="326" t="s">
        <v>4638</v>
      </c>
      <c r="E670" s="320">
        <v>0</v>
      </c>
      <c r="F670" s="2418">
        <v>100</v>
      </c>
      <c r="G670" s="2444"/>
    </row>
    <row r="671" spans="1:7" ht="15" customHeight="1">
      <c r="A671" s="2400"/>
      <c r="B671" s="2403"/>
      <c r="C671" s="2493"/>
      <c r="D671" s="321" t="s">
        <v>4647</v>
      </c>
      <c r="E671" s="322">
        <v>0</v>
      </c>
      <c r="F671" s="2418"/>
      <c r="G671" s="2444"/>
    </row>
    <row r="672" spans="1:7" ht="15" customHeight="1">
      <c r="A672" s="2400"/>
      <c r="B672" s="2403"/>
      <c r="C672" s="2493"/>
      <c r="D672" s="321" t="s">
        <v>4662</v>
      </c>
      <c r="E672" s="350">
        <v>4.5399999999999998E-4</v>
      </c>
      <c r="F672" s="2418"/>
      <c r="G672" s="2444"/>
    </row>
    <row r="673" spans="1:7" ht="15" customHeight="1">
      <c r="A673" s="2445"/>
      <c r="B673" s="2446"/>
      <c r="C673" s="2494"/>
      <c r="D673" s="324" t="s">
        <v>4635</v>
      </c>
      <c r="E673" s="325">
        <v>5.2599999999999999E-4</v>
      </c>
      <c r="F673" s="2448"/>
      <c r="G673" s="2449"/>
    </row>
    <row r="674" spans="1:7" ht="15" customHeight="1">
      <c r="A674" s="2400" t="s">
        <v>5105</v>
      </c>
      <c r="B674" s="2403" t="s">
        <v>5106</v>
      </c>
      <c r="C674" s="2492">
        <v>4.0700000000000003E-4</v>
      </c>
      <c r="D674" s="326" t="s">
        <v>4638</v>
      </c>
      <c r="E674" s="320">
        <v>0</v>
      </c>
      <c r="F674" s="2418">
        <v>99.33</v>
      </c>
      <c r="G674" s="2444" t="s">
        <v>4639</v>
      </c>
    </row>
    <row r="675" spans="1:7" ht="15" customHeight="1">
      <c r="A675" s="2400"/>
      <c r="B675" s="2403"/>
      <c r="C675" s="2492"/>
      <c r="D675" s="321" t="s">
        <v>4634</v>
      </c>
      <c r="E675" s="350">
        <v>4.75E-4</v>
      </c>
      <c r="F675" s="2418"/>
      <c r="G675" s="2444"/>
    </row>
    <row r="676" spans="1:7" ht="15" customHeight="1">
      <c r="A676" s="2400"/>
      <c r="B676" s="2403"/>
      <c r="C676" s="2492"/>
      <c r="D676" s="324" t="s">
        <v>4635</v>
      </c>
      <c r="E676" s="325">
        <v>3.8200000000000002E-4</v>
      </c>
      <c r="F676" s="2418"/>
      <c r="G676" s="2444"/>
    </row>
    <row r="677" spans="1:7" ht="15" customHeight="1">
      <c r="A677" s="2400" t="s">
        <v>5107</v>
      </c>
      <c r="B677" s="2403" t="s">
        <v>5108</v>
      </c>
      <c r="C677" s="2492">
        <v>7.1000000000000002E-4</v>
      </c>
      <c r="D677" s="326" t="s">
        <v>4638</v>
      </c>
      <c r="E677" s="320">
        <v>0</v>
      </c>
      <c r="F677" s="2418">
        <v>100</v>
      </c>
      <c r="G677" s="2444"/>
    </row>
    <row r="678" spans="1:7" ht="15" customHeight="1">
      <c r="A678" s="2400"/>
      <c r="B678" s="2403"/>
      <c r="C678" s="2492"/>
      <c r="D678" s="388" t="s">
        <v>4634</v>
      </c>
      <c r="E678" s="350">
        <v>6.8000000000000005E-4</v>
      </c>
      <c r="F678" s="2418"/>
      <c r="G678" s="2444"/>
    </row>
    <row r="679" spans="1:7" ht="15" customHeight="1">
      <c r="A679" s="2423"/>
      <c r="B679" s="2424"/>
      <c r="C679" s="2498"/>
      <c r="D679" s="335" t="s">
        <v>4635</v>
      </c>
      <c r="E679" s="336">
        <v>6.8400000000000004E-4</v>
      </c>
      <c r="F679" s="2426"/>
      <c r="G679" s="2455"/>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400" t="s">
        <v>5129</v>
      </c>
      <c r="B690" s="2403" t="s">
        <v>5130</v>
      </c>
      <c r="C690" s="2406">
        <v>4.5600000000000003E-4</v>
      </c>
      <c r="D690" s="326" t="s">
        <v>4638</v>
      </c>
      <c r="E690" s="320">
        <v>0</v>
      </c>
      <c r="F690" s="2418">
        <v>93.77</v>
      </c>
      <c r="G690" s="2444" t="s">
        <v>4767</v>
      </c>
    </row>
    <row r="691" spans="1:7" ht="15" customHeight="1">
      <c r="A691" s="2400"/>
      <c r="B691" s="2403"/>
      <c r="C691" s="2406"/>
      <c r="D691" s="388" t="s">
        <v>4634</v>
      </c>
      <c r="E691" s="350">
        <v>5.1199999999999998E-4</v>
      </c>
      <c r="F691" s="2418"/>
      <c r="G691" s="2444"/>
    </row>
    <row r="692" spans="1:7" ht="15" customHeight="1">
      <c r="A692" s="2400"/>
      <c r="B692" s="2403"/>
      <c r="C692" s="2406"/>
      <c r="D692" s="324" t="s">
        <v>4635</v>
      </c>
      <c r="E692" s="315">
        <v>5.2599999999999999E-4</v>
      </c>
      <c r="F692" s="2418"/>
      <c r="G692" s="2444"/>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400" t="s">
        <v>5137</v>
      </c>
      <c r="B696" s="2403" t="s">
        <v>5138</v>
      </c>
      <c r="C696" s="2406">
        <v>0</v>
      </c>
      <c r="D696" s="326" t="s">
        <v>4638</v>
      </c>
      <c r="E696" s="320">
        <v>0</v>
      </c>
      <c r="F696" s="2418">
        <v>100</v>
      </c>
      <c r="G696" s="2444"/>
    </row>
    <row r="697" spans="1:7" ht="15" customHeight="1">
      <c r="A697" s="2400"/>
      <c r="B697" s="2403"/>
      <c r="C697" s="2406"/>
      <c r="D697" s="388" t="s">
        <v>4634</v>
      </c>
      <c r="E697" s="350">
        <v>4.0499999999999998E-4</v>
      </c>
      <c r="F697" s="2418"/>
      <c r="G697" s="2444"/>
    </row>
    <row r="698" spans="1:7" ht="15" customHeight="1">
      <c r="A698" s="2400"/>
      <c r="B698" s="2403"/>
      <c r="C698" s="2406"/>
      <c r="D698" s="324" t="s">
        <v>4635</v>
      </c>
      <c r="E698" s="325">
        <v>4.1199999999999999E-4</v>
      </c>
      <c r="F698" s="2418"/>
      <c r="G698" s="2444"/>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400" t="s">
        <v>5143</v>
      </c>
      <c r="B701" s="2403" t="s">
        <v>5144</v>
      </c>
      <c r="C701" s="2406">
        <v>4.3800000000000002E-4</v>
      </c>
      <c r="D701" s="326" t="s">
        <v>4638</v>
      </c>
      <c r="E701" s="320">
        <v>0</v>
      </c>
      <c r="F701" s="2418">
        <v>100</v>
      </c>
      <c r="G701" s="2444"/>
    </row>
    <row r="702" spans="1:7" ht="15" customHeight="1">
      <c r="A702" s="2400"/>
      <c r="B702" s="2403"/>
      <c r="C702" s="2406"/>
      <c r="D702" s="321" t="s">
        <v>4647</v>
      </c>
      <c r="E702" s="322">
        <v>0</v>
      </c>
      <c r="F702" s="2418"/>
      <c r="G702" s="2444"/>
    </row>
    <row r="703" spans="1:7" ht="15" customHeight="1">
      <c r="A703" s="2400"/>
      <c r="B703" s="2403"/>
      <c r="C703" s="2406"/>
      <c r="D703" s="327" t="s">
        <v>4695</v>
      </c>
      <c r="E703" s="322">
        <v>0</v>
      </c>
      <c r="F703" s="2418"/>
      <c r="G703" s="2444"/>
    </row>
    <row r="704" spans="1:7" ht="15" customHeight="1">
      <c r="A704" s="2400"/>
      <c r="B704" s="2403"/>
      <c r="C704" s="2406"/>
      <c r="D704" s="327" t="s">
        <v>4696</v>
      </c>
      <c r="E704" s="322">
        <v>4.6500000000000003E-4</v>
      </c>
      <c r="F704" s="2418"/>
      <c r="G704" s="2444"/>
    </row>
    <row r="705" spans="1:7" ht="15" customHeight="1">
      <c r="A705" s="2400"/>
      <c r="B705" s="2403"/>
      <c r="C705" s="2406"/>
      <c r="D705" s="324" t="s">
        <v>4635</v>
      </c>
      <c r="E705" s="325">
        <v>4.3300000000000001E-4</v>
      </c>
      <c r="F705" s="2418"/>
      <c r="G705" s="2444"/>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400" t="s">
        <v>5151</v>
      </c>
      <c r="B709" s="2403" t="s">
        <v>5152</v>
      </c>
      <c r="C709" s="2406">
        <v>4.4099999999999999E-4</v>
      </c>
      <c r="D709" s="326" t="s">
        <v>4638</v>
      </c>
      <c r="E709" s="320">
        <v>0</v>
      </c>
      <c r="F709" s="2418">
        <v>100</v>
      </c>
      <c r="G709" s="2444"/>
    </row>
    <row r="710" spans="1:7" ht="15" customHeight="1">
      <c r="A710" s="2400"/>
      <c r="B710" s="2403"/>
      <c r="C710" s="2406"/>
      <c r="D710" s="321" t="s">
        <v>4634</v>
      </c>
      <c r="E710" s="322">
        <v>6.7400000000000001E-4</v>
      </c>
      <c r="F710" s="2418"/>
      <c r="G710" s="2444"/>
    </row>
    <row r="711" spans="1:7" ht="15" customHeight="1">
      <c r="A711" s="2400"/>
      <c r="B711" s="2403"/>
      <c r="C711" s="2406"/>
      <c r="D711" s="324" t="s">
        <v>4635</v>
      </c>
      <c r="E711" s="325">
        <v>0</v>
      </c>
      <c r="F711" s="2418"/>
      <c r="G711" s="2444"/>
    </row>
    <row r="712" spans="1:7" ht="15" customHeight="1">
      <c r="A712" s="2400" t="s">
        <v>5153</v>
      </c>
      <c r="B712" s="2403" t="s">
        <v>5154</v>
      </c>
      <c r="C712" s="2406">
        <v>5.9900000000000003E-4</v>
      </c>
      <c r="D712" s="347" t="s">
        <v>4681</v>
      </c>
      <c r="E712" s="320">
        <v>0</v>
      </c>
      <c r="F712" s="2418">
        <v>96.18</v>
      </c>
      <c r="G712" s="2444" t="s">
        <v>4639</v>
      </c>
    </row>
    <row r="713" spans="1:7" ht="17.25" customHeight="1">
      <c r="A713" s="2400"/>
      <c r="B713" s="2403"/>
      <c r="C713" s="2406"/>
      <c r="D713" s="327" t="s">
        <v>4709</v>
      </c>
      <c r="E713" s="322">
        <v>0</v>
      </c>
      <c r="F713" s="2418"/>
      <c r="G713" s="2444"/>
    </row>
    <row r="714" spans="1:7" ht="15" customHeight="1">
      <c r="A714" s="2400"/>
      <c r="B714" s="2403"/>
      <c r="C714" s="2406"/>
      <c r="D714" s="321" t="s">
        <v>4648</v>
      </c>
      <c r="E714" s="322">
        <v>0</v>
      </c>
      <c r="F714" s="2418"/>
      <c r="G714" s="2444"/>
    </row>
    <row r="715" spans="1:7" ht="15" customHeight="1">
      <c r="A715" s="2400"/>
      <c r="B715" s="2403"/>
      <c r="C715" s="2406"/>
      <c r="D715" s="327" t="s">
        <v>4713</v>
      </c>
      <c r="E715" s="322">
        <v>0</v>
      </c>
      <c r="F715" s="2418"/>
      <c r="G715" s="2444"/>
    </row>
    <row r="716" spans="1:7" ht="15" customHeight="1">
      <c r="A716" s="2400"/>
      <c r="B716" s="2403"/>
      <c r="C716" s="2406"/>
      <c r="D716" s="327" t="s">
        <v>4714</v>
      </c>
      <c r="E716" s="322">
        <v>0</v>
      </c>
      <c r="F716" s="2418"/>
      <c r="G716" s="2444"/>
    </row>
    <row r="717" spans="1:7" ht="15" customHeight="1">
      <c r="A717" s="2400"/>
      <c r="B717" s="2403"/>
      <c r="C717" s="2406"/>
      <c r="D717" s="356" t="s">
        <v>4774</v>
      </c>
      <c r="E717" s="322">
        <v>5.9400000000000002E-4</v>
      </c>
      <c r="F717" s="2418"/>
      <c r="G717" s="2444"/>
    </row>
    <row r="718" spans="1:7" ht="15" customHeight="1">
      <c r="A718" s="2400"/>
      <c r="B718" s="2403"/>
      <c r="C718" s="2406"/>
      <c r="D718" s="324" t="s">
        <v>4635</v>
      </c>
      <c r="E718" s="325">
        <v>4.8799999999999999E-4</v>
      </c>
      <c r="F718" s="2418"/>
      <c r="G718" s="2444"/>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400" t="s">
        <v>5171</v>
      </c>
      <c r="B727" s="2403" t="s">
        <v>5172</v>
      </c>
      <c r="C727" s="2406">
        <v>4.6799999999999999E-4</v>
      </c>
      <c r="D727" s="326" t="s">
        <v>4638</v>
      </c>
      <c r="E727" s="320">
        <v>0</v>
      </c>
      <c r="F727" s="2418">
        <v>100</v>
      </c>
      <c r="G727" s="2444"/>
    </row>
    <row r="728" spans="1:7" ht="15" customHeight="1">
      <c r="A728" s="2400"/>
      <c r="B728" s="2403"/>
      <c r="C728" s="2406"/>
      <c r="D728" s="321" t="s">
        <v>4634</v>
      </c>
      <c r="E728" s="322">
        <v>4.1300000000000001E-4</v>
      </c>
      <c r="F728" s="2418"/>
      <c r="G728" s="2444"/>
    </row>
    <row r="729" spans="1:7" ht="15" customHeight="1">
      <c r="A729" s="2423"/>
      <c r="B729" s="2424"/>
      <c r="C729" s="2425"/>
      <c r="D729" s="335" t="s">
        <v>4635</v>
      </c>
      <c r="E729" s="336">
        <v>3.1799999999999998E-4</v>
      </c>
      <c r="F729" s="2426"/>
      <c r="G729" s="2455"/>
    </row>
    <row r="730" spans="1:7" ht="15" customHeight="1">
      <c r="A730" s="2484" t="s">
        <v>5173</v>
      </c>
      <c r="B730" s="2485" t="s">
        <v>5174</v>
      </c>
      <c r="C730" s="2486">
        <v>4.6799999999999999E-4</v>
      </c>
      <c r="D730" s="410" t="s">
        <v>4638</v>
      </c>
      <c r="E730" s="411">
        <v>0</v>
      </c>
      <c r="F730" s="2487">
        <v>100</v>
      </c>
      <c r="G730" s="2488"/>
    </row>
    <row r="731" spans="1:7" ht="15" customHeight="1">
      <c r="A731" s="2439"/>
      <c r="B731" s="2440"/>
      <c r="C731" s="2441"/>
      <c r="D731" s="410" t="s">
        <v>4634</v>
      </c>
      <c r="E731" s="411">
        <v>4.95E-4</v>
      </c>
      <c r="F731" s="2442"/>
      <c r="G731" s="2489"/>
    </row>
    <row r="732" spans="1:7" ht="15" customHeight="1">
      <c r="A732" s="2439"/>
      <c r="B732" s="2440"/>
      <c r="C732" s="2441"/>
      <c r="D732" s="375" t="s">
        <v>4635</v>
      </c>
      <c r="E732" s="374">
        <v>4.84E-4</v>
      </c>
      <c r="F732" s="2442"/>
      <c r="G732" s="2489"/>
    </row>
    <row r="733" spans="1:7" ht="15" customHeight="1">
      <c r="A733" s="2401" t="s">
        <v>5175</v>
      </c>
      <c r="B733" s="2404" t="s">
        <v>5176</v>
      </c>
      <c r="C733" s="2407">
        <v>5.5400000000000002E-4</v>
      </c>
      <c r="D733" s="337" t="s">
        <v>4638</v>
      </c>
      <c r="E733" s="338">
        <v>0</v>
      </c>
      <c r="F733" s="2410">
        <v>100</v>
      </c>
      <c r="G733" s="2481"/>
    </row>
    <row r="734" spans="1:7" ht="15" customHeight="1">
      <c r="A734" s="2401"/>
      <c r="B734" s="2404"/>
      <c r="C734" s="2407"/>
      <c r="D734" s="321" t="s">
        <v>4634</v>
      </c>
      <c r="E734" s="322">
        <v>4.9799999999999996E-4</v>
      </c>
      <c r="F734" s="2410"/>
      <c r="G734" s="2481"/>
    </row>
    <row r="735" spans="1:7" ht="15" customHeight="1">
      <c r="A735" s="2490"/>
      <c r="B735" s="2421"/>
      <c r="C735" s="2422"/>
      <c r="D735" s="335" t="s">
        <v>4635</v>
      </c>
      <c r="E735" s="405">
        <v>4.3399999999999998E-4</v>
      </c>
      <c r="F735" s="2411"/>
      <c r="G735" s="2491"/>
    </row>
    <row r="736" spans="1:7" ht="15" customHeight="1">
      <c r="A736" s="2401" t="s">
        <v>5177</v>
      </c>
      <c r="B736" s="2417" t="s">
        <v>5178</v>
      </c>
      <c r="C736" s="2407" t="s">
        <v>4627</v>
      </c>
      <c r="D736" s="337" t="s">
        <v>4638</v>
      </c>
      <c r="E736" s="338">
        <v>0</v>
      </c>
      <c r="F736" s="2410" t="s">
        <v>4633</v>
      </c>
      <c r="G736" s="2481"/>
    </row>
    <row r="737" spans="1:7" ht="15" customHeight="1">
      <c r="A737" s="2400"/>
      <c r="B737" s="2416"/>
      <c r="C737" s="2406"/>
      <c r="D737" s="388" t="s">
        <v>4634</v>
      </c>
      <c r="E737" s="322">
        <v>4.4299999999999998E-4</v>
      </c>
      <c r="F737" s="2418"/>
      <c r="G737" s="2444"/>
    </row>
    <row r="738" spans="1:7" ht="15" customHeight="1">
      <c r="A738" s="2400"/>
      <c r="B738" s="2416"/>
      <c r="C738" s="2406"/>
      <c r="D738" s="324" t="s">
        <v>4635</v>
      </c>
      <c r="E738" s="325">
        <v>3.21E-4</v>
      </c>
      <c r="F738" s="2418"/>
      <c r="G738" s="2444"/>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400" t="s">
        <v>5191</v>
      </c>
      <c r="B745" s="2403" t="s">
        <v>5192</v>
      </c>
      <c r="C745" s="2406">
        <v>4.37E-4</v>
      </c>
      <c r="D745" s="326" t="s">
        <v>4638</v>
      </c>
      <c r="E745" s="439">
        <v>0</v>
      </c>
      <c r="F745" s="2418">
        <v>100</v>
      </c>
      <c r="G745" s="2444"/>
    </row>
    <row r="746" spans="1:7" ht="15" customHeight="1">
      <c r="A746" s="2400"/>
      <c r="B746" s="2403"/>
      <c r="C746" s="2406"/>
      <c r="D746" s="388" t="s">
        <v>4634</v>
      </c>
      <c r="E746" s="322">
        <v>4.5399999999999998E-4</v>
      </c>
      <c r="F746" s="2418"/>
      <c r="G746" s="2444"/>
    </row>
    <row r="747" spans="1:7" ht="15" customHeight="1">
      <c r="A747" s="2400"/>
      <c r="B747" s="2403"/>
      <c r="C747" s="2406"/>
      <c r="D747" s="324" t="s">
        <v>4635</v>
      </c>
      <c r="E747" s="425">
        <v>3.0800000000000001E-4</v>
      </c>
      <c r="F747" s="2418"/>
      <c r="G747" s="2444"/>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400" t="s">
        <v>5206</v>
      </c>
      <c r="B754" s="2450" t="s">
        <v>5207</v>
      </c>
      <c r="C754" s="2482">
        <v>4.7600000000000002E-4</v>
      </c>
      <c r="D754" s="326" t="s">
        <v>4638</v>
      </c>
      <c r="E754" s="320">
        <v>0</v>
      </c>
      <c r="F754" s="2418">
        <v>100</v>
      </c>
      <c r="G754" s="2444"/>
    </row>
    <row r="755" spans="1:7" ht="15" customHeight="1">
      <c r="A755" s="2400"/>
      <c r="B755" s="2403"/>
      <c r="C755" s="2482"/>
      <c r="D755" s="321" t="s">
        <v>4647</v>
      </c>
      <c r="E755" s="322">
        <v>0</v>
      </c>
      <c r="F755" s="2418"/>
      <c r="G755" s="2444"/>
    </row>
    <row r="756" spans="1:7" ht="15" customHeight="1">
      <c r="A756" s="2400"/>
      <c r="B756" s="2403"/>
      <c r="C756" s="2482"/>
      <c r="D756" s="321" t="s">
        <v>4648</v>
      </c>
      <c r="E756" s="322">
        <v>0</v>
      </c>
      <c r="F756" s="2418"/>
      <c r="G756" s="2444"/>
    </row>
    <row r="757" spans="1:7" ht="15" customHeight="1">
      <c r="A757" s="2400"/>
      <c r="B757" s="2403"/>
      <c r="C757" s="2482"/>
      <c r="D757" s="321" t="s">
        <v>4717</v>
      </c>
      <c r="E757" s="322">
        <v>4.9399999999999997E-4</v>
      </c>
      <c r="F757" s="2418"/>
      <c r="G757" s="2444"/>
    </row>
    <row r="758" spans="1:7" ht="15" customHeight="1">
      <c r="A758" s="2400"/>
      <c r="B758" s="2403"/>
      <c r="C758" s="2483"/>
      <c r="D758" s="324" t="s">
        <v>4635</v>
      </c>
      <c r="E758" s="325">
        <v>4.8299999999999998E-4</v>
      </c>
      <c r="F758" s="2418"/>
      <c r="G758" s="2444"/>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400" t="s">
        <v>5216</v>
      </c>
      <c r="B763" s="2403" t="s">
        <v>5217</v>
      </c>
      <c r="C763" s="2406">
        <v>4.4799999999999999E-4</v>
      </c>
      <c r="D763" s="326" t="s">
        <v>4638</v>
      </c>
      <c r="E763" s="439">
        <v>0</v>
      </c>
      <c r="F763" s="2418">
        <v>1.2</v>
      </c>
      <c r="G763" s="2444" t="s">
        <v>4639</v>
      </c>
    </row>
    <row r="764" spans="1:7" ht="15" customHeight="1">
      <c r="A764" s="2400"/>
      <c r="B764" s="2403"/>
      <c r="C764" s="2406"/>
      <c r="D764" s="321" t="s">
        <v>4634</v>
      </c>
      <c r="E764" s="322">
        <v>3.9199999999999999E-4</v>
      </c>
      <c r="F764" s="2418"/>
      <c r="G764" s="2444"/>
    </row>
    <row r="765" spans="1:7" ht="15" customHeight="1">
      <c r="A765" s="2400"/>
      <c r="B765" s="2403"/>
      <c r="C765" s="2406"/>
      <c r="D765" s="324" t="s">
        <v>4635</v>
      </c>
      <c r="E765" s="425">
        <v>4.5600000000000003E-4</v>
      </c>
      <c r="F765" s="2418"/>
      <c r="G765" s="2444"/>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400" t="s">
        <v>5224</v>
      </c>
      <c r="B769" s="2403" t="s">
        <v>5225</v>
      </c>
      <c r="C769" s="2406">
        <v>4.66E-4</v>
      </c>
      <c r="D769" s="326" t="s">
        <v>4638</v>
      </c>
      <c r="E769" s="320">
        <v>0</v>
      </c>
      <c r="F769" s="2418">
        <v>100</v>
      </c>
      <c r="G769" s="2444"/>
    </row>
    <row r="770" spans="1:7" ht="15" customHeight="1">
      <c r="A770" s="2400"/>
      <c r="B770" s="2403"/>
      <c r="C770" s="2406"/>
      <c r="D770" s="321" t="s">
        <v>4634</v>
      </c>
      <c r="E770" s="322">
        <v>4.1300000000000001E-4</v>
      </c>
      <c r="F770" s="2418"/>
      <c r="G770" s="2444"/>
    </row>
    <row r="771" spans="1:7" ht="15" customHeight="1">
      <c r="A771" s="2445"/>
      <c r="B771" s="2446"/>
      <c r="C771" s="2447"/>
      <c r="D771" s="324" t="s">
        <v>4635</v>
      </c>
      <c r="E771" s="325">
        <v>3.1700000000000001E-4</v>
      </c>
      <c r="F771" s="2448"/>
      <c r="G771" s="2449"/>
    </row>
    <row r="772" spans="1:7" ht="15" customHeight="1">
      <c r="A772" s="2400" t="s">
        <v>5226</v>
      </c>
      <c r="B772" s="2403" t="s">
        <v>5227</v>
      </c>
      <c r="C772" s="2406">
        <v>4.5399999999999998E-4</v>
      </c>
      <c r="D772" s="326" t="s">
        <v>4638</v>
      </c>
      <c r="E772" s="320">
        <v>0</v>
      </c>
      <c r="F772" s="2418">
        <v>100</v>
      </c>
      <c r="G772" s="2444"/>
    </row>
    <row r="773" spans="1:7" ht="15" customHeight="1">
      <c r="A773" s="2400"/>
      <c r="B773" s="2403"/>
      <c r="C773" s="2406"/>
      <c r="D773" s="321" t="s">
        <v>4647</v>
      </c>
      <c r="E773" s="322">
        <v>0</v>
      </c>
      <c r="F773" s="2418"/>
      <c r="G773" s="2444"/>
    </row>
    <row r="774" spans="1:7" ht="15" customHeight="1">
      <c r="A774" s="2400"/>
      <c r="B774" s="2403"/>
      <c r="C774" s="2406"/>
      <c r="D774" s="321" t="s">
        <v>4648</v>
      </c>
      <c r="E774" s="322">
        <v>0</v>
      </c>
      <c r="F774" s="2418"/>
      <c r="G774" s="2444"/>
    </row>
    <row r="775" spans="1:7" ht="15" customHeight="1">
      <c r="A775" s="2400"/>
      <c r="B775" s="2403"/>
      <c r="C775" s="2406"/>
      <c r="D775" s="321" t="s">
        <v>4649</v>
      </c>
      <c r="E775" s="322">
        <v>0</v>
      </c>
      <c r="F775" s="2418"/>
      <c r="G775" s="2444"/>
    </row>
    <row r="776" spans="1:7" ht="15" customHeight="1">
      <c r="A776" s="2400"/>
      <c r="B776" s="2403"/>
      <c r="C776" s="2406"/>
      <c r="D776" s="356" t="s">
        <v>4714</v>
      </c>
      <c r="E776" s="322">
        <v>0</v>
      </c>
      <c r="F776" s="2418"/>
      <c r="G776" s="2444"/>
    </row>
    <row r="777" spans="1:7" ht="15" customHeight="1">
      <c r="A777" s="2400"/>
      <c r="B777" s="2403"/>
      <c r="C777" s="2406"/>
      <c r="D777" s="356" t="s">
        <v>4699</v>
      </c>
      <c r="E777" s="322">
        <v>0</v>
      </c>
      <c r="F777" s="2418"/>
      <c r="G777" s="2444"/>
    </row>
    <row r="778" spans="1:7" ht="15" customHeight="1">
      <c r="A778" s="2400"/>
      <c r="B778" s="2403"/>
      <c r="C778" s="2406"/>
      <c r="D778" s="356" t="s">
        <v>5102</v>
      </c>
      <c r="E778" s="322">
        <v>5.1900000000000004E-4</v>
      </c>
      <c r="F778" s="2418"/>
      <c r="G778" s="2444"/>
    </row>
    <row r="779" spans="1:7" ht="15" customHeight="1">
      <c r="A779" s="2400"/>
      <c r="B779" s="2403"/>
      <c r="C779" s="2406"/>
      <c r="D779" s="324" t="s">
        <v>4635</v>
      </c>
      <c r="E779" s="325">
        <v>5.31E-4</v>
      </c>
      <c r="F779" s="2418"/>
      <c r="G779" s="2444"/>
    </row>
    <row r="780" spans="1:7" ht="40.5">
      <c r="A780" s="311" t="s">
        <v>5228</v>
      </c>
      <c r="B780" s="328" t="s">
        <v>5229</v>
      </c>
      <c r="C780" s="313">
        <v>4.6299999999999998E-4</v>
      </c>
      <c r="D780" s="314"/>
      <c r="E780" s="315">
        <v>4.8799999999999999E-4</v>
      </c>
      <c r="F780" s="316">
        <v>98.04</v>
      </c>
      <c r="G780" s="317" t="s">
        <v>4911</v>
      </c>
    </row>
    <row r="781" spans="1:7" ht="15" customHeight="1">
      <c r="A781" s="2400" t="s">
        <v>5230</v>
      </c>
      <c r="B781" s="2403" t="s">
        <v>5231</v>
      </c>
      <c r="C781" s="2406">
        <v>5.53E-4</v>
      </c>
      <c r="D781" s="326" t="s">
        <v>4638</v>
      </c>
      <c r="E781" s="320">
        <v>0</v>
      </c>
      <c r="F781" s="2418">
        <v>100</v>
      </c>
      <c r="G781" s="2444"/>
    </row>
    <row r="782" spans="1:7" ht="15" customHeight="1">
      <c r="A782" s="2400"/>
      <c r="B782" s="2403"/>
      <c r="C782" s="2406"/>
      <c r="D782" s="388" t="s">
        <v>4634</v>
      </c>
      <c r="E782" s="322">
        <v>5.4100000000000003E-4</v>
      </c>
      <c r="F782" s="2418"/>
      <c r="G782" s="2444"/>
    </row>
    <row r="783" spans="1:7" ht="15" customHeight="1">
      <c r="A783" s="2400"/>
      <c r="B783" s="2403"/>
      <c r="C783" s="2406"/>
      <c r="D783" s="324" t="s">
        <v>4635</v>
      </c>
      <c r="E783" s="325">
        <v>2.92E-4</v>
      </c>
      <c r="F783" s="2418"/>
      <c r="G783" s="2444"/>
    </row>
    <row r="784" spans="1:7" ht="15" customHeight="1">
      <c r="A784" s="2400" t="s">
        <v>5232</v>
      </c>
      <c r="B784" s="2403" t="s">
        <v>5233</v>
      </c>
      <c r="C784" s="2406">
        <v>3.9100000000000002E-4</v>
      </c>
      <c r="D784" s="326" t="s">
        <v>4638</v>
      </c>
      <c r="E784" s="320">
        <v>0</v>
      </c>
      <c r="F784" s="2418">
        <v>100</v>
      </c>
      <c r="G784" s="2444"/>
    </row>
    <row r="785" spans="1:7" ht="15" customHeight="1">
      <c r="A785" s="2400"/>
      <c r="B785" s="2403"/>
      <c r="C785" s="2406"/>
      <c r="D785" s="321" t="s">
        <v>4647</v>
      </c>
      <c r="E785" s="322">
        <v>0</v>
      </c>
      <c r="F785" s="2418"/>
      <c r="G785" s="2444"/>
    </row>
    <row r="786" spans="1:7" ht="15" customHeight="1">
      <c r="A786" s="2400"/>
      <c r="B786" s="2403"/>
      <c r="C786" s="2406"/>
      <c r="D786" s="321" t="s">
        <v>4648</v>
      </c>
      <c r="E786" s="322">
        <v>3.0800000000000001E-4</v>
      </c>
      <c r="F786" s="2418"/>
      <c r="G786" s="2444"/>
    </row>
    <row r="787" spans="1:7" ht="15" customHeight="1">
      <c r="A787" s="2400"/>
      <c r="B787" s="2403"/>
      <c r="C787" s="2406"/>
      <c r="D787" s="321" t="s">
        <v>4649</v>
      </c>
      <c r="E787" s="322">
        <v>4.0299999999999998E-4</v>
      </c>
      <c r="F787" s="2418"/>
      <c r="G787" s="2444"/>
    </row>
    <row r="788" spans="1:7" ht="15" customHeight="1">
      <c r="A788" s="2400"/>
      <c r="B788" s="2403"/>
      <c r="C788" s="2406"/>
      <c r="D788" s="324" t="s">
        <v>4635</v>
      </c>
      <c r="E788" s="325">
        <v>0</v>
      </c>
      <c r="F788" s="2418"/>
      <c r="G788" s="2444"/>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400" t="s">
        <v>5242</v>
      </c>
      <c r="B793" s="2403" t="s">
        <v>5243</v>
      </c>
      <c r="C793" s="2406">
        <v>4.0999999999999999E-4</v>
      </c>
      <c r="D793" s="459" t="s">
        <v>4638</v>
      </c>
      <c r="E793" s="455">
        <v>0</v>
      </c>
      <c r="F793" s="2453">
        <v>100</v>
      </c>
      <c r="G793" s="2444"/>
    </row>
    <row r="794" spans="1:7" ht="15" customHeight="1">
      <c r="A794" s="2400"/>
      <c r="B794" s="2403"/>
      <c r="C794" s="2406"/>
      <c r="D794" s="321" t="s">
        <v>4634</v>
      </c>
      <c r="E794" s="322">
        <v>5.3499999999999999E-4</v>
      </c>
      <c r="F794" s="2453"/>
      <c r="G794" s="2444"/>
    </row>
    <row r="795" spans="1:7" ht="15" customHeight="1">
      <c r="A795" s="2423"/>
      <c r="B795" s="2424"/>
      <c r="C795" s="2425"/>
      <c r="D795" s="324" t="s">
        <v>4635</v>
      </c>
      <c r="E795" s="425">
        <v>6.29E-4</v>
      </c>
      <c r="F795" s="2453"/>
      <c r="G795" s="2444"/>
    </row>
    <row r="796" spans="1:7" ht="15" customHeight="1">
      <c r="A796" s="2401" t="s">
        <v>5244</v>
      </c>
      <c r="B796" s="2404" t="s">
        <v>5245</v>
      </c>
      <c r="C796" s="2407" t="s">
        <v>4627</v>
      </c>
      <c r="D796" s="326" t="s">
        <v>4638</v>
      </c>
      <c r="E796" s="320">
        <v>0</v>
      </c>
      <c r="F796" s="2418" t="s">
        <v>4633</v>
      </c>
      <c r="G796" s="2444"/>
    </row>
    <row r="797" spans="1:7" ht="15" customHeight="1">
      <c r="A797" s="2401"/>
      <c r="B797" s="2404"/>
      <c r="C797" s="2407"/>
      <c r="D797" s="321" t="s">
        <v>4634</v>
      </c>
      <c r="E797" s="322">
        <v>4.7899999999999999E-4</v>
      </c>
      <c r="F797" s="2418"/>
      <c r="G797" s="2444"/>
    </row>
    <row r="798" spans="1:7" ht="15" customHeight="1">
      <c r="A798" s="2402"/>
      <c r="B798" s="2405"/>
      <c r="C798" s="2408"/>
      <c r="D798" s="324" t="s">
        <v>4635</v>
      </c>
      <c r="E798" s="325">
        <v>4.37E-4</v>
      </c>
      <c r="F798" s="2448"/>
      <c r="G798" s="2449"/>
    </row>
    <row r="799" spans="1:7" ht="15" customHeight="1">
      <c r="A799" s="311" t="s">
        <v>5246</v>
      </c>
      <c r="B799" s="328" t="s">
        <v>5247</v>
      </c>
      <c r="C799" s="313">
        <v>4.17E-4</v>
      </c>
      <c r="D799" s="314"/>
      <c r="E799" s="315">
        <v>3.6099999999999999E-4</v>
      </c>
      <c r="F799" s="316">
        <v>100</v>
      </c>
      <c r="G799" s="317"/>
    </row>
    <row r="800" spans="1:7" ht="15" customHeight="1">
      <c r="A800" s="2400" t="s">
        <v>5248</v>
      </c>
      <c r="B800" s="2403" t="s">
        <v>5249</v>
      </c>
      <c r="C800" s="2406">
        <v>6.3900000000000003E-4</v>
      </c>
      <c r="D800" s="326" t="s">
        <v>4638</v>
      </c>
      <c r="E800" s="320">
        <v>0</v>
      </c>
      <c r="F800" s="2418">
        <v>100</v>
      </c>
      <c r="G800" s="2444"/>
    </row>
    <row r="801" spans="1:7" ht="15" customHeight="1">
      <c r="A801" s="2400"/>
      <c r="B801" s="2403"/>
      <c r="C801" s="2406"/>
      <c r="D801" s="388" t="s">
        <v>4634</v>
      </c>
      <c r="E801" s="322">
        <v>6.6100000000000002E-4</v>
      </c>
      <c r="F801" s="2418"/>
      <c r="G801" s="2444"/>
    </row>
    <row r="802" spans="1:7" ht="15" customHeight="1">
      <c r="A802" s="2423"/>
      <c r="B802" s="2424"/>
      <c r="C802" s="2425"/>
      <c r="D802" s="335" t="s">
        <v>4635</v>
      </c>
      <c r="E802" s="336">
        <v>3.97E-4</v>
      </c>
      <c r="F802" s="2426"/>
      <c r="G802" s="2455"/>
    </row>
    <row r="803" spans="1:7" ht="14.25" customHeight="1">
      <c r="A803" s="2401" t="s">
        <v>5250</v>
      </c>
      <c r="B803" s="2404" t="s">
        <v>5251</v>
      </c>
      <c r="C803" s="2407">
        <v>8.3000000000000001E-4</v>
      </c>
      <c r="D803" s="337" t="s">
        <v>4638</v>
      </c>
      <c r="E803" s="338">
        <v>0</v>
      </c>
      <c r="F803" s="2418" t="s">
        <v>4633</v>
      </c>
      <c r="G803" s="2481"/>
    </row>
    <row r="804" spans="1:7" ht="14.25" customHeight="1">
      <c r="A804" s="2401"/>
      <c r="B804" s="2404"/>
      <c r="C804" s="2407"/>
      <c r="D804" s="388" t="s">
        <v>4634</v>
      </c>
      <c r="E804" s="322">
        <v>7.8399999999999997E-4</v>
      </c>
      <c r="F804" s="2418"/>
      <c r="G804" s="2481"/>
    </row>
    <row r="805" spans="1:7">
      <c r="A805" s="2400"/>
      <c r="B805" s="2403"/>
      <c r="C805" s="2406"/>
      <c r="D805" s="324" t="s">
        <v>4635</v>
      </c>
      <c r="E805" s="315">
        <v>1.0900000000000001E-4</v>
      </c>
      <c r="F805" s="2418"/>
      <c r="G805" s="2444"/>
    </row>
    <row r="806" spans="1:7" ht="15" customHeight="1">
      <c r="A806" s="311" t="s">
        <v>5252</v>
      </c>
      <c r="B806" s="312" t="s">
        <v>5253</v>
      </c>
      <c r="C806" s="313">
        <v>4.46E-4</v>
      </c>
      <c r="D806" s="314"/>
      <c r="E806" s="315">
        <v>4.6900000000000002E-4</v>
      </c>
      <c r="F806" s="316">
        <v>100</v>
      </c>
      <c r="G806" s="317"/>
    </row>
    <row r="807" spans="1:7" ht="15" customHeight="1">
      <c r="A807" s="2400" t="s">
        <v>5254</v>
      </c>
      <c r="B807" s="2403" t="s">
        <v>5255</v>
      </c>
      <c r="C807" s="2406">
        <v>4.6799999999999999E-4</v>
      </c>
      <c r="D807" s="326" t="s">
        <v>4638</v>
      </c>
      <c r="E807" s="320">
        <v>0</v>
      </c>
      <c r="F807" s="2418">
        <v>98.41</v>
      </c>
      <c r="G807" s="2444" t="s">
        <v>4639</v>
      </c>
    </row>
    <row r="808" spans="1:7" ht="15" customHeight="1">
      <c r="A808" s="2400"/>
      <c r="B808" s="2403"/>
      <c r="C808" s="2406"/>
      <c r="D808" s="321" t="s">
        <v>4647</v>
      </c>
      <c r="E808" s="322">
        <v>0</v>
      </c>
      <c r="F808" s="2418"/>
      <c r="G808" s="2444"/>
    </row>
    <row r="809" spans="1:7" ht="15" customHeight="1">
      <c r="A809" s="2400"/>
      <c r="B809" s="2403"/>
      <c r="C809" s="2406"/>
      <c r="D809" s="327" t="s">
        <v>4710</v>
      </c>
      <c r="E809" s="322">
        <v>4.1899999999999999E-4</v>
      </c>
      <c r="F809" s="2418"/>
      <c r="G809" s="2444"/>
    </row>
    <row r="810" spans="1:7" ht="15" customHeight="1">
      <c r="A810" s="2423"/>
      <c r="B810" s="2424"/>
      <c r="C810" s="2425"/>
      <c r="D810" s="335" t="s">
        <v>4635</v>
      </c>
      <c r="E810" s="336">
        <v>4.2299999999999998E-4</v>
      </c>
      <c r="F810" s="2426"/>
      <c r="G810" s="2455"/>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466" t="s">
        <v>5274</v>
      </c>
      <c r="B820" s="2469" t="s">
        <v>5275</v>
      </c>
      <c r="C820" s="2472">
        <v>4.2299999999999998E-4</v>
      </c>
      <c r="D820" s="467" t="s">
        <v>4681</v>
      </c>
      <c r="E820" s="345">
        <v>0</v>
      </c>
      <c r="F820" s="2475">
        <v>100</v>
      </c>
      <c r="G820" s="2460"/>
    </row>
    <row r="821" spans="1:7" ht="15" customHeight="1">
      <c r="A821" s="2467"/>
      <c r="B821" s="2470"/>
      <c r="C821" s="2473"/>
      <c r="D821" s="468" t="s">
        <v>4634</v>
      </c>
      <c r="E821" s="322">
        <v>4.6999999999999999E-4</v>
      </c>
      <c r="F821" s="2476"/>
      <c r="G821" s="2461"/>
    </row>
    <row r="822" spans="1:7" ht="15" customHeight="1">
      <c r="A822" s="2468"/>
      <c r="B822" s="2471"/>
      <c r="C822" s="2474"/>
      <c r="D822" s="469" t="s">
        <v>4635</v>
      </c>
      <c r="E822" s="470">
        <v>5.0299999999999997E-4</v>
      </c>
      <c r="F822" s="2453"/>
      <c r="G822" s="2477"/>
    </row>
    <row r="823" spans="1:7" ht="15" customHeight="1">
      <c r="A823" s="2428" t="s">
        <v>5276</v>
      </c>
      <c r="B823" s="2431" t="s">
        <v>5277</v>
      </c>
      <c r="C823" s="2478">
        <v>4.75E-4</v>
      </c>
      <c r="D823" s="467" t="s">
        <v>4681</v>
      </c>
      <c r="E823" s="471">
        <v>0</v>
      </c>
      <c r="F823" s="2475" t="s">
        <v>4633</v>
      </c>
      <c r="G823" s="2460"/>
    </row>
    <row r="824" spans="1:7" ht="15" customHeight="1">
      <c r="A824" s="2429"/>
      <c r="B824" s="2404"/>
      <c r="C824" s="2452"/>
      <c r="D824" s="472" t="s">
        <v>4709</v>
      </c>
      <c r="E824" s="416">
        <v>0</v>
      </c>
      <c r="F824" s="2453"/>
      <c r="G824" s="2477"/>
    </row>
    <row r="825" spans="1:7" ht="15" customHeight="1">
      <c r="A825" s="2429"/>
      <c r="B825" s="2404"/>
      <c r="C825" s="2452"/>
      <c r="D825" s="327" t="s">
        <v>4710</v>
      </c>
      <c r="E825" s="322">
        <v>4.2299999999999998E-4</v>
      </c>
      <c r="F825" s="2453"/>
      <c r="G825" s="2477"/>
    </row>
    <row r="826" spans="1:7" ht="15" customHeight="1">
      <c r="A826" s="2430"/>
      <c r="B826" s="2421"/>
      <c r="C826" s="2479"/>
      <c r="D826" s="473" t="s">
        <v>4635</v>
      </c>
      <c r="E826" s="417">
        <v>4.5800000000000002E-4</v>
      </c>
      <c r="F826" s="2480"/>
      <c r="G826" s="2462"/>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400" t="s">
        <v>5284</v>
      </c>
      <c r="B830" s="2403" t="s">
        <v>5285</v>
      </c>
      <c r="C830" s="2406">
        <v>4.5600000000000003E-4</v>
      </c>
      <c r="D830" s="326" t="s">
        <v>4638</v>
      </c>
      <c r="E830" s="320">
        <v>0</v>
      </c>
      <c r="F830" s="2418">
        <v>100</v>
      </c>
      <c r="G830" s="2444"/>
    </row>
    <row r="831" spans="1:7" ht="15" customHeight="1">
      <c r="A831" s="2400"/>
      <c r="B831" s="2403"/>
      <c r="C831" s="2406"/>
      <c r="D831" s="388" t="s">
        <v>4634</v>
      </c>
      <c r="E831" s="322">
        <v>4.0200000000000001E-4</v>
      </c>
      <c r="F831" s="2418"/>
      <c r="G831" s="2444"/>
    </row>
    <row r="832" spans="1:7" ht="15" customHeight="1">
      <c r="A832" s="2400"/>
      <c r="B832" s="2403"/>
      <c r="C832" s="2406"/>
      <c r="D832" s="324" t="s">
        <v>4635</v>
      </c>
      <c r="E832" s="325">
        <v>4.8299999999999998E-4</v>
      </c>
      <c r="F832" s="2418"/>
      <c r="G832" s="2444"/>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400" t="s">
        <v>5290</v>
      </c>
      <c r="B835" s="2403" t="s">
        <v>5291</v>
      </c>
      <c r="C835" s="2465">
        <v>2.2000000000000001E-4</v>
      </c>
      <c r="D835" s="402" t="s">
        <v>4681</v>
      </c>
      <c r="E835" s="475">
        <v>0</v>
      </c>
      <c r="F835" s="2418">
        <v>100</v>
      </c>
      <c r="G835" s="2444"/>
    </row>
    <row r="836" spans="1:7" ht="15" customHeight="1">
      <c r="A836" s="2400"/>
      <c r="B836" s="2403"/>
      <c r="C836" s="2465"/>
      <c r="D836" s="476" t="s">
        <v>4709</v>
      </c>
      <c r="E836" s="338">
        <v>2.5399999999999999E-4</v>
      </c>
      <c r="F836" s="2418"/>
      <c r="G836" s="2444"/>
    </row>
    <row r="837" spans="1:7" ht="15" customHeight="1">
      <c r="A837" s="2400"/>
      <c r="B837" s="2403"/>
      <c r="C837" s="2465"/>
      <c r="D837" s="332" t="s">
        <v>4710</v>
      </c>
      <c r="E837" s="322">
        <v>3.6699999999999998E-4</v>
      </c>
      <c r="F837" s="2418"/>
      <c r="G837" s="2444"/>
    </row>
    <row r="838" spans="1:7" ht="15" customHeight="1">
      <c r="A838" s="2400"/>
      <c r="B838" s="2403"/>
      <c r="C838" s="2465"/>
      <c r="D838" s="333" t="s">
        <v>4635</v>
      </c>
      <c r="E838" s="325">
        <v>3.4699999999999998E-4</v>
      </c>
      <c r="F838" s="2418"/>
      <c r="G838" s="2444"/>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400" t="s">
        <v>5302</v>
      </c>
      <c r="B844" s="2403" t="s">
        <v>5303</v>
      </c>
      <c r="C844" s="2406">
        <v>7.3999999999999996E-5</v>
      </c>
      <c r="D844" s="326" t="s">
        <v>4638</v>
      </c>
      <c r="E844" s="320">
        <v>0</v>
      </c>
      <c r="F844" s="2418">
        <v>100</v>
      </c>
      <c r="G844" s="2444"/>
    </row>
    <row r="845" spans="1:7" ht="15" customHeight="1">
      <c r="A845" s="2400"/>
      <c r="B845" s="2403"/>
      <c r="C845" s="2406"/>
      <c r="D845" s="388" t="s">
        <v>4634</v>
      </c>
      <c r="E845" s="322">
        <v>4.6200000000000001E-4</v>
      </c>
      <c r="F845" s="2418"/>
      <c r="G845" s="2444"/>
    </row>
    <row r="846" spans="1:7" ht="15" customHeight="1">
      <c r="A846" s="2400"/>
      <c r="B846" s="2403"/>
      <c r="C846" s="2406"/>
      <c r="D846" s="324" t="s">
        <v>4635</v>
      </c>
      <c r="E846" s="325">
        <v>4.0700000000000003E-4</v>
      </c>
      <c r="F846" s="2418"/>
      <c r="G846" s="2444"/>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400" t="s">
        <v>5316</v>
      </c>
      <c r="B853" s="2403" t="s">
        <v>5317</v>
      </c>
      <c r="C853" s="2406">
        <v>5.53E-4</v>
      </c>
      <c r="D853" s="326" t="s">
        <v>4638</v>
      </c>
      <c r="E853" s="320">
        <v>0</v>
      </c>
      <c r="F853" s="2418">
        <v>100</v>
      </c>
      <c r="G853" s="2444"/>
    </row>
    <row r="854" spans="1:7" ht="15" customHeight="1">
      <c r="A854" s="2400"/>
      <c r="B854" s="2403"/>
      <c r="C854" s="2406"/>
      <c r="D854" s="388" t="s">
        <v>4634</v>
      </c>
      <c r="E854" s="322">
        <v>4.73E-4</v>
      </c>
      <c r="F854" s="2418"/>
      <c r="G854" s="2444"/>
    </row>
    <row r="855" spans="1:7" ht="15" customHeight="1">
      <c r="A855" s="2400"/>
      <c r="B855" s="2403"/>
      <c r="C855" s="2406"/>
      <c r="D855" s="324" t="s">
        <v>4635</v>
      </c>
      <c r="E855" s="325">
        <v>4.3100000000000001E-4</v>
      </c>
      <c r="F855" s="2418"/>
      <c r="G855" s="2444"/>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400" t="s">
        <v>5330</v>
      </c>
      <c r="B862" s="2403" t="s">
        <v>5331</v>
      </c>
      <c r="C862" s="2406">
        <v>4.3800000000000002E-4</v>
      </c>
      <c r="D862" s="326" t="s">
        <v>4638</v>
      </c>
      <c r="E862" s="320">
        <v>0</v>
      </c>
      <c r="F862" s="2418">
        <v>100</v>
      </c>
      <c r="G862" s="2444"/>
    </row>
    <row r="863" spans="1:7" ht="15" customHeight="1">
      <c r="A863" s="2400"/>
      <c r="B863" s="2403"/>
      <c r="C863" s="2406"/>
      <c r="D863" s="388" t="s">
        <v>4634</v>
      </c>
      <c r="E863" s="322">
        <v>3.8499999999999998E-4</v>
      </c>
      <c r="F863" s="2418"/>
      <c r="G863" s="2444"/>
    </row>
    <row r="864" spans="1:7" ht="15" customHeight="1">
      <c r="A864" s="2400"/>
      <c r="B864" s="2403"/>
      <c r="C864" s="2406"/>
      <c r="D864" s="324" t="s">
        <v>4635</v>
      </c>
      <c r="E864" s="325">
        <v>4.2000000000000002E-4</v>
      </c>
      <c r="F864" s="2418"/>
      <c r="G864" s="2444"/>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400" t="s">
        <v>5338</v>
      </c>
      <c r="B868" s="2403" t="s">
        <v>5339</v>
      </c>
      <c r="C868" s="2407">
        <v>2.8200000000000002E-4</v>
      </c>
      <c r="D868" s="451" t="s">
        <v>4681</v>
      </c>
      <c r="E868" s="339">
        <v>0</v>
      </c>
      <c r="F868" s="2410">
        <v>100</v>
      </c>
      <c r="G868" s="2463"/>
    </row>
    <row r="869" spans="1:7" ht="15" customHeight="1">
      <c r="A869" s="2400"/>
      <c r="B869" s="2403"/>
      <c r="C869" s="2407"/>
      <c r="D869" s="388" t="s">
        <v>4634</v>
      </c>
      <c r="E869" s="322">
        <v>3.9199999999999999E-4</v>
      </c>
      <c r="F869" s="2410"/>
      <c r="G869" s="2463"/>
    </row>
    <row r="870" spans="1:7" ht="15" customHeight="1">
      <c r="A870" s="2445"/>
      <c r="B870" s="2446"/>
      <c r="C870" s="2447"/>
      <c r="D870" s="324" t="s">
        <v>4635</v>
      </c>
      <c r="E870" s="425">
        <v>5.2899999999999996E-4</v>
      </c>
      <c r="F870" s="2448"/>
      <c r="G870" s="2464"/>
    </row>
    <row r="871" spans="1:7" ht="27">
      <c r="A871" s="423" t="s">
        <v>5340</v>
      </c>
      <c r="B871" s="424" t="s">
        <v>5341</v>
      </c>
      <c r="C871" s="425">
        <v>4.6700000000000002E-4</v>
      </c>
      <c r="D871" s="426"/>
      <c r="E871" s="425">
        <v>4.8799999999999999E-4</v>
      </c>
      <c r="F871" s="427">
        <v>52.51</v>
      </c>
      <c r="G871" s="437" t="s">
        <v>4639</v>
      </c>
    </row>
    <row r="872" spans="1:7" ht="15" customHeight="1">
      <c r="A872" s="2400" t="s">
        <v>5342</v>
      </c>
      <c r="B872" s="2403" t="s">
        <v>5343</v>
      </c>
      <c r="C872" s="2406">
        <v>4.57E-4</v>
      </c>
      <c r="D872" s="326" t="s">
        <v>4638</v>
      </c>
      <c r="E872" s="320">
        <v>1.5699999999999999E-4</v>
      </c>
      <c r="F872" s="2418">
        <v>100</v>
      </c>
      <c r="G872" s="2444"/>
    </row>
    <row r="873" spans="1:7" ht="15" customHeight="1">
      <c r="A873" s="2400"/>
      <c r="B873" s="2403"/>
      <c r="C873" s="2406"/>
      <c r="D873" s="388" t="s">
        <v>4634</v>
      </c>
      <c r="E873" s="322">
        <v>5.1999999999999995E-4</v>
      </c>
      <c r="F873" s="2418"/>
      <c r="G873" s="2444"/>
    </row>
    <row r="874" spans="1:7" ht="15" customHeight="1">
      <c r="A874" s="2400"/>
      <c r="B874" s="2403"/>
      <c r="C874" s="2406"/>
      <c r="D874" s="324" t="s">
        <v>4635</v>
      </c>
      <c r="E874" s="325">
        <v>5.5699999999999999E-4</v>
      </c>
      <c r="F874" s="2418"/>
      <c r="G874" s="2444"/>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400" t="s">
        <v>5348</v>
      </c>
      <c r="B877" s="2403" t="s">
        <v>5349</v>
      </c>
      <c r="C877" s="2406">
        <v>4.9700000000000005E-4</v>
      </c>
      <c r="D877" s="326" t="s">
        <v>4638</v>
      </c>
      <c r="E877" s="320">
        <v>0</v>
      </c>
      <c r="F877" s="2418">
        <v>100</v>
      </c>
      <c r="G877" s="2444"/>
    </row>
    <row r="878" spans="1:7" ht="15" customHeight="1">
      <c r="A878" s="2400"/>
      <c r="B878" s="2403"/>
      <c r="C878" s="2406"/>
      <c r="D878" s="327" t="s">
        <v>4640</v>
      </c>
      <c r="E878" s="322">
        <v>4.6700000000000002E-4</v>
      </c>
      <c r="F878" s="2418"/>
      <c r="G878" s="2444"/>
    </row>
    <row r="879" spans="1:7" ht="15" customHeight="1">
      <c r="A879" s="2400"/>
      <c r="B879" s="2403"/>
      <c r="C879" s="2406"/>
      <c r="D879" s="324" t="s">
        <v>4635</v>
      </c>
      <c r="E879" s="325">
        <v>5.0199999999999995E-4</v>
      </c>
      <c r="F879" s="2418"/>
      <c r="G879" s="2444"/>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400" t="s">
        <v>5362</v>
      </c>
      <c r="B886" s="2403" t="s">
        <v>5363</v>
      </c>
      <c r="C886" s="2451">
        <v>4.4499999999999997E-4</v>
      </c>
      <c r="D886" s="478" t="s">
        <v>4638</v>
      </c>
      <c r="E886" s="479">
        <v>3.77E-4</v>
      </c>
      <c r="F886" s="2453">
        <v>100</v>
      </c>
      <c r="G886" s="2444"/>
    </row>
    <row r="887" spans="1:7" ht="15" customHeight="1">
      <c r="A887" s="2400"/>
      <c r="B887" s="2403"/>
      <c r="C887" s="2451"/>
      <c r="D887" s="327" t="s">
        <v>4640</v>
      </c>
      <c r="E887" s="322">
        <v>4.5199999999999998E-4</v>
      </c>
      <c r="F887" s="2453"/>
      <c r="G887" s="2444"/>
    </row>
    <row r="888" spans="1:7" ht="15" customHeight="1">
      <c r="A888" s="2400"/>
      <c r="B888" s="2403"/>
      <c r="C888" s="2451"/>
      <c r="D888" s="480" t="s">
        <v>4635</v>
      </c>
      <c r="E888" s="436">
        <v>4.9200000000000003E-4</v>
      </c>
      <c r="F888" s="2453"/>
      <c r="G888" s="2444"/>
    </row>
    <row r="889" spans="1:7">
      <c r="A889" s="311" t="s">
        <v>5364</v>
      </c>
      <c r="B889" s="328" t="s">
        <v>5365</v>
      </c>
      <c r="C889" s="313">
        <v>4.4299999999999998E-4</v>
      </c>
      <c r="D889" s="426"/>
      <c r="E889" s="425">
        <v>4.8000000000000001E-4</v>
      </c>
      <c r="F889" s="316">
        <v>100</v>
      </c>
      <c r="G889" s="317"/>
    </row>
    <row r="890" spans="1:7" ht="15" customHeight="1">
      <c r="A890" s="2400" t="s">
        <v>5366</v>
      </c>
      <c r="B890" s="2403" t="s">
        <v>5367</v>
      </c>
      <c r="C890" s="2406">
        <v>2.32E-4</v>
      </c>
      <c r="D890" s="326" t="s">
        <v>4638</v>
      </c>
      <c r="E890" s="320">
        <v>0</v>
      </c>
      <c r="F890" s="2418">
        <v>100</v>
      </c>
      <c r="G890" s="2444"/>
    </row>
    <row r="891" spans="1:7" ht="15" customHeight="1">
      <c r="A891" s="2400"/>
      <c r="B891" s="2403"/>
      <c r="C891" s="2406"/>
      <c r="D891" s="388" t="s">
        <v>4634</v>
      </c>
      <c r="E891" s="322">
        <v>1.76E-4</v>
      </c>
      <c r="F891" s="2418"/>
      <c r="G891" s="2444"/>
    </row>
    <row r="892" spans="1:7" ht="15" customHeight="1">
      <c r="A892" s="2400"/>
      <c r="B892" s="2403"/>
      <c r="C892" s="2406"/>
      <c r="D892" s="324" t="s">
        <v>4635</v>
      </c>
      <c r="E892" s="325">
        <v>4.1899999999999999E-4</v>
      </c>
      <c r="F892" s="2418"/>
      <c r="G892" s="2444"/>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400" t="s">
        <v>5374</v>
      </c>
      <c r="B896" s="2403" t="s">
        <v>5375</v>
      </c>
      <c r="C896" s="2406">
        <v>2.05E-4</v>
      </c>
      <c r="D896" s="481" t="s">
        <v>4638</v>
      </c>
      <c r="E896" s="439">
        <v>0</v>
      </c>
      <c r="F896" s="2418">
        <v>94.96</v>
      </c>
      <c r="G896" s="2444" t="s">
        <v>4767</v>
      </c>
    </row>
    <row r="897" spans="1:7" ht="15" customHeight="1">
      <c r="A897" s="2400"/>
      <c r="B897" s="2403"/>
      <c r="C897" s="2406"/>
      <c r="D897" s="482" t="s">
        <v>4634</v>
      </c>
      <c r="E897" s="339">
        <v>4.7399999999999997E-4</v>
      </c>
      <c r="F897" s="2418"/>
      <c r="G897" s="2444"/>
    </row>
    <row r="898" spans="1:7" ht="15" customHeight="1">
      <c r="A898" s="2400"/>
      <c r="B898" s="2403"/>
      <c r="C898" s="2406"/>
      <c r="D898" s="426" t="s">
        <v>4635</v>
      </c>
      <c r="E898" s="425">
        <v>4.95E-4</v>
      </c>
      <c r="F898" s="2418"/>
      <c r="G898" s="2444"/>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400" t="s">
        <v>5380</v>
      </c>
      <c r="B901" s="2403" t="s">
        <v>5381</v>
      </c>
      <c r="C901" s="2406">
        <v>2.1000000000000001E-4</v>
      </c>
      <c r="D901" s="481" t="s">
        <v>4638</v>
      </c>
      <c r="E901" s="439">
        <v>0</v>
      </c>
      <c r="F901" s="2418">
        <v>100</v>
      </c>
      <c r="G901" s="2444"/>
    </row>
    <row r="902" spans="1:7" ht="15" customHeight="1">
      <c r="A902" s="2400"/>
      <c r="B902" s="2403"/>
      <c r="C902" s="2406"/>
      <c r="D902" s="482" t="s">
        <v>4634</v>
      </c>
      <c r="E902" s="339">
        <v>4.0000000000000002E-4</v>
      </c>
      <c r="F902" s="2418"/>
      <c r="G902" s="2444"/>
    </row>
    <row r="903" spans="1:7" ht="15" customHeight="1">
      <c r="A903" s="2423"/>
      <c r="B903" s="2424"/>
      <c r="C903" s="2425"/>
      <c r="D903" s="426" t="s">
        <v>4635</v>
      </c>
      <c r="E903" s="425">
        <v>5.3399999999999997E-4</v>
      </c>
      <c r="F903" s="2418"/>
      <c r="G903" s="2444"/>
    </row>
    <row r="904" spans="1:7" ht="15" customHeight="1">
      <c r="A904" s="423" t="s">
        <v>5382</v>
      </c>
      <c r="B904" s="424" t="s">
        <v>5383</v>
      </c>
      <c r="C904" s="425">
        <v>4.5100000000000001E-4</v>
      </c>
      <c r="D904" s="314"/>
      <c r="E904" s="315">
        <v>4.35E-4</v>
      </c>
      <c r="F904" s="316">
        <v>100</v>
      </c>
      <c r="G904" s="317"/>
    </row>
    <row r="905" spans="1:7" ht="15" customHeight="1">
      <c r="A905" s="2400" t="s">
        <v>5384</v>
      </c>
      <c r="B905" s="2403" t="s">
        <v>5385</v>
      </c>
      <c r="C905" s="2406">
        <v>4.28E-4</v>
      </c>
      <c r="D905" s="326" t="s">
        <v>4638</v>
      </c>
      <c r="E905" s="320">
        <v>0</v>
      </c>
      <c r="F905" s="2418">
        <v>99.2</v>
      </c>
      <c r="G905" s="2444" t="s">
        <v>4639</v>
      </c>
    </row>
    <row r="906" spans="1:7" ht="15" customHeight="1">
      <c r="A906" s="2400"/>
      <c r="B906" s="2403"/>
      <c r="C906" s="2406"/>
      <c r="D906" s="321" t="s">
        <v>4634</v>
      </c>
      <c r="E906" s="322">
        <v>3.6299999999999999E-4</v>
      </c>
      <c r="F906" s="2418"/>
      <c r="G906" s="2444"/>
    </row>
    <row r="907" spans="1:7" ht="15" customHeight="1">
      <c r="A907" s="2400"/>
      <c r="B907" s="2403"/>
      <c r="C907" s="2406"/>
      <c r="D907" s="324" t="s">
        <v>4635</v>
      </c>
      <c r="E907" s="325">
        <v>3.19E-4</v>
      </c>
      <c r="F907" s="2418"/>
      <c r="G907" s="2444"/>
    </row>
    <row r="908" spans="1:7" ht="15" customHeight="1">
      <c r="A908" s="2400" t="s">
        <v>5386</v>
      </c>
      <c r="B908" s="2416" t="s">
        <v>5387</v>
      </c>
      <c r="C908" s="2406">
        <v>4.4799999999999999E-4</v>
      </c>
      <c r="D908" s="326" t="s">
        <v>4638</v>
      </c>
      <c r="E908" s="320">
        <v>0</v>
      </c>
      <c r="F908" s="2418">
        <v>1.85</v>
      </c>
      <c r="G908" s="2444" t="s">
        <v>4639</v>
      </c>
    </row>
    <row r="909" spans="1:7" ht="15" customHeight="1">
      <c r="A909" s="2400"/>
      <c r="B909" s="2416"/>
      <c r="C909" s="2406"/>
      <c r="D909" s="321" t="s">
        <v>4647</v>
      </c>
      <c r="E909" s="322">
        <v>3.5E-4</v>
      </c>
      <c r="F909" s="2418"/>
      <c r="G909" s="2444"/>
    </row>
    <row r="910" spans="1:7" ht="15" customHeight="1">
      <c r="A910" s="2400"/>
      <c r="B910" s="2416"/>
      <c r="C910" s="2406"/>
      <c r="D910" s="356" t="s">
        <v>4710</v>
      </c>
      <c r="E910" s="322">
        <v>5.1199999999999998E-4</v>
      </c>
      <c r="F910" s="2418"/>
      <c r="G910" s="2444"/>
    </row>
    <row r="911" spans="1:7" ht="15" customHeight="1">
      <c r="A911" s="2400"/>
      <c r="B911" s="2416"/>
      <c r="C911" s="2406"/>
      <c r="D911" s="324" t="s">
        <v>4635</v>
      </c>
      <c r="E911" s="325">
        <v>4.2400000000000001E-4</v>
      </c>
      <c r="F911" s="2418"/>
      <c r="G911" s="2444"/>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400" t="s">
        <v>5394</v>
      </c>
      <c r="B915" s="2403" t="s">
        <v>5395</v>
      </c>
      <c r="C915" s="2406">
        <v>4.4999999999999999E-4</v>
      </c>
      <c r="D915" s="326" t="s">
        <v>4638</v>
      </c>
      <c r="E915" s="320">
        <v>0</v>
      </c>
      <c r="F915" s="2418">
        <v>100</v>
      </c>
      <c r="G915" s="2444"/>
    </row>
    <row r="916" spans="1:7" ht="15" customHeight="1">
      <c r="A916" s="2400"/>
      <c r="B916" s="2403"/>
      <c r="C916" s="2406"/>
      <c r="D916" s="388" t="s">
        <v>4634</v>
      </c>
      <c r="E916" s="322">
        <v>4.5600000000000003E-4</v>
      </c>
      <c r="F916" s="2418"/>
      <c r="G916" s="2444"/>
    </row>
    <row r="917" spans="1:7" ht="15" customHeight="1">
      <c r="A917" s="2400"/>
      <c r="B917" s="2403"/>
      <c r="C917" s="2406"/>
      <c r="D917" s="324" t="s">
        <v>4635</v>
      </c>
      <c r="E917" s="325">
        <v>3.0499999999999999E-4</v>
      </c>
      <c r="F917" s="2418"/>
      <c r="G917" s="2444"/>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400" t="s">
        <v>5404</v>
      </c>
      <c r="B922" s="2403" t="s">
        <v>5405</v>
      </c>
      <c r="C922" s="2406">
        <v>4.4099999999999999E-4</v>
      </c>
      <c r="D922" s="326" t="s">
        <v>4638</v>
      </c>
      <c r="E922" s="320">
        <v>0</v>
      </c>
      <c r="F922" s="2410">
        <v>100</v>
      </c>
      <c r="G922" s="2444"/>
    </row>
    <row r="923" spans="1:7" ht="15" customHeight="1">
      <c r="A923" s="2400"/>
      <c r="B923" s="2403"/>
      <c r="C923" s="2406"/>
      <c r="D923" s="321" t="s">
        <v>4647</v>
      </c>
      <c r="E923" s="322">
        <v>0</v>
      </c>
      <c r="F923" s="2418"/>
      <c r="G923" s="2444"/>
    </row>
    <row r="924" spans="1:7" ht="15" customHeight="1">
      <c r="A924" s="2400"/>
      <c r="B924" s="2403"/>
      <c r="C924" s="2406"/>
      <c r="D924" s="321" t="s">
        <v>4648</v>
      </c>
      <c r="E924" s="322">
        <v>0</v>
      </c>
      <c r="F924" s="2418"/>
      <c r="G924" s="2444"/>
    </row>
    <row r="925" spans="1:7" ht="15" customHeight="1">
      <c r="A925" s="2400"/>
      <c r="B925" s="2403"/>
      <c r="C925" s="2406"/>
      <c r="D925" s="321" t="s">
        <v>4649</v>
      </c>
      <c r="E925" s="322">
        <v>0</v>
      </c>
      <c r="F925" s="2418"/>
      <c r="G925" s="2444"/>
    </row>
    <row r="926" spans="1:7" ht="15" customHeight="1">
      <c r="A926" s="2400"/>
      <c r="B926" s="2403"/>
      <c r="C926" s="2406"/>
      <c r="D926" s="327" t="s">
        <v>4714</v>
      </c>
      <c r="E926" s="322">
        <v>0</v>
      </c>
      <c r="F926" s="2418"/>
      <c r="G926" s="2444"/>
    </row>
    <row r="927" spans="1:7" ht="15" customHeight="1">
      <c r="A927" s="2400"/>
      <c r="B927" s="2403"/>
      <c r="C927" s="2406"/>
      <c r="D927" s="327" t="s">
        <v>4774</v>
      </c>
      <c r="E927" s="322">
        <v>5.0900000000000001E-4</v>
      </c>
      <c r="F927" s="2418"/>
      <c r="G927" s="2444"/>
    </row>
    <row r="928" spans="1:7" ht="15" customHeight="1">
      <c r="A928" s="2400"/>
      <c r="B928" s="2403"/>
      <c r="C928" s="2406"/>
      <c r="D928" s="357" t="s">
        <v>4635</v>
      </c>
      <c r="E928" s="358">
        <v>5.0600000000000005E-4</v>
      </c>
      <c r="F928" s="2418"/>
      <c r="G928" s="2444"/>
    </row>
    <row r="929" spans="1:7" ht="15" customHeight="1">
      <c r="A929" s="2428" t="s">
        <v>5406</v>
      </c>
      <c r="B929" s="2431" t="s">
        <v>5407</v>
      </c>
      <c r="C929" s="2432">
        <v>2.3800000000000001E-4</v>
      </c>
      <c r="D929" s="485" t="s">
        <v>4681</v>
      </c>
      <c r="E929" s="397">
        <v>0</v>
      </c>
      <c r="F929" s="2409">
        <v>100</v>
      </c>
      <c r="G929" s="2460"/>
    </row>
    <row r="930" spans="1:7" ht="15" customHeight="1">
      <c r="A930" s="2419"/>
      <c r="B930" s="2404"/>
      <c r="C930" s="2407"/>
      <c r="D930" s="388" t="s">
        <v>4634</v>
      </c>
      <c r="E930" s="322">
        <v>4.15E-4</v>
      </c>
      <c r="F930" s="2410"/>
      <c r="G930" s="2461"/>
    </row>
    <row r="931" spans="1:7">
      <c r="A931" s="2430"/>
      <c r="B931" s="2424"/>
      <c r="C931" s="2425"/>
      <c r="D931" s="335" t="s">
        <v>4635</v>
      </c>
      <c r="E931" s="405">
        <v>3.8699999999999997E-4</v>
      </c>
      <c r="F931" s="2426"/>
      <c r="G931" s="2462"/>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400" t="s">
        <v>5416</v>
      </c>
      <c r="B936" s="2403" t="s">
        <v>5417</v>
      </c>
      <c r="C936" s="2406">
        <v>4.8899999999999996E-4</v>
      </c>
      <c r="D936" s="326" t="s">
        <v>4638</v>
      </c>
      <c r="E936" s="320">
        <v>0</v>
      </c>
      <c r="F936" s="2418">
        <v>100</v>
      </c>
      <c r="G936" s="2444"/>
    </row>
    <row r="937" spans="1:7" ht="15" customHeight="1">
      <c r="A937" s="2400"/>
      <c r="B937" s="2403"/>
      <c r="C937" s="2406"/>
      <c r="D937" s="388" t="s">
        <v>4634</v>
      </c>
      <c r="E937" s="322">
        <v>4.3300000000000001E-4</v>
      </c>
      <c r="F937" s="2418"/>
      <c r="G937" s="2444"/>
    </row>
    <row r="938" spans="1:7" ht="15" customHeight="1">
      <c r="A938" s="2400"/>
      <c r="B938" s="2403"/>
      <c r="C938" s="2406"/>
      <c r="D938" s="324" t="s">
        <v>4635</v>
      </c>
      <c r="E938" s="325">
        <v>4.1100000000000002E-4</v>
      </c>
      <c r="F938" s="2418"/>
      <c r="G938" s="2444"/>
    </row>
    <row r="939" spans="1:7" ht="15" customHeight="1">
      <c r="A939" s="2400" t="s">
        <v>5418</v>
      </c>
      <c r="B939" s="2403" t="s">
        <v>5419</v>
      </c>
      <c r="C939" s="2406">
        <v>4.5199999999999998E-4</v>
      </c>
      <c r="D939" s="326" t="s">
        <v>4638</v>
      </c>
      <c r="E939" s="320">
        <v>0</v>
      </c>
      <c r="F939" s="2418">
        <v>100</v>
      </c>
      <c r="G939" s="2444"/>
    </row>
    <row r="940" spans="1:7" ht="15" customHeight="1">
      <c r="A940" s="2400"/>
      <c r="B940" s="2403"/>
      <c r="C940" s="2406"/>
      <c r="D940" s="321" t="s">
        <v>4634</v>
      </c>
      <c r="E940" s="322">
        <v>3.9300000000000001E-4</v>
      </c>
      <c r="F940" s="2418"/>
      <c r="G940" s="2444"/>
    </row>
    <row r="941" spans="1:7" ht="15" customHeight="1">
      <c r="A941" s="2423"/>
      <c r="B941" s="2424"/>
      <c r="C941" s="2425"/>
      <c r="D941" s="335" t="s">
        <v>4635</v>
      </c>
      <c r="E941" s="336">
        <v>3.9199999999999999E-4</v>
      </c>
      <c r="F941" s="2426"/>
      <c r="G941" s="2455"/>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400" t="s">
        <v>5424</v>
      </c>
      <c r="B944" s="2403" t="s">
        <v>5425</v>
      </c>
      <c r="C944" s="2406">
        <v>4.6200000000000001E-4</v>
      </c>
      <c r="D944" s="326" t="s">
        <v>4638</v>
      </c>
      <c r="E944" s="320">
        <v>0</v>
      </c>
      <c r="F944" s="2418">
        <v>100</v>
      </c>
      <c r="G944" s="2444"/>
    </row>
    <row r="945" spans="1:7" ht="15" customHeight="1">
      <c r="A945" s="2400"/>
      <c r="B945" s="2403"/>
      <c r="C945" s="2406"/>
      <c r="D945" s="321" t="s">
        <v>4634</v>
      </c>
      <c r="E945" s="322">
        <v>4.1599999999999997E-4</v>
      </c>
      <c r="F945" s="2418"/>
      <c r="G945" s="2444"/>
    </row>
    <row r="946" spans="1:7" ht="15" customHeight="1">
      <c r="A946" s="2423"/>
      <c r="B946" s="2424"/>
      <c r="C946" s="2425"/>
      <c r="D946" s="335" t="s">
        <v>4635</v>
      </c>
      <c r="E946" s="336">
        <v>4.28E-4</v>
      </c>
      <c r="F946" s="2426"/>
      <c r="G946" s="2455"/>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400" t="s">
        <v>5430</v>
      </c>
      <c r="B949" s="2403" t="s">
        <v>5431</v>
      </c>
      <c r="C949" s="2406">
        <v>5.8E-5</v>
      </c>
      <c r="D949" s="326" t="s">
        <v>4638</v>
      </c>
      <c r="E949" s="320">
        <v>2.8899999999999998E-4</v>
      </c>
      <c r="F949" s="2418">
        <v>100</v>
      </c>
      <c r="G949" s="2444"/>
    </row>
    <row r="950" spans="1:7" ht="15" customHeight="1">
      <c r="A950" s="2400"/>
      <c r="B950" s="2403"/>
      <c r="C950" s="2406"/>
      <c r="D950" s="327" t="s">
        <v>4709</v>
      </c>
      <c r="E950" s="322">
        <v>0</v>
      </c>
      <c r="F950" s="2418"/>
      <c r="G950" s="2444"/>
    </row>
    <row r="951" spans="1:7" ht="15" customHeight="1">
      <c r="A951" s="2400"/>
      <c r="B951" s="2403"/>
      <c r="C951" s="2406"/>
      <c r="D951" s="321" t="s">
        <v>4662</v>
      </c>
      <c r="E951" s="322">
        <v>2.9399999999999999E-4</v>
      </c>
      <c r="F951" s="2418"/>
      <c r="G951" s="2444"/>
    </row>
    <row r="952" spans="1:7" ht="15" customHeight="1">
      <c r="A952" s="2400"/>
      <c r="B952" s="2403"/>
      <c r="C952" s="2406"/>
      <c r="D952" s="324" t="s">
        <v>4635</v>
      </c>
      <c r="E952" s="325">
        <v>2.7999999999999998E-4</v>
      </c>
      <c r="F952" s="2418"/>
      <c r="G952" s="2444"/>
    </row>
    <row r="953" spans="1:7" ht="15" customHeight="1">
      <c r="A953" s="311" t="s">
        <v>5432</v>
      </c>
      <c r="B953" s="328" t="s">
        <v>5433</v>
      </c>
      <c r="C953" s="313">
        <v>4.5399999999999998E-4</v>
      </c>
      <c r="D953" s="314"/>
      <c r="E953" s="315">
        <v>4.57E-4</v>
      </c>
      <c r="F953" s="316">
        <v>100</v>
      </c>
      <c r="G953" s="317"/>
    </row>
    <row r="954" spans="1:7" ht="15" customHeight="1">
      <c r="A954" s="2400" t="s">
        <v>5434</v>
      </c>
      <c r="B954" s="2403" t="s">
        <v>5435</v>
      </c>
      <c r="C954" s="2406">
        <v>4.4900000000000002E-4</v>
      </c>
      <c r="D954" s="326" t="s">
        <v>4638</v>
      </c>
      <c r="E954" s="320">
        <v>0</v>
      </c>
      <c r="F954" s="2418">
        <v>100</v>
      </c>
      <c r="G954" s="2444"/>
    </row>
    <row r="955" spans="1:7" ht="15" customHeight="1">
      <c r="A955" s="2400"/>
      <c r="B955" s="2403"/>
      <c r="C955" s="2406"/>
      <c r="D955" s="321" t="s">
        <v>4647</v>
      </c>
      <c r="E955" s="322">
        <v>2.7599999999999999E-4</v>
      </c>
      <c r="F955" s="2418"/>
      <c r="G955" s="2444"/>
    </row>
    <row r="956" spans="1:7" ht="15" customHeight="1">
      <c r="A956" s="2400"/>
      <c r="B956" s="2403"/>
      <c r="C956" s="2406"/>
      <c r="D956" s="321" t="s">
        <v>4662</v>
      </c>
      <c r="E956" s="322">
        <v>3.5799999999999997E-4</v>
      </c>
      <c r="F956" s="2418"/>
      <c r="G956" s="2444"/>
    </row>
    <row r="957" spans="1:7" ht="15" customHeight="1">
      <c r="A957" s="2423"/>
      <c r="B957" s="2424"/>
      <c r="C957" s="2425"/>
      <c r="D957" s="335" t="s">
        <v>4635</v>
      </c>
      <c r="E957" s="336">
        <v>4.5800000000000002E-4</v>
      </c>
      <c r="F957" s="2426"/>
      <c r="G957" s="2455"/>
    </row>
    <row r="958" spans="1:7" ht="15" customHeight="1">
      <c r="A958" s="423" t="s">
        <v>5436</v>
      </c>
      <c r="B958" s="424" t="s">
        <v>5437</v>
      </c>
      <c r="C958" s="425">
        <v>3.4999999999999997E-5</v>
      </c>
      <c r="D958" s="426"/>
      <c r="E958" s="425">
        <v>3.4999999999999997E-5</v>
      </c>
      <c r="F958" s="427">
        <v>100</v>
      </c>
      <c r="G958" s="437"/>
    </row>
    <row r="959" spans="1:7" ht="15" customHeight="1">
      <c r="A959" s="2400" t="s">
        <v>5438</v>
      </c>
      <c r="B959" s="2416" t="s">
        <v>5439</v>
      </c>
      <c r="C959" s="2406">
        <v>3.5599999999999998E-4</v>
      </c>
      <c r="D959" s="326" t="s">
        <v>4638</v>
      </c>
      <c r="E959" s="320">
        <v>0</v>
      </c>
      <c r="F959" s="2418">
        <v>94.85</v>
      </c>
      <c r="G959" s="2444" t="s">
        <v>4639</v>
      </c>
    </row>
    <row r="960" spans="1:7" ht="15" customHeight="1">
      <c r="A960" s="2400"/>
      <c r="B960" s="2416"/>
      <c r="C960" s="2406"/>
      <c r="D960" s="321" t="s">
        <v>4647</v>
      </c>
      <c r="E960" s="322">
        <v>2.99E-4</v>
      </c>
      <c r="F960" s="2418"/>
      <c r="G960" s="2444"/>
    </row>
    <row r="961" spans="1:7" ht="15" customHeight="1">
      <c r="A961" s="2400"/>
      <c r="B961" s="2416"/>
      <c r="C961" s="2406"/>
      <c r="D961" s="321" t="s">
        <v>4662</v>
      </c>
      <c r="E961" s="322">
        <v>3.9599999999999998E-4</v>
      </c>
      <c r="F961" s="2418"/>
      <c r="G961" s="2444"/>
    </row>
    <row r="962" spans="1:7" ht="15" customHeight="1">
      <c r="A962" s="2400"/>
      <c r="B962" s="2416"/>
      <c r="C962" s="2406"/>
      <c r="D962" s="324" t="s">
        <v>4635</v>
      </c>
      <c r="E962" s="325">
        <v>2.8600000000000001E-4</v>
      </c>
      <c r="F962" s="2418"/>
      <c r="G962" s="2444"/>
    </row>
    <row r="963" spans="1:7" ht="15" customHeight="1">
      <c r="A963" s="311" t="s">
        <v>5440</v>
      </c>
      <c r="B963" s="328" t="s">
        <v>5441</v>
      </c>
      <c r="C963" s="461">
        <v>2.5300000000000002E-4</v>
      </c>
      <c r="D963" s="443"/>
      <c r="E963" s="486">
        <v>3.4000000000000002E-4</v>
      </c>
      <c r="F963" s="309">
        <v>100</v>
      </c>
      <c r="G963" s="317"/>
    </row>
    <row r="964" spans="1:7" ht="15" customHeight="1">
      <c r="A964" s="2400" t="s">
        <v>5442</v>
      </c>
      <c r="B964" s="2403" t="s">
        <v>5443</v>
      </c>
      <c r="C964" s="2406">
        <v>5.5099999999999995E-4</v>
      </c>
      <c r="D964" s="326" t="s">
        <v>4638</v>
      </c>
      <c r="E964" s="366">
        <v>0</v>
      </c>
      <c r="F964" s="2456">
        <v>100</v>
      </c>
      <c r="G964" s="2443"/>
    </row>
    <row r="965" spans="1:7" ht="15" customHeight="1">
      <c r="A965" s="2400"/>
      <c r="B965" s="2403"/>
      <c r="C965" s="2406"/>
      <c r="D965" s="388" t="s">
        <v>4634</v>
      </c>
      <c r="E965" s="444">
        <v>4.8299999999999998E-4</v>
      </c>
      <c r="F965" s="2456"/>
      <c r="G965" s="2443"/>
    </row>
    <row r="966" spans="1:7" ht="15" customHeight="1">
      <c r="A966" s="2400"/>
      <c r="B966" s="2403"/>
      <c r="C966" s="2406"/>
      <c r="D966" s="324" t="s">
        <v>4635</v>
      </c>
      <c r="E966" s="368">
        <v>4.3600000000000008E-4</v>
      </c>
      <c r="F966" s="2456"/>
      <c r="G966" s="2443"/>
    </row>
    <row r="967" spans="1:7" ht="15" customHeight="1">
      <c r="A967" s="2400" t="s">
        <v>5444</v>
      </c>
      <c r="B967" s="2403" t="s">
        <v>5445</v>
      </c>
      <c r="C967" s="2406">
        <v>5.5400000000000002E-4</v>
      </c>
      <c r="D967" s="326" t="s">
        <v>4638</v>
      </c>
      <c r="E967" s="365">
        <v>0</v>
      </c>
      <c r="F967" s="2457">
        <v>100</v>
      </c>
      <c r="G967" s="2443"/>
    </row>
    <row r="968" spans="1:7" ht="15" customHeight="1">
      <c r="A968" s="2400"/>
      <c r="B968" s="2403"/>
      <c r="C968" s="2406"/>
      <c r="D968" s="388" t="s">
        <v>4634</v>
      </c>
      <c r="E968" s="444">
        <v>4.8700000000000002E-4</v>
      </c>
      <c r="F968" s="2457"/>
      <c r="G968" s="2443"/>
    </row>
    <row r="969" spans="1:7" ht="15" customHeight="1">
      <c r="A969" s="2423"/>
      <c r="B969" s="2424"/>
      <c r="C969" s="2425"/>
      <c r="D969" s="335" t="s">
        <v>4635</v>
      </c>
      <c r="E969" s="487">
        <v>4.37E-4</v>
      </c>
      <c r="F969" s="2458"/>
      <c r="G969" s="2459"/>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400" t="s">
        <v>5456</v>
      </c>
      <c r="B975" s="2403" t="s">
        <v>5457</v>
      </c>
      <c r="C975" s="2406">
        <v>5.5400000000000002E-4</v>
      </c>
      <c r="D975" s="326" t="s">
        <v>4638</v>
      </c>
      <c r="E975" s="439">
        <v>0</v>
      </c>
      <c r="F975" s="2418">
        <v>100</v>
      </c>
      <c r="G975" s="2444"/>
    </row>
    <row r="976" spans="1:7" ht="15" customHeight="1">
      <c r="A976" s="2400"/>
      <c r="B976" s="2403"/>
      <c r="C976" s="2406"/>
      <c r="D976" s="327" t="s">
        <v>4640</v>
      </c>
      <c r="E976" s="322">
        <v>4.86E-4</v>
      </c>
      <c r="F976" s="2418"/>
      <c r="G976" s="2444"/>
    </row>
    <row r="977" spans="1:7" ht="15" customHeight="1">
      <c r="A977" s="2400"/>
      <c r="B977" s="2403"/>
      <c r="C977" s="2406"/>
      <c r="D977" s="324" t="s">
        <v>4635</v>
      </c>
      <c r="E977" s="425">
        <v>4.35E-4</v>
      </c>
      <c r="F977" s="2418"/>
      <c r="G977" s="2444"/>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400" t="s">
        <v>5462</v>
      </c>
      <c r="B980" s="2416" t="s">
        <v>5463</v>
      </c>
      <c r="C980" s="2406">
        <v>3.1E-4</v>
      </c>
      <c r="D980" s="488" t="s">
        <v>4681</v>
      </c>
      <c r="E980" s="489">
        <v>0</v>
      </c>
      <c r="F980" s="2418">
        <v>100</v>
      </c>
      <c r="G980" s="2444"/>
    </row>
    <row r="981" spans="1:7" ht="15" customHeight="1">
      <c r="A981" s="2400"/>
      <c r="B981" s="2416"/>
      <c r="C981" s="2406"/>
      <c r="D981" s="355" t="s">
        <v>4709</v>
      </c>
      <c r="E981" s="338">
        <v>3.3799999999999998E-4</v>
      </c>
      <c r="F981" s="2418"/>
      <c r="G981" s="2444"/>
    </row>
    <row r="982" spans="1:7" ht="15" customHeight="1">
      <c r="A982" s="2400"/>
      <c r="B982" s="2416"/>
      <c r="C982" s="2406"/>
      <c r="D982" s="321" t="s">
        <v>4662</v>
      </c>
      <c r="E982" s="322">
        <v>3.5399999999999999E-4</v>
      </c>
      <c r="F982" s="2418"/>
      <c r="G982" s="2444"/>
    </row>
    <row r="983" spans="1:7" ht="15" customHeight="1">
      <c r="A983" s="2400"/>
      <c r="B983" s="2416"/>
      <c r="C983" s="2406"/>
      <c r="D983" s="324" t="s">
        <v>4635</v>
      </c>
      <c r="E983" s="325">
        <v>4.2000000000000002E-4</v>
      </c>
      <c r="F983" s="2418"/>
      <c r="G983" s="2444"/>
    </row>
    <row r="984" spans="1:7" ht="15" customHeight="1">
      <c r="A984" s="311" t="s">
        <v>5464</v>
      </c>
      <c r="B984" s="328" t="s">
        <v>5465</v>
      </c>
      <c r="C984" s="313">
        <v>4.5399999999999998E-4</v>
      </c>
      <c r="D984" s="395"/>
      <c r="E984" s="407">
        <v>4.57E-4</v>
      </c>
      <c r="F984" s="316">
        <v>100</v>
      </c>
      <c r="G984" s="317"/>
    </row>
    <row r="985" spans="1:7" ht="15" customHeight="1">
      <c r="A985" s="2400" t="s">
        <v>5466</v>
      </c>
      <c r="B985" s="2403" t="s">
        <v>5467</v>
      </c>
      <c r="C985" s="2406" t="s">
        <v>4627</v>
      </c>
      <c r="D985" s="347" t="s">
        <v>4681</v>
      </c>
      <c r="E985" s="320">
        <v>4.0000000000000002E-4</v>
      </c>
      <c r="F985" s="2418" t="s">
        <v>4633</v>
      </c>
      <c r="G985" s="2444"/>
    </row>
    <row r="986" spans="1:7" ht="15" customHeight="1">
      <c r="A986" s="2400"/>
      <c r="B986" s="2403"/>
      <c r="C986" s="2406"/>
      <c r="D986" s="327" t="s">
        <v>4640</v>
      </c>
      <c r="E986" s="322" t="s">
        <v>4627</v>
      </c>
      <c r="F986" s="2418"/>
      <c r="G986" s="2444"/>
    </row>
    <row r="987" spans="1:7" ht="15" customHeight="1">
      <c r="A987" s="2423"/>
      <c r="B987" s="2424"/>
      <c r="C987" s="2425"/>
      <c r="D987" s="335" t="s">
        <v>4635</v>
      </c>
      <c r="E987" s="336">
        <v>9.2999999999999997E-5</v>
      </c>
      <c r="F987" s="2426"/>
      <c r="G987" s="2455"/>
    </row>
    <row r="988" spans="1:7" ht="15" customHeight="1">
      <c r="A988" s="423" t="s">
        <v>5468</v>
      </c>
      <c r="B988" s="424" t="s">
        <v>5469</v>
      </c>
      <c r="C988" s="425" t="s">
        <v>4627</v>
      </c>
      <c r="D988" s="426"/>
      <c r="E988" s="425" t="s">
        <v>4627</v>
      </c>
      <c r="F988" s="427" t="s">
        <v>4633</v>
      </c>
      <c r="G988" s="437"/>
    </row>
    <row r="989" spans="1:7" ht="15" customHeight="1">
      <c r="A989" s="2400" t="s">
        <v>5470</v>
      </c>
      <c r="B989" s="2403" t="s">
        <v>5471</v>
      </c>
      <c r="C989" s="2406">
        <v>3.8299999999999999E-4</v>
      </c>
      <c r="D989" s="326" t="s">
        <v>4638</v>
      </c>
      <c r="E989" s="320">
        <v>0</v>
      </c>
      <c r="F989" s="2418">
        <v>23.28</v>
      </c>
      <c r="G989" s="2444" t="s">
        <v>4639</v>
      </c>
    </row>
    <row r="990" spans="1:7" ht="15" customHeight="1">
      <c r="A990" s="2400"/>
      <c r="B990" s="2403"/>
      <c r="C990" s="2406"/>
      <c r="D990" s="388" t="s">
        <v>4634</v>
      </c>
      <c r="E990" s="322">
        <v>1.9599999999999999E-4</v>
      </c>
      <c r="F990" s="2418"/>
      <c r="G990" s="2444"/>
    </row>
    <row r="991" spans="1:7" ht="15" customHeight="1">
      <c r="A991" s="2400"/>
      <c r="B991" s="2403"/>
      <c r="C991" s="2406"/>
      <c r="D991" s="324" t="s">
        <v>4635</v>
      </c>
      <c r="E991" s="325">
        <v>1.74E-4</v>
      </c>
      <c r="F991" s="2418"/>
      <c r="G991" s="2444"/>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400" t="s">
        <v>5488</v>
      </c>
      <c r="B1000" s="2403" t="s">
        <v>5489</v>
      </c>
      <c r="C1000" s="2406">
        <v>3.5599999999999998E-4</v>
      </c>
      <c r="D1000" s="326" t="s">
        <v>4638</v>
      </c>
      <c r="E1000" s="320">
        <v>0</v>
      </c>
      <c r="F1000" s="2418">
        <v>100</v>
      </c>
      <c r="G1000" s="2444"/>
    </row>
    <row r="1001" spans="1:7" ht="15" customHeight="1">
      <c r="A1001" s="2400"/>
      <c r="B1001" s="2403"/>
      <c r="C1001" s="2406"/>
      <c r="D1001" s="321" t="s">
        <v>4647</v>
      </c>
      <c r="E1001" s="322">
        <v>0</v>
      </c>
      <c r="F1001" s="2418"/>
      <c r="G1001" s="2444"/>
    </row>
    <row r="1002" spans="1:7" ht="15" customHeight="1">
      <c r="A1002" s="2400"/>
      <c r="B1002" s="2403"/>
      <c r="C1002" s="2406"/>
      <c r="D1002" s="356" t="s">
        <v>4710</v>
      </c>
      <c r="E1002" s="322">
        <v>0</v>
      </c>
      <c r="F1002" s="2418"/>
      <c r="G1002" s="2444"/>
    </row>
    <row r="1003" spans="1:7" ht="15" customHeight="1">
      <c r="A1003" s="2400"/>
      <c r="B1003" s="2403"/>
      <c r="C1003" s="2406"/>
      <c r="D1003" s="324" t="s">
        <v>4635</v>
      </c>
      <c r="E1003" s="325">
        <v>2.2900000000000001E-4</v>
      </c>
      <c r="F1003" s="2418"/>
      <c r="G1003" s="2444"/>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400" t="s">
        <v>5496</v>
      </c>
      <c r="B1007" s="2403" t="s">
        <v>5497</v>
      </c>
      <c r="C1007" s="2406">
        <v>1.5899999999999999E-4</v>
      </c>
      <c r="D1007" s="326" t="s">
        <v>4638</v>
      </c>
      <c r="E1007" s="320">
        <v>0</v>
      </c>
      <c r="F1007" s="2418">
        <v>100</v>
      </c>
      <c r="G1007" s="2444"/>
    </row>
    <row r="1008" spans="1:7" ht="15" customHeight="1">
      <c r="A1008" s="2400"/>
      <c r="B1008" s="2403"/>
      <c r="C1008" s="2406"/>
      <c r="D1008" s="321" t="s">
        <v>4634</v>
      </c>
      <c r="E1008" s="322">
        <v>3.0800000000000001E-4</v>
      </c>
      <c r="F1008" s="2418"/>
      <c r="G1008" s="2444"/>
    </row>
    <row r="1009" spans="1:7" ht="15" customHeight="1">
      <c r="A1009" s="2400"/>
      <c r="B1009" s="2403"/>
      <c r="C1009" s="2406"/>
      <c r="D1009" s="324" t="s">
        <v>4635</v>
      </c>
      <c r="E1009" s="325">
        <v>2.7700000000000001E-4</v>
      </c>
      <c r="F1009" s="2418"/>
      <c r="G1009" s="2444"/>
    </row>
    <row r="1010" spans="1:7" ht="15" customHeight="1">
      <c r="A1010" s="311" t="s">
        <v>5498</v>
      </c>
      <c r="B1010" s="328" t="s">
        <v>5499</v>
      </c>
      <c r="C1010" s="313">
        <v>4.4499999999999997E-4</v>
      </c>
      <c r="D1010" s="314"/>
      <c r="E1010" s="315">
        <v>4.8299999999999998E-4</v>
      </c>
      <c r="F1010" s="316">
        <v>100</v>
      </c>
      <c r="G1010" s="317"/>
    </row>
    <row r="1011" spans="1:7" ht="15" customHeight="1">
      <c r="A1011" s="2400" t="s">
        <v>5500</v>
      </c>
      <c r="B1011" s="2403" t="s">
        <v>5501</v>
      </c>
      <c r="C1011" s="2406">
        <v>3.3799999999999998E-4</v>
      </c>
      <c r="D1011" s="326" t="s">
        <v>4638</v>
      </c>
      <c r="E1011" s="320">
        <v>0</v>
      </c>
      <c r="F1011" s="2418">
        <v>100</v>
      </c>
      <c r="G1011" s="2444"/>
    </row>
    <row r="1012" spans="1:7" ht="15" customHeight="1">
      <c r="A1012" s="2400"/>
      <c r="B1012" s="2403" t="s">
        <v>6</v>
      </c>
      <c r="C1012" s="2406"/>
      <c r="D1012" s="327" t="s">
        <v>4709</v>
      </c>
      <c r="E1012" s="322">
        <v>0</v>
      </c>
      <c r="F1012" s="2418"/>
      <c r="G1012" s="2444"/>
    </row>
    <row r="1013" spans="1:7" ht="15" customHeight="1">
      <c r="A1013" s="2400"/>
      <c r="B1013" s="2403" t="s">
        <v>6</v>
      </c>
      <c r="C1013" s="2406"/>
      <c r="D1013" s="327" t="s">
        <v>4710</v>
      </c>
      <c r="E1013" s="322">
        <v>4.3600000000000003E-4</v>
      </c>
      <c r="F1013" s="2418"/>
      <c r="G1013" s="2444"/>
    </row>
    <row r="1014" spans="1:7" ht="15" customHeight="1">
      <c r="A1014" s="2400"/>
      <c r="B1014" s="2403" t="s">
        <v>6</v>
      </c>
      <c r="C1014" s="2406"/>
      <c r="D1014" s="324" t="s">
        <v>4635</v>
      </c>
      <c r="E1014" s="325">
        <v>2.6200000000000003E-4</v>
      </c>
      <c r="F1014" s="2418"/>
      <c r="G1014" s="2444"/>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400" t="s">
        <v>5506</v>
      </c>
      <c r="B1017" s="2416" t="s">
        <v>5507</v>
      </c>
      <c r="C1017" s="2406">
        <v>3.0899999999999998E-4</v>
      </c>
      <c r="D1017" s="326" t="s">
        <v>4638</v>
      </c>
      <c r="E1017" s="320">
        <v>0</v>
      </c>
      <c r="F1017" s="2418">
        <v>100</v>
      </c>
      <c r="G1017" s="2444"/>
    </row>
    <row r="1018" spans="1:7" ht="15" customHeight="1">
      <c r="A1018" s="2400"/>
      <c r="B1018" s="2416"/>
      <c r="C1018" s="2406"/>
      <c r="D1018" s="321" t="s">
        <v>4634</v>
      </c>
      <c r="E1018" s="385">
        <v>1.55E-4</v>
      </c>
      <c r="F1018" s="2418"/>
      <c r="G1018" s="2444"/>
    </row>
    <row r="1019" spans="1:7" ht="15" customHeight="1">
      <c r="A1019" s="2400"/>
      <c r="B1019" s="2416" t="s">
        <v>6</v>
      </c>
      <c r="C1019" s="2406"/>
      <c r="D1019" s="324" t="s">
        <v>4635</v>
      </c>
      <c r="E1019" s="325">
        <v>1.0000000000000001E-5</v>
      </c>
      <c r="F1019" s="2418"/>
      <c r="G1019" s="2444"/>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400" t="s">
        <v>5516</v>
      </c>
      <c r="B1024" s="2403" t="s">
        <v>5517</v>
      </c>
      <c r="C1024" s="2406">
        <v>4.3600000000000003E-4</v>
      </c>
      <c r="D1024" s="326" t="s">
        <v>4638</v>
      </c>
      <c r="E1024" s="320">
        <v>0</v>
      </c>
      <c r="F1024" s="2418">
        <v>100</v>
      </c>
      <c r="G1024" s="2444"/>
    </row>
    <row r="1025" spans="1:7" ht="15" customHeight="1">
      <c r="A1025" s="2400"/>
      <c r="B1025" s="2403"/>
      <c r="C1025" s="2406"/>
      <c r="D1025" s="388" t="s">
        <v>4634</v>
      </c>
      <c r="E1025" s="322">
        <v>4.5800000000000002E-4</v>
      </c>
      <c r="F1025" s="2418"/>
      <c r="G1025" s="2444"/>
    </row>
    <row r="1026" spans="1:7" ht="15" customHeight="1">
      <c r="A1026" s="2400"/>
      <c r="B1026" s="2403"/>
      <c r="C1026" s="2406"/>
      <c r="D1026" s="324" t="s">
        <v>4635</v>
      </c>
      <c r="E1026" s="325">
        <v>5.1400000000000003E-4</v>
      </c>
      <c r="F1026" s="2418"/>
      <c r="G1026" s="2444"/>
    </row>
    <row r="1027" spans="1:7" ht="15" customHeight="1">
      <c r="A1027" s="2400" t="s">
        <v>5518</v>
      </c>
      <c r="B1027" s="2403" t="s">
        <v>5519</v>
      </c>
      <c r="C1027" s="2406">
        <v>3.5E-4</v>
      </c>
      <c r="D1027" s="326" t="s">
        <v>4638</v>
      </c>
      <c r="E1027" s="320">
        <v>0</v>
      </c>
      <c r="F1027" s="2418">
        <v>100</v>
      </c>
      <c r="G1027" s="2444"/>
    </row>
    <row r="1028" spans="1:7" ht="15" customHeight="1">
      <c r="A1028" s="2400"/>
      <c r="B1028" s="2403"/>
      <c r="C1028" s="2406"/>
      <c r="D1028" s="321" t="s">
        <v>4647</v>
      </c>
      <c r="E1028" s="322">
        <v>0</v>
      </c>
      <c r="F1028" s="2418"/>
      <c r="G1028" s="2444"/>
    </row>
    <row r="1029" spans="1:7" ht="15" customHeight="1">
      <c r="A1029" s="2400"/>
      <c r="B1029" s="2403"/>
      <c r="C1029" s="2406"/>
      <c r="D1029" s="356" t="s">
        <v>4710</v>
      </c>
      <c r="E1029" s="322">
        <v>4.4499999999999997E-4</v>
      </c>
      <c r="F1029" s="2418"/>
      <c r="G1029" s="2444"/>
    </row>
    <row r="1030" spans="1:7" ht="15" customHeight="1">
      <c r="A1030" s="2400"/>
      <c r="B1030" s="2403"/>
      <c r="C1030" s="2406"/>
      <c r="D1030" s="324" t="s">
        <v>4635</v>
      </c>
      <c r="E1030" s="325">
        <v>3.3199999999999999E-4</v>
      </c>
      <c r="F1030" s="2418"/>
      <c r="G1030" s="2444"/>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400" t="s">
        <v>5526</v>
      </c>
      <c r="B1034" s="2403" t="s">
        <v>5527</v>
      </c>
      <c r="C1034" s="2406" t="s">
        <v>4627</v>
      </c>
      <c r="D1034" s="326" t="s">
        <v>4638</v>
      </c>
      <c r="E1034" s="407">
        <v>0</v>
      </c>
      <c r="F1034" s="2453" t="s">
        <v>4633</v>
      </c>
      <c r="G1034" s="2412"/>
    </row>
    <row r="1035" spans="1:7" ht="15" customHeight="1">
      <c r="A1035" s="2400"/>
      <c r="B1035" s="2403"/>
      <c r="C1035" s="2406"/>
      <c r="D1035" s="388" t="s">
        <v>4634</v>
      </c>
      <c r="E1035" s="322">
        <v>4.75E-4</v>
      </c>
      <c r="F1035" s="2453"/>
      <c r="G1035" s="2412"/>
    </row>
    <row r="1036" spans="1:7" ht="16.5" customHeight="1">
      <c r="A1036" s="2400"/>
      <c r="B1036" s="2403"/>
      <c r="C1036" s="2406"/>
      <c r="D1036" s="434" t="s">
        <v>4635</v>
      </c>
      <c r="E1036" s="450">
        <v>6.2200000000000005E-4</v>
      </c>
      <c r="F1036" s="2453"/>
      <c r="G1036" s="2412"/>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400" t="s">
        <v>5540</v>
      </c>
      <c r="B1043" s="2403" t="s">
        <v>5541</v>
      </c>
      <c r="C1043" s="2406">
        <v>4.75E-4</v>
      </c>
      <c r="D1043" s="481" t="s">
        <v>4638</v>
      </c>
      <c r="E1043" s="489">
        <v>0</v>
      </c>
      <c r="F1043" s="2418">
        <v>100</v>
      </c>
      <c r="G1043" s="2444"/>
    </row>
    <row r="1044" spans="1:7" ht="15" customHeight="1">
      <c r="A1044" s="2400"/>
      <c r="B1044" s="2403"/>
      <c r="C1044" s="2406"/>
      <c r="D1044" s="355" t="s">
        <v>4709</v>
      </c>
      <c r="E1044" s="338">
        <v>2.8499999999999999E-4</v>
      </c>
      <c r="F1044" s="2418"/>
      <c r="G1044" s="2444"/>
    </row>
    <row r="1045" spans="1:7" ht="15" customHeight="1">
      <c r="A1045" s="2400"/>
      <c r="B1045" s="2403" t="s">
        <v>6</v>
      </c>
      <c r="C1045" s="2406"/>
      <c r="D1045" s="327" t="s">
        <v>4710</v>
      </c>
      <c r="E1045" s="322">
        <v>0</v>
      </c>
      <c r="F1045" s="2418"/>
      <c r="G1045" s="2444"/>
    </row>
    <row r="1046" spans="1:7" ht="15" customHeight="1">
      <c r="A1046" s="2423"/>
      <c r="B1046" s="2424" t="s">
        <v>6</v>
      </c>
      <c r="C1046" s="2425"/>
      <c r="D1046" s="335" t="s">
        <v>4635</v>
      </c>
      <c r="E1046" s="336">
        <v>0</v>
      </c>
      <c r="F1046" s="2426"/>
      <c r="G1046" s="2455"/>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400" t="s">
        <v>5546</v>
      </c>
      <c r="B1049" s="2403" t="s">
        <v>5547</v>
      </c>
      <c r="C1049" s="2406">
        <v>4.6299999999999998E-4</v>
      </c>
      <c r="D1049" s="326" t="s">
        <v>4638</v>
      </c>
      <c r="E1049" s="320">
        <v>0</v>
      </c>
      <c r="F1049" s="2418">
        <v>88.91</v>
      </c>
      <c r="G1049" s="2444" t="s">
        <v>4639</v>
      </c>
    </row>
    <row r="1050" spans="1:7" ht="15" customHeight="1">
      <c r="A1050" s="2400"/>
      <c r="B1050" s="2403"/>
      <c r="C1050" s="2406"/>
      <c r="D1050" s="321" t="s">
        <v>4647</v>
      </c>
      <c r="E1050" s="322">
        <v>0</v>
      </c>
      <c r="F1050" s="2418"/>
      <c r="G1050" s="2444"/>
    </row>
    <row r="1051" spans="1:7" ht="15" customHeight="1">
      <c r="A1051" s="2400"/>
      <c r="B1051" s="2403"/>
      <c r="C1051" s="2406"/>
      <c r="D1051" s="327" t="s">
        <v>4710</v>
      </c>
      <c r="E1051" s="322">
        <v>4.4700000000000002E-4</v>
      </c>
      <c r="F1051" s="2418"/>
      <c r="G1051" s="2444"/>
    </row>
    <row r="1052" spans="1:7" ht="15" customHeight="1">
      <c r="A1052" s="2400"/>
      <c r="B1052" s="2403"/>
      <c r="C1052" s="2406"/>
      <c r="D1052" s="324" t="s">
        <v>4635</v>
      </c>
      <c r="E1052" s="325">
        <v>3.3799999999999998E-4</v>
      </c>
      <c r="F1052" s="2418"/>
      <c r="G1052" s="2444"/>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400" t="s">
        <v>5552</v>
      </c>
      <c r="B1055" s="2403" t="s">
        <v>5553</v>
      </c>
      <c r="C1055" s="2406">
        <v>4.5300000000000001E-4</v>
      </c>
      <c r="D1055" s="481" t="s">
        <v>4638</v>
      </c>
      <c r="E1055" s="439">
        <v>0</v>
      </c>
      <c r="F1055" s="2418">
        <v>100</v>
      </c>
      <c r="G1055" s="2444"/>
    </row>
    <row r="1056" spans="1:7" ht="15" customHeight="1">
      <c r="A1056" s="2400"/>
      <c r="B1056" s="2403"/>
      <c r="C1056" s="2406"/>
      <c r="D1056" s="388" t="s">
        <v>4634</v>
      </c>
      <c r="E1056" s="322">
        <v>4.5600000000000003E-4</v>
      </c>
      <c r="F1056" s="2418"/>
      <c r="G1056" s="2444"/>
    </row>
    <row r="1057" spans="1:7" ht="15" customHeight="1">
      <c r="A1057" s="2400"/>
      <c r="B1057" s="2403"/>
      <c r="C1057" s="2406"/>
      <c r="D1057" s="324" t="s">
        <v>4635</v>
      </c>
      <c r="E1057" s="425">
        <v>3.0800000000000001E-4</v>
      </c>
      <c r="F1057" s="2418"/>
      <c r="G1057" s="2444"/>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400" t="s">
        <v>5558</v>
      </c>
      <c r="B1060" s="2450" t="s">
        <v>5559</v>
      </c>
      <c r="C1060" s="2451">
        <v>5.5999999999999999E-5</v>
      </c>
      <c r="D1060" s="493" t="s">
        <v>4638</v>
      </c>
      <c r="E1060" s="460">
        <v>0</v>
      </c>
      <c r="F1060" s="2418">
        <v>100</v>
      </c>
      <c r="G1060" s="2444"/>
    </row>
    <row r="1061" spans="1:7" ht="15" customHeight="1">
      <c r="A1061" s="2400"/>
      <c r="B1061" s="2403"/>
      <c r="C1061" s="2451"/>
      <c r="D1061" s="379" t="s">
        <v>4634</v>
      </c>
      <c r="E1061" s="416">
        <v>4.6999999999999999E-4</v>
      </c>
      <c r="F1061" s="2418"/>
      <c r="G1061" s="2444"/>
    </row>
    <row r="1062" spans="1:7" ht="15" customHeight="1">
      <c r="A1062" s="2400"/>
      <c r="B1062" s="2403"/>
      <c r="C1062" s="2451"/>
      <c r="D1062" s="375" t="s">
        <v>4635</v>
      </c>
      <c r="E1062" s="494">
        <v>4.4799999999999999E-4</v>
      </c>
      <c r="F1062" s="2418"/>
      <c r="G1062" s="2444"/>
    </row>
    <row r="1063" spans="1:7" ht="15" customHeight="1">
      <c r="A1063" s="2400" t="s">
        <v>5560</v>
      </c>
      <c r="B1063" s="2403" t="s">
        <v>5561</v>
      </c>
      <c r="C1063" s="2454">
        <v>2.99E-4</v>
      </c>
      <c r="D1063" s="495" t="s">
        <v>4681</v>
      </c>
      <c r="E1063" s="496">
        <v>0</v>
      </c>
      <c r="F1063" s="2453">
        <v>100</v>
      </c>
      <c r="G1063" s="2444"/>
    </row>
    <row r="1064" spans="1:7" ht="15" customHeight="1">
      <c r="A1064" s="2400"/>
      <c r="B1064" s="2403"/>
      <c r="C1064" s="2454"/>
      <c r="D1064" s="472" t="s">
        <v>4640</v>
      </c>
      <c r="E1064" s="497">
        <v>4.7100000000000001E-4</v>
      </c>
      <c r="F1064" s="2453"/>
      <c r="G1064" s="2444"/>
    </row>
    <row r="1065" spans="1:7" ht="15" customHeight="1">
      <c r="A1065" s="2400"/>
      <c r="B1065" s="2403"/>
      <c r="C1065" s="2454"/>
      <c r="D1065" s="438" t="s">
        <v>4683</v>
      </c>
      <c r="E1065" s="462">
        <v>5.4100000000000003E-4</v>
      </c>
      <c r="F1065" s="2453"/>
      <c r="G1065" s="2444"/>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400" t="s">
        <v>5574</v>
      </c>
      <c r="B1072" s="2438" t="s">
        <v>5575</v>
      </c>
      <c r="C1072" s="2406">
        <v>1.02E-4</v>
      </c>
      <c r="D1072" s="326" t="s">
        <v>4638</v>
      </c>
      <c r="E1072" s="320">
        <v>0</v>
      </c>
      <c r="F1072" s="2418">
        <v>100</v>
      </c>
      <c r="G1072" s="2444"/>
    </row>
    <row r="1073" spans="1:7" ht="15" customHeight="1">
      <c r="A1073" s="2400"/>
      <c r="B1073" s="2403"/>
      <c r="C1073" s="2406"/>
      <c r="D1073" s="321" t="s">
        <v>4647</v>
      </c>
      <c r="E1073" s="322">
        <v>2.9E-4</v>
      </c>
      <c r="F1073" s="2418"/>
      <c r="G1073" s="2444"/>
    </row>
    <row r="1074" spans="1:7" ht="15" customHeight="1">
      <c r="A1074" s="2400"/>
      <c r="B1074" s="2403"/>
      <c r="C1074" s="2406"/>
      <c r="D1074" s="327" t="s">
        <v>4695</v>
      </c>
      <c r="E1074" s="322">
        <v>2.7599999999999999E-4</v>
      </c>
      <c r="F1074" s="2418"/>
      <c r="G1074" s="2444"/>
    </row>
    <row r="1075" spans="1:7" ht="15" customHeight="1">
      <c r="A1075" s="2400"/>
      <c r="B1075" s="2403"/>
      <c r="C1075" s="2406"/>
      <c r="D1075" s="327" t="s">
        <v>4696</v>
      </c>
      <c r="E1075" s="322">
        <v>2.8699999999999998E-4</v>
      </c>
      <c r="F1075" s="2418"/>
      <c r="G1075" s="2444"/>
    </row>
    <row r="1076" spans="1:7" ht="15" customHeight="1">
      <c r="A1076" s="2400"/>
      <c r="B1076" s="2403"/>
      <c r="C1076" s="2406"/>
      <c r="D1076" s="324" t="s">
        <v>4635</v>
      </c>
      <c r="E1076" s="325">
        <v>2.7999999999999998E-4</v>
      </c>
      <c r="F1076" s="2418"/>
      <c r="G1076" s="2444"/>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400" t="s">
        <v>5584</v>
      </c>
      <c r="B1081" s="2403" t="s">
        <v>5585</v>
      </c>
      <c r="C1081" s="2406">
        <v>4.7100000000000001E-4</v>
      </c>
      <c r="D1081" s="326" t="s">
        <v>4638</v>
      </c>
      <c r="E1081" s="439">
        <v>8.2000000000000001E-5</v>
      </c>
      <c r="F1081" s="2418">
        <v>95.08</v>
      </c>
      <c r="G1081" s="2444" t="s">
        <v>4639</v>
      </c>
    </row>
    <row r="1082" spans="1:7" ht="15" customHeight="1">
      <c r="A1082" s="2400"/>
      <c r="B1082" s="2403"/>
      <c r="C1082" s="2406"/>
      <c r="D1082" s="388" t="s">
        <v>4634</v>
      </c>
      <c r="E1082" s="385">
        <v>5.5099999999999995E-4</v>
      </c>
      <c r="F1082" s="2418"/>
      <c r="G1082" s="2444"/>
    </row>
    <row r="1083" spans="1:7" ht="15" customHeight="1">
      <c r="A1083" s="2400"/>
      <c r="B1083" s="2403"/>
      <c r="C1083" s="2406"/>
      <c r="D1083" s="502" t="s">
        <v>4635</v>
      </c>
      <c r="E1083" s="325">
        <v>5.5199999999999997E-4</v>
      </c>
      <c r="F1083" s="2418"/>
      <c r="G1083" s="2444"/>
    </row>
    <row r="1084" spans="1:7" ht="15" customHeight="1">
      <c r="A1084" s="311" t="s">
        <v>5586</v>
      </c>
      <c r="B1084" s="328" t="s">
        <v>5587</v>
      </c>
      <c r="C1084" s="313">
        <v>3.5E-4</v>
      </c>
      <c r="D1084" s="314"/>
      <c r="E1084" s="315">
        <v>2.9399999999999999E-4</v>
      </c>
      <c r="F1084" s="316">
        <v>100</v>
      </c>
      <c r="G1084" s="317"/>
    </row>
    <row r="1085" spans="1:7" ht="15" customHeight="1">
      <c r="A1085" s="2400" t="s">
        <v>5588</v>
      </c>
      <c r="B1085" s="2403" t="s">
        <v>5589</v>
      </c>
      <c r="C1085" s="2406">
        <v>4.73E-4</v>
      </c>
      <c r="D1085" s="326" t="s">
        <v>4638</v>
      </c>
      <c r="E1085" s="320">
        <v>0</v>
      </c>
      <c r="F1085" s="2418">
        <v>100</v>
      </c>
      <c r="G1085" s="2444"/>
    </row>
    <row r="1086" spans="1:7" ht="15" customHeight="1">
      <c r="A1086" s="2400"/>
      <c r="B1086" s="2403" t="s">
        <v>6</v>
      </c>
      <c r="C1086" s="2406"/>
      <c r="D1086" s="388" t="s">
        <v>4634</v>
      </c>
      <c r="E1086" s="385">
        <v>5.2999999999999998E-4</v>
      </c>
      <c r="F1086" s="2418"/>
      <c r="G1086" s="2444"/>
    </row>
    <row r="1087" spans="1:7" ht="15" customHeight="1">
      <c r="A1087" s="2445"/>
      <c r="B1087" s="2446" t="s">
        <v>6</v>
      </c>
      <c r="C1087" s="2447"/>
      <c r="D1087" s="324" t="s">
        <v>4635</v>
      </c>
      <c r="E1087" s="325">
        <v>4.0499999999999998E-4</v>
      </c>
      <c r="F1087" s="2448"/>
      <c r="G1087" s="2449"/>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401" t="s">
        <v>5594</v>
      </c>
      <c r="B1090" s="2404" t="s">
        <v>5595</v>
      </c>
      <c r="C1090" s="2452">
        <v>4.8899999999999996E-4</v>
      </c>
      <c r="D1090" s="412" t="s">
        <v>4681</v>
      </c>
      <c r="E1090" s="503">
        <v>0</v>
      </c>
      <c r="F1090" s="2410">
        <v>100</v>
      </c>
      <c r="G1090" s="2413"/>
    </row>
    <row r="1091" spans="1:7" ht="15" customHeight="1">
      <c r="A1091" s="2400"/>
      <c r="B1091" s="2403"/>
      <c r="C1091" s="2451"/>
      <c r="D1091" s="355" t="s">
        <v>4709</v>
      </c>
      <c r="E1091" s="338">
        <v>3.4400000000000001E-4</v>
      </c>
      <c r="F1091" s="2418"/>
      <c r="G1091" s="2412"/>
    </row>
    <row r="1092" spans="1:7" ht="15" customHeight="1">
      <c r="A1092" s="2400"/>
      <c r="B1092" s="2403"/>
      <c r="C1092" s="2451"/>
      <c r="D1092" s="438" t="s">
        <v>4710</v>
      </c>
      <c r="E1092" s="322">
        <v>4.3300000000000001E-4</v>
      </c>
      <c r="F1092" s="2418"/>
      <c r="G1092" s="2412"/>
    </row>
    <row r="1093" spans="1:7" ht="15" customHeight="1">
      <c r="A1093" s="2400"/>
      <c r="B1093" s="2403"/>
      <c r="C1093" s="2451"/>
      <c r="D1093" s="324" t="s">
        <v>4635</v>
      </c>
      <c r="E1093" s="325">
        <v>1.06E-4</v>
      </c>
      <c r="F1093" s="2418"/>
      <c r="G1093" s="2412"/>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400" t="s">
        <v>5604</v>
      </c>
      <c r="B1098" s="2403" t="s">
        <v>5605</v>
      </c>
      <c r="C1098" s="2406">
        <v>3.5E-4</v>
      </c>
      <c r="D1098" s="326" t="s">
        <v>4638</v>
      </c>
      <c r="E1098" s="320">
        <v>0</v>
      </c>
      <c r="F1098" s="2418">
        <v>88.32</v>
      </c>
      <c r="G1098" s="2444" t="s">
        <v>4639</v>
      </c>
    </row>
    <row r="1099" spans="1:7" ht="15" customHeight="1">
      <c r="A1099" s="2400"/>
      <c r="B1099" s="2403"/>
      <c r="C1099" s="2406"/>
      <c r="D1099" s="327" t="s">
        <v>4709</v>
      </c>
      <c r="E1099" s="322">
        <v>1.94E-4</v>
      </c>
      <c r="F1099" s="2418"/>
      <c r="G1099" s="2444"/>
    </row>
    <row r="1100" spans="1:7" ht="15" customHeight="1">
      <c r="A1100" s="2400"/>
      <c r="B1100" s="2403"/>
      <c r="C1100" s="2406"/>
      <c r="D1100" s="321" t="s">
        <v>4648</v>
      </c>
      <c r="E1100" s="322">
        <v>2.6699999999999998E-4</v>
      </c>
      <c r="F1100" s="2418"/>
      <c r="G1100" s="2444"/>
    </row>
    <row r="1101" spans="1:7" ht="15" customHeight="1">
      <c r="A1101" s="2400"/>
      <c r="B1101" s="2403"/>
      <c r="C1101" s="2406"/>
      <c r="D1101" s="327" t="s">
        <v>4713</v>
      </c>
      <c r="E1101" s="322">
        <v>2.9300000000000002E-4</v>
      </c>
      <c r="F1101" s="2418"/>
      <c r="G1101" s="2444"/>
    </row>
    <row r="1102" spans="1:7" ht="15" customHeight="1">
      <c r="A1102" s="2400"/>
      <c r="B1102" s="2403"/>
      <c r="C1102" s="2406"/>
      <c r="D1102" s="327" t="s">
        <v>4714</v>
      </c>
      <c r="E1102" s="322">
        <v>3.2600000000000001E-4</v>
      </c>
      <c r="F1102" s="2418"/>
      <c r="G1102" s="2444"/>
    </row>
    <row r="1103" spans="1:7" ht="15" customHeight="1">
      <c r="A1103" s="2400"/>
      <c r="B1103" s="2403"/>
      <c r="C1103" s="2406"/>
      <c r="D1103" s="327" t="s">
        <v>4774</v>
      </c>
      <c r="E1103" s="322">
        <v>4.6099999999999998E-4</v>
      </c>
      <c r="F1103" s="2418"/>
      <c r="G1103" s="2444"/>
    </row>
    <row r="1104" spans="1:7" ht="15" customHeight="1">
      <c r="A1104" s="2400"/>
      <c r="B1104" s="2403"/>
      <c r="C1104" s="2406"/>
      <c r="D1104" s="324" t="s">
        <v>4635</v>
      </c>
      <c r="E1104" s="325">
        <v>1.9699999999999999E-4</v>
      </c>
      <c r="F1104" s="2418"/>
      <c r="G1104" s="2444"/>
    </row>
    <row r="1105" spans="1:7" ht="15" customHeight="1">
      <c r="A1105" s="2400" t="s">
        <v>5606</v>
      </c>
      <c r="B1105" s="2403" t="s">
        <v>5607</v>
      </c>
      <c r="C1105" s="2432">
        <v>3.5E-4</v>
      </c>
      <c r="D1105" s="326" t="s">
        <v>4638</v>
      </c>
      <c r="E1105" s="439">
        <v>0</v>
      </c>
      <c r="F1105" s="2409">
        <v>100</v>
      </c>
      <c r="G1105" s="2412"/>
    </row>
    <row r="1106" spans="1:7" ht="15" customHeight="1">
      <c r="A1106" s="2400"/>
      <c r="B1106" s="2403"/>
      <c r="C1106" s="2432"/>
      <c r="D1106" s="505" t="s">
        <v>5608</v>
      </c>
      <c r="E1106" s="322">
        <v>3.9300000000000001E-4</v>
      </c>
      <c r="F1106" s="2409"/>
      <c r="G1106" s="2412"/>
    </row>
    <row r="1107" spans="1:7" ht="15" customHeight="1">
      <c r="A1107" s="2400"/>
      <c r="B1107" s="2403"/>
      <c r="C1107" s="2432"/>
      <c r="D1107" s="388" t="s">
        <v>4635</v>
      </c>
      <c r="E1107" s="385">
        <v>1.6200000000000001E-4</v>
      </c>
      <c r="F1107" s="2409"/>
      <c r="G1107" s="2412"/>
    </row>
    <row r="1108" spans="1:7" ht="15" customHeight="1">
      <c r="A1108" s="2439" t="s">
        <v>5609</v>
      </c>
      <c r="B1108" s="2440" t="s">
        <v>5610</v>
      </c>
      <c r="C1108" s="2441">
        <v>1.13E-4</v>
      </c>
      <c r="D1108" s="493" t="s">
        <v>4638</v>
      </c>
      <c r="E1108" s="455">
        <v>0</v>
      </c>
      <c r="F1108" s="2442">
        <v>100</v>
      </c>
      <c r="G1108" s="2443"/>
    </row>
    <row r="1109" spans="1:7" ht="15" customHeight="1">
      <c r="A1109" s="2439"/>
      <c r="B1109" s="2440"/>
      <c r="C1109" s="2441"/>
      <c r="D1109" s="410" t="s">
        <v>4634</v>
      </c>
      <c r="E1109" s="411">
        <v>2.2100000000000001E-4</v>
      </c>
      <c r="F1109" s="2442"/>
      <c r="G1109" s="2443"/>
    </row>
    <row r="1110" spans="1:7" ht="15" customHeight="1">
      <c r="A1110" s="2439"/>
      <c r="B1110" s="2440"/>
      <c r="C1110" s="2441"/>
      <c r="D1110" s="375" t="s">
        <v>4635</v>
      </c>
      <c r="E1110" s="374">
        <v>0</v>
      </c>
      <c r="F1110" s="2442"/>
      <c r="G1110" s="2443"/>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400" t="s">
        <v>5625</v>
      </c>
      <c r="B1118" s="2403" t="s">
        <v>5626</v>
      </c>
      <c r="C1118" s="2406">
        <v>3.88E-4</v>
      </c>
      <c r="D1118" s="326" t="s">
        <v>4638</v>
      </c>
      <c r="E1118" s="320">
        <v>0</v>
      </c>
      <c r="F1118" s="2418">
        <v>96.24</v>
      </c>
      <c r="G1118" s="2412" t="s">
        <v>4639</v>
      </c>
    </row>
    <row r="1119" spans="1:7" ht="15" customHeight="1">
      <c r="A1119" s="2400"/>
      <c r="B1119" s="2403"/>
      <c r="C1119" s="2406"/>
      <c r="D1119" s="321" t="s">
        <v>4647</v>
      </c>
      <c r="E1119" s="322">
        <v>1.8900000000000001E-4</v>
      </c>
      <c r="F1119" s="2418"/>
      <c r="G1119" s="2412"/>
    </row>
    <row r="1120" spans="1:7" ht="15" customHeight="1">
      <c r="A1120" s="2400"/>
      <c r="B1120" s="2403"/>
      <c r="C1120" s="2406"/>
      <c r="D1120" s="321" t="s">
        <v>4648</v>
      </c>
      <c r="E1120" s="322">
        <v>2.6499999999999999E-4</v>
      </c>
      <c r="F1120" s="2418"/>
      <c r="G1120" s="2412"/>
    </row>
    <row r="1121" spans="1:7" ht="15" customHeight="1">
      <c r="A1121" s="2400"/>
      <c r="B1121" s="2403"/>
      <c r="C1121" s="2406"/>
      <c r="D1121" s="321" t="s">
        <v>4649</v>
      </c>
      <c r="E1121" s="322">
        <v>3.0299999999999999E-4</v>
      </c>
      <c r="F1121" s="2418"/>
      <c r="G1121" s="2412"/>
    </row>
    <row r="1122" spans="1:7" ht="15" customHeight="1">
      <c r="A1122" s="2400"/>
      <c r="B1122" s="2403"/>
      <c r="C1122" s="2406"/>
      <c r="D1122" s="321" t="s">
        <v>4650</v>
      </c>
      <c r="E1122" s="322">
        <v>3.4099999999999999E-4</v>
      </c>
      <c r="F1122" s="2418"/>
      <c r="G1122" s="2412"/>
    </row>
    <row r="1123" spans="1:7" ht="15" customHeight="1">
      <c r="A1123" s="2400"/>
      <c r="B1123" s="2403"/>
      <c r="C1123" s="2406"/>
      <c r="D1123" s="327" t="s">
        <v>4699</v>
      </c>
      <c r="E1123" s="358">
        <v>3.4499999999999998E-4</v>
      </c>
      <c r="F1123" s="2418"/>
      <c r="G1123" s="2412"/>
    </row>
    <row r="1124" spans="1:7" ht="15" customHeight="1">
      <c r="A1124" s="2400"/>
      <c r="B1124" s="2403"/>
      <c r="C1124" s="2406"/>
      <c r="D1124" s="324" t="s">
        <v>4635</v>
      </c>
      <c r="E1124" s="325">
        <v>2.3900000000000001E-4</v>
      </c>
      <c r="F1124" s="2418"/>
      <c r="G1124" s="2412"/>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400" t="s">
        <v>5639</v>
      </c>
      <c r="B1131" s="2403" t="s">
        <v>5640</v>
      </c>
      <c r="C1131" s="2406">
        <v>4.6000000000000001E-4</v>
      </c>
      <c r="D1131" s="326" t="s">
        <v>4638</v>
      </c>
      <c r="E1131" s="320">
        <v>0</v>
      </c>
      <c r="F1131" s="2418">
        <v>100</v>
      </c>
      <c r="G1131" s="2412"/>
    </row>
    <row r="1132" spans="1:7" ht="15" customHeight="1">
      <c r="A1132" s="2400"/>
      <c r="B1132" s="2403"/>
      <c r="C1132" s="2406"/>
      <c r="D1132" s="388" t="s">
        <v>4634</v>
      </c>
      <c r="E1132" s="322">
        <v>5.0699999999999996E-4</v>
      </c>
      <c r="F1132" s="2418"/>
      <c r="G1132" s="2412"/>
    </row>
    <row r="1133" spans="1:7" ht="15" customHeight="1">
      <c r="A1133" s="2400"/>
      <c r="B1133" s="2403"/>
      <c r="C1133" s="2406"/>
      <c r="D1133" s="324" t="s">
        <v>4635</v>
      </c>
      <c r="E1133" s="325">
        <v>5.4900000000000001E-4</v>
      </c>
      <c r="F1133" s="2418"/>
      <c r="G1133" s="2412"/>
    </row>
    <row r="1134" spans="1:7" ht="30" customHeight="1">
      <c r="A1134" s="311" t="s">
        <v>5641</v>
      </c>
      <c r="B1134" s="328" t="s">
        <v>5642</v>
      </c>
      <c r="C1134" s="313">
        <v>4.8200000000000001E-4</v>
      </c>
      <c r="D1134" s="314"/>
      <c r="E1134" s="315">
        <v>4.26E-4</v>
      </c>
      <c r="F1134" s="316">
        <v>0.3</v>
      </c>
      <c r="G1134" s="464" t="s">
        <v>4639</v>
      </c>
    </row>
    <row r="1135" spans="1:7" ht="15" customHeight="1">
      <c r="A1135" s="2400" t="s">
        <v>5643</v>
      </c>
      <c r="B1135" s="2403" t="s">
        <v>5644</v>
      </c>
      <c r="C1135" s="2406">
        <v>4.0499999999999998E-4</v>
      </c>
      <c r="D1135" s="326" t="s">
        <v>4638</v>
      </c>
      <c r="E1135" s="320">
        <v>3.2400000000000001E-4</v>
      </c>
      <c r="F1135" s="2418">
        <v>100</v>
      </c>
      <c r="G1135" s="2412"/>
    </row>
    <row r="1136" spans="1:7" ht="15" customHeight="1">
      <c r="A1136" s="2400"/>
      <c r="B1136" s="2403"/>
      <c r="C1136" s="2406"/>
      <c r="D1136" s="321" t="s">
        <v>4647</v>
      </c>
      <c r="E1136" s="322">
        <v>3.7800000000000003E-4</v>
      </c>
      <c r="F1136" s="2418"/>
      <c r="G1136" s="2412"/>
    </row>
    <row r="1137" spans="1:7" ht="15" customHeight="1">
      <c r="A1137" s="2400"/>
      <c r="B1137" s="2403"/>
      <c r="C1137" s="2406"/>
      <c r="D1137" s="321" t="s">
        <v>4648</v>
      </c>
      <c r="E1137" s="322">
        <v>3.8699999999999997E-4</v>
      </c>
      <c r="F1137" s="2418"/>
      <c r="G1137" s="2412"/>
    </row>
    <row r="1138" spans="1:7" ht="15" customHeight="1">
      <c r="A1138" s="2400"/>
      <c r="B1138" s="2403"/>
      <c r="C1138" s="2406"/>
      <c r="D1138" s="321" t="s">
        <v>4649</v>
      </c>
      <c r="E1138" s="322">
        <v>3.1300000000000002E-4</v>
      </c>
      <c r="F1138" s="2418"/>
      <c r="G1138" s="2412"/>
    </row>
    <row r="1139" spans="1:7" ht="15" customHeight="1">
      <c r="A1139" s="2400"/>
      <c r="B1139" s="2403"/>
      <c r="C1139" s="2406"/>
      <c r="D1139" s="321" t="s">
        <v>4650</v>
      </c>
      <c r="E1139" s="322">
        <v>3.21E-4</v>
      </c>
      <c r="F1139" s="2418"/>
      <c r="G1139" s="2412"/>
    </row>
    <row r="1140" spans="1:7" ht="15" customHeight="1">
      <c r="A1140" s="2400"/>
      <c r="B1140" s="2403"/>
      <c r="C1140" s="2406"/>
      <c r="D1140" s="321" t="s">
        <v>4651</v>
      </c>
      <c r="E1140" s="322">
        <v>0</v>
      </c>
      <c r="F1140" s="2418"/>
      <c r="G1140" s="2412"/>
    </row>
    <row r="1141" spans="1:7" ht="15" customHeight="1">
      <c r="A1141" s="2400"/>
      <c r="B1141" s="2403"/>
      <c r="C1141" s="2406"/>
      <c r="D1141" s="324" t="s">
        <v>4635</v>
      </c>
      <c r="E1141" s="325">
        <v>4.8200000000000001E-4</v>
      </c>
      <c r="F1141" s="2418"/>
      <c r="G1141" s="2412"/>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400" t="s">
        <v>5651</v>
      </c>
      <c r="B1145" s="2416" t="s">
        <v>5652</v>
      </c>
      <c r="C1145" s="2406" t="s">
        <v>4627</v>
      </c>
      <c r="D1145" s="326" t="s">
        <v>4638</v>
      </c>
      <c r="E1145" s="320">
        <v>0</v>
      </c>
      <c r="F1145" s="2418" t="s">
        <v>4633</v>
      </c>
      <c r="G1145" s="2412"/>
    </row>
    <row r="1146" spans="1:7" ht="15" customHeight="1">
      <c r="A1146" s="2400"/>
      <c r="B1146" s="2416"/>
      <c r="C1146" s="2406"/>
      <c r="D1146" s="321" t="s">
        <v>4647</v>
      </c>
      <c r="E1146" s="322">
        <v>2.3900000000000001E-4</v>
      </c>
      <c r="F1146" s="2418"/>
      <c r="G1146" s="2412"/>
    </row>
    <row r="1147" spans="1:7" ht="15" customHeight="1">
      <c r="A1147" s="2400"/>
      <c r="B1147" s="2416"/>
      <c r="C1147" s="2406"/>
      <c r="D1147" s="321" t="s">
        <v>4648</v>
      </c>
      <c r="E1147" s="322">
        <v>2.9599999999999998E-4</v>
      </c>
      <c r="F1147" s="2418"/>
      <c r="G1147" s="2412"/>
    </row>
    <row r="1148" spans="1:7" ht="15" customHeight="1">
      <c r="A1148" s="2400"/>
      <c r="B1148" s="2416"/>
      <c r="C1148" s="2406"/>
      <c r="D1148" s="321" t="s">
        <v>4649</v>
      </c>
      <c r="E1148" s="322">
        <v>3.3100000000000002E-4</v>
      </c>
      <c r="F1148" s="2418"/>
      <c r="G1148" s="2412"/>
    </row>
    <row r="1149" spans="1:7" ht="15" customHeight="1">
      <c r="A1149" s="2400"/>
      <c r="B1149" s="2416"/>
      <c r="C1149" s="2406"/>
      <c r="D1149" s="321" t="s">
        <v>4650</v>
      </c>
      <c r="E1149" s="322">
        <v>3.3500000000000001E-4</v>
      </c>
      <c r="F1149" s="2418"/>
      <c r="G1149" s="2412"/>
    </row>
    <row r="1150" spans="1:7" ht="15" customHeight="1">
      <c r="A1150" s="2400"/>
      <c r="B1150" s="2416"/>
      <c r="C1150" s="2406"/>
      <c r="D1150" s="324" t="s">
        <v>4635</v>
      </c>
      <c r="E1150" s="325">
        <v>9.7E-5</v>
      </c>
      <c r="F1150" s="2418"/>
      <c r="G1150" s="2412"/>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400" t="s">
        <v>5666</v>
      </c>
      <c r="B1157" s="2403" t="s">
        <v>5667</v>
      </c>
      <c r="C1157" s="2406">
        <v>4.6200000000000001E-4</v>
      </c>
      <c r="D1157" s="326" t="s">
        <v>4638</v>
      </c>
      <c r="E1157" s="320">
        <v>3.7800000000000003E-4</v>
      </c>
      <c r="F1157" s="2418">
        <v>100</v>
      </c>
      <c r="G1157" s="2412"/>
    </row>
    <row r="1158" spans="1:7" ht="15" customHeight="1">
      <c r="A1158" s="2400"/>
      <c r="B1158" s="2403"/>
      <c r="C1158" s="2406"/>
      <c r="D1158" s="321" t="s">
        <v>4634</v>
      </c>
      <c r="E1158" s="322">
        <v>4.15E-4</v>
      </c>
      <c r="F1158" s="2418"/>
      <c r="G1158" s="2412"/>
    </row>
    <row r="1159" spans="1:7" ht="15" customHeight="1">
      <c r="A1159" s="2423"/>
      <c r="B1159" s="2424"/>
      <c r="C1159" s="2425"/>
      <c r="D1159" s="335" t="s">
        <v>4635</v>
      </c>
      <c r="E1159" s="336">
        <v>3.2200000000000002E-4</v>
      </c>
      <c r="F1159" s="2426"/>
      <c r="G1159" s="2412"/>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400" t="s">
        <v>5700</v>
      </c>
      <c r="B1176" s="2403" t="s">
        <v>5701</v>
      </c>
      <c r="C1176" s="2406">
        <v>4.3399999999999998E-4</v>
      </c>
      <c r="D1176" s="347" t="s">
        <v>4681</v>
      </c>
      <c r="E1176" s="339">
        <v>0</v>
      </c>
      <c r="F1176" s="2418">
        <v>100</v>
      </c>
      <c r="G1176" s="2412"/>
    </row>
    <row r="1177" spans="1:7" ht="15" customHeight="1">
      <c r="A1177" s="2400"/>
      <c r="B1177" s="2403"/>
      <c r="C1177" s="2406"/>
      <c r="D1177" s="321" t="s">
        <v>4647</v>
      </c>
      <c r="E1177" s="339">
        <v>2.6400000000000002E-4</v>
      </c>
      <c r="F1177" s="2418"/>
      <c r="G1177" s="2412"/>
    </row>
    <row r="1178" spans="1:7" ht="15" customHeight="1">
      <c r="A1178" s="2400"/>
      <c r="B1178" s="2403"/>
      <c r="C1178" s="2406"/>
      <c r="D1178" s="448" t="s">
        <v>5702</v>
      </c>
      <c r="E1178" s="322">
        <v>4.1399999999999998E-4</v>
      </c>
      <c r="F1178" s="2418"/>
      <c r="G1178" s="2412"/>
    </row>
    <row r="1179" spans="1:7" ht="15" customHeight="1">
      <c r="A1179" s="2400"/>
      <c r="B1179" s="2403"/>
      <c r="C1179" s="2406"/>
      <c r="D1179" s="324" t="s">
        <v>4635</v>
      </c>
      <c r="E1179" s="425">
        <v>4.1199999999999999E-4</v>
      </c>
      <c r="F1179" s="2418"/>
      <c r="G1179" s="2412"/>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400" t="s">
        <v>5715</v>
      </c>
      <c r="B1186" s="2403" t="s">
        <v>5716</v>
      </c>
      <c r="C1186" s="2406">
        <v>4.8500000000000003E-4</v>
      </c>
      <c r="D1186" s="326" t="s">
        <v>4638</v>
      </c>
      <c r="E1186" s="320">
        <v>0</v>
      </c>
      <c r="F1186" s="2418">
        <v>100</v>
      </c>
      <c r="G1186" s="2412"/>
    </row>
    <row r="1187" spans="1:7" ht="15" customHeight="1">
      <c r="A1187" s="2400"/>
      <c r="B1187" s="2403"/>
      <c r="C1187" s="2406"/>
      <c r="D1187" s="356" t="s">
        <v>4640</v>
      </c>
      <c r="E1187" s="322">
        <v>4.2900000000000002E-4</v>
      </c>
      <c r="F1187" s="2418"/>
      <c r="G1187" s="2412"/>
    </row>
    <row r="1188" spans="1:7" ht="15" customHeight="1">
      <c r="A1188" s="2423"/>
      <c r="B1188" s="2424"/>
      <c r="C1188" s="2425"/>
      <c r="D1188" s="335" t="s">
        <v>4635</v>
      </c>
      <c r="E1188" s="336">
        <v>3.8999999999999999E-4</v>
      </c>
      <c r="F1188" s="2426"/>
      <c r="G1188" s="2427"/>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428" t="s">
        <v>5768</v>
      </c>
      <c r="B1214" s="2431" t="s">
        <v>5769</v>
      </c>
      <c r="C1214" s="2432">
        <v>4.6900000000000002E-4</v>
      </c>
      <c r="D1214" s="353" t="s">
        <v>4638</v>
      </c>
      <c r="E1214" s="354">
        <v>0</v>
      </c>
      <c r="F1214" s="2409">
        <v>100</v>
      </c>
      <c r="G1214" s="2433"/>
    </row>
    <row r="1215" spans="1:7" ht="15" customHeight="1">
      <c r="A1215" s="2429"/>
      <c r="B1215" s="2403" t="s">
        <v>6</v>
      </c>
      <c r="C1215" s="2406"/>
      <c r="D1215" s="327" t="s">
        <v>4709</v>
      </c>
      <c r="E1215" s="322">
        <v>2.0599999999999999E-4</v>
      </c>
      <c r="F1215" s="2418"/>
      <c r="G1215" s="2434"/>
    </row>
    <row r="1216" spans="1:7" ht="15" customHeight="1">
      <c r="A1216" s="2430"/>
      <c r="B1216" s="2424" t="s">
        <v>6</v>
      </c>
      <c r="C1216" s="2425"/>
      <c r="D1216" s="335" t="s">
        <v>4635</v>
      </c>
      <c r="E1216" s="336">
        <v>3.4099999999999999E-4</v>
      </c>
      <c r="F1216" s="2426"/>
      <c r="G1216" s="2435"/>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400" t="s">
        <v>5778</v>
      </c>
      <c r="B1221" s="2438" t="s">
        <v>5779</v>
      </c>
      <c r="C1221" s="2406">
        <v>1.1900000000000001E-4</v>
      </c>
      <c r="D1221" s="326" t="s">
        <v>4638</v>
      </c>
      <c r="E1221" s="489">
        <v>2.8600000000000001E-4</v>
      </c>
      <c r="F1221" s="2418">
        <v>100</v>
      </c>
      <c r="G1221" s="2412"/>
    </row>
    <row r="1222" spans="1:7" ht="15" customHeight="1">
      <c r="A1222" s="2400"/>
      <c r="B1222" s="2403"/>
      <c r="C1222" s="2406"/>
      <c r="D1222" s="324" t="s">
        <v>4635</v>
      </c>
      <c r="E1222" s="425">
        <v>3.4000000000000002E-4</v>
      </c>
      <c r="F1222" s="2418"/>
      <c r="G1222" s="2412"/>
    </row>
    <row r="1223" spans="1:7" ht="15" customHeight="1">
      <c r="A1223" s="2400" t="s">
        <v>5780</v>
      </c>
      <c r="B1223" s="2403" t="s">
        <v>5781</v>
      </c>
      <c r="C1223" s="2406">
        <v>4.73E-4</v>
      </c>
      <c r="D1223" s="326" t="s">
        <v>4638</v>
      </c>
      <c r="E1223" s="489">
        <v>0</v>
      </c>
      <c r="F1223" s="2418">
        <v>100</v>
      </c>
      <c r="G1223" s="2412"/>
    </row>
    <row r="1224" spans="1:7" ht="15" customHeight="1">
      <c r="A1224" s="2400"/>
      <c r="B1224" s="2403"/>
      <c r="C1224" s="2406"/>
      <c r="D1224" s="510" t="s">
        <v>5608</v>
      </c>
      <c r="E1224" s="322">
        <v>4.4000000000000002E-4</v>
      </c>
      <c r="F1224" s="2418"/>
      <c r="G1224" s="2412"/>
    </row>
    <row r="1225" spans="1:7" ht="15" customHeight="1">
      <c r="A1225" s="2400"/>
      <c r="B1225" s="2403"/>
      <c r="C1225" s="2406"/>
      <c r="D1225" s="324" t="s">
        <v>4635</v>
      </c>
      <c r="E1225" s="425">
        <v>4.2299999999999998E-4</v>
      </c>
      <c r="F1225" s="2418"/>
      <c r="G1225" s="2412"/>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400" t="s">
        <v>5790</v>
      </c>
      <c r="B1230" s="2416" t="s">
        <v>5791</v>
      </c>
      <c r="C1230" s="2406">
        <v>2.5999999999999998E-5</v>
      </c>
      <c r="D1230" s="326" t="s">
        <v>4638</v>
      </c>
      <c r="E1230" s="489">
        <v>0</v>
      </c>
      <c r="F1230" s="2418">
        <v>100</v>
      </c>
      <c r="G1230" s="2412"/>
    </row>
    <row r="1231" spans="1:7" ht="15" customHeight="1">
      <c r="A1231" s="2401"/>
      <c r="B1231" s="2417"/>
      <c r="C1231" s="2407"/>
      <c r="D1231" s="510" t="s">
        <v>5608</v>
      </c>
      <c r="E1231" s="322">
        <v>0</v>
      </c>
      <c r="F1231" s="2410"/>
      <c r="G1231" s="2413"/>
    </row>
    <row r="1232" spans="1:7" ht="15" customHeight="1">
      <c r="A1232" s="2401"/>
      <c r="B1232" s="2404"/>
      <c r="C1232" s="2407"/>
      <c r="D1232" s="357" t="s">
        <v>4635</v>
      </c>
      <c r="E1232" s="385">
        <v>0</v>
      </c>
      <c r="F1232" s="2410"/>
      <c r="G1232" s="2413"/>
    </row>
    <row r="1233" spans="1:7" ht="15" customHeight="1">
      <c r="A1233" s="498" t="s">
        <v>5792</v>
      </c>
      <c r="B1233" s="440" t="s">
        <v>5793</v>
      </c>
      <c r="C1233" s="501">
        <v>3.2000000000000003E-4</v>
      </c>
      <c r="D1233" s="512" t="s">
        <v>4638</v>
      </c>
      <c r="E1233" s="501">
        <v>0</v>
      </c>
      <c r="F1233" s="370">
        <v>100</v>
      </c>
      <c r="G1233" s="513"/>
    </row>
    <row r="1234" spans="1:7" ht="15" customHeight="1">
      <c r="A1234" s="2419" t="s">
        <v>5794</v>
      </c>
      <c r="B1234" s="2404" t="s">
        <v>5795</v>
      </c>
      <c r="C1234" s="2407">
        <v>3.9100000000000002E-4</v>
      </c>
      <c r="D1234" s="337" t="s">
        <v>4638</v>
      </c>
      <c r="E1234" s="339">
        <v>0</v>
      </c>
      <c r="F1234" s="2410">
        <v>100</v>
      </c>
      <c r="G1234" s="514"/>
    </row>
    <row r="1235" spans="1:7" ht="15" customHeight="1">
      <c r="A1235" s="2419"/>
      <c r="B1235" s="2404"/>
      <c r="C1235" s="2407"/>
      <c r="D1235" s="510" t="s">
        <v>5608</v>
      </c>
      <c r="E1235" s="322">
        <v>4.35E-4</v>
      </c>
      <c r="F1235" s="2410"/>
      <c r="G1235" s="515"/>
    </row>
    <row r="1236" spans="1:7" s="517" customFormat="1" ht="15" customHeight="1">
      <c r="A1236" s="2420"/>
      <c r="B1236" s="2421"/>
      <c r="C1236" s="2422"/>
      <c r="D1236" s="324" t="s">
        <v>4635</v>
      </c>
      <c r="E1236" s="425">
        <v>4.3100000000000001E-4</v>
      </c>
      <c r="F1236" s="2411"/>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400" t="s">
        <v>5800</v>
      </c>
      <c r="B1239" s="2403" t="s">
        <v>5801</v>
      </c>
      <c r="C1239" s="2406">
        <v>1.9599999999999999E-4</v>
      </c>
      <c r="D1239" s="326" t="s">
        <v>4638</v>
      </c>
      <c r="E1239" s="489">
        <v>0</v>
      </c>
      <c r="F1239" s="2409">
        <v>100</v>
      </c>
      <c r="G1239" s="2412"/>
    </row>
    <row r="1240" spans="1:7" ht="15" customHeight="1">
      <c r="A1240" s="2401"/>
      <c r="B1240" s="2404"/>
      <c r="C1240" s="2407"/>
      <c r="D1240" s="510" t="s">
        <v>5608</v>
      </c>
      <c r="E1240" s="322">
        <v>4.7199999999999998E-4</v>
      </c>
      <c r="F1240" s="2410"/>
      <c r="G1240" s="2413"/>
    </row>
    <row r="1241" spans="1:7" ht="15" customHeight="1">
      <c r="A1241" s="2402"/>
      <c r="B1241" s="2405"/>
      <c r="C1241" s="2408"/>
      <c r="D1241" s="324" t="s">
        <v>4635</v>
      </c>
      <c r="E1241" s="425">
        <v>4.17E-4</v>
      </c>
      <c r="F1241" s="2411"/>
      <c r="G1241" s="2414"/>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415"/>
      <c r="D1245" s="2415"/>
      <c r="E1245" s="2415"/>
      <c r="F1245" s="2415"/>
      <c r="G1245" s="2415"/>
    </row>
    <row r="1246" spans="1:7">
      <c r="A1246" s="524" t="s">
        <v>5806</v>
      </c>
      <c r="B1246" s="525"/>
      <c r="C1246" s="2389"/>
      <c r="D1246" s="2389"/>
      <c r="E1246" s="2389"/>
      <c r="F1246" s="2389"/>
      <c r="G1246" s="2389"/>
    </row>
    <row r="1247" spans="1:7" ht="14.1" customHeight="1">
      <c r="A1247" s="2390" t="s">
        <v>5807</v>
      </c>
      <c r="B1247" s="2390" t="s">
        <v>4620</v>
      </c>
      <c r="C1247" s="526"/>
      <c r="D1247" s="2392" t="s">
        <v>4621</v>
      </c>
      <c r="E1247" s="2393"/>
      <c r="F1247" s="2394" t="s">
        <v>4622</v>
      </c>
      <c r="G1247" s="2396" t="s">
        <v>4623</v>
      </c>
    </row>
    <row r="1248" spans="1:7">
      <c r="A1248" s="2391"/>
      <c r="B1248" s="2391"/>
      <c r="C1248" s="527"/>
      <c r="D1248" s="2398" t="s">
        <v>5808</v>
      </c>
      <c r="E1248" s="2399"/>
      <c r="F1248" s="2395"/>
      <c r="G1248" s="2397"/>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436" t="s">
        <v>5818</v>
      </c>
      <c r="D1259" s="2436"/>
      <c r="E1259" s="2436"/>
      <c r="F1259" s="2436"/>
      <c r="G1259" s="2436"/>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437" t="s">
        <v>5819</v>
      </c>
      <c r="B1264" s="2437"/>
      <c r="C1264" s="2437"/>
      <c r="D1264" s="2437"/>
      <c r="E1264" s="2437"/>
      <c r="F1264" s="2437"/>
      <c r="G1264" s="2437"/>
    </row>
    <row r="1265" spans="1:7" ht="59.25" customHeight="1">
      <c r="A1265" s="2388" t="s">
        <v>5820</v>
      </c>
      <c r="B1265" s="2388"/>
      <c r="C1265" s="2388"/>
      <c r="D1265" s="2388"/>
      <c r="E1265" s="2388"/>
      <c r="F1265" s="2388"/>
      <c r="G1265" s="2388"/>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7219</v>
      </c>
    </row>
    <row r="4" spans="2:4" ht="16.5">
      <c r="B4" t="s">
        <v>7220</v>
      </c>
      <c r="C4" s="1247"/>
    </row>
    <row r="6" spans="2:4">
      <c r="B6" t="s">
        <v>7221</v>
      </c>
      <c r="C6" t="s">
        <v>7222</v>
      </c>
      <c r="D6" s="1248"/>
    </row>
    <row r="7" spans="2:4">
      <c r="D7" s="1248" t="s">
        <v>7223</v>
      </c>
    </row>
    <row r="9" spans="2:4">
      <c r="B9" t="s">
        <v>7224</v>
      </c>
      <c r="C9" t="s">
        <v>7225</v>
      </c>
    </row>
    <row r="11" spans="2:4">
      <c r="B11" t="s">
        <v>7226</v>
      </c>
      <c r="C11" t="s">
        <v>7227</v>
      </c>
    </row>
    <row r="12" spans="2:4">
      <c r="C12" t="s">
        <v>7228</v>
      </c>
    </row>
    <row r="14" spans="2:4">
      <c r="D14" t="s">
        <v>7229</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7232</v>
      </c>
      <c r="H2" s="1249">
        <f>H7+H9+H11+H13+H14+H15</f>
        <v>3.1079000000000006E-2</v>
      </c>
      <c r="I2" s="1249">
        <f>I7+I9+I11+I13+I14+I15</f>
        <v>3.1678999999999999E-2</v>
      </c>
      <c r="J2" s="1249">
        <f t="shared" ref="J2:S2" si="0">J7+J9+J11+J13+J14+J15</f>
        <v>0.22713900000000001</v>
      </c>
      <c r="K2" s="1249">
        <f t="shared" si="0"/>
        <v>0.22773900000000002</v>
      </c>
      <c r="L2" s="1249">
        <f t="shared" si="0"/>
        <v>0.22833900000000001</v>
      </c>
      <c r="M2" s="1249">
        <f t="shared" si="0"/>
        <v>0.22893900000000003</v>
      </c>
      <c r="N2" s="1249">
        <f t="shared" si="0"/>
        <v>0.22953899999999999</v>
      </c>
      <c r="O2" s="1249">
        <f t="shared" si="0"/>
        <v>0.23013900000000001</v>
      </c>
      <c r="P2" s="1249">
        <f t="shared" si="0"/>
        <v>0.23073900000000003</v>
      </c>
      <c r="Q2" s="1249">
        <f t="shared" si="0"/>
        <v>0.23133900000000002</v>
      </c>
      <c r="R2" s="1249">
        <f t="shared" si="0"/>
        <v>0.23193900000000003</v>
      </c>
      <c r="S2" s="1249">
        <f t="shared" si="0"/>
        <v>0.232539</v>
      </c>
    </row>
    <row r="3" spans="2:32">
      <c r="H3" s="89" t="s">
        <v>7233</v>
      </c>
      <c r="I3" s="89" t="s">
        <v>7233</v>
      </c>
      <c r="J3" s="89" t="s">
        <v>7233</v>
      </c>
      <c r="K3" s="89" t="s">
        <v>7233</v>
      </c>
      <c r="L3" s="89" t="s">
        <v>7233</v>
      </c>
      <c r="M3" s="89" t="s">
        <v>7233</v>
      </c>
      <c r="N3" s="89" t="s">
        <v>7233</v>
      </c>
      <c r="O3" s="89" t="s">
        <v>7233</v>
      </c>
      <c r="P3" s="89" t="s">
        <v>7233</v>
      </c>
      <c r="Q3" s="89" t="s">
        <v>7233</v>
      </c>
      <c r="R3" s="89" t="s">
        <v>7233</v>
      </c>
      <c r="S3" s="89" t="s">
        <v>7233</v>
      </c>
    </row>
    <row r="4" spans="2:32" ht="18.75">
      <c r="B4" s="2696" t="s">
        <v>7217</v>
      </c>
      <c r="C4" s="2696"/>
      <c r="D4" s="2696"/>
      <c r="E4" s="2696"/>
      <c r="F4" s="2696"/>
      <c r="U4" s="577" t="s">
        <v>5848</v>
      </c>
      <c r="V4" s="573"/>
      <c r="W4" s="573"/>
    </row>
    <row r="5" spans="2:32">
      <c r="B5" s="2663" t="s">
        <v>4573</v>
      </c>
      <c r="C5" s="2663"/>
      <c r="D5" s="2663"/>
      <c r="E5" s="2663"/>
      <c r="F5" s="2663"/>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t="s">
        <v>7242</v>
      </c>
      <c r="AF5" t="s">
        <v>5851</v>
      </c>
    </row>
    <row r="6" spans="2:32" ht="15">
      <c r="B6" s="2674" t="s">
        <v>5842</v>
      </c>
      <c r="C6" s="2668" t="s">
        <v>4576</v>
      </c>
      <c r="D6" s="2671" t="s">
        <v>4577</v>
      </c>
      <c r="E6" s="2672"/>
      <c r="F6" s="2673"/>
      <c r="G6" s="2624"/>
      <c r="H6" s="2625"/>
      <c r="I6" s="2625"/>
      <c r="J6" s="2625"/>
      <c r="K6" s="2625"/>
      <c r="L6" s="2625"/>
      <c r="M6" s="2625"/>
      <c r="N6" s="2625"/>
      <c r="O6" s="2625"/>
      <c r="P6" s="2625"/>
      <c r="Q6" s="2625"/>
      <c r="R6" s="2625"/>
      <c r="S6" s="2626"/>
    </row>
    <row r="7" spans="2:32" ht="15">
      <c r="B7" s="2675"/>
      <c r="C7" s="2669"/>
      <c r="D7" s="2637" t="s">
        <v>4579</v>
      </c>
      <c r="E7" s="2637"/>
      <c r="F7" s="2637"/>
      <c r="G7" s="291" t="s">
        <v>4254</v>
      </c>
      <c r="H7" s="1238">
        <f>H43*$T$41/1000</f>
        <v>4.9400000000000008E-3</v>
      </c>
      <c r="I7" s="1238">
        <f t="shared" ref="I7:S11" si="1">I43*$T$41/1000</f>
        <v>5.0400000000000002E-3</v>
      </c>
      <c r="J7" s="1238">
        <f t="shared" si="1"/>
        <v>0.2</v>
      </c>
      <c r="K7" s="1238">
        <f t="shared" si="1"/>
        <v>0.20010000000000003</v>
      </c>
      <c r="L7" s="1238">
        <f t="shared" si="1"/>
        <v>0.20020000000000002</v>
      </c>
      <c r="M7" s="1238">
        <f t="shared" si="1"/>
        <v>0.20030000000000001</v>
      </c>
      <c r="N7" s="1238">
        <f t="shared" si="1"/>
        <v>0.20039999999999999</v>
      </c>
      <c r="O7" s="1238">
        <f t="shared" si="1"/>
        <v>0.20050000000000001</v>
      </c>
      <c r="P7" s="1238">
        <f t="shared" si="1"/>
        <v>0.20060000000000003</v>
      </c>
      <c r="Q7" s="1238">
        <f t="shared" si="1"/>
        <v>0.20070000000000002</v>
      </c>
      <c r="R7" s="1238">
        <f t="shared" si="1"/>
        <v>0.20080000000000001</v>
      </c>
      <c r="S7" s="1238">
        <f t="shared" si="1"/>
        <v>0.2009</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75"/>
      <c r="C8" s="2669"/>
      <c r="D8" s="1241"/>
      <c r="E8" s="2638" t="s">
        <v>4581</v>
      </c>
      <c r="F8" s="2638"/>
      <c r="G8" s="2624"/>
      <c r="H8" s="2625"/>
      <c r="I8" s="2625"/>
      <c r="J8" s="2625"/>
      <c r="K8" s="2625"/>
      <c r="L8" s="2625"/>
      <c r="M8" s="2625"/>
      <c r="N8" s="2625"/>
      <c r="O8" s="2625"/>
      <c r="P8" s="2625"/>
      <c r="Q8" s="2625"/>
      <c r="R8" s="2625"/>
      <c r="S8" s="2626"/>
      <c r="V8" s="281" t="s">
        <v>4561</v>
      </c>
      <c r="W8" s="1250">
        <v>9.4</v>
      </c>
      <c r="X8" s="1250">
        <v>9.08</v>
      </c>
      <c r="Y8" s="1250">
        <v>9.4</v>
      </c>
      <c r="Z8" s="1250">
        <v>9.08</v>
      </c>
      <c r="AA8" s="1250">
        <v>9.08</v>
      </c>
      <c r="AB8" s="1250">
        <v>9.4</v>
      </c>
      <c r="AC8" s="1250">
        <v>8.24</v>
      </c>
      <c r="AD8" s="1250">
        <v>8.5399999999999991</v>
      </c>
      <c r="AE8" s="1250">
        <v>7.95</v>
      </c>
      <c r="AF8" s="1250">
        <v>9.26</v>
      </c>
    </row>
    <row r="9" spans="2:32" ht="15">
      <c r="B9" s="2675"/>
      <c r="C9" s="2670"/>
      <c r="D9" s="2637" t="s">
        <v>4582</v>
      </c>
      <c r="E9" s="2637"/>
      <c r="F9" s="2637"/>
      <c r="G9" s="291" t="s">
        <v>4254</v>
      </c>
      <c r="H9" s="1238">
        <f>H45*$T$41/1000</f>
        <v>5.0500000000000007E-3</v>
      </c>
      <c r="I9" s="1238">
        <f t="shared" si="1"/>
        <v>5.1500000000000001E-3</v>
      </c>
      <c r="J9" s="1238">
        <f t="shared" si="1"/>
        <v>5.2500000000000003E-3</v>
      </c>
      <c r="K9" s="1238">
        <f t="shared" si="1"/>
        <v>5.3500000000000006E-3</v>
      </c>
      <c r="L9" s="1238">
        <f t="shared" si="1"/>
        <v>5.45E-3</v>
      </c>
      <c r="M9" s="1238">
        <f t="shared" si="1"/>
        <v>5.5500000000000011E-3</v>
      </c>
      <c r="N9" s="1238">
        <f t="shared" si="1"/>
        <v>5.6500000000000005E-3</v>
      </c>
      <c r="O9" s="1238">
        <f t="shared" si="1"/>
        <v>5.7499999999999999E-3</v>
      </c>
      <c r="P9" s="1238">
        <f t="shared" si="1"/>
        <v>5.8500000000000002E-3</v>
      </c>
      <c r="Q9" s="1238">
        <f t="shared" si="1"/>
        <v>5.9500000000000004E-3</v>
      </c>
      <c r="R9" s="1238">
        <f t="shared" si="1"/>
        <v>6.0500000000000007E-3</v>
      </c>
      <c r="S9" s="1238">
        <f t="shared" si="1"/>
        <v>6.1500000000000001E-3</v>
      </c>
      <c r="V9" s="281" t="s">
        <v>4562</v>
      </c>
      <c r="W9" s="1250">
        <v>9.4</v>
      </c>
      <c r="X9" s="1250">
        <v>9.15</v>
      </c>
      <c r="Y9" s="1250">
        <v>9.4</v>
      </c>
      <c r="Z9" s="1250">
        <v>9.14</v>
      </c>
      <c r="AA9" s="1250">
        <v>9.09</v>
      </c>
      <c r="AB9" s="1250">
        <v>9.4</v>
      </c>
      <c r="AC9" s="1250">
        <v>8.2799999999999994</v>
      </c>
      <c r="AD9" s="1250">
        <v>8.84</v>
      </c>
      <c r="AE9" s="1250">
        <v>7.72</v>
      </c>
      <c r="AF9" s="1250">
        <v>9.4</v>
      </c>
    </row>
    <row r="10" spans="2:32" ht="15">
      <c r="B10" s="2675"/>
      <c r="C10" s="2668" t="s">
        <v>4583</v>
      </c>
      <c r="D10" s="2671" t="s">
        <v>4584</v>
      </c>
      <c r="E10" s="2672"/>
      <c r="F10" s="2673"/>
      <c r="G10" s="2624"/>
      <c r="H10" s="2625"/>
      <c r="I10" s="2625"/>
      <c r="J10" s="2625"/>
      <c r="K10" s="2625"/>
      <c r="L10" s="2625"/>
      <c r="M10" s="2625"/>
      <c r="N10" s="2625"/>
      <c r="O10" s="2625"/>
      <c r="P10" s="2625"/>
      <c r="Q10" s="2625"/>
      <c r="R10" s="2625"/>
      <c r="S10" s="2626"/>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75"/>
      <c r="C11" s="2669"/>
      <c r="D11" s="2637" t="s">
        <v>4579</v>
      </c>
      <c r="E11" s="2637"/>
      <c r="F11" s="2637"/>
      <c r="G11" s="291" t="s">
        <v>4254</v>
      </c>
      <c r="H11" s="1238">
        <f>H47*$T$41/1000</f>
        <v>5.1200000000000013E-3</v>
      </c>
      <c r="I11" s="1238">
        <f t="shared" si="1"/>
        <v>5.2200000000000007E-3</v>
      </c>
      <c r="J11" s="1238">
        <f t="shared" si="1"/>
        <v>5.3200000000000001E-3</v>
      </c>
      <c r="K11" s="1238">
        <f t="shared" si="1"/>
        <v>5.4200000000000012E-3</v>
      </c>
      <c r="L11" s="1238">
        <f t="shared" si="1"/>
        <v>5.5200000000000006E-3</v>
      </c>
      <c r="M11" s="1238">
        <f t="shared" si="1"/>
        <v>5.6200000000000009E-3</v>
      </c>
      <c r="N11" s="1238">
        <f t="shared" si="1"/>
        <v>5.7200000000000003E-3</v>
      </c>
      <c r="O11" s="1238">
        <f t="shared" si="1"/>
        <v>5.8200000000000005E-3</v>
      </c>
      <c r="P11" s="1238">
        <f t="shared" si="1"/>
        <v>5.9200000000000008E-3</v>
      </c>
      <c r="Q11" s="1238">
        <f t="shared" si="1"/>
        <v>6.0200000000000002E-3</v>
      </c>
      <c r="R11" s="1238">
        <f t="shared" si="1"/>
        <v>6.1200000000000013E-3</v>
      </c>
      <c r="S11" s="1238">
        <f t="shared" si="1"/>
        <v>6.2200000000000007E-3</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75"/>
      <c r="C12" s="2669"/>
      <c r="D12" s="1241"/>
      <c r="E12" s="2638" t="s">
        <v>4581</v>
      </c>
      <c r="F12" s="2638"/>
      <c r="G12" s="2624"/>
      <c r="H12" s="2625"/>
      <c r="I12" s="2625"/>
      <c r="J12" s="2625"/>
      <c r="K12" s="2625"/>
      <c r="L12" s="2625"/>
      <c r="M12" s="2625"/>
      <c r="N12" s="2625"/>
      <c r="O12" s="2625"/>
      <c r="P12" s="2625"/>
      <c r="Q12" s="2625"/>
      <c r="R12" s="2625"/>
      <c r="S12" s="2626"/>
      <c r="V12" s="281" t="s">
        <v>4565</v>
      </c>
      <c r="W12" s="1250">
        <v>9.4</v>
      </c>
      <c r="X12" s="1250">
        <v>9.4</v>
      </c>
      <c r="Y12" s="1250">
        <v>9.4</v>
      </c>
      <c r="Z12" s="1250">
        <v>9.4</v>
      </c>
      <c r="AA12" s="1250">
        <v>9.4</v>
      </c>
      <c r="AB12" s="1250">
        <v>9.4</v>
      </c>
      <c r="AC12" s="1250">
        <v>9.4</v>
      </c>
      <c r="AD12" s="1250">
        <v>9.4</v>
      </c>
      <c r="AE12" s="1250">
        <v>9.34</v>
      </c>
      <c r="AF12" s="1250">
        <v>9.4</v>
      </c>
    </row>
    <row r="13" spans="2:32" ht="15">
      <c r="B13" s="2675"/>
      <c r="C13" s="2670"/>
      <c r="D13" s="2637" t="s">
        <v>4582</v>
      </c>
      <c r="E13" s="2637"/>
      <c r="F13" s="2637"/>
      <c r="G13" s="291" t="s">
        <v>4254</v>
      </c>
      <c r="H13" s="1238">
        <f t="shared" ref="H13:S13" si="2">H49*$T$41/1000</f>
        <v>5.2230000000000002E-3</v>
      </c>
      <c r="I13" s="1238">
        <f t="shared" si="2"/>
        <v>5.3230000000000005E-3</v>
      </c>
      <c r="J13" s="1238">
        <f t="shared" si="2"/>
        <v>5.4229999999999999E-3</v>
      </c>
      <c r="K13" s="1238">
        <f t="shared" si="2"/>
        <v>5.5229999999999993E-3</v>
      </c>
      <c r="L13" s="1238">
        <f t="shared" si="2"/>
        <v>5.6230000000000004E-3</v>
      </c>
      <c r="M13" s="1238">
        <f t="shared" si="2"/>
        <v>5.7229999999999998E-3</v>
      </c>
      <c r="N13" s="1238">
        <f t="shared" si="2"/>
        <v>5.8230000000000001E-3</v>
      </c>
      <c r="O13" s="1238">
        <f t="shared" si="2"/>
        <v>5.9230000000000003E-3</v>
      </c>
      <c r="P13" s="1238">
        <f t="shared" si="2"/>
        <v>6.0229999999999997E-3</v>
      </c>
      <c r="Q13" s="1238">
        <f t="shared" si="2"/>
        <v>6.123E-3</v>
      </c>
      <c r="R13" s="1238">
        <f t="shared" si="2"/>
        <v>6.2230000000000002E-3</v>
      </c>
      <c r="S13" s="1238">
        <f t="shared" si="2"/>
        <v>6.3230000000000005E-3</v>
      </c>
      <c r="V13" s="281" t="s">
        <v>4566</v>
      </c>
      <c r="W13" s="1250">
        <v>9.4</v>
      </c>
      <c r="X13" s="1250">
        <v>9.4</v>
      </c>
      <c r="Y13" s="1250">
        <v>9.4</v>
      </c>
      <c r="Z13" s="1250">
        <v>9.4</v>
      </c>
      <c r="AA13" s="1250">
        <v>9.4</v>
      </c>
      <c r="AB13" s="1250">
        <v>9.4</v>
      </c>
      <c r="AC13" s="1250">
        <v>9.4</v>
      </c>
      <c r="AD13" s="1250">
        <v>9.4</v>
      </c>
      <c r="AE13" s="1250">
        <v>9.01</v>
      </c>
      <c r="AF13" s="1250">
        <v>9.4</v>
      </c>
    </row>
    <row r="14" spans="2:32" ht="15">
      <c r="B14" s="2675"/>
      <c r="C14" s="2668" t="s">
        <v>4585</v>
      </c>
      <c r="D14" s="2671" t="s">
        <v>4586</v>
      </c>
      <c r="E14" s="2672"/>
      <c r="F14" s="2673"/>
      <c r="G14" s="291" t="s">
        <v>4254</v>
      </c>
      <c r="H14" s="1238">
        <f t="shared" ref="H14:S14" si="3">H50*$T$41/1000</f>
        <v>5.3230000000000005E-3</v>
      </c>
      <c r="I14" s="1238">
        <f t="shared" si="3"/>
        <v>5.4229999999999999E-3</v>
      </c>
      <c r="J14" s="1238">
        <f t="shared" si="3"/>
        <v>5.5229999999999993E-3</v>
      </c>
      <c r="K14" s="1238">
        <f t="shared" si="3"/>
        <v>5.6230000000000004E-3</v>
      </c>
      <c r="L14" s="1238">
        <f t="shared" si="3"/>
        <v>5.7229999999999998E-3</v>
      </c>
      <c r="M14" s="1238">
        <f t="shared" si="3"/>
        <v>5.8230000000000001E-3</v>
      </c>
      <c r="N14" s="1238">
        <f t="shared" si="3"/>
        <v>5.9230000000000003E-3</v>
      </c>
      <c r="O14" s="1238">
        <f t="shared" si="3"/>
        <v>6.0229999999999997E-3</v>
      </c>
      <c r="P14" s="1238">
        <f t="shared" si="3"/>
        <v>6.123E-3</v>
      </c>
      <c r="Q14" s="1238">
        <f t="shared" si="3"/>
        <v>6.2230000000000002E-3</v>
      </c>
      <c r="R14" s="1238">
        <f t="shared" si="3"/>
        <v>6.3230000000000005E-3</v>
      </c>
      <c r="S14" s="1238">
        <f t="shared" si="3"/>
        <v>6.4230000000000008E-3</v>
      </c>
      <c r="V14" s="281" t="s">
        <v>4567</v>
      </c>
      <c r="W14" s="1250">
        <v>9.34</v>
      </c>
      <c r="X14" s="1250">
        <v>9.4</v>
      </c>
      <c r="Y14" s="1250">
        <v>9.4</v>
      </c>
      <c r="Z14" s="1250">
        <v>9.4</v>
      </c>
      <c r="AA14" s="1250">
        <v>9.4</v>
      </c>
      <c r="AB14" s="1250">
        <v>9.4</v>
      </c>
      <c r="AC14" s="1250">
        <v>9.15</v>
      </c>
      <c r="AD14" s="1250">
        <v>9.31</v>
      </c>
      <c r="AE14" s="1250">
        <v>7.9</v>
      </c>
      <c r="AF14" s="1250">
        <v>9.4</v>
      </c>
    </row>
    <row r="15" spans="2:32" ht="15">
      <c r="B15" s="2675"/>
      <c r="C15" s="2669"/>
      <c r="D15" s="2671" t="s">
        <v>4587</v>
      </c>
      <c r="E15" s="2672"/>
      <c r="F15" s="2673"/>
      <c r="G15" s="291" t="s">
        <v>4254</v>
      </c>
      <c r="H15" s="1238">
        <f t="shared" ref="H15:S15" si="4">H51*$T$41/1000</f>
        <v>5.4229999999999999E-3</v>
      </c>
      <c r="I15" s="1238">
        <f t="shared" si="4"/>
        <v>5.5229999999999993E-3</v>
      </c>
      <c r="J15" s="1238">
        <f t="shared" si="4"/>
        <v>5.6230000000000004E-3</v>
      </c>
      <c r="K15" s="1238">
        <f t="shared" si="4"/>
        <v>5.7229999999999998E-3</v>
      </c>
      <c r="L15" s="1238">
        <f t="shared" si="4"/>
        <v>5.8230000000000001E-3</v>
      </c>
      <c r="M15" s="1238">
        <f t="shared" si="4"/>
        <v>5.9230000000000003E-3</v>
      </c>
      <c r="N15" s="1238">
        <f t="shared" si="4"/>
        <v>6.0229999999999997E-3</v>
      </c>
      <c r="O15" s="1238">
        <f t="shared" si="4"/>
        <v>6.123E-3</v>
      </c>
      <c r="P15" s="1238">
        <f t="shared" si="4"/>
        <v>6.2230000000000002E-3</v>
      </c>
      <c r="Q15" s="1238">
        <f t="shared" si="4"/>
        <v>6.3230000000000005E-3</v>
      </c>
      <c r="R15" s="1238">
        <f t="shared" si="4"/>
        <v>6.4230000000000008E-3</v>
      </c>
      <c r="S15" s="1238">
        <f t="shared" si="4"/>
        <v>6.5230000000000002E-3</v>
      </c>
      <c r="V15" s="281" t="s">
        <v>4568</v>
      </c>
      <c r="W15" s="1250">
        <v>9.4</v>
      </c>
      <c r="X15" s="1250">
        <v>9.4</v>
      </c>
      <c r="Y15" s="1250">
        <v>9.4</v>
      </c>
      <c r="Z15" s="1250">
        <v>9.4</v>
      </c>
      <c r="AA15" s="1250">
        <v>9.4</v>
      </c>
      <c r="AB15" s="1250">
        <v>9.4</v>
      </c>
      <c r="AC15" s="1250">
        <v>9.34</v>
      </c>
      <c r="AD15" s="1250">
        <v>9.4</v>
      </c>
      <c r="AE15" s="1250">
        <v>8.43</v>
      </c>
      <c r="AF15" s="1250">
        <v>9.34</v>
      </c>
    </row>
    <row r="16" spans="2:32" ht="15">
      <c r="B16" s="2675"/>
      <c r="C16" s="2669"/>
      <c r="D16" s="2671" t="s">
        <v>4588</v>
      </c>
      <c r="E16" s="2672"/>
      <c r="F16" s="2673"/>
      <c r="G16" s="291" t="s">
        <v>4254</v>
      </c>
      <c r="H16" s="1238">
        <f t="shared" ref="H16:S16" si="5">H52*$T$41/1000</f>
        <v>5.5229999999999993E-3</v>
      </c>
      <c r="I16" s="1238">
        <f t="shared" si="5"/>
        <v>5.6230000000000004E-3</v>
      </c>
      <c r="J16" s="1238">
        <f t="shared" si="5"/>
        <v>5.7229999999999998E-3</v>
      </c>
      <c r="K16" s="1238">
        <f t="shared" si="5"/>
        <v>5.8230000000000001E-3</v>
      </c>
      <c r="L16" s="1238">
        <f t="shared" si="5"/>
        <v>5.9230000000000003E-3</v>
      </c>
      <c r="M16" s="1238">
        <f t="shared" si="5"/>
        <v>6.0229999999999997E-3</v>
      </c>
      <c r="N16" s="1238">
        <f t="shared" si="5"/>
        <v>6.123E-3</v>
      </c>
      <c r="O16" s="1238">
        <f t="shared" si="5"/>
        <v>6.2230000000000002E-3</v>
      </c>
      <c r="P16" s="1238">
        <f t="shared" si="5"/>
        <v>6.3230000000000005E-3</v>
      </c>
      <c r="Q16" s="1238">
        <f t="shared" si="5"/>
        <v>6.4230000000000008E-3</v>
      </c>
      <c r="R16" s="1238">
        <f t="shared" si="5"/>
        <v>6.5230000000000002E-3</v>
      </c>
      <c r="S16" s="1238">
        <f t="shared" si="5"/>
        <v>6.6230000000000013E-3</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75"/>
      <c r="C17" s="2669"/>
      <c r="D17" s="2631" t="s">
        <v>4589</v>
      </c>
      <c r="E17" s="2633"/>
      <c r="F17" s="1239" t="s">
        <v>4590</v>
      </c>
      <c r="G17" s="291" t="s">
        <v>4254</v>
      </c>
      <c r="H17" s="1238">
        <f t="shared" ref="H17:S17" si="6">H53*$T$41/1000</f>
        <v>5.6230000000000004E-3</v>
      </c>
      <c r="I17" s="1238">
        <f t="shared" si="6"/>
        <v>5.7229999999999998E-3</v>
      </c>
      <c r="J17" s="1238">
        <f t="shared" si="6"/>
        <v>5.8230000000000001E-3</v>
      </c>
      <c r="K17" s="1238">
        <f t="shared" si="6"/>
        <v>5.9230000000000003E-3</v>
      </c>
      <c r="L17" s="1238">
        <f t="shared" si="6"/>
        <v>6.0229999999999997E-3</v>
      </c>
      <c r="M17" s="1238">
        <f t="shared" si="6"/>
        <v>6.123E-3</v>
      </c>
      <c r="N17" s="1238">
        <f t="shared" si="6"/>
        <v>6.2230000000000002E-3</v>
      </c>
      <c r="O17" s="1238">
        <f t="shared" si="6"/>
        <v>6.3230000000000005E-3</v>
      </c>
      <c r="P17" s="1238">
        <f t="shared" si="6"/>
        <v>6.4230000000000008E-3</v>
      </c>
      <c r="Q17" s="1238">
        <f t="shared" si="6"/>
        <v>6.5230000000000002E-3</v>
      </c>
      <c r="R17" s="1238">
        <f t="shared" si="6"/>
        <v>6.6230000000000013E-3</v>
      </c>
      <c r="S17" s="1238">
        <f t="shared" si="6"/>
        <v>6.7230000000000007E-3</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75"/>
      <c r="C18" s="2669"/>
      <c r="D18" s="2664"/>
      <c r="E18" s="2665"/>
      <c r="F18" s="1239" t="s">
        <v>4591</v>
      </c>
      <c r="G18" s="291" t="s">
        <v>4254</v>
      </c>
      <c r="H18" s="1238">
        <f t="shared" ref="H18:S18" si="7">H54*$T$41/1000</f>
        <v>5.7229999999999998E-3</v>
      </c>
      <c r="I18" s="1238">
        <f t="shared" si="7"/>
        <v>5.8230000000000001E-3</v>
      </c>
      <c r="J18" s="1238">
        <f t="shared" si="7"/>
        <v>5.9230000000000003E-3</v>
      </c>
      <c r="K18" s="1238">
        <f t="shared" si="7"/>
        <v>6.0229999999999997E-3</v>
      </c>
      <c r="L18" s="1238">
        <f t="shared" si="7"/>
        <v>6.123E-3</v>
      </c>
      <c r="M18" s="1238">
        <f t="shared" si="7"/>
        <v>6.2230000000000002E-3</v>
      </c>
      <c r="N18" s="1238">
        <f t="shared" si="7"/>
        <v>6.3230000000000005E-3</v>
      </c>
      <c r="O18" s="1238">
        <f t="shared" si="7"/>
        <v>6.4230000000000008E-3</v>
      </c>
      <c r="P18" s="1238">
        <f t="shared" si="7"/>
        <v>6.5230000000000002E-3</v>
      </c>
      <c r="Q18" s="1238">
        <f t="shared" si="7"/>
        <v>6.6230000000000013E-3</v>
      </c>
      <c r="R18" s="1238">
        <f t="shared" si="7"/>
        <v>6.7230000000000007E-3</v>
      </c>
      <c r="S18" s="1238">
        <f t="shared" si="7"/>
        <v>6.8230000000000001E-3</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75"/>
      <c r="C19" s="2669"/>
      <c r="D19" s="2634"/>
      <c r="E19" s="2636"/>
      <c r="F19" s="1242" t="s">
        <v>4592</v>
      </c>
      <c r="G19" s="291" t="s">
        <v>4254</v>
      </c>
      <c r="H19" s="1238">
        <f t="shared" ref="H19:S19" si="8">H55*$T$41/1000</f>
        <v>5.8230000000000001E-3</v>
      </c>
      <c r="I19" s="1238">
        <f t="shared" si="8"/>
        <v>5.9230000000000003E-3</v>
      </c>
      <c r="J19" s="1238">
        <f t="shared" si="8"/>
        <v>6.0229999999999997E-3</v>
      </c>
      <c r="K19" s="1238">
        <f t="shared" si="8"/>
        <v>6.123E-3</v>
      </c>
      <c r="L19" s="1238">
        <f t="shared" si="8"/>
        <v>6.2230000000000002E-3</v>
      </c>
      <c r="M19" s="1238">
        <f t="shared" si="8"/>
        <v>6.3230000000000005E-3</v>
      </c>
      <c r="N19" s="1238">
        <f t="shared" si="8"/>
        <v>6.4230000000000008E-3</v>
      </c>
      <c r="O19" s="1238">
        <f t="shared" si="8"/>
        <v>6.5230000000000002E-3</v>
      </c>
      <c r="P19" s="1238">
        <f t="shared" si="8"/>
        <v>6.6230000000000013E-3</v>
      </c>
      <c r="Q19" s="1238">
        <f t="shared" si="8"/>
        <v>6.7230000000000007E-3</v>
      </c>
      <c r="R19" s="1238">
        <f t="shared" si="8"/>
        <v>6.8230000000000001E-3</v>
      </c>
      <c r="S19" s="1238">
        <f t="shared" si="8"/>
        <v>6.9230000000000012E-3</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75"/>
      <c r="C20" s="2669"/>
      <c r="D20" s="2677"/>
      <c r="E20" s="2678"/>
      <c r="F20" s="1240" t="s">
        <v>4590</v>
      </c>
      <c r="G20" s="291" t="s">
        <v>4254</v>
      </c>
      <c r="H20" s="1238">
        <f t="shared" ref="H20:S20" si="9">H56*$T$41/1000</f>
        <v>5.9230000000000003E-3</v>
      </c>
      <c r="I20" s="1238">
        <f t="shared" si="9"/>
        <v>6.0229999999999997E-3</v>
      </c>
      <c r="J20" s="1238">
        <f t="shared" si="9"/>
        <v>6.123E-3</v>
      </c>
      <c r="K20" s="1238">
        <f t="shared" si="9"/>
        <v>6.2230000000000002E-3</v>
      </c>
      <c r="L20" s="1238">
        <f t="shared" si="9"/>
        <v>6.3230000000000005E-3</v>
      </c>
      <c r="M20" s="1238">
        <f t="shared" si="9"/>
        <v>6.4230000000000008E-3</v>
      </c>
      <c r="N20" s="1238">
        <f t="shared" si="9"/>
        <v>6.5230000000000002E-3</v>
      </c>
      <c r="O20" s="1238">
        <f t="shared" si="9"/>
        <v>6.6230000000000013E-3</v>
      </c>
      <c r="P20" s="1238">
        <f t="shared" si="9"/>
        <v>6.7230000000000007E-3</v>
      </c>
      <c r="Q20" s="1238">
        <f t="shared" si="9"/>
        <v>6.8230000000000001E-3</v>
      </c>
      <c r="R20" s="1238">
        <f t="shared" si="9"/>
        <v>6.9230000000000012E-3</v>
      </c>
      <c r="S20" s="1238">
        <f t="shared" si="9"/>
        <v>7.0230000000000006E-3</v>
      </c>
    </row>
    <row r="21" spans="2:38" ht="15">
      <c r="B21" s="2675"/>
      <c r="C21" s="2669"/>
      <c r="D21" s="2679"/>
      <c r="E21" s="2680"/>
      <c r="F21" s="1240" t="s">
        <v>4591</v>
      </c>
      <c r="G21" s="291" t="s">
        <v>4254</v>
      </c>
      <c r="H21" s="1238">
        <f t="shared" ref="H21:S21" si="10">H57*$T$41/1000</f>
        <v>6.0229999999999997E-3</v>
      </c>
      <c r="I21" s="1238">
        <f t="shared" si="10"/>
        <v>6.123E-3</v>
      </c>
      <c r="J21" s="1238">
        <f t="shared" si="10"/>
        <v>6.2230000000000002E-3</v>
      </c>
      <c r="K21" s="1238">
        <f t="shared" si="10"/>
        <v>6.3230000000000005E-3</v>
      </c>
      <c r="L21" s="1238">
        <f t="shared" si="10"/>
        <v>6.4230000000000008E-3</v>
      </c>
      <c r="M21" s="1238">
        <f t="shared" si="10"/>
        <v>6.5230000000000002E-3</v>
      </c>
      <c r="N21" s="1238">
        <f t="shared" si="10"/>
        <v>6.6230000000000013E-3</v>
      </c>
      <c r="O21" s="1238">
        <f t="shared" si="10"/>
        <v>6.7230000000000007E-3</v>
      </c>
      <c r="P21" s="1238">
        <f t="shared" si="10"/>
        <v>6.8230000000000001E-3</v>
      </c>
      <c r="Q21" s="1238">
        <f t="shared" si="10"/>
        <v>6.9230000000000012E-3</v>
      </c>
      <c r="R21" s="1238">
        <f t="shared" si="10"/>
        <v>7.0230000000000006E-3</v>
      </c>
      <c r="S21" s="1238">
        <f t="shared" si="10"/>
        <v>7.1230000000000009E-3</v>
      </c>
    </row>
    <row r="22" spans="2:38" ht="30" hidden="1">
      <c r="B22" s="2675"/>
      <c r="C22" s="2670"/>
      <c r="D22" s="2681"/>
      <c r="E22" s="2682"/>
      <c r="F22" s="1243" t="s">
        <v>4592</v>
      </c>
      <c r="G22" s="291" t="s">
        <v>4254</v>
      </c>
      <c r="H22" s="1238">
        <f t="shared" ref="H22:S22" si="11">H58*$T$41/1000</f>
        <v>6.123E-3</v>
      </c>
      <c r="I22" s="1238">
        <f t="shared" si="11"/>
        <v>6.2230000000000002E-3</v>
      </c>
      <c r="J22" s="1238">
        <f t="shared" si="11"/>
        <v>6.3230000000000005E-3</v>
      </c>
      <c r="K22" s="1238">
        <f t="shared" si="11"/>
        <v>6.4230000000000008E-3</v>
      </c>
      <c r="L22" s="1238">
        <f t="shared" si="11"/>
        <v>6.5230000000000002E-3</v>
      </c>
      <c r="M22" s="1238">
        <f t="shared" si="11"/>
        <v>6.6230000000000013E-3</v>
      </c>
      <c r="N22" s="1238">
        <f t="shared" si="11"/>
        <v>6.7230000000000007E-3</v>
      </c>
      <c r="O22" s="1238">
        <f t="shared" si="11"/>
        <v>6.8230000000000001E-3</v>
      </c>
      <c r="P22" s="1238">
        <f t="shared" si="11"/>
        <v>6.9230000000000012E-3</v>
      </c>
      <c r="Q22" s="1238">
        <f t="shared" si="11"/>
        <v>7.0230000000000006E-3</v>
      </c>
      <c r="R22" s="1238">
        <f t="shared" si="11"/>
        <v>7.1230000000000009E-3</v>
      </c>
      <c r="S22" s="1238">
        <f t="shared" si="11"/>
        <v>7.2230000000000011E-3</v>
      </c>
      <c r="V22" s="578" t="s">
        <v>5843</v>
      </c>
      <c r="AA22" t="s">
        <v>7214</v>
      </c>
    </row>
    <row r="23" spans="2:38" ht="15" hidden="1">
      <c r="B23" s="2675"/>
      <c r="C23" s="2668" t="s">
        <v>109</v>
      </c>
      <c r="D23" s="2631" t="s">
        <v>4593</v>
      </c>
      <c r="E23" s="2632"/>
      <c r="F23" s="2633"/>
      <c r="G23" s="291" t="s">
        <v>4254</v>
      </c>
      <c r="H23" s="1238">
        <f t="shared" ref="H23:S23" si="12">H59*$T$41/1000</f>
        <v>6.2230000000000002E-3</v>
      </c>
      <c r="I23" s="1238">
        <f t="shared" si="12"/>
        <v>6.3230000000000005E-3</v>
      </c>
      <c r="J23" s="1238">
        <f t="shared" si="12"/>
        <v>6.4230000000000008E-3</v>
      </c>
      <c r="K23" s="1238">
        <f t="shared" si="12"/>
        <v>6.5230000000000002E-3</v>
      </c>
      <c r="L23" s="1238">
        <f t="shared" si="12"/>
        <v>6.6230000000000013E-3</v>
      </c>
      <c r="M23" s="1238">
        <f t="shared" si="12"/>
        <v>6.7230000000000007E-3</v>
      </c>
      <c r="N23" s="1238">
        <f t="shared" si="12"/>
        <v>6.8230000000000001E-3</v>
      </c>
      <c r="O23" s="1238">
        <f t="shared" si="12"/>
        <v>6.9230000000000012E-3</v>
      </c>
      <c r="P23" s="1238">
        <f t="shared" si="12"/>
        <v>7.0230000000000006E-3</v>
      </c>
      <c r="Q23" s="1238">
        <f t="shared" si="12"/>
        <v>7.1230000000000009E-3</v>
      </c>
      <c r="R23" s="1238">
        <f t="shared" si="12"/>
        <v>7.2230000000000011E-3</v>
      </c>
      <c r="S23" s="1238">
        <f t="shared" si="12"/>
        <v>7.3230000000000005E-3</v>
      </c>
      <c r="V23" s="1541" t="s">
        <v>4573</v>
      </c>
      <c r="W23" s="1541"/>
      <c r="X23" s="1541"/>
      <c r="Y23" s="1541"/>
      <c r="Z23" s="1541"/>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75"/>
      <c r="C24" s="2669"/>
      <c r="D24" s="2634"/>
      <c r="E24" s="2635"/>
      <c r="F24" s="2636"/>
      <c r="G24" s="2624"/>
      <c r="H24" s="2625"/>
      <c r="I24" s="2625"/>
      <c r="J24" s="2625"/>
      <c r="K24" s="2625"/>
      <c r="L24" s="2625"/>
      <c r="M24" s="2625"/>
      <c r="N24" s="2625"/>
      <c r="O24" s="2625"/>
      <c r="P24" s="2625"/>
      <c r="Q24" s="2625"/>
      <c r="R24" s="2625"/>
      <c r="S24" s="2626"/>
      <c r="V24" s="2687" t="s">
        <v>5842</v>
      </c>
      <c r="W24" s="2639" t="s">
        <v>5825</v>
      </c>
      <c r="X24" s="2642"/>
      <c r="Y24" s="2643"/>
      <c r="Z24" s="2644"/>
      <c r="AA24" s="2627">
        <f>IF(V5="","",VLOOKUP(H5,$V$8:$AF$19,MATCH($V$5,$V$7:$AF$7,0),0)*SUM(H7+H9+H11+H13))</f>
        <v>0.19113020000000006</v>
      </c>
      <c r="AB24" s="2627">
        <f>IF(V5="","",VLOOKUP(I5,$V$8:$AF$19,MATCH($V$5,$V$7:$AF$7,0),0)*SUM(I7+I9+I11+I13))</f>
        <v>0.19489020000000001</v>
      </c>
      <c r="AC24" s="2627">
        <f>IF(V5="","",VLOOKUP(J5,$V$8:$AF$19,MATCH($V$5,$V$7:$AF$7,0),0)*SUM(J7+J9+J11+J13))</f>
        <v>2.0303342000000004</v>
      </c>
      <c r="AD24" s="2627">
        <f>IF(V5="","",VLOOKUP(K5,$V$8:$AF$19,MATCH($V$5,$V$7:$AF$7,0),0)*SUM(K7+K9+K11+K13))</f>
        <v>2.0340942000000002</v>
      </c>
      <c r="AE24" s="2627">
        <f>IF(V5="","",VLOOKUP(L5,$V$8:$AF$19,MATCH($V$5,$V$7:$AF$7,0),0)*SUM(L7+L9+L11+L13))</f>
        <v>2.0378542000000004</v>
      </c>
      <c r="AF24" s="2627">
        <f>IF(V5="","",VLOOKUP(M5,$V$8:$AF$19,MATCH($V$5,$V$7:$AF$7,0),0)*SUM(M7+M9+M11+M13))</f>
        <v>2.0416142000000002</v>
      </c>
      <c r="AG24" s="2627">
        <f>IF(V5="","",VLOOKUP(N5,$V$8:$AF$19,MATCH($V$5,$V$7:$AF$7,0),0)*SUM(N7+N9+N11+N13))</f>
        <v>2.0453741999999999</v>
      </c>
      <c r="AH24" s="2627">
        <f>IF(V5="","",VLOOKUP(O5,$V$8:$AF$19,MATCH($V$5,$V$7:$AF$7,0),0)*SUM(O7+O9+O11+O13))</f>
        <v>2.0491342000000001</v>
      </c>
      <c r="AI24" s="2627">
        <f>IF(V5="","",VLOOKUP(P5,$V$8:$AF$19,MATCH($V$5,$V$7:$AF$7,0),0)*SUM(P7+P9+P11+P13))</f>
        <v>2.0528942000000003</v>
      </c>
      <c r="AJ24" s="2627">
        <f>IF(V5="","",VLOOKUP(Q5,$V$8:$AF$19,MATCH($V$5,$V$7:$AF$7,0),0)*SUM(Q7+Q9+Q11+Q13))</f>
        <v>2.0566542000000001</v>
      </c>
      <c r="AK24" s="2627">
        <f>IF(V5="","",VLOOKUP(R5,$V$8:$AF$19,MATCH($V$5,$V$7:$AF$7,0),0)*SUM(R7+R9+R11+R13))</f>
        <v>2.0604142000000003</v>
      </c>
      <c r="AL24" s="2627">
        <f>IF(V5="","",VLOOKUP(S5,$V$8:$AF$19,MATCH($V$5,$V$7:$AF$7,0),0)*SUM(S7+S9+S11+S13))</f>
        <v>2.0641742000000001</v>
      </c>
    </row>
    <row r="25" spans="2:38" ht="15" hidden="1">
      <c r="B25" s="2675"/>
      <c r="C25" s="2669"/>
      <c r="D25" s="2631" t="s">
        <v>4595</v>
      </c>
      <c r="E25" s="2632"/>
      <c r="F25" s="2633"/>
      <c r="G25" s="291" t="s">
        <v>4254</v>
      </c>
      <c r="H25" s="1238">
        <f t="shared" ref="H25:S33" si="13">H61*$T$41/1000</f>
        <v>6.4230000000000008E-3</v>
      </c>
      <c r="I25" s="1238">
        <f t="shared" si="13"/>
        <v>6.5230000000000002E-3</v>
      </c>
      <c r="J25" s="1238">
        <f t="shared" si="13"/>
        <v>6.6230000000000013E-3</v>
      </c>
      <c r="K25" s="1238">
        <f t="shared" si="13"/>
        <v>6.7230000000000007E-3</v>
      </c>
      <c r="L25" s="1238">
        <f t="shared" si="13"/>
        <v>6.8230000000000001E-3</v>
      </c>
      <c r="M25" s="1238">
        <f t="shared" si="13"/>
        <v>6.9230000000000012E-3</v>
      </c>
      <c r="N25" s="1238">
        <f t="shared" si="13"/>
        <v>7.0230000000000006E-3</v>
      </c>
      <c r="O25" s="1238">
        <f t="shared" si="13"/>
        <v>7.1230000000000009E-3</v>
      </c>
      <c r="P25" s="1238">
        <f t="shared" si="13"/>
        <v>7.2230000000000011E-3</v>
      </c>
      <c r="Q25" s="1238">
        <f t="shared" si="13"/>
        <v>7.3230000000000005E-3</v>
      </c>
      <c r="R25" s="1238">
        <f t="shared" si="13"/>
        <v>7.4230000000000008E-3</v>
      </c>
      <c r="S25" s="1238">
        <f t="shared" si="13"/>
        <v>7.5230000000000002E-3</v>
      </c>
      <c r="V25" s="2688"/>
      <c r="W25" s="2640"/>
      <c r="X25" s="2645"/>
      <c r="Y25" s="2646"/>
      <c r="Z25" s="2647"/>
      <c r="AA25" s="1541"/>
      <c r="AB25" s="1541"/>
      <c r="AC25" s="1541"/>
      <c r="AD25" s="1541"/>
      <c r="AE25" s="1541"/>
      <c r="AF25" s="1541"/>
      <c r="AG25" s="1541"/>
      <c r="AH25" s="1541"/>
      <c r="AI25" s="1541"/>
      <c r="AJ25" s="1541"/>
      <c r="AK25" s="1541"/>
      <c r="AL25" s="1541"/>
    </row>
    <row r="26" spans="2:38" ht="15" hidden="1">
      <c r="B26" s="2675"/>
      <c r="C26" s="2669"/>
      <c r="D26" s="2634"/>
      <c r="E26" s="2635"/>
      <c r="F26" s="2636"/>
      <c r="G26" s="2624"/>
      <c r="H26" s="2625"/>
      <c r="I26" s="2625"/>
      <c r="J26" s="2625"/>
      <c r="K26" s="2625"/>
      <c r="L26" s="2625"/>
      <c r="M26" s="2625"/>
      <c r="N26" s="2625"/>
      <c r="O26" s="2625"/>
      <c r="P26" s="2625"/>
      <c r="Q26" s="2625"/>
      <c r="R26" s="2625"/>
      <c r="S26" s="2626"/>
      <c r="V26" s="2688"/>
      <c r="W26" s="2640"/>
      <c r="X26" s="2645"/>
      <c r="Y26" s="2646"/>
      <c r="Z26" s="2647"/>
      <c r="AA26" s="1541"/>
      <c r="AB26" s="1541"/>
      <c r="AC26" s="1541"/>
      <c r="AD26" s="1541"/>
      <c r="AE26" s="1541"/>
      <c r="AF26" s="1541"/>
      <c r="AG26" s="1541"/>
      <c r="AH26" s="1541"/>
      <c r="AI26" s="1541"/>
      <c r="AJ26" s="1541"/>
      <c r="AK26" s="1541"/>
      <c r="AL26" s="1541"/>
    </row>
    <row r="27" spans="2:38" ht="15" hidden="1">
      <c r="B27" s="2675"/>
      <c r="C27" s="2669"/>
      <c r="D27" s="2631" t="s">
        <v>4596</v>
      </c>
      <c r="E27" s="2632"/>
      <c r="F27" s="2633"/>
      <c r="G27" s="291" t="s">
        <v>4254</v>
      </c>
      <c r="H27" s="1238">
        <f t="shared" si="13"/>
        <v>6.6230000000000013E-3</v>
      </c>
      <c r="I27" s="1238">
        <f t="shared" si="13"/>
        <v>6.7230000000000007E-3</v>
      </c>
      <c r="J27" s="1238">
        <f t="shared" si="13"/>
        <v>6.8230000000000001E-3</v>
      </c>
      <c r="K27" s="1238">
        <f t="shared" si="13"/>
        <v>6.9230000000000012E-3</v>
      </c>
      <c r="L27" s="1238">
        <f t="shared" si="13"/>
        <v>7.0230000000000006E-3</v>
      </c>
      <c r="M27" s="1238">
        <f t="shared" si="13"/>
        <v>7.1230000000000009E-3</v>
      </c>
      <c r="N27" s="1238">
        <f t="shared" si="13"/>
        <v>7.2230000000000011E-3</v>
      </c>
      <c r="O27" s="1238">
        <f t="shared" si="13"/>
        <v>7.3230000000000005E-3</v>
      </c>
      <c r="P27" s="1238">
        <f t="shared" si="13"/>
        <v>7.4230000000000008E-3</v>
      </c>
      <c r="Q27" s="1238">
        <f t="shared" si="13"/>
        <v>7.5230000000000002E-3</v>
      </c>
      <c r="R27" s="1238">
        <f t="shared" si="13"/>
        <v>7.6230000000000013E-3</v>
      </c>
      <c r="S27" s="1238">
        <f t="shared" si="13"/>
        <v>7.7230000000000007E-3</v>
      </c>
      <c r="V27" s="2688"/>
      <c r="W27" s="2640"/>
      <c r="X27" s="2645"/>
      <c r="Y27" s="2646"/>
      <c r="Z27" s="2647"/>
      <c r="AA27" s="1541"/>
      <c r="AB27" s="1541"/>
      <c r="AC27" s="1541"/>
      <c r="AD27" s="1541"/>
      <c r="AE27" s="1541"/>
      <c r="AF27" s="1541"/>
      <c r="AG27" s="1541"/>
      <c r="AH27" s="1541"/>
      <c r="AI27" s="1541"/>
      <c r="AJ27" s="1541"/>
      <c r="AK27" s="1541"/>
      <c r="AL27" s="1541"/>
    </row>
    <row r="28" spans="2:38" ht="15" hidden="1">
      <c r="B28" s="2675"/>
      <c r="C28" s="2669"/>
      <c r="D28" s="2634"/>
      <c r="E28" s="2635"/>
      <c r="F28" s="2636"/>
      <c r="G28" s="2624"/>
      <c r="H28" s="2625"/>
      <c r="I28" s="2625"/>
      <c r="J28" s="2625"/>
      <c r="K28" s="2625"/>
      <c r="L28" s="2625"/>
      <c r="M28" s="2625"/>
      <c r="N28" s="2625"/>
      <c r="O28" s="2625"/>
      <c r="P28" s="2625"/>
      <c r="Q28" s="2625"/>
      <c r="R28" s="2625"/>
      <c r="S28" s="2626"/>
      <c r="V28" s="2688"/>
      <c r="W28" s="2640"/>
      <c r="X28" s="2645"/>
      <c r="Y28" s="2646"/>
      <c r="Z28" s="2647"/>
      <c r="AA28" s="1541"/>
      <c r="AB28" s="1541"/>
      <c r="AC28" s="1541"/>
      <c r="AD28" s="1541"/>
      <c r="AE28" s="1541"/>
      <c r="AF28" s="1541"/>
      <c r="AG28" s="1541"/>
      <c r="AH28" s="1541"/>
      <c r="AI28" s="1541"/>
      <c r="AJ28" s="1541"/>
      <c r="AK28" s="1541"/>
      <c r="AL28" s="1541"/>
    </row>
    <row r="29" spans="2:38" ht="15" hidden="1">
      <c r="B29" s="2675"/>
      <c r="C29" s="2669"/>
      <c r="D29" s="2631" t="s">
        <v>4456</v>
      </c>
      <c r="E29" s="2632"/>
      <c r="F29" s="2633"/>
      <c r="G29" s="291" t="s">
        <v>4254</v>
      </c>
      <c r="H29" s="1238">
        <f t="shared" si="13"/>
        <v>6.8230000000000001E-3</v>
      </c>
      <c r="I29" s="1238">
        <f t="shared" si="13"/>
        <v>6.9230000000000012E-3</v>
      </c>
      <c r="J29" s="1238">
        <f t="shared" si="13"/>
        <v>7.0230000000000006E-3</v>
      </c>
      <c r="K29" s="1238">
        <f t="shared" si="13"/>
        <v>7.1230000000000009E-3</v>
      </c>
      <c r="L29" s="1238">
        <f t="shared" si="13"/>
        <v>7.2230000000000011E-3</v>
      </c>
      <c r="M29" s="1238">
        <f t="shared" si="13"/>
        <v>7.3230000000000005E-3</v>
      </c>
      <c r="N29" s="1238">
        <f t="shared" si="13"/>
        <v>7.4230000000000008E-3</v>
      </c>
      <c r="O29" s="1238">
        <f t="shared" si="13"/>
        <v>7.5230000000000002E-3</v>
      </c>
      <c r="P29" s="1238">
        <f t="shared" si="13"/>
        <v>7.6230000000000013E-3</v>
      </c>
      <c r="Q29" s="1238">
        <f t="shared" si="13"/>
        <v>7.7230000000000007E-3</v>
      </c>
      <c r="R29" s="1238">
        <f t="shared" si="13"/>
        <v>7.8230000000000001E-3</v>
      </c>
      <c r="S29" s="1238">
        <f t="shared" si="13"/>
        <v>7.9230000000000012E-3</v>
      </c>
      <c r="V29" s="2688"/>
      <c r="W29" s="2640"/>
      <c r="X29" s="2645"/>
      <c r="Y29" s="2646"/>
      <c r="Z29" s="2647"/>
      <c r="AA29" s="1541"/>
      <c r="AB29" s="1541"/>
      <c r="AC29" s="1541"/>
      <c r="AD29" s="1541"/>
      <c r="AE29" s="1541"/>
      <c r="AF29" s="1541"/>
      <c r="AG29" s="1541"/>
      <c r="AH29" s="1541"/>
      <c r="AI29" s="1541"/>
      <c r="AJ29" s="1541"/>
      <c r="AK29" s="1541"/>
      <c r="AL29" s="1541"/>
    </row>
    <row r="30" spans="2:38" ht="15" hidden="1">
      <c r="B30" s="2675"/>
      <c r="C30" s="2669"/>
      <c r="D30" s="2634"/>
      <c r="E30" s="2635"/>
      <c r="F30" s="2636"/>
      <c r="G30" s="2624"/>
      <c r="H30" s="2625"/>
      <c r="I30" s="2625"/>
      <c r="J30" s="2625"/>
      <c r="K30" s="2625"/>
      <c r="L30" s="2625"/>
      <c r="M30" s="2625"/>
      <c r="N30" s="2625"/>
      <c r="O30" s="2625"/>
      <c r="P30" s="2625"/>
      <c r="Q30" s="2625"/>
      <c r="R30" s="2625"/>
      <c r="S30" s="2626"/>
      <c r="V30" s="2688"/>
      <c r="W30" s="2641"/>
      <c r="X30" s="2648"/>
      <c r="Y30" s="2649"/>
      <c r="Z30" s="2650"/>
      <c r="AA30" s="1541"/>
      <c r="AB30" s="1541"/>
      <c r="AC30" s="1541"/>
      <c r="AD30" s="1541"/>
      <c r="AE30" s="1541"/>
      <c r="AF30" s="1541"/>
      <c r="AG30" s="1541"/>
      <c r="AH30" s="1541"/>
      <c r="AI30" s="1541"/>
      <c r="AJ30" s="1541"/>
      <c r="AK30" s="1541"/>
      <c r="AL30" s="1541"/>
    </row>
    <row r="31" spans="2:38" ht="15" hidden="1" customHeight="1">
      <c r="B31" s="2675"/>
      <c r="C31" s="2669"/>
      <c r="D31" s="2631" t="s">
        <v>4597</v>
      </c>
      <c r="E31" s="2633"/>
      <c r="F31" s="2666"/>
      <c r="G31" s="291" t="s">
        <v>4254</v>
      </c>
      <c r="H31" s="1238">
        <f t="shared" si="13"/>
        <v>7.0230000000000006E-3</v>
      </c>
      <c r="I31" s="1238">
        <f t="shared" si="13"/>
        <v>7.1230000000000009E-3</v>
      </c>
      <c r="J31" s="1238">
        <f t="shared" si="13"/>
        <v>7.2230000000000011E-3</v>
      </c>
      <c r="K31" s="1238">
        <f t="shared" si="13"/>
        <v>7.3230000000000005E-3</v>
      </c>
      <c r="L31" s="1238">
        <f t="shared" si="13"/>
        <v>7.4230000000000008E-3</v>
      </c>
      <c r="M31" s="1238">
        <f t="shared" si="13"/>
        <v>7.5230000000000002E-3</v>
      </c>
      <c r="N31" s="1238">
        <f t="shared" si="13"/>
        <v>7.6230000000000013E-3</v>
      </c>
      <c r="O31" s="1238">
        <f t="shared" si="13"/>
        <v>7.7230000000000007E-3</v>
      </c>
      <c r="P31" s="1238">
        <f t="shared" si="13"/>
        <v>7.8230000000000001E-3</v>
      </c>
      <c r="Q31" s="1238">
        <f t="shared" si="13"/>
        <v>7.9230000000000012E-3</v>
      </c>
      <c r="R31" s="1238">
        <f t="shared" si="13"/>
        <v>8.0230000000000006E-3</v>
      </c>
      <c r="S31" s="1238">
        <f t="shared" si="13"/>
        <v>8.1230000000000017E-3</v>
      </c>
      <c r="V31" s="2688"/>
      <c r="W31" s="2639" t="s">
        <v>4585</v>
      </c>
      <c r="X31" s="2628" t="s">
        <v>4586</v>
      </c>
      <c r="Y31" s="2629"/>
      <c r="Z31" s="2630"/>
      <c r="AA31" s="194">
        <f>IF(V5="","",VLOOKUP(H5,$V$8:$AF$19,MATCH($V$5,$V$7:$AF$7,0),0)*SUM(H14))</f>
        <v>5.0036200000000003E-2</v>
      </c>
      <c r="AB31" s="194">
        <f>IF(V5="","",VLOOKUP(I5,$V$8:$AF$19,MATCH($V$5,$V$7:$AF$7,0),0)*SUM(I14))</f>
        <v>5.0976199999999999E-2</v>
      </c>
      <c r="AC31" s="194">
        <f>IF(V5="","",VLOOKUP(J5,$V$8:$AF$19,MATCH($V$5,$V$7:$AF$7,0),0)*SUM(J14))</f>
        <v>5.1916199999999996E-2</v>
      </c>
      <c r="AD31" s="194">
        <f>IF(V5="","",VLOOKUP(K5,$V$8:$AF$19,MATCH($V$5,$V$7:$AF$7,0),0)*SUM(K14))</f>
        <v>5.2856200000000006E-2</v>
      </c>
      <c r="AE31" s="194">
        <f>IF(V5="","",VLOOKUP(L5,$V$8:$AF$19,MATCH($V$5,$V$7:$AF$7,0),0)*SUM(L14))</f>
        <v>5.3796200000000002E-2</v>
      </c>
      <c r="AF31" s="194">
        <f>IF(V5="","",VLOOKUP(M5,$V$8:$AF$19,MATCH($V$5,$V$7:$AF$7,0),0)*SUM(M14))</f>
        <v>5.4736200000000006E-2</v>
      </c>
      <c r="AG31" s="194">
        <f>IF(V5="","",VLOOKUP(N5,$V$8:$AF$19,MATCH($V$5,$V$7:$AF$7,0),0)*SUM(N14))</f>
        <v>5.5676200000000002E-2</v>
      </c>
      <c r="AH31" s="194">
        <f>IF(V5="","",VLOOKUP(O5,$V$8:$AF$19,MATCH($V$5,$V$7:$AF$7,0),0)*SUM(O14))</f>
        <v>5.6616199999999998E-2</v>
      </c>
      <c r="AI31" s="194">
        <f>IF(V5="","",VLOOKUP(P5,$V$8:$AF$19,MATCH($V$5,$V$7:$AF$7,0),0)*SUM(P14))</f>
        <v>5.7556200000000002E-2</v>
      </c>
      <c r="AJ31" s="194">
        <f>IF(V5="","",VLOOKUP(Q5,$V$8:$AF$19,MATCH($V$5,$V$7:$AF$7,0),0)*SUM(Q14))</f>
        <v>5.8496200000000005E-2</v>
      </c>
      <c r="AK31" s="194">
        <f>IF(V5="","",VLOOKUP(R5,$V$8:$AF$19,MATCH($V$5,$V$7:$AF$7,0),0)*SUM(R14))</f>
        <v>5.9436200000000008E-2</v>
      </c>
      <c r="AL31" s="194">
        <f>IF(V5="","",VLOOKUP(S5,$V$8:$AF$19,MATCH($V$5,$V$7:$AF$7,0),0)*SUM(S14))</f>
        <v>6.0376200000000012E-2</v>
      </c>
    </row>
    <row r="32" spans="2:38" ht="15" hidden="1">
      <c r="B32" s="2675"/>
      <c r="C32" s="2669"/>
      <c r="D32" s="2664"/>
      <c r="E32" s="2665"/>
      <c r="F32" s="2667"/>
      <c r="G32" s="2624"/>
      <c r="H32" s="2625"/>
      <c r="I32" s="2625"/>
      <c r="J32" s="2625"/>
      <c r="K32" s="2625"/>
      <c r="L32" s="2625"/>
      <c r="M32" s="2625"/>
      <c r="N32" s="2625"/>
      <c r="O32" s="2625"/>
      <c r="P32" s="2625"/>
      <c r="Q32" s="2625"/>
      <c r="R32" s="2625"/>
      <c r="S32" s="2626"/>
      <c r="V32" s="2688"/>
      <c r="W32" s="2640"/>
      <c r="X32" s="2628" t="s">
        <v>4587</v>
      </c>
      <c r="Y32" s="2629"/>
      <c r="Z32" s="2630"/>
      <c r="AA32" s="194">
        <f t="shared" ref="AA32:AL32" si="14">IF($V$5="","",VLOOKUP(H5,$V$8:$AF$19,MATCH($V$5,$V$7:$AF$7,0),0)*SUM(H15))</f>
        <v>5.0976199999999999E-2</v>
      </c>
      <c r="AB32" s="194">
        <f t="shared" si="14"/>
        <v>5.1916199999999996E-2</v>
      </c>
      <c r="AC32" s="194">
        <f t="shared" si="14"/>
        <v>5.2856200000000006E-2</v>
      </c>
      <c r="AD32" s="194">
        <f t="shared" si="14"/>
        <v>5.3796200000000002E-2</v>
      </c>
      <c r="AE32" s="194">
        <f t="shared" si="14"/>
        <v>5.4736200000000006E-2</v>
      </c>
      <c r="AF32" s="194">
        <f t="shared" si="14"/>
        <v>5.5676200000000002E-2</v>
      </c>
      <c r="AG32" s="194">
        <f t="shared" si="14"/>
        <v>5.6616199999999998E-2</v>
      </c>
      <c r="AH32" s="194">
        <f t="shared" si="14"/>
        <v>5.7556200000000002E-2</v>
      </c>
      <c r="AI32" s="194">
        <f t="shared" si="14"/>
        <v>5.8496200000000005E-2</v>
      </c>
      <c r="AJ32" s="194">
        <f t="shared" si="14"/>
        <v>5.9436200000000008E-2</v>
      </c>
      <c r="AK32" s="194">
        <f t="shared" si="14"/>
        <v>6.0376200000000012E-2</v>
      </c>
      <c r="AL32" s="194">
        <f t="shared" si="14"/>
        <v>6.1316200000000001E-2</v>
      </c>
    </row>
    <row r="33" spans="2:38" ht="15" hidden="1" customHeight="1">
      <c r="B33" s="2675"/>
      <c r="C33" s="2669"/>
      <c r="D33" s="2664"/>
      <c r="E33" s="2665"/>
      <c r="F33" s="2666"/>
      <c r="G33" s="291" t="s">
        <v>4254</v>
      </c>
      <c r="H33" s="1238">
        <f t="shared" si="13"/>
        <v>7.2230000000000011E-3</v>
      </c>
      <c r="I33" s="1238">
        <f t="shared" si="13"/>
        <v>7.3230000000000005E-3</v>
      </c>
      <c r="J33" s="1238">
        <f t="shared" si="13"/>
        <v>7.4230000000000008E-3</v>
      </c>
      <c r="K33" s="1238">
        <f t="shared" si="13"/>
        <v>7.5230000000000002E-3</v>
      </c>
      <c r="L33" s="1238">
        <f t="shared" si="13"/>
        <v>7.6230000000000013E-3</v>
      </c>
      <c r="M33" s="1238">
        <f t="shared" si="13"/>
        <v>7.7230000000000007E-3</v>
      </c>
      <c r="N33" s="1238">
        <f t="shared" si="13"/>
        <v>7.8230000000000001E-3</v>
      </c>
      <c r="O33" s="1238">
        <f t="shared" si="13"/>
        <v>7.9230000000000012E-3</v>
      </c>
      <c r="P33" s="1238">
        <f t="shared" si="13"/>
        <v>8.0230000000000006E-3</v>
      </c>
      <c r="Q33" s="1238">
        <f t="shared" si="13"/>
        <v>8.1230000000000017E-3</v>
      </c>
      <c r="R33" s="1238">
        <f t="shared" si="13"/>
        <v>8.2230000000000011E-3</v>
      </c>
      <c r="S33" s="1238">
        <f t="shared" si="13"/>
        <v>8.3230000000000005E-3</v>
      </c>
      <c r="V33" s="2688"/>
      <c r="W33" s="2640"/>
      <c r="X33" s="2651" t="s">
        <v>4589</v>
      </c>
      <c r="Y33" s="2652"/>
      <c r="Z33" s="292" t="s">
        <v>4590</v>
      </c>
      <c r="AA33" s="194">
        <f>IF(H17="","",H17*8.64)</f>
        <v>4.858272000000001E-2</v>
      </c>
      <c r="AB33" s="194">
        <f t="shared" ref="AB33:AL33" si="15">IF(I17="","",I17*8.64)</f>
        <v>4.944672E-2</v>
      </c>
      <c r="AC33" s="194">
        <f t="shared" si="15"/>
        <v>5.0310720000000003E-2</v>
      </c>
      <c r="AD33" s="194">
        <f t="shared" si="15"/>
        <v>5.1174720000000007E-2</v>
      </c>
      <c r="AE33" s="194">
        <f t="shared" si="15"/>
        <v>5.2038720000000004E-2</v>
      </c>
      <c r="AF33" s="194">
        <f t="shared" si="15"/>
        <v>5.290272E-2</v>
      </c>
      <c r="AG33" s="194">
        <f t="shared" si="15"/>
        <v>5.3766720000000004E-2</v>
      </c>
      <c r="AH33" s="194">
        <f t="shared" si="15"/>
        <v>5.4630720000000008E-2</v>
      </c>
      <c r="AI33" s="194">
        <f t="shared" si="15"/>
        <v>5.5494720000000011E-2</v>
      </c>
      <c r="AJ33" s="194">
        <f t="shared" si="15"/>
        <v>5.6358720000000008E-2</v>
      </c>
      <c r="AK33" s="194">
        <f t="shared" si="15"/>
        <v>5.7222720000000012E-2</v>
      </c>
      <c r="AL33" s="194">
        <f t="shared" si="15"/>
        <v>5.8086720000000008E-2</v>
      </c>
    </row>
    <row r="34" spans="2:38" ht="15" hidden="1" customHeight="1">
      <c r="B34" s="2675"/>
      <c r="C34" s="2669"/>
      <c r="D34" s="2634"/>
      <c r="E34" s="2636"/>
      <c r="F34" s="2667"/>
      <c r="G34" s="2624"/>
      <c r="H34" s="2625"/>
      <c r="I34" s="2625"/>
      <c r="J34" s="2625"/>
      <c r="K34" s="2625"/>
      <c r="L34" s="2625"/>
      <c r="M34" s="2625"/>
      <c r="N34" s="2625"/>
      <c r="O34" s="2625"/>
      <c r="P34" s="2625"/>
      <c r="Q34" s="2625"/>
      <c r="R34" s="2625"/>
      <c r="S34" s="2626"/>
      <c r="V34" s="2688"/>
      <c r="W34" s="2640"/>
      <c r="X34" s="2653"/>
      <c r="Y34" s="2654"/>
      <c r="Z34" s="292" t="s">
        <v>4591</v>
      </c>
      <c r="AA34" s="194">
        <f t="shared" ref="AA34:AA38" si="16">IF(H18="","",H18*8.64)</f>
        <v>4.944672E-2</v>
      </c>
      <c r="AB34" s="194">
        <f t="shared" ref="AB34:AL34" si="17">IF(I18="","",I18*8.64)</f>
        <v>5.0310720000000003E-2</v>
      </c>
      <c r="AC34" s="194">
        <f t="shared" si="17"/>
        <v>5.1174720000000007E-2</v>
      </c>
      <c r="AD34" s="194">
        <f t="shared" si="17"/>
        <v>5.2038720000000004E-2</v>
      </c>
      <c r="AE34" s="194">
        <f t="shared" si="17"/>
        <v>5.290272E-2</v>
      </c>
      <c r="AF34" s="194">
        <f t="shared" si="17"/>
        <v>5.3766720000000004E-2</v>
      </c>
      <c r="AG34" s="194">
        <f t="shared" si="17"/>
        <v>5.4630720000000008E-2</v>
      </c>
      <c r="AH34" s="194">
        <f t="shared" si="17"/>
        <v>5.5494720000000011E-2</v>
      </c>
      <c r="AI34" s="194">
        <f t="shared" si="17"/>
        <v>5.6358720000000008E-2</v>
      </c>
      <c r="AJ34" s="194">
        <f t="shared" si="17"/>
        <v>5.7222720000000012E-2</v>
      </c>
      <c r="AK34" s="194">
        <f t="shared" si="17"/>
        <v>5.8086720000000008E-2</v>
      </c>
      <c r="AL34" s="194">
        <f t="shared" si="17"/>
        <v>5.8950720000000005E-2</v>
      </c>
    </row>
    <row r="35" spans="2:38" ht="30" hidden="1">
      <c r="B35" s="2675"/>
      <c r="C35" s="2669"/>
      <c r="D35" s="2631" t="s">
        <v>4599</v>
      </c>
      <c r="E35" s="2633"/>
      <c r="F35" s="1239" t="s">
        <v>4600</v>
      </c>
      <c r="G35" s="291" t="s">
        <v>4254</v>
      </c>
      <c r="H35" s="1238">
        <f t="shared" ref="H35:S35" si="18">H71*$T$41/1000</f>
        <v>7.4230000000000008E-3</v>
      </c>
      <c r="I35" s="1238">
        <f t="shared" si="18"/>
        <v>7.5230000000000002E-3</v>
      </c>
      <c r="J35" s="1238">
        <f t="shared" si="18"/>
        <v>7.6230000000000013E-3</v>
      </c>
      <c r="K35" s="1238">
        <f t="shared" si="18"/>
        <v>7.7230000000000007E-3</v>
      </c>
      <c r="L35" s="1238">
        <f t="shared" si="18"/>
        <v>7.8230000000000001E-3</v>
      </c>
      <c r="M35" s="1238">
        <f t="shared" si="18"/>
        <v>7.9230000000000012E-3</v>
      </c>
      <c r="N35" s="1238">
        <f t="shared" si="18"/>
        <v>8.0230000000000006E-3</v>
      </c>
      <c r="O35" s="1238">
        <f t="shared" si="18"/>
        <v>8.1230000000000017E-3</v>
      </c>
      <c r="P35" s="1238">
        <f t="shared" si="18"/>
        <v>8.2230000000000011E-3</v>
      </c>
      <c r="Q35" s="1238">
        <f t="shared" si="18"/>
        <v>8.3230000000000005E-3</v>
      </c>
      <c r="R35" s="1238">
        <f t="shared" si="18"/>
        <v>8.4229999999999999E-3</v>
      </c>
      <c r="S35" s="1238">
        <f t="shared" si="18"/>
        <v>8.5230000000000011E-3</v>
      </c>
      <c r="V35" s="2688"/>
      <c r="W35" s="2640"/>
      <c r="X35" s="2655"/>
      <c r="Y35" s="2656"/>
      <c r="Z35" s="295" t="s">
        <v>4592</v>
      </c>
      <c r="AA35" s="194">
        <f t="shared" si="16"/>
        <v>5.0310720000000003E-2</v>
      </c>
      <c r="AB35" s="194">
        <f t="shared" ref="AB35:AL35" si="19">IF(I19="","",I19*8.64)</f>
        <v>5.1174720000000007E-2</v>
      </c>
      <c r="AC35" s="194">
        <f t="shared" si="19"/>
        <v>5.2038720000000004E-2</v>
      </c>
      <c r="AD35" s="194">
        <f t="shared" si="19"/>
        <v>5.290272E-2</v>
      </c>
      <c r="AE35" s="194">
        <f t="shared" si="19"/>
        <v>5.3766720000000004E-2</v>
      </c>
      <c r="AF35" s="194">
        <f t="shared" si="19"/>
        <v>5.4630720000000008E-2</v>
      </c>
      <c r="AG35" s="194">
        <f t="shared" si="19"/>
        <v>5.5494720000000011E-2</v>
      </c>
      <c r="AH35" s="194">
        <f t="shared" si="19"/>
        <v>5.6358720000000008E-2</v>
      </c>
      <c r="AI35" s="194">
        <f t="shared" si="19"/>
        <v>5.7222720000000012E-2</v>
      </c>
      <c r="AJ35" s="194">
        <f t="shared" si="19"/>
        <v>5.8086720000000008E-2</v>
      </c>
      <c r="AK35" s="194">
        <f t="shared" si="19"/>
        <v>5.8950720000000005E-2</v>
      </c>
      <c r="AL35" s="194">
        <f t="shared" si="19"/>
        <v>5.9814720000000016E-2</v>
      </c>
    </row>
    <row r="36" spans="2:38" ht="30" hidden="1" customHeight="1">
      <c r="B36" s="2675"/>
      <c r="C36" s="2669"/>
      <c r="D36" s="2634"/>
      <c r="E36" s="2636"/>
      <c r="F36" s="1239" t="s">
        <v>4601</v>
      </c>
      <c r="G36" s="291" t="s">
        <v>4254</v>
      </c>
      <c r="H36" s="1238">
        <f t="shared" ref="H36:S36" si="20">H72*$T$41/1000</f>
        <v>7.5230000000000002E-3</v>
      </c>
      <c r="I36" s="1238">
        <f t="shared" si="20"/>
        <v>7.6230000000000013E-3</v>
      </c>
      <c r="J36" s="1238">
        <f t="shared" si="20"/>
        <v>7.7230000000000007E-3</v>
      </c>
      <c r="K36" s="1238">
        <f t="shared" si="20"/>
        <v>7.8230000000000001E-3</v>
      </c>
      <c r="L36" s="1238">
        <f t="shared" si="20"/>
        <v>7.9230000000000012E-3</v>
      </c>
      <c r="M36" s="1238">
        <f t="shared" si="20"/>
        <v>8.0230000000000006E-3</v>
      </c>
      <c r="N36" s="1238">
        <f t="shared" si="20"/>
        <v>8.1230000000000017E-3</v>
      </c>
      <c r="O36" s="1238">
        <f t="shared" si="20"/>
        <v>8.2230000000000011E-3</v>
      </c>
      <c r="P36" s="1238">
        <f t="shared" si="20"/>
        <v>8.3230000000000005E-3</v>
      </c>
      <c r="Q36" s="1238">
        <f t="shared" si="20"/>
        <v>8.4229999999999999E-3</v>
      </c>
      <c r="R36" s="1238">
        <f t="shared" si="20"/>
        <v>8.5230000000000011E-3</v>
      </c>
      <c r="S36" s="1238">
        <f t="shared" si="20"/>
        <v>8.6230000000000005E-3</v>
      </c>
      <c r="V36" s="2688"/>
      <c r="W36" s="2640"/>
      <c r="X36" s="2657">
        <f>D20</f>
        <v>0</v>
      </c>
      <c r="Y36" s="2658"/>
      <c r="Z36" s="293" t="s">
        <v>4590</v>
      </c>
      <c r="AA36" s="194">
        <f>IF(H20="","",H20*8.64)</f>
        <v>5.1174720000000007E-2</v>
      </c>
      <c r="AB36" s="194">
        <f t="shared" ref="AB36:AL36" si="21">IF(I20="","",I20*8.64)</f>
        <v>5.2038720000000004E-2</v>
      </c>
      <c r="AC36" s="194">
        <f t="shared" si="21"/>
        <v>5.290272E-2</v>
      </c>
      <c r="AD36" s="194">
        <f t="shared" si="21"/>
        <v>5.3766720000000004E-2</v>
      </c>
      <c r="AE36" s="194">
        <f t="shared" si="21"/>
        <v>5.4630720000000008E-2</v>
      </c>
      <c r="AF36" s="194">
        <f t="shared" si="21"/>
        <v>5.5494720000000011E-2</v>
      </c>
      <c r="AG36" s="194">
        <f t="shared" si="21"/>
        <v>5.6358720000000008E-2</v>
      </c>
      <c r="AH36" s="194">
        <f t="shared" si="21"/>
        <v>5.7222720000000012E-2</v>
      </c>
      <c r="AI36" s="194">
        <f t="shared" si="21"/>
        <v>5.8086720000000008E-2</v>
      </c>
      <c r="AJ36" s="194">
        <f t="shared" si="21"/>
        <v>5.8950720000000005E-2</v>
      </c>
      <c r="AK36" s="194">
        <f t="shared" si="21"/>
        <v>5.9814720000000016E-2</v>
      </c>
      <c r="AL36" s="194">
        <f t="shared" si="21"/>
        <v>6.0678720000000012E-2</v>
      </c>
    </row>
    <row r="37" spans="2:38" ht="15" hidden="1">
      <c r="B37" s="2675"/>
      <c r="C37" s="2669"/>
      <c r="D37" s="2631" t="s">
        <v>4602</v>
      </c>
      <c r="E37" s="2633"/>
      <c r="F37" s="1239" t="s">
        <v>4600</v>
      </c>
      <c r="G37" s="291" t="s">
        <v>4254</v>
      </c>
      <c r="H37" s="1238">
        <f t="shared" ref="H37:S37" si="22">H73*$T$41/1000</f>
        <v>7.6230000000000013E-3</v>
      </c>
      <c r="I37" s="1238">
        <f t="shared" si="22"/>
        <v>7.7230000000000007E-3</v>
      </c>
      <c r="J37" s="1238">
        <f t="shared" si="22"/>
        <v>7.8230000000000001E-3</v>
      </c>
      <c r="K37" s="1238">
        <f t="shared" si="22"/>
        <v>7.9230000000000012E-3</v>
      </c>
      <c r="L37" s="1238">
        <f t="shared" si="22"/>
        <v>8.0230000000000006E-3</v>
      </c>
      <c r="M37" s="1238">
        <f t="shared" si="22"/>
        <v>8.1230000000000017E-3</v>
      </c>
      <c r="N37" s="1238">
        <f t="shared" si="22"/>
        <v>8.2230000000000011E-3</v>
      </c>
      <c r="O37" s="1238">
        <f t="shared" si="22"/>
        <v>8.3230000000000005E-3</v>
      </c>
      <c r="P37" s="1238">
        <f t="shared" si="22"/>
        <v>8.4229999999999999E-3</v>
      </c>
      <c r="Q37" s="1238">
        <f t="shared" si="22"/>
        <v>8.5230000000000011E-3</v>
      </c>
      <c r="R37" s="1238">
        <f t="shared" si="22"/>
        <v>8.6230000000000005E-3</v>
      </c>
      <c r="S37" s="1238">
        <f t="shared" si="22"/>
        <v>8.7230000000000016E-3</v>
      </c>
      <c r="V37" s="2688"/>
      <c r="W37" s="2640"/>
      <c r="X37" s="2659"/>
      <c r="Y37" s="2660"/>
      <c r="Z37" s="293" t="s">
        <v>4591</v>
      </c>
      <c r="AA37" s="194">
        <f t="shared" si="16"/>
        <v>5.2038720000000004E-2</v>
      </c>
      <c r="AB37" s="194">
        <f t="shared" ref="AB37:AL37" si="23">IF(I21="","",I21*8.64)</f>
        <v>5.290272E-2</v>
      </c>
      <c r="AC37" s="194">
        <f t="shared" si="23"/>
        <v>5.3766720000000004E-2</v>
      </c>
      <c r="AD37" s="194">
        <f t="shared" si="23"/>
        <v>5.4630720000000008E-2</v>
      </c>
      <c r="AE37" s="194">
        <f t="shared" si="23"/>
        <v>5.5494720000000011E-2</v>
      </c>
      <c r="AF37" s="194">
        <f t="shared" si="23"/>
        <v>5.6358720000000008E-2</v>
      </c>
      <c r="AG37" s="194">
        <f t="shared" si="23"/>
        <v>5.7222720000000012E-2</v>
      </c>
      <c r="AH37" s="194">
        <f t="shared" si="23"/>
        <v>5.8086720000000008E-2</v>
      </c>
      <c r="AI37" s="194">
        <f t="shared" si="23"/>
        <v>5.8950720000000005E-2</v>
      </c>
      <c r="AJ37" s="194">
        <f t="shared" si="23"/>
        <v>5.9814720000000016E-2</v>
      </c>
      <c r="AK37" s="194">
        <f t="shared" si="23"/>
        <v>6.0678720000000012E-2</v>
      </c>
      <c r="AL37" s="194">
        <f t="shared" si="23"/>
        <v>6.1542720000000009E-2</v>
      </c>
    </row>
    <row r="38" spans="2:38" ht="30" hidden="1">
      <c r="B38" s="2676"/>
      <c r="C38" s="2670"/>
      <c r="D38" s="2634"/>
      <c r="E38" s="2636"/>
      <c r="F38" s="1239" t="s">
        <v>4601</v>
      </c>
      <c r="G38" s="291" t="s">
        <v>4254</v>
      </c>
      <c r="H38" s="1238">
        <f t="shared" ref="H38:S38" si="24">H74*$T$41/1000</f>
        <v>7.7230000000000007E-3</v>
      </c>
      <c r="I38" s="1238">
        <f t="shared" si="24"/>
        <v>7.8230000000000001E-3</v>
      </c>
      <c r="J38" s="1238">
        <f t="shared" si="24"/>
        <v>7.9230000000000012E-3</v>
      </c>
      <c r="K38" s="1238">
        <f t="shared" si="24"/>
        <v>8.0230000000000006E-3</v>
      </c>
      <c r="L38" s="1238">
        <f t="shared" si="24"/>
        <v>8.1230000000000017E-3</v>
      </c>
      <c r="M38" s="1238">
        <f t="shared" si="24"/>
        <v>8.2230000000000011E-3</v>
      </c>
      <c r="N38" s="1238">
        <f t="shared" si="24"/>
        <v>8.3230000000000005E-3</v>
      </c>
      <c r="O38" s="1238">
        <f t="shared" si="24"/>
        <v>8.4229999999999999E-3</v>
      </c>
      <c r="P38" s="1238">
        <f t="shared" si="24"/>
        <v>8.5230000000000011E-3</v>
      </c>
      <c r="Q38" s="1238">
        <f t="shared" si="24"/>
        <v>8.6230000000000005E-3</v>
      </c>
      <c r="R38" s="1238">
        <f t="shared" si="24"/>
        <v>8.7230000000000016E-3</v>
      </c>
      <c r="S38" s="1238">
        <f t="shared" si="24"/>
        <v>8.823000000000001E-3</v>
      </c>
      <c r="V38" s="2688"/>
      <c r="W38" s="2640"/>
      <c r="X38" s="2661"/>
      <c r="Y38" s="2662"/>
      <c r="Z38" s="296" t="s">
        <v>4592</v>
      </c>
      <c r="AA38" s="194">
        <f t="shared" si="16"/>
        <v>5.290272E-2</v>
      </c>
      <c r="AB38" s="194">
        <f t="shared" ref="AB38:AL38" si="25">IF(I22="","",I22*8.64)</f>
        <v>5.3766720000000004E-2</v>
      </c>
      <c r="AC38" s="194">
        <f t="shared" si="25"/>
        <v>5.4630720000000008E-2</v>
      </c>
      <c r="AD38" s="194">
        <f t="shared" si="25"/>
        <v>5.5494720000000011E-2</v>
      </c>
      <c r="AE38" s="194">
        <f t="shared" si="25"/>
        <v>5.6358720000000008E-2</v>
      </c>
      <c r="AF38" s="194">
        <f t="shared" si="25"/>
        <v>5.7222720000000012E-2</v>
      </c>
      <c r="AG38" s="194">
        <f t="shared" si="25"/>
        <v>5.8086720000000008E-2</v>
      </c>
      <c r="AH38" s="194">
        <f t="shared" si="25"/>
        <v>5.8950720000000005E-2</v>
      </c>
      <c r="AI38" s="194">
        <f t="shared" si="25"/>
        <v>5.9814720000000016E-2</v>
      </c>
      <c r="AJ38" s="194">
        <f t="shared" si="25"/>
        <v>6.0678720000000012E-2</v>
      </c>
      <c r="AK38" s="194">
        <f t="shared" si="25"/>
        <v>6.1542720000000009E-2</v>
      </c>
      <c r="AL38" s="194">
        <f t="shared" si="25"/>
        <v>6.2406720000000013E-2</v>
      </c>
    </row>
    <row r="39" spans="2:38" ht="15" hidden="1">
      <c r="B39" s="574"/>
      <c r="C39" s="575"/>
      <c r="D39" s="575"/>
      <c r="E39" s="575"/>
      <c r="F39" s="575"/>
      <c r="G39" s="575"/>
      <c r="H39" s="576"/>
      <c r="I39" s="576"/>
      <c r="J39" s="576"/>
      <c r="K39" s="576"/>
      <c r="L39" s="576"/>
      <c r="M39" s="576"/>
      <c r="N39" s="576"/>
      <c r="O39" s="576"/>
      <c r="P39" s="576"/>
      <c r="Q39" s="576"/>
      <c r="R39" s="576"/>
      <c r="S39" s="576"/>
      <c r="V39" s="2688"/>
      <c r="W39" s="546"/>
      <c r="X39" s="2697" t="s">
        <v>5846</v>
      </c>
      <c r="Y39" s="2698"/>
      <c r="Z39" s="2699"/>
      <c r="AA39" s="548">
        <f>SUM(AA36:AA38)</f>
        <v>0.15611616</v>
      </c>
      <c r="AB39" s="548">
        <f t="shared" ref="AB39:AL39" si="26">SUM(AB36:AB38)</f>
        <v>0.15870815999999999</v>
      </c>
      <c r="AC39" s="548">
        <f t="shared" si="26"/>
        <v>0.16130016000000003</v>
      </c>
      <c r="AD39" s="548">
        <f t="shared" si="26"/>
        <v>0.16389216000000001</v>
      </c>
      <c r="AE39" s="548">
        <f t="shared" si="26"/>
        <v>0.16648416000000002</v>
      </c>
      <c r="AF39" s="548">
        <f t="shared" si="26"/>
        <v>0.16907616000000003</v>
      </c>
      <c r="AG39" s="548">
        <f t="shared" si="26"/>
        <v>0.17166816000000001</v>
      </c>
      <c r="AH39" s="548">
        <f t="shared" si="26"/>
        <v>0.17426016000000003</v>
      </c>
      <c r="AI39" s="548">
        <f t="shared" si="26"/>
        <v>0.17685216000000004</v>
      </c>
      <c r="AJ39" s="548">
        <f t="shared" si="26"/>
        <v>0.17944416000000005</v>
      </c>
      <c r="AK39" s="548">
        <f t="shared" si="26"/>
        <v>0.18203616000000006</v>
      </c>
      <c r="AL39" s="548">
        <f t="shared" si="26"/>
        <v>0.18462816000000004</v>
      </c>
    </row>
    <row r="40" spans="2:38" ht="18.75" hidden="1">
      <c r="B40" s="2696" t="s">
        <v>5847</v>
      </c>
      <c r="C40" s="2696"/>
      <c r="D40" s="2696"/>
      <c r="E40" s="2696"/>
      <c r="F40" s="2696"/>
      <c r="G40" s="575"/>
      <c r="H40" s="576"/>
      <c r="I40" s="576"/>
      <c r="J40" s="576"/>
      <c r="K40" s="576"/>
      <c r="L40" s="576"/>
      <c r="M40" s="576"/>
      <c r="N40" s="576"/>
      <c r="O40" s="576"/>
      <c r="P40" s="576"/>
      <c r="Q40" s="576"/>
      <c r="R40" s="576"/>
      <c r="S40" s="576"/>
      <c r="T40" t="s">
        <v>7215</v>
      </c>
      <c r="V40" s="2688"/>
      <c r="W40" s="2639" t="s">
        <v>109</v>
      </c>
      <c r="X40" s="2651" t="s">
        <v>4593</v>
      </c>
      <c r="Y40" s="2689"/>
      <c r="Z40" s="2652"/>
      <c r="AA40" s="2683">
        <f>IF(H23="","",H23*3.6)</f>
        <v>2.24028E-2</v>
      </c>
      <c r="AB40" s="2683">
        <f t="shared" ref="AB40:AL40" si="27">IF(I23="","",I23*3.6)</f>
        <v>2.2762800000000003E-2</v>
      </c>
      <c r="AC40" s="2683">
        <f t="shared" si="27"/>
        <v>2.3122800000000002E-2</v>
      </c>
      <c r="AD40" s="2683">
        <f t="shared" si="27"/>
        <v>2.3482800000000002E-2</v>
      </c>
      <c r="AE40" s="2683">
        <f t="shared" si="27"/>
        <v>2.3842800000000004E-2</v>
      </c>
      <c r="AF40" s="2683">
        <f t="shared" si="27"/>
        <v>2.4202800000000003E-2</v>
      </c>
      <c r="AG40" s="2683">
        <f t="shared" si="27"/>
        <v>2.4562799999999999E-2</v>
      </c>
      <c r="AH40" s="2683">
        <f t="shared" si="27"/>
        <v>2.4922800000000005E-2</v>
      </c>
      <c r="AI40" s="2683">
        <f t="shared" si="27"/>
        <v>2.5282800000000001E-2</v>
      </c>
      <c r="AJ40" s="2683">
        <f t="shared" si="27"/>
        <v>2.5642800000000004E-2</v>
      </c>
      <c r="AK40" s="2683">
        <f t="shared" si="27"/>
        <v>2.6002800000000003E-2</v>
      </c>
      <c r="AL40" s="2683">
        <f t="shared" si="27"/>
        <v>2.6362800000000002E-2</v>
      </c>
    </row>
    <row r="41" spans="2:38" hidden="1">
      <c r="B41" s="1541" t="s">
        <v>4573</v>
      </c>
      <c r="C41" s="1541"/>
      <c r="D41" s="1541"/>
      <c r="E41" s="1541"/>
      <c r="F41" s="1541"/>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0.1</v>
      </c>
      <c r="V41" s="2688"/>
      <c r="W41" s="2640"/>
      <c r="X41" s="2655"/>
      <c r="Y41" s="2690"/>
      <c r="Z41" s="2656"/>
      <c r="AA41" s="2684"/>
      <c r="AB41" s="2684"/>
      <c r="AC41" s="2684"/>
      <c r="AD41" s="2684"/>
      <c r="AE41" s="2684"/>
      <c r="AF41" s="2684"/>
      <c r="AG41" s="2684"/>
      <c r="AH41" s="2684"/>
      <c r="AI41" s="2684"/>
      <c r="AJ41" s="2684"/>
      <c r="AK41" s="2684"/>
      <c r="AL41" s="2684"/>
    </row>
    <row r="42" spans="2:38" ht="15" hidden="1">
      <c r="B42" s="2687" t="s">
        <v>5842</v>
      </c>
      <c r="C42" s="2639" t="s">
        <v>4576</v>
      </c>
      <c r="D42" s="2628" t="s">
        <v>4577</v>
      </c>
      <c r="E42" s="2629"/>
      <c r="F42" s="2630"/>
      <c r="G42" s="293" t="s">
        <v>4578</v>
      </c>
      <c r="H42" s="970"/>
      <c r="I42" s="2691"/>
      <c r="J42" s="2691"/>
      <c r="K42" s="971"/>
      <c r="L42" s="971"/>
      <c r="M42" s="970"/>
      <c r="N42" s="971"/>
      <c r="O42" s="2712"/>
      <c r="P42" s="2713"/>
      <c r="Q42" s="971"/>
      <c r="R42" s="972"/>
      <c r="S42" s="973"/>
      <c r="T42" t="s">
        <v>7216</v>
      </c>
      <c r="V42" s="2688"/>
      <c r="W42" s="2640"/>
      <c r="X42" s="2651" t="s">
        <v>4595</v>
      </c>
      <c r="Y42" s="2689"/>
      <c r="Z42" s="2652"/>
      <c r="AA42" s="2683">
        <f>IF(H25="","",H25*3.6)</f>
        <v>2.3122800000000002E-2</v>
      </c>
      <c r="AB42" s="2683">
        <f t="shared" ref="AB42:AL42" si="28">IF(I25="","",I25*3.6)</f>
        <v>2.3482800000000002E-2</v>
      </c>
      <c r="AC42" s="2683">
        <f t="shared" si="28"/>
        <v>2.3842800000000004E-2</v>
      </c>
      <c r="AD42" s="2683">
        <f t="shared" si="28"/>
        <v>2.4202800000000003E-2</v>
      </c>
      <c r="AE42" s="2683">
        <f t="shared" si="28"/>
        <v>2.4562799999999999E-2</v>
      </c>
      <c r="AF42" s="2683">
        <f t="shared" si="28"/>
        <v>2.4922800000000005E-2</v>
      </c>
      <c r="AG42" s="2683">
        <f t="shared" si="28"/>
        <v>2.5282800000000001E-2</v>
      </c>
      <c r="AH42" s="2683">
        <f t="shared" si="28"/>
        <v>2.5642800000000004E-2</v>
      </c>
      <c r="AI42" s="2683">
        <f t="shared" si="28"/>
        <v>2.6002800000000003E-2</v>
      </c>
      <c r="AJ42" s="2683">
        <f t="shared" si="28"/>
        <v>2.6362800000000002E-2</v>
      </c>
      <c r="AK42" s="2683">
        <f t="shared" si="28"/>
        <v>2.6722800000000005E-2</v>
      </c>
      <c r="AL42" s="2683">
        <f t="shared" si="28"/>
        <v>2.7082800000000001E-2</v>
      </c>
    </row>
    <row r="43" spans="2:38" ht="15" hidden="1">
      <c r="B43" s="2688"/>
      <c r="C43" s="2640"/>
      <c r="D43" s="2694" t="s">
        <v>4579</v>
      </c>
      <c r="E43" s="2694"/>
      <c r="F43" s="2694"/>
      <c r="G43" s="291" t="s">
        <v>4580</v>
      </c>
      <c r="H43" s="974">
        <v>49.4</v>
      </c>
      <c r="I43" s="974">
        <v>50.4</v>
      </c>
      <c r="J43" s="974">
        <v>2000</v>
      </c>
      <c r="K43" s="974">
        <v>2001</v>
      </c>
      <c r="L43" s="974">
        <v>2002</v>
      </c>
      <c r="M43" s="974">
        <v>2003</v>
      </c>
      <c r="N43" s="974">
        <v>2004</v>
      </c>
      <c r="O43" s="974">
        <v>2005</v>
      </c>
      <c r="P43" s="974">
        <v>2006</v>
      </c>
      <c r="Q43" s="974">
        <v>2007</v>
      </c>
      <c r="R43" s="974">
        <v>2008</v>
      </c>
      <c r="S43" s="974">
        <v>2009</v>
      </c>
      <c r="T43" s="1237">
        <v>1</v>
      </c>
      <c r="V43" s="2688"/>
      <c r="W43" s="2640"/>
      <c r="X43" s="2655"/>
      <c r="Y43" s="2690"/>
      <c r="Z43" s="2656"/>
      <c r="AA43" s="2684"/>
      <c r="AB43" s="2684"/>
      <c r="AC43" s="2684"/>
      <c r="AD43" s="2684"/>
      <c r="AE43" s="2684"/>
      <c r="AF43" s="2684"/>
      <c r="AG43" s="2684"/>
      <c r="AH43" s="2684"/>
      <c r="AI43" s="2684"/>
      <c r="AJ43" s="2684"/>
      <c r="AK43" s="2684"/>
      <c r="AL43" s="2684"/>
    </row>
    <row r="44" spans="2:38" ht="15" hidden="1">
      <c r="B44" s="2688"/>
      <c r="C44" s="2640"/>
      <c r="D44" s="294"/>
      <c r="E44" s="2695" t="s">
        <v>4581</v>
      </c>
      <c r="F44" s="2695"/>
      <c r="G44" s="291" t="s">
        <v>4580</v>
      </c>
      <c r="H44" s="975"/>
      <c r="I44" s="975"/>
      <c r="J44" s="975"/>
      <c r="K44" s="976">
        <v>2001</v>
      </c>
      <c r="L44" s="976">
        <v>2002</v>
      </c>
      <c r="M44" s="976">
        <v>2003</v>
      </c>
      <c r="N44" s="975"/>
      <c r="O44" s="975"/>
      <c r="P44" s="976">
        <v>2006</v>
      </c>
      <c r="Q44" s="976">
        <v>2007</v>
      </c>
      <c r="R44" s="976">
        <v>2008</v>
      </c>
      <c r="S44" s="976">
        <v>2009</v>
      </c>
      <c r="V44" s="2688"/>
      <c r="W44" s="2640"/>
      <c r="X44" s="2651" t="s">
        <v>4596</v>
      </c>
      <c r="Y44" s="2689"/>
      <c r="Z44" s="2652"/>
      <c r="AA44" s="2683">
        <f>IF(H27="","",H27*3.6)</f>
        <v>2.3842800000000004E-2</v>
      </c>
      <c r="AB44" s="2683">
        <f t="shared" ref="AB44:AL44" si="29">IF(I27="","",I27*3.6)</f>
        <v>2.4202800000000003E-2</v>
      </c>
      <c r="AC44" s="2683">
        <f t="shared" si="29"/>
        <v>2.4562799999999999E-2</v>
      </c>
      <c r="AD44" s="2683">
        <f t="shared" si="29"/>
        <v>2.4922800000000005E-2</v>
      </c>
      <c r="AE44" s="2683">
        <f t="shared" si="29"/>
        <v>2.5282800000000001E-2</v>
      </c>
      <c r="AF44" s="2683">
        <f t="shared" si="29"/>
        <v>2.5642800000000004E-2</v>
      </c>
      <c r="AG44" s="2683">
        <f t="shared" si="29"/>
        <v>2.6002800000000003E-2</v>
      </c>
      <c r="AH44" s="2683">
        <f t="shared" si="29"/>
        <v>2.6362800000000002E-2</v>
      </c>
      <c r="AI44" s="2683">
        <f t="shared" si="29"/>
        <v>2.6722800000000005E-2</v>
      </c>
      <c r="AJ44" s="2683">
        <f t="shared" si="29"/>
        <v>2.7082800000000001E-2</v>
      </c>
      <c r="AK44" s="2683">
        <f t="shared" si="29"/>
        <v>2.7442800000000007E-2</v>
      </c>
      <c r="AL44" s="2683">
        <f t="shared" si="29"/>
        <v>2.7802800000000003E-2</v>
      </c>
    </row>
    <row r="45" spans="2:38" ht="15" hidden="1">
      <c r="B45" s="2688"/>
      <c r="C45" s="2641"/>
      <c r="D45" s="2694" t="s">
        <v>4582</v>
      </c>
      <c r="E45" s="2694"/>
      <c r="F45" s="2694"/>
      <c r="G45" s="293" t="s">
        <v>4580</v>
      </c>
      <c r="H45" s="974">
        <v>50.5</v>
      </c>
      <c r="I45" s="974">
        <v>51.5</v>
      </c>
      <c r="J45" s="974">
        <v>52.5</v>
      </c>
      <c r="K45" s="974">
        <v>53.5</v>
      </c>
      <c r="L45" s="974">
        <v>54.5</v>
      </c>
      <c r="M45" s="974">
        <v>55.5</v>
      </c>
      <c r="N45" s="974">
        <v>56.5</v>
      </c>
      <c r="O45" s="974">
        <v>57.5</v>
      </c>
      <c r="P45" s="974">
        <v>58.5</v>
      </c>
      <c r="Q45" s="974">
        <v>59.5</v>
      </c>
      <c r="R45" s="974">
        <v>60.5</v>
      </c>
      <c r="S45" s="974">
        <v>61.5</v>
      </c>
      <c r="V45" s="2688"/>
      <c r="W45" s="2640"/>
      <c r="X45" s="2655"/>
      <c r="Y45" s="2690"/>
      <c r="Z45" s="2656"/>
      <c r="AA45" s="2684"/>
      <c r="AB45" s="2684"/>
      <c r="AC45" s="2684"/>
      <c r="AD45" s="2684"/>
      <c r="AE45" s="2684"/>
      <c r="AF45" s="2684"/>
      <c r="AG45" s="2684"/>
      <c r="AH45" s="2684"/>
      <c r="AI45" s="2684"/>
      <c r="AJ45" s="2684"/>
      <c r="AK45" s="2684"/>
      <c r="AL45" s="2684"/>
    </row>
    <row r="46" spans="2:38" ht="15" hidden="1">
      <c r="B46" s="2688"/>
      <c r="C46" s="2639" t="s">
        <v>4583</v>
      </c>
      <c r="D46" s="2628" t="s">
        <v>4584</v>
      </c>
      <c r="E46" s="2629"/>
      <c r="F46" s="2630"/>
      <c r="G46" s="293" t="s">
        <v>4578</v>
      </c>
      <c r="H46" s="970" t="s">
        <v>7251</v>
      </c>
      <c r="I46" s="2691"/>
      <c r="J46" s="2691"/>
      <c r="K46" s="971"/>
      <c r="L46" s="977" t="s">
        <v>7240</v>
      </c>
      <c r="M46" s="970" t="s">
        <v>5856</v>
      </c>
      <c r="N46" s="971"/>
      <c r="O46" s="2692" t="s">
        <v>7252</v>
      </c>
      <c r="P46" s="2693"/>
      <c r="Q46" s="971"/>
      <c r="R46" s="972" t="s">
        <v>7241</v>
      </c>
      <c r="S46" s="973">
        <v>0.2</v>
      </c>
      <c r="V46" s="2688"/>
      <c r="W46" s="2640"/>
      <c r="X46" s="2651" t="s">
        <v>4456</v>
      </c>
      <c r="Y46" s="2689"/>
      <c r="Z46" s="2652"/>
      <c r="AA46" s="2683">
        <f>IF(H29="","",H29*3.6)</f>
        <v>2.4562799999999999E-2</v>
      </c>
      <c r="AB46" s="2683">
        <f t="shared" ref="AB46:AL46" si="30">IF(I29="","",I29*3.6)</f>
        <v>2.4922800000000005E-2</v>
      </c>
      <c r="AC46" s="2683">
        <f t="shared" si="30"/>
        <v>2.5282800000000001E-2</v>
      </c>
      <c r="AD46" s="2683">
        <f t="shared" si="30"/>
        <v>2.5642800000000004E-2</v>
      </c>
      <c r="AE46" s="2683">
        <f t="shared" si="30"/>
        <v>2.6002800000000003E-2</v>
      </c>
      <c r="AF46" s="2683">
        <f t="shared" si="30"/>
        <v>2.6362800000000002E-2</v>
      </c>
      <c r="AG46" s="2683">
        <f t="shared" si="30"/>
        <v>2.6722800000000005E-2</v>
      </c>
      <c r="AH46" s="2683">
        <f t="shared" si="30"/>
        <v>2.7082800000000001E-2</v>
      </c>
      <c r="AI46" s="2683">
        <f t="shared" si="30"/>
        <v>2.7442800000000007E-2</v>
      </c>
      <c r="AJ46" s="2683">
        <f t="shared" si="30"/>
        <v>2.7802800000000003E-2</v>
      </c>
      <c r="AK46" s="2683">
        <f t="shared" si="30"/>
        <v>2.8162800000000002E-2</v>
      </c>
      <c r="AL46" s="2683">
        <f t="shared" si="30"/>
        <v>2.8522800000000004E-2</v>
      </c>
    </row>
    <row r="47" spans="2:38" ht="15" hidden="1">
      <c r="B47" s="2688"/>
      <c r="C47" s="2640"/>
      <c r="D47" s="2694" t="s">
        <v>4579</v>
      </c>
      <c r="E47" s="2694"/>
      <c r="F47" s="2694"/>
      <c r="G47" s="291" t="s">
        <v>4580</v>
      </c>
      <c r="H47" s="974">
        <v>51.2</v>
      </c>
      <c r="I47" s="974">
        <v>52.2</v>
      </c>
      <c r="J47" s="974">
        <v>53.2</v>
      </c>
      <c r="K47" s="974">
        <v>54.2</v>
      </c>
      <c r="L47" s="974">
        <v>55.2</v>
      </c>
      <c r="M47" s="974">
        <v>56.2</v>
      </c>
      <c r="N47" s="974">
        <v>57.2</v>
      </c>
      <c r="O47" s="974">
        <v>58.2</v>
      </c>
      <c r="P47" s="974">
        <v>59.2</v>
      </c>
      <c r="Q47" s="974">
        <v>60.2</v>
      </c>
      <c r="R47" s="974">
        <v>61.2</v>
      </c>
      <c r="S47" s="974">
        <v>62.2</v>
      </c>
      <c r="V47" s="2688"/>
      <c r="W47" s="2640"/>
      <c r="X47" s="2655"/>
      <c r="Y47" s="2690"/>
      <c r="Z47" s="2656"/>
      <c r="AA47" s="2684"/>
      <c r="AB47" s="2684"/>
      <c r="AC47" s="2684"/>
      <c r="AD47" s="2684"/>
      <c r="AE47" s="2684"/>
      <c r="AF47" s="2684"/>
      <c r="AG47" s="2684"/>
      <c r="AH47" s="2684"/>
      <c r="AI47" s="2684"/>
      <c r="AJ47" s="2684"/>
      <c r="AK47" s="2684"/>
      <c r="AL47" s="2684"/>
    </row>
    <row r="48" spans="2:38" ht="15" hidden="1">
      <c r="B48" s="2688"/>
      <c r="C48" s="2640"/>
      <c r="D48" s="294"/>
      <c r="E48" s="2695" t="s">
        <v>4581</v>
      </c>
      <c r="F48" s="2695"/>
      <c r="G48" s="291" t="s">
        <v>4580</v>
      </c>
      <c r="H48" s="975"/>
      <c r="I48" s="975"/>
      <c r="J48" s="975"/>
      <c r="K48" s="976">
        <v>54.2</v>
      </c>
      <c r="L48" s="976">
        <v>55.2</v>
      </c>
      <c r="M48" s="976">
        <v>56.2</v>
      </c>
      <c r="N48" s="975"/>
      <c r="O48" s="975"/>
      <c r="P48" s="976">
        <v>59.2</v>
      </c>
      <c r="Q48" s="976">
        <v>60.2</v>
      </c>
      <c r="R48" s="976">
        <v>61.2</v>
      </c>
      <c r="S48" s="976">
        <v>62.2</v>
      </c>
      <c r="V48" s="2688"/>
      <c r="W48" s="2640"/>
      <c r="X48" s="2651" t="s">
        <v>4597</v>
      </c>
      <c r="Y48" s="2652"/>
      <c r="Z48" s="2685">
        <f>F31</f>
        <v>0</v>
      </c>
      <c r="AA48" s="2683">
        <f>IF(H31="","",H31*3.6)</f>
        <v>2.5282800000000001E-2</v>
      </c>
      <c r="AB48" s="2683">
        <f t="shared" ref="AB48:AL48" si="31">IF(I31="","",I31*3.6)</f>
        <v>2.5642800000000004E-2</v>
      </c>
      <c r="AC48" s="2683">
        <f t="shared" si="31"/>
        <v>2.6002800000000003E-2</v>
      </c>
      <c r="AD48" s="2683">
        <f t="shared" si="31"/>
        <v>2.6362800000000002E-2</v>
      </c>
      <c r="AE48" s="2683">
        <f t="shared" si="31"/>
        <v>2.6722800000000005E-2</v>
      </c>
      <c r="AF48" s="2683">
        <f t="shared" si="31"/>
        <v>2.7082800000000001E-2</v>
      </c>
      <c r="AG48" s="2683">
        <f t="shared" si="31"/>
        <v>2.7442800000000007E-2</v>
      </c>
      <c r="AH48" s="2683">
        <f t="shared" si="31"/>
        <v>2.7802800000000003E-2</v>
      </c>
      <c r="AI48" s="2683">
        <f t="shared" si="31"/>
        <v>2.8162800000000002E-2</v>
      </c>
      <c r="AJ48" s="2683">
        <f t="shared" si="31"/>
        <v>2.8522800000000004E-2</v>
      </c>
      <c r="AK48" s="2683">
        <f t="shared" si="31"/>
        <v>2.8882800000000004E-2</v>
      </c>
      <c r="AL48" s="2683">
        <f t="shared" si="31"/>
        <v>2.9242800000000006E-2</v>
      </c>
    </row>
    <row r="49" spans="2:38" ht="15" hidden="1">
      <c r="B49" s="2688"/>
      <c r="C49" s="2641"/>
      <c r="D49" s="2694" t="s">
        <v>4582</v>
      </c>
      <c r="E49" s="2694"/>
      <c r="F49" s="2694"/>
      <c r="G49" s="293" t="s">
        <v>4580</v>
      </c>
      <c r="H49" s="974">
        <v>52.23</v>
      </c>
      <c r="I49" s="974">
        <v>53.23</v>
      </c>
      <c r="J49" s="974">
        <v>54.23</v>
      </c>
      <c r="K49" s="974">
        <v>55.23</v>
      </c>
      <c r="L49" s="974">
        <v>56.23</v>
      </c>
      <c r="M49" s="974">
        <v>57.23</v>
      </c>
      <c r="N49" s="974">
        <v>58.23</v>
      </c>
      <c r="O49" s="974">
        <v>59.23</v>
      </c>
      <c r="P49" s="974">
        <v>60.23</v>
      </c>
      <c r="Q49" s="974">
        <v>61.23</v>
      </c>
      <c r="R49" s="974">
        <v>62.23</v>
      </c>
      <c r="S49" s="974">
        <v>63.23</v>
      </c>
      <c r="V49" s="2688"/>
      <c r="W49" s="2640"/>
      <c r="X49" s="2653"/>
      <c r="Y49" s="2654"/>
      <c r="Z49" s="2686"/>
      <c r="AA49" s="2684"/>
      <c r="AB49" s="2684"/>
      <c r="AC49" s="2684"/>
      <c r="AD49" s="2684"/>
      <c r="AE49" s="2684"/>
      <c r="AF49" s="2684"/>
      <c r="AG49" s="2684"/>
      <c r="AH49" s="2684"/>
      <c r="AI49" s="2684"/>
      <c r="AJ49" s="2684"/>
      <c r="AK49" s="2684"/>
      <c r="AL49" s="2684"/>
    </row>
    <row r="50" spans="2:38" ht="15" hidden="1">
      <c r="B50" s="2688"/>
      <c r="C50" s="2639" t="s">
        <v>4585</v>
      </c>
      <c r="D50" s="2628" t="s">
        <v>4586</v>
      </c>
      <c r="E50" s="2629"/>
      <c r="F50" s="2630"/>
      <c r="G50" s="293" t="s">
        <v>4580</v>
      </c>
      <c r="H50" s="974">
        <v>53.23</v>
      </c>
      <c r="I50" s="974">
        <v>54.23</v>
      </c>
      <c r="J50" s="974">
        <v>55.23</v>
      </c>
      <c r="K50" s="974">
        <v>56.23</v>
      </c>
      <c r="L50" s="974">
        <v>57.23</v>
      </c>
      <c r="M50" s="974">
        <v>58.23</v>
      </c>
      <c r="N50" s="974">
        <v>59.23</v>
      </c>
      <c r="O50" s="974">
        <v>60.23</v>
      </c>
      <c r="P50" s="974">
        <v>61.23</v>
      </c>
      <c r="Q50" s="974">
        <v>62.23</v>
      </c>
      <c r="R50" s="974">
        <v>63.23</v>
      </c>
      <c r="S50" s="974">
        <v>64.23</v>
      </c>
      <c r="V50" s="2688"/>
      <c r="W50" s="2640"/>
      <c r="X50" s="2653"/>
      <c r="Y50" s="2654"/>
      <c r="Z50" s="2685">
        <f>F33</f>
        <v>0</v>
      </c>
      <c r="AA50" s="2683">
        <f>IF(H33="","",H33*3.6)</f>
        <v>2.6002800000000003E-2</v>
      </c>
      <c r="AB50" s="2683">
        <f t="shared" ref="AB50:AL50" si="32">IF(I33="","",I33*3.6)</f>
        <v>2.6362800000000002E-2</v>
      </c>
      <c r="AC50" s="2683">
        <f t="shared" si="32"/>
        <v>2.6722800000000005E-2</v>
      </c>
      <c r="AD50" s="2683">
        <f t="shared" si="32"/>
        <v>2.7082800000000001E-2</v>
      </c>
      <c r="AE50" s="2683">
        <f t="shared" si="32"/>
        <v>2.7442800000000007E-2</v>
      </c>
      <c r="AF50" s="2683">
        <f t="shared" si="32"/>
        <v>2.7802800000000003E-2</v>
      </c>
      <c r="AG50" s="2683">
        <f t="shared" si="32"/>
        <v>2.8162800000000002E-2</v>
      </c>
      <c r="AH50" s="2683">
        <f t="shared" si="32"/>
        <v>2.8522800000000004E-2</v>
      </c>
      <c r="AI50" s="2683">
        <f t="shared" si="32"/>
        <v>2.8882800000000004E-2</v>
      </c>
      <c r="AJ50" s="2683">
        <f t="shared" si="32"/>
        <v>2.9242800000000006E-2</v>
      </c>
      <c r="AK50" s="2683">
        <f t="shared" si="32"/>
        <v>2.9602800000000005E-2</v>
      </c>
      <c r="AL50" s="2683">
        <f t="shared" si="32"/>
        <v>2.9962800000000001E-2</v>
      </c>
    </row>
    <row r="51" spans="2:38" ht="15" hidden="1">
      <c r="B51" s="2688"/>
      <c r="C51" s="2640"/>
      <c r="D51" s="2628" t="s">
        <v>4587</v>
      </c>
      <c r="E51" s="2629"/>
      <c r="F51" s="2630"/>
      <c r="G51" s="293" t="s">
        <v>4580</v>
      </c>
      <c r="H51" s="974">
        <v>54.23</v>
      </c>
      <c r="I51" s="974">
        <v>55.23</v>
      </c>
      <c r="J51" s="974">
        <v>56.23</v>
      </c>
      <c r="K51" s="974">
        <v>57.23</v>
      </c>
      <c r="L51" s="974">
        <v>58.23</v>
      </c>
      <c r="M51" s="974">
        <v>59.23</v>
      </c>
      <c r="N51" s="974">
        <v>60.23</v>
      </c>
      <c r="O51" s="974">
        <v>61.23</v>
      </c>
      <c r="P51" s="974">
        <v>62.23</v>
      </c>
      <c r="Q51" s="974">
        <v>63.23</v>
      </c>
      <c r="R51" s="974">
        <v>64.23</v>
      </c>
      <c r="S51" s="974">
        <v>65.23</v>
      </c>
      <c r="V51" s="2688"/>
      <c r="W51" s="2640"/>
      <c r="X51" s="2655"/>
      <c r="Y51" s="2656"/>
      <c r="Z51" s="2686"/>
      <c r="AA51" s="2684"/>
      <c r="AB51" s="2684"/>
      <c r="AC51" s="2684"/>
      <c r="AD51" s="2684"/>
      <c r="AE51" s="2684"/>
      <c r="AF51" s="2684"/>
      <c r="AG51" s="2684"/>
      <c r="AH51" s="2684"/>
      <c r="AI51" s="2684"/>
      <c r="AJ51" s="2684"/>
      <c r="AK51" s="2684"/>
      <c r="AL51" s="2684"/>
    </row>
    <row r="52" spans="2:38" ht="13.5" hidden="1" customHeight="1">
      <c r="B52" s="2688"/>
      <c r="C52" s="2640"/>
      <c r="D52" s="2628" t="s">
        <v>4588</v>
      </c>
      <c r="E52" s="2629"/>
      <c r="F52" s="2630"/>
      <c r="G52" s="293" t="s">
        <v>4580</v>
      </c>
      <c r="H52" s="974">
        <v>55.23</v>
      </c>
      <c r="I52" s="974">
        <v>56.23</v>
      </c>
      <c r="J52" s="974">
        <v>57.23</v>
      </c>
      <c r="K52" s="974">
        <v>58.23</v>
      </c>
      <c r="L52" s="974">
        <v>59.23</v>
      </c>
      <c r="M52" s="974">
        <v>60.23</v>
      </c>
      <c r="N52" s="974">
        <v>61.23</v>
      </c>
      <c r="O52" s="974">
        <v>62.23</v>
      </c>
      <c r="P52" s="974">
        <v>63.23</v>
      </c>
      <c r="Q52" s="974">
        <v>64.23</v>
      </c>
      <c r="R52" s="974">
        <v>65.23</v>
      </c>
      <c r="S52" s="974">
        <v>66.23</v>
      </c>
      <c r="V52" s="2628" t="s">
        <v>5845</v>
      </c>
      <c r="W52" s="2629"/>
      <c r="X52" s="2629"/>
      <c r="Y52" s="2629"/>
      <c r="Z52" s="2630"/>
      <c r="AA52" s="547">
        <f>IFERROR(SUM(AA24+AA31+AA32)*T43,"")</f>
        <v>0.29214260000000003</v>
      </c>
      <c r="AB52" s="547">
        <f>IFERROR(SUM(AB24+AB31+AB32)*T43,"")</f>
        <v>0.29778260000000001</v>
      </c>
      <c r="AC52" s="547">
        <f>IFERROR(SUM(AC24+AC31+AC32)*T43,"")</f>
        <v>2.1351066000000003</v>
      </c>
      <c r="AD52" s="547">
        <f>IFERROR(SUM(AD24+AD31+AD32)*T43,"")</f>
        <v>2.1407465999999999</v>
      </c>
      <c r="AE52" s="547">
        <f>IFERROR(SUM(AE24+AE31+AE32)*T43,"")</f>
        <v>2.1463866</v>
      </c>
      <c r="AF52" s="547">
        <f>IFERROR(SUM(AF24+AF31+AF32)*T43,"")</f>
        <v>2.1520266000000001</v>
      </c>
      <c r="AG52" s="547">
        <f>IFERROR(SUM(AG24+AG31+AG32)*T43,"")</f>
        <v>2.1576666000000002</v>
      </c>
      <c r="AH52" s="547">
        <f>IFERROR(SUM(AH24+AH31+AH32)*T43,"")</f>
        <v>2.1633066000000003</v>
      </c>
      <c r="AI52" s="547">
        <f>IFERROR(SUM(AI24+AI31+AI32)*T43,"")</f>
        <v>2.1689466000000004</v>
      </c>
      <c r="AJ52" s="547">
        <f>IFERROR(SUM(AJ24+AJ31+AJ32)*T43,"")</f>
        <v>2.1745866</v>
      </c>
      <c r="AK52" s="547">
        <f>IFERROR(SUM(AK24+AK31+AK32)*T43,"")</f>
        <v>2.1802266000000001</v>
      </c>
      <c r="AL52" s="547">
        <f>IFERROR(SUM(AL24+AL31+AL32)*T43,"")</f>
        <v>2.1858665999999998</v>
      </c>
    </row>
    <row r="53" spans="2:38" ht="13.5" hidden="1" customHeight="1">
      <c r="B53" s="2688"/>
      <c r="C53" s="2640"/>
      <c r="D53" s="2651" t="s">
        <v>4589</v>
      </c>
      <c r="E53" s="2652"/>
      <c r="F53" s="292" t="s">
        <v>4590</v>
      </c>
      <c r="G53" s="293" t="s">
        <v>4580</v>
      </c>
      <c r="H53" s="974">
        <v>56.23</v>
      </c>
      <c r="I53" s="974">
        <v>57.23</v>
      </c>
      <c r="J53" s="974">
        <v>58.23</v>
      </c>
      <c r="K53" s="974">
        <v>59.23</v>
      </c>
      <c r="L53" s="974">
        <v>60.23</v>
      </c>
      <c r="M53" s="974">
        <v>61.23</v>
      </c>
      <c r="N53" s="974">
        <v>62.23</v>
      </c>
      <c r="O53" s="974">
        <v>63.23</v>
      </c>
      <c r="P53" s="974">
        <v>64.23</v>
      </c>
      <c r="Q53" s="974">
        <v>65.23</v>
      </c>
      <c r="R53" s="974">
        <v>66.23</v>
      </c>
      <c r="S53" s="974">
        <v>67.23</v>
      </c>
      <c r="V53" s="2694" t="s">
        <v>5844</v>
      </c>
      <c r="W53" s="2694"/>
      <c r="X53" s="2694"/>
      <c r="Y53" s="2694"/>
      <c r="Z53" s="2694"/>
      <c r="AA53" s="547">
        <f>SUM(AA24:AA38)+SUM(AA40:AA51)</f>
        <v>0.74181571999999996</v>
      </c>
      <c r="AB53" s="547">
        <f t="shared" ref="AB53:AL53" si="33">SUM(AB24:AB38)+SUM(AB40:AB51)</f>
        <v>0.75479972000000006</v>
      </c>
      <c r="AC53" s="547">
        <f t="shared" si="33"/>
        <v>2.5994677200000007</v>
      </c>
      <c r="AD53" s="547">
        <f t="shared" si="33"/>
        <v>2.6124517200000001</v>
      </c>
      <c r="AE53" s="547">
        <f t="shared" si="33"/>
        <v>2.6254357200000005</v>
      </c>
      <c r="AF53" s="547">
        <f t="shared" si="33"/>
        <v>2.6384197200000004</v>
      </c>
      <c r="AG53" s="547">
        <f t="shared" si="33"/>
        <v>2.6514037200000002</v>
      </c>
      <c r="AH53" s="547">
        <f t="shared" si="33"/>
        <v>2.6643877200000001</v>
      </c>
      <c r="AI53" s="547">
        <f t="shared" si="33"/>
        <v>2.67737172</v>
      </c>
      <c r="AJ53" s="547">
        <f t="shared" si="33"/>
        <v>2.6903557199999995</v>
      </c>
      <c r="AK53" s="547">
        <f t="shared" si="33"/>
        <v>2.7033397199999993</v>
      </c>
      <c r="AL53" s="547">
        <f t="shared" si="33"/>
        <v>2.7163237199999988</v>
      </c>
    </row>
    <row r="54" spans="2:38" ht="15" hidden="1">
      <c r="B54" s="2688"/>
      <c r="C54" s="2640"/>
      <c r="D54" s="2653"/>
      <c r="E54" s="2654"/>
      <c r="F54" s="292" t="s">
        <v>4591</v>
      </c>
      <c r="G54" s="293" t="s">
        <v>4580</v>
      </c>
      <c r="H54" s="974">
        <v>57.23</v>
      </c>
      <c r="I54" s="974">
        <v>58.23</v>
      </c>
      <c r="J54" s="974">
        <v>59.23</v>
      </c>
      <c r="K54" s="974">
        <v>60.23</v>
      </c>
      <c r="L54" s="974">
        <v>61.23</v>
      </c>
      <c r="M54" s="974">
        <v>62.23</v>
      </c>
      <c r="N54" s="974">
        <v>63.23</v>
      </c>
      <c r="O54" s="974">
        <v>64.23</v>
      </c>
      <c r="P54" s="974">
        <v>65.23</v>
      </c>
      <c r="Q54" s="974">
        <v>66.23</v>
      </c>
      <c r="R54" s="974">
        <v>67.23</v>
      </c>
      <c r="S54" s="974">
        <v>68.23</v>
      </c>
      <c r="V54" s="2694"/>
      <c r="W54" s="2694"/>
      <c r="X54" s="2694"/>
      <c r="Y54" s="2694"/>
      <c r="Z54" s="2694"/>
      <c r="AA54" s="2627" cm="1">
        <f t="array" ref="AA54">SUM(AA53:AL53+'STEP２（第１、2表）'!AD189*0.8+'STEP２（第１、2表）'!AD223+'STEP２（第１、2表）'!AD151)*0.0258</f>
        <v>114317.24658732933</v>
      </c>
      <c r="AB54" s="1541"/>
      <c r="AC54" s="1541"/>
      <c r="AD54" s="1541"/>
      <c r="AE54" s="1541"/>
      <c r="AF54" s="1541"/>
      <c r="AG54" s="1541"/>
      <c r="AH54" s="1541"/>
      <c r="AI54" s="1541"/>
      <c r="AJ54" s="1541"/>
      <c r="AK54" s="1541"/>
      <c r="AL54" s="1541"/>
    </row>
    <row r="55" spans="2:38" ht="30" hidden="1">
      <c r="B55" s="2688"/>
      <c r="C55" s="2640"/>
      <c r="D55" s="2655"/>
      <c r="E55" s="2656"/>
      <c r="F55" s="295" t="s">
        <v>4592</v>
      </c>
      <c r="G55" s="293" t="s">
        <v>4580</v>
      </c>
      <c r="H55" s="974">
        <v>58.23</v>
      </c>
      <c r="I55" s="974">
        <v>59.23</v>
      </c>
      <c r="J55" s="974">
        <v>60.23</v>
      </c>
      <c r="K55" s="974">
        <v>61.23</v>
      </c>
      <c r="L55" s="974">
        <v>62.23</v>
      </c>
      <c r="M55" s="974">
        <v>63.23</v>
      </c>
      <c r="N55" s="974">
        <v>64.23</v>
      </c>
      <c r="O55" s="974">
        <v>65.23</v>
      </c>
      <c r="P55" s="974">
        <v>66.23</v>
      </c>
      <c r="Q55" s="974">
        <v>67.23</v>
      </c>
      <c r="R55" s="974">
        <v>68.23</v>
      </c>
      <c r="S55" s="974">
        <v>69.23</v>
      </c>
    </row>
    <row r="56" spans="2:38" ht="15" hidden="1">
      <c r="B56" s="2688"/>
      <c r="C56" s="2640"/>
      <c r="D56" s="2700"/>
      <c r="E56" s="2701"/>
      <c r="F56" s="293" t="s">
        <v>4590</v>
      </c>
      <c r="G56" s="293" t="s">
        <v>4580</v>
      </c>
      <c r="H56" s="974">
        <v>59.23</v>
      </c>
      <c r="I56" s="974">
        <v>60.23</v>
      </c>
      <c r="J56" s="974">
        <v>61.23</v>
      </c>
      <c r="K56" s="974">
        <v>62.23</v>
      </c>
      <c r="L56" s="974">
        <v>63.23</v>
      </c>
      <c r="M56" s="974">
        <v>64.23</v>
      </c>
      <c r="N56" s="974">
        <v>65.23</v>
      </c>
      <c r="O56" s="974">
        <v>66.23</v>
      </c>
      <c r="P56" s="974">
        <v>67.23</v>
      </c>
      <c r="Q56" s="974">
        <v>68.23</v>
      </c>
      <c r="R56" s="974">
        <v>69.23</v>
      </c>
      <c r="S56" s="974">
        <v>70.23</v>
      </c>
      <c r="W56" t="s">
        <v>5849</v>
      </c>
    </row>
    <row r="57" spans="2:38" ht="15" hidden="1">
      <c r="B57" s="2688"/>
      <c r="C57" s="2640"/>
      <c r="D57" s="2702"/>
      <c r="E57" s="2703"/>
      <c r="F57" s="293" t="s">
        <v>4591</v>
      </c>
      <c r="G57" s="293" t="s">
        <v>4580</v>
      </c>
      <c r="H57" s="974">
        <v>60.23</v>
      </c>
      <c r="I57" s="974">
        <v>61.23</v>
      </c>
      <c r="J57" s="974">
        <v>62.23</v>
      </c>
      <c r="K57" s="974">
        <v>63.23</v>
      </c>
      <c r="L57" s="974">
        <v>64.23</v>
      </c>
      <c r="M57" s="974">
        <v>65.23</v>
      </c>
      <c r="N57" s="974">
        <v>66.23</v>
      </c>
      <c r="O57" s="974">
        <v>67.23</v>
      </c>
      <c r="P57" s="974">
        <v>68.23</v>
      </c>
      <c r="Q57" s="974">
        <v>69.23</v>
      </c>
      <c r="R57" s="974">
        <v>70.23</v>
      </c>
      <c r="S57" s="974">
        <v>71.23</v>
      </c>
      <c r="W57" s="289" t="s">
        <v>5850</v>
      </c>
    </row>
    <row r="58" spans="2:38" ht="30" hidden="1">
      <c r="B58" s="2688"/>
      <c r="C58" s="2641"/>
      <c r="D58" s="2704"/>
      <c r="E58" s="2705"/>
      <c r="F58" s="296" t="s">
        <v>4592</v>
      </c>
      <c r="G58" s="293" t="s">
        <v>4580</v>
      </c>
      <c r="H58" s="974">
        <v>61.23</v>
      </c>
      <c r="I58" s="974">
        <v>62.23</v>
      </c>
      <c r="J58" s="974">
        <v>63.23</v>
      </c>
      <c r="K58" s="974">
        <v>64.23</v>
      </c>
      <c r="L58" s="974">
        <v>65.23</v>
      </c>
      <c r="M58" s="974">
        <v>66.23</v>
      </c>
      <c r="N58" s="974">
        <v>67.23</v>
      </c>
      <c r="O58" s="974">
        <v>68.23</v>
      </c>
      <c r="P58" s="974">
        <v>69.23</v>
      </c>
      <c r="Q58" s="974">
        <v>70.23</v>
      </c>
      <c r="R58" s="974">
        <v>71.23</v>
      </c>
      <c r="S58" s="974">
        <v>72.23</v>
      </c>
      <c r="W58" s="289" t="s">
        <v>6299</v>
      </c>
    </row>
    <row r="59" spans="2:38" ht="15" hidden="1">
      <c r="B59" s="2688"/>
      <c r="C59" s="2639" t="s">
        <v>109</v>
      </c>
      <c r="D59" s="2651" t="s">
        <v>4593</v>
      </c>
      <c r="E59" s="2689"/>
      <c r="F59" s="2652"/>
      <c r="G59" s="293" t="s">
        <v>4580</v>
      </c>
      <c r="H59" s="974">
        <v>62.23</v>
      </c>
      <c r="I59" s="974">
        <v>63.23</v>
      </c>
      <c r="J59" s="974">
        <v>64.23</v>
      </c>
      <c r="K59" s="974">
        <v>65.23</v>
      </c>
      <c r="L59" s="974">
        <v>66.23</v>
      </c>
      <c r="M59" s="974">
        <v>67.23</v>
      </c>
      <c r="N59" s="974">
        <v>68.23</v>
      </c>
      <c r="O59" s="974">
        <v>69.23</v>
      </c>
      <c r="P59" s="974">
        <v>70.23</v>
      </c>
      <c r="Q59" s="974">
        <v>71.23</v>
      </c>
      <c r="R59" s="974">
        <v>72.23</v>
      </c>
      <c r="S59" s="974">
        <v>73.23</v>
      </c>
      <c r="W59" s="289" t="s">
        <v>5852</v>
      </c>
    </row>
    <row r="60" spans="2:38" ht="15" hidden="1">
      <c r="B60" s="2688"/>
      <c r="C60" s="2640"/>
      <c r="D60" s="2655"/>
      <c r="E60" s="2690"/>
      <c r="F60" s="2656"/>
      <c r="G60" s="293" t="s">
        <v>4594</v>
      </c>
      <c r="H60" s="974">
        <v>63.23</v>
      </c>
      <c r="I60" s="2706"/>
      <c r="J60" s="2707"/>
      <c r="K60" s="2707"/>
      <c r="L60" s="2707"/>
      <c r="M60" s="2707"/>
      <c r="N60" s="2707"/>
      <c r="O60" s="2707"/>
      <c r="P60" s="2707"/>
      <c r="Q60" s="2707"/>
      <c r="R60" s="2707"/>
      <c r="S60" s="2708"/>
      <c r="W60" s="289"/>
    </row>
    <row r="61" spans="2:38" ht="15" hidden="1">
      <c r="B61" s="2688"/>
      <c r="C61" s="2640"/>
      <c r="D61" s="2651" t="s">
        <v>4595</v>
      </c>
      <c r="E61" s="2689"/>
      <c r="F61" s="2652"/>
      <c r="G61" s="293" t="s">
        <v>4580</v>
      </c>
      <c r="H61" s="974">
        <v>64.23</v>
      </c>
      <c r="I61" s="974">
        <v>65.23</v>
      </c>
      <c r="J61" s="974">
        <v>66.23</v>
      </c>
      <c r="K61" s="974">
        <v>67.23</v>
      </c>
      <c r="L61" s="974">
        <v>68.23</v>
      </c>
      <c r="M61" s="974">
        <v>69.23</v>
      </c>
      <c r="N61" s="974">
        <v>70.23</v>
      </c>
      <c r="O61" s="974">
        <v>71.23</v>
      </c>
      <c r="P61" s="974">
        <v>72.23</v>
      </c>
      <c r="Q61" s="974">
        <v>73.23</v>
      </c>
      <c r="R61" s="974">
        <v>74.23</v>
      </c>
      <c r="S61" s="974">
        <v>75.23</v>
      </c>
      <c r="W61" s="289" t="s">
        <v>5853</v>
      </c>
    </row>
    <row r="62" spans="2:38" ht="15" hidden="1">
      <c r="B62" s="2688"/>
      <c r="C62" s="2640"/>
      <c r="D62" s="2655"/>
      <c r="E62" s="2690"/>
      <c r="F62" s="2656"/>
      <c r="G62" s="293" t="s">
        <v>4594</v>
      </c>
      <c r="H62" s="974">
        <v>65.23</v>
      </c>
      <c r="I62" s="2706"/>
      <c r="J62" s="2707"/>
      <c r="K62" s="2707"/>
      <c r="L62" s="2707"/>
      <c r="M62" s="2707"/>
      <c r="N62" s="2707"/>
      <c r="O62" s="2707"/>
      <c r="P62" s="2707"/>
      <c r="Q62" s="2707"/>
      <c r="R62" s="2707"/>
      <c r="S62" s="2708"/>
      <c r="W62" s="289"/>
    </row>
    <row r="63" spans="2:38" ht="16.5" hidden="1">
      <c r="B63" s="2688"/>
      <c r="C63" s="2640"/>
      <c r="D63" s="2651" t="s">
        <v>4596</v>
      </c>
      <c r="E63" s="2689"/>
      <c r="F63" s="2652"/>
      <c r="G63" s="293" t="s">
        <v>4580</v>
      </c>
      <c r="H63" s="974">
        <v>66.23</v>
      </c>
      <c r="I63" s="974">
        <v>67.23</v>
      </c>
      <c r="J63" s="974">
        <v>68.23</v>
      </c>
      <c r="K63" s="974">
        <v>69.23</v>
      </c>
      <c r="L63" s="974">
        <v>70.23</v>
      </c>
      <c r="M63" s="974">
        <v>71.23</v>
      </c>
      <c r="N63" s="974">
        <v>72.23</v>
      </c>
      <c r="O63" s="974">
        <v>73.23</v>
      </c>
      <c r="P63" s="974">
        <v>74.23</v>
      </c>
      <c r="Q63" s="974">
        <v>75.23</v>
      </c>
      <c r="R63" s="974">
        <v>76.23</v>
      </c>
      <c r="S63" s="974">
        <v>77.23</v>
      </c>
      <c r="W63" s="290" t="s">
        <v>5854</v>
      </c>
    </row>
    <row r="64" spans="2:38" ht="15" hidden="1">
      <c r="B64" s="2688"/>
      <c r="C64" s="2640"/>
      <c r="D64" s="2655"/>
      <c r="E64" s="2690"/>
      <c r="F64" s="2656"/>
      <c r="G64" s="293" t="s">
        <v>4594</v>
      </c>
      <c r="H64" s="974">
        <v>67.23</v>
      </c>
      <c r="I64" s="2706"/>
      <c r="J64" s="2707"/>
      <c r="K64" s="2707"/>
      <c r="L64" s="2707"/>
      <c r="M64" s="2707"/>
      <c r="N64" s="2707"/>
      <c r="O64" s="2707"/>
      <c r="P64" s="2707"/>
      <c r="Q64" s="2707"/>
      <c r="R64" s="2707"/>
      <c r="S64" s="2708"/>
      <c r="W64" s="289"/>
    </row>
    <row r="65" spans="2:23" ht="18.75" hidden="1">
      <c r="B65" s="2688"/>
      <c r="C65" s="2640"/>
      <c r="D65" s="2651" t="s">
        <v>4456</v>
      </c>
      <c r="E65" s="2689"/>
      <c r="F65" s="2652"/>
      <c r="G65" s="293" t="s">
        <v>4580</v>
      </c>
      <c r="H65" s="974">
        <v>68.23</v>
      </c>
      <c r="I65" s="974">
        <v>69.23</v>
      </c>
      <c r="J65" s="974">
        <v>70.23</v>
      </c>
      <c r="K65" s="974">
        <v>71.23</v>
      </c>
      <c r="L65" s="974">
        <v>72.23</v>
      </c>
      <c r="M65" s="974">
        <v>73.23</v>
      </c>
      <c r="N65" s="974">
        <v>74.23</v>
      </c>
      <c r="O65" s="974">
        <v>75.23</v>
      </c>
      <c r="P65" s="974">
        <v>76.23</v>
      </c>
      <c r="Q65" s="974">
        <v>77.23</v>
      </c>
      <c r="R65" s="974">
        <v>78.23</v>
      </c>
      <c r="S65" s="974">
        <v>79.23</v>
      </c>
      <c r="W65" s="290" t="s">
        <v>4575</v>
      </c>
    </row>
    <row r="66" spans="2:23" ht="15" hidden="1">
      <c r="B66" s="2688"/>
      <c r="C66" s="2640"/>
      <c r="D66" s="2655"/>
      <c r="E66" s="2690"/>
      <c r="F66" s="2656"/>
      <c r="G66" s="293" t="s">
        <v>4594</v>
      </c>
      <c r="H66" s="974">
        <v>69.23</v>
      </c>
      <c r="I66" s="2706"/>
      <c r="J66" s="2707"/>
      <c r="K66" s="2707"/>
      <c r="L66" s="2707"/>
      <c r="M66" s="2707"/>
      <c r="N66" s="2707"/>
      <c r="O66" s="2707"/>
      <c r="P66" s="2707"/>
      <c r="Q66" s="2707"/>
      <c r="R66" s="2707"/>
      <c r="S66" s="2708"/>
    </row>
    <row r="67" spans="2:23" ht="15" hidden="1">
      <c r="B67" s="2688"/>
      <c r="C67" s="2640"/>
      <c r="D67" s="2651" t="s">
        <v>4597</v>
      </c>
      <c r="E67" s="2652"/>
      <c r="F67" s="2709"/>
      <c r="G67" s="293" t="s">
        <v>4580</v>
      </c>
      <c r="H67" s="974">
        <v>70.23</v>
      </c>
      <c r="I67" s="974">
        <v>71.23</v>
      </c>
      <c r="J67" s="974">
        <v>72.23</v>
      </c>
      <c r="K67" s="974">
        <v>73.23</v>
      </c>
      <c r="L67" s="974">
        <v>74.23</v>
      </c>
      <c r="M67" s="974">
        <v>75.23</v>
      </c>
      <c r="N67" s="974">
        <v>76.23</v>
      </c>
      <c r="O67" s="974">
        <v>77.23</v>
      </c>
      <c r="P67" s="974">
        <v>78.23</v>
      </c>
      <c r="Q67" s="974">
        <v>79.23</v>
      </c>
      <c r="R67" s="974">
        <v>80.23</v>
      </c>
      <c r="S67" s="974">
        <v>81.23</v>
      </c>
    </row>
    <row r="68" spans="2:23" ht="15" hidden="1">
      <c r="B68" s="2688"/>
      <c r="C68" s="2640"/>
      <c r="D68" s="2653"/>
      <c r="E68" s="2654"/>
      <c r="F68" s="2710"/>
      <c r="G68" s="293" t="s">
        <v>4598</v>
      </c>
      <c r="H68" s="974">
        <v>71.23</v>
      </c>
      <c r="I68" s="2706"/>
      <c r="J68" s="2707"/>
      <c r="K68" s="2707"/>
      <c r="L68" s="2707"/>
      <c r="M68" s="2707"/>
      <c r="N68" s="2707"/>
      <c r="O68" s="2707"/>
      <c r="P68" s="2707"/>
      <c r="Q68" s="2707"/>
      <c r="R68" s="2707"/>
      <c r="S68" s="2708"/>
    </row>
    <row r="69" spans="2:23" ht="15" hidden="1">
      <c r="B69" s="2688"/>
      <c r="C69" s="2640"/>
      <c r="D69" s="2653"/>
      <c r="E69" s="2654"/>
      <c r="F69" s="2709"/>
      <c r="G69" s="293" t="s">
        <v>4580</v>
      </c>
      <c r="H69" s="974">
        <v>72.23</v>
      </c>
      <c r="I69" s="974">
        <v>73.23</v>
      </c>
      <c r="J69" s="974">
        <v>74.23</v>
      </c>
      <c r="K69" s="974">
        <v>75.23</v>
      </c>
      <c r="L69" s="974">
        <v>76.23</v>
      </c>
      <c r="M69" s="974">
        <v>77.23</v>
      </c>
      <c r="N69" s="974">
        <v>78.23</v>
      </c>
      <c r="O69" s="974">
        <v>79.23</v>
      </c>
      <c r="P69" s="974">
        <v>80.23</v>
      </c>
      <c r="Q69" s="974">
        <v>81.23</v>
      </c>
      <c r="R69" s="974">
        <v>82.23</v>
      </c>
      <c r="S69" s="974">
        <v>83.23</v>
      </c>
    </row>
    <row r="70" spans="2:23" ht="15" hidden="1">
      <c r="B70" s="2688"/>
      <c r="C70" s="2640"/>
      <c r="D70" s="2655"/>
      <c r="E70" s="2656"/>
      <c r="F70" s="2710"/>
      <c r="G70" s="293" t="s">
        <v>4598</v>
      </c>
      <c r="H70" s="974">
        <v>73.23</v>
      </c>
      <c r="I70" s="2706"/>
      <c r="J70" s="2707"/>
      <c r="K70" s="2707"/>
      <c r="L70" s="2707"/>
      <c r="M70" s="2707"/>
      <c r="N70" s="2707"/>
      <c r="O70" s="2707"/>
      <c r="P70" s="2707"/>
      <c r="Q70" s="2707"/>
      <c r="R70" s="2707"/>
      <c r="S70" s="2708"/>
    </row>
    <row r="71" spans="2:23" ht="15" hidden="1">
      <c r="B71" s="2688"/>
      <c r="C71" s="2640"/>
      <c r="D71" s="2651" t="s">
        <v>4599</v>
      </c>
      <c r="E71" s="2652"/>
      <c r="F71" s="292" t="s">
        <v>4600</v>
      </c>
      <c r="G71" s="293" t="s">
        <v>4580</v>
      </c>
      <c r="H71" s="974">
        <v>74.23</v>
      </c>
      <c r="I71" s="974">
        <v>75.23</v>
      </c>
      <c r="J71" s="974">
        <v>76.23</v>
      </c>
      <c r="K71" s="974">
        <v>77.23</v>
      </c>
      <c r="L71" s="974">
        <v>78.23</v>
      </c>
      <c r="M71" s="974">
        <v>79.23</v>
      </c>
      <c r="N71" s="974">
        <v>80.23</v>
      </c>
      <c r="O71" s="974">
        <v>81.23</v>
      </c>
      <c r="P71" s="974">
        <v>82.23</v>
      </c>
      <c r="Q71" s="974">
        <v>83.23</v>
      </c>
      <c r="R71" s="974">
        <v>84.23</v>
      </c>
      <c r="S71" s="974">
        <v>85.23</v>
      </c>
    </row>
    <row r="72" spans="2:23" ht="15" hidden="1">
      <c r="B72" s="2688"/>
      <c r="C72" s="2640"/>
      <c r="D72" s="2655"/>
      <c r="E72" s="2656"/>
      <c r="F72" s="292" t="s">
        <v>4601</v>
      </c>
      <c r="G72" s="293" t="s">
        <v>4580</v>
      </c>
      <c r="H72" s="974">
        <v>75.23</v>
      </c>
      <c r="I72" s="974">
        <v>76.23</v>
      </c>
      <c r="J72" s="974">
        <v>77.23</v>
      </c>
      <c r="K72" s="974">
        <v>78.23</v>
      </c>
      <c r="L72" s="974">
        <v>79.23</v>
      </c>
      <c r="M72" s="974">
        <v>80.23</v>
      </c>
      <c r="N72" s="974">
        <v>81.23</v>
      </c>
      <c r="O72" s="974">
        <v>82.23</v>
      </c>
      <c r="P72" s="974">
        <v>83.23</v>
      </c>
      <c r="Q72" s="974">
        <v>84.23</v>
      </c>
      <c r="R72" s="974">
        <v>85.23</v>
      </c>
      <c r="S72" s="974">
        <v>86.23</v>
      </c>
    </row>
    <row r="73" spans="2:23" ht="15" hidden="1">
      <c r="B73" s="2688"/>
      <c r="C73" s="2640"/>
      <c r="D73" s="2651" t="s">
        <v>4602</v>
      </c>
      <c r="E73" s="2652"/>
      <c r="F73" s="292" t="s">
        <v>4600</v>
      </c>
      <c r="G73" s="293" t="s">
        <v>4580</v>
      </c>
      <c r="H73" s="974">
        <v>76.23</v>
      </c>
      <c r="I73" s="974">
        <v>77.23</v>
      </c>
      <c r="J73" s="974">
        <v>78.23</v>
      </c>
      <c r="K73" s="974">
        <v>79.23</v>
      </c>
      <c r="L73" s="974">
        <v>80.23</v>
      </c>
      <c r="M73" s="974">
        <v>81.23</v>
      </c>
      <c r="N73" s="974">
        <v>82.23</v>
      </c>
      <c r="O73" s="974">
        <v>83.23</v>
      </c>
      <c r="P73" s="974">
        <v>84.23</v>
      </c>
      <c r="Q73" s="974">
        <v>85.23</v>
      </c>
      <c r="R73" s="974">
        <v>86.23</v>
      </c>
      <c r="S73" s="974">
        <v>87.23</v>
      </c>
    </row>
    <row r="74" spans="2:23" ht="15" hidden="1">
      <c r="B74" s="2711"/>
      <c r="C74" s="2641"/>
      <c r="D74" s="2655"/>
      <c r="E74" s="2656"/>
      <c r="F74" s="292" t="s">
        <v>4601</v>
      </c>
      <c r="G74" s="293" t="s">
        <v>4580</v>
      </c>
      <c r="H74" s="974">
        <v>77.23</v>
      </c>
      <c r="I74" s="974">
        <v>78.23</v>
      </c>
      <c r="J74" s="974">
        <v>79.23</v>
      </c>
      <c r="K74" s="974">
        <v>80.23</v>
      </c>
      <c r="L74" s="974">
        <v>81.23</v>
      </c>
      <c r="M74" s="974">
        <v>82.23</v>
      </c>
      <c r="N74" s="974">
        <v>83.23</v>
      </c>
      <c r="O74" s="974">
        <v>84.23</v>
      </c>
      <c r="P74" s="974">
        <v>85.23</v>
      </c>
      <c r="Q74" s="974">
        <v>86.23</v>
      </c>
      <c r="R74" s="974">
        <v>87.23</v>
      </c>
      <c r="S74" s="974">
        <v>88.23</v>
      </c>
    </row>
    <row r="75" spans="2:23" hidden="1"/>
    <row r="76" spans="2:23" hidden="1"/>
  </sheetData>
  <sheetProtection algorithmName="SHA-512" hashValue="hCYdtNp/V/4ij34L0NQAN0wATS54xfzvPDs5hmWxZnzLq5u2AsysK7p3t7SRtJu7LrQ7qHe5k9jb//+tBAANTQ==" saltValue="sSci7PkDJQWVM796vhYwfw==" spinCount="100000" sheet="1" objects="1" scenarios="1"/>
  <dataConsolidate/>
  <mergeCells count="183">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 ref="D50:F50"/>
    <mergeCell ref="D51:F51"/>
    <mergeCell ref="D52:F52"/>
    <mergeCell ref="D53:E55"/>
    <mergeCell ref="D56:E58"/>
    <mergeCell ref="D71:E72"/>
    <mergeCell ref="D73:E74"/>
    <mergeCell ref="C59:C74"/>
    <mergeCell ref="D59:F60"/>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7202</v>
      </c>
      <c r="F40" s="1226">
        <v>1</v>
      </c>
      <c r="G40" s="1226" t="s">
        <v>7203</v>
      </c>
      <c r="H40" s="1226">
        <v>5.7000000000000002E-2</v>
      </c>
      <c r="I40" s="1226" t="s">
        <v>7204</v>
      </c>
      <c r="K40" s="72" t="s">
        <v>6273</v>
      </c>
    </row>
    <row r="41" spans="2:11">
      <c r="B41" s="10"/>
      <c r="C41" s="192"/>
      <c r="E41" s="1224" t="s">
        <v>7205</v>
      </c>
      <c r="F41" s="1224">
        <v>34.1</v>
      </c>
      <c r="G41" s="1224" t="s">
        <v>7206</v>
      </c>
      <c r="H41" s="1224">
        <v>2.4500000000000001E-2</v>
      </c>
      <c r="I41" s="1224" t="s">
        <v>7204</v>
      </c>
      <c r="K41" s="72" t="s">
        <v>6274</v>
      </c>
    </row>
    <row r="42" spans="2:11">
      <c r="B42" s="10"/>
      <c r="C42" s="192"/>
      <c r="E42" s="1224" t="s">
        <v>7207</v>
      </c>
      <c r="F42" s="1224">
        <v>40.200000000000003</v>
      </c>
      <c r="G42" s="1226" t="s">
        <v>94</v>
      </c>
      <c r="H42" s="1224">
        <v>1.9900000000000001E-2</v>
      </c>
      <c r="I42" s="1224" t="s">
        <v>95</v>
      </c>
      <c r="K42" s="72" t="s">
        <v>6275</v>
      </c>
    </row>
    <row r="43" spans="2:11">
      <c r="B43" s="11"/>
      <c r="C43" s="571"/>
      <c r="D43" s="40"/>
      <c r="E43" s="1225" t="s">
        <v>7208</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40</v>
      </c>
      <c r="I69" s="274" t="s">
        <v>4442</v>
      </c>
    </row>
    <row r="70" spans="2:10">
      <c r="B70" s="274"/>
      <c r="C70" s="192"/>
      <c r="D70" s="255"/>
      <c r="E70" s="268" t="s">
        <v>4445</v>
      </c>
      <c r="F70" s="746">
        <v>0.78</v>
      </c>
      <c r="G70" s="274" t="s">
        <v>4441</v>
      </c>
      <c r="H70" s="274">
        <f>IF('STEP１（第１入力頁）'!K92="",0,'STEP１（第１入力頁）'!K92)</f>
        <v>50</v>
      </c>
      <c r="I70" s="274" t="s">
        <v>4442</v>
      </c>
    </row>
    <row r="71" spans="2:10">
      <c r="B71" s="11"/>
      <c r="C71" s="6"/>
      <c r="D71" s="7"/>
      <c r="E71" s="11" t="s">
        <v>4446</v>
      </c>
      <c r="F71" s="747">
        <v>0.98</v>
      </c>
      <c r="G71" s="11" t="s">
        <v>4441</v>
      </c>
      <c r="H71" s="11">
        <f>IF('STEP１（第１入力頁）'!K93="",0,'STEP１（第１入力頁）'!K93)</f>
        <v>60</v>
      </c>
      <c r="I71" s="11" t="s">
        <v>4442</v>
      </c>
    </row>
    <row r="72" spans="2:10">
      <c r="B72" s="10" t="s">
        <v>105</v>
      </c>
      <c r="C72" s="10" t="s">
        <v>4447</v>
      </c>
      <c r="D72" s="274"/>
      <c r="E72" s="10" t="s">
        <v>4253</v>
      </c>
      <c r="F72" s="10">
        <v>8.64</v>
      </c>
      <c r="G72" s="10" t="s">
        <v>106</v>
      </c>
      <c r="H72" s="13">
        <f>IF(AND('STEP１（第１入力頁）'!G57&lt;&gt;"",'STEP１（第１入力頁）'!K57&lt;&gt;""),'STEP１（第１入力頁）'!N57,J73)</f>
        <v>4.0700000000000003E-4</v>
      </c>
      <c r="I72" s="10" t="s">
        <v>107</v>
      </c>
      <c r="J72" s="1153" t="s">
        <v>6223</v>
      </c>
    </row>
    <row r="73" spans="2:10">
      <c r="B73" s="10"/>
      <c r="C73" s="192"/>
      <c r="D73" s="255"/>
      <c r="E73" s="10" t="s">
        <v>4440</v>
      </c>
      <c r="F73" s="10">
        <v>8.64</v>
      </c>
      <c r="G73" s="10" t="s">
        <v>106</v>
      </c>
      <c r="H73" s="13">
        <f>H72</f>
        <v>4.0700000000000003E-4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71" t="s">
        <v>124</v>
      </c>
      <c r="D2" s="2772"/>
      <c r="E2" s="2772"/>
      <c r="F2" s="2772"/>
      <c r="G2" s="2772"/>
      <c r="H2" s="2772"/>
      <c r="I2" s="2772"/>
      <c r="J2" s="2772"/>
      <c r="K2" s="2772"/>
      <c r="L2" s="2772"/>
      <c r="M2" s="2772"/>
      <c r="N2" s="2772"/>
      <c r="O2" s="2772"/>
      <c r="P2" s="2772"/>
      <c r="Q2" s="2773"/>
      <c r="R2" s="1084"/>
      <c r="S2" s="2714" t="s">
        <v>125</v>
      </c>
      <c r="T2" s="2715"/>
      <c r="U2" s="2716" t="s">
        <v>126</v>
      </c>
      <c r="V2" s="2717"/>
      <c r="W2" s="1085" t="s">
        <v>127</v>
      </c>
      <c r="X2" s="1086"/>
      <c r="Y2" s="1087" t="s">
        <v>128</v>
      </c>
      <c r="Z2" s="1088"/>
    </row>
    <row r="3" spans="2:26" ht="19.5" customHeight="1" thickBot="1">
      <c r="B3" s="21"/>
      <c r="C3" s="2774"/>
      <c r="D3" s="2775"/>
      <c r="E3" s="2775"/>
      <c r="F3" s="2775"/>
      <c r="G3" s="2775"/>
      <c r="H3" s="2775"/>
      <c r="I3" s="2775"/>
      <c r="J3" s="2775"/>
      <c r="K3" s="2775"/>
      <c r="L3" s="2775"/>
      <c r="M3" s="2775"/>
      <c r="N3" s="2775"/>
      <c r="O3" s="2775"/>
      <c r="P3" s="2775"/>
      <c r="Q3" s="2776"/>
      <c r="R3" s="13" t="s">
        <v>121</v>
      </c>
      <c r="S3" s="1089" t="s">
        <v>129</v>
      </c>
      <c r="T3" s="1090" t="s">
        <v>156</v>
      </c>
      <c r="U3" s="1091" t="s">
        <v>129</v>
      </c>
      <c r="V3" s="1092" t="s">
        <v>156</v>
      </c>
      <c r="W3" s="1093" t="s">
        <v>130</v>
      </c>
      <c r="X3" s="1094"/>
      <c r="Y3" s="1095" t="s">
        <v>201</v>
      </c>
      <c r="Z3" s="1096"/>
    </row>
    <row r="4" spans="2:26" ht="17.25" customHeight="1">
      <c r="B4" s="1097"/>
      <c r="C4" s="1807" t="s">
        <v>4191</v>
      </c>
      <c r="D4" s="1808"/>
      <c r="E4" s="2721" t="s">
        <v>4</v>
      </c>
      <c r="F4" s="2722"/>
      <c r="G4" s="2722"/>
      <c r="H4" s="2722"/>
      <c r="I4" s="2722"/>
      <c r="J4" s="2722"/>
      <c r="K4" s="2722"/>
      <c r="L4" s="2722"/>
      <c r="M4" s="2722"/>
      <c r="N4" s="2722"/>
      <c r="O4" s="2722"/>
      <c r="P4" s="2722"/>
      <c r="Q4" s="2723"/>
      <c r="R4" s="1098" t="s">
        <v>4228</v>
      </c>
      <c r="S4" s="1099">
        <f>IF('STEP２（第１、2表）'!U93=0,"",'STEP２（第１、2表）'!U93)</f>
        <v>81.599999999999994</v>
      </c>
      <c r="T4" s="1100">
        <f>IF(S4="","",S4*W4*Y4*44/12)</f>
        <v>217.72783999999999</v>
      </c>
      <c r="U4" s="1101">
        <f>IF('STEP２（第１、2表）'!BE93=0,"",'STEP２（第１、2表）'!BE93)</f>
        <v>13.24</v>
      </c>
      <c r="V4" s="1102">
        <f>IF(U4="","",U4*W4*Y4*44/12)</f>
        <v>35.327409333333335</v>
      </c>
      <c r="W4" s="1103">
        <f>係数!F12</f>
        <v>38.299999999999997</v>
      </c>
      <c r="X4" s="1103" t="s">
        <v>94</v>
      </c>
      <c r="Y4" s="1104">
        <f>係数!H12</f>
        <v>1.9E-2</v>
      </c>
      <c r="Z4" s="1105" t="s">
        <v>4489</v>
      </c>
    </row>
    <row r="5" spans="2:26" ht="17.25" customHeight="1">
      <c r="B5" s="1097"/>
      <c r="C5" s="1786"/>
      <c r="D5" s="1592"/>
      <c r="E5" s="2724" t="s">
        <v>96</v>
      </c>
      <c r="F5" s="2725"/>
      <c r="G5" s="2725"/>
      <c r="H5" s="2725"/>
      <c r="I5" s="2725"/>
      <c r="J5" s="2725"/>
      <c r="K5" s="2725"/>
      <c r="L5" s="2725"/>
      <c r="M5" s="2725"/>
      <c r="N5" s="2725"/>
      <c r="O5" s="2725"/>
      <c r="P5" s="2725"/>
      <c r="Q5" s="2726"/>
      <c r="R5" s="1106" t="s">
        <v>4228</v>
      </c>
      <c r="S5" s="1107">
        <f>IF('STEP２（第１、2表）'!U95=0,"",'STEP２（第１、2表）'!U95)</f>
        <v>93.6</v>
      </c>
      <c r="T5" s="1108">
        <f>IF(S5="","",S5*W5*Y5*44/12)</f>
        <v>218.56348799999998</v>
      </c>
      <c r="U5" s="1101">
        <f>IF('STEP２（第１、2表）'!BE95=0,"",'STEP２（第１、2表）'!BE95)</f>
        <v>14.24</v>
      </c>
      <c r="V5" s="1109">
        <f>IF(U5="","",U5*W5*Y5*44/12)</f>
        <v>33.251539199999996</v>
      </c>
      <c r="W5" s="1110">
        <f>係数!F13</f>
        <v>34.799999999999997</v>
      </c>
      <c r="X5" s="1110" t="s">
        <v>94</v>
      </c>
      <c r="Y5" s="1111">
        <f>係数!H13</f>
        <v>1.83E-2</v>
      </c>
      <c r="Z5" s="1112" t="s">
        <v>4489</v>
      </c>
    </row>
    <row r="6" spans="2:26" ht="17.25" customHeight="1">
      <c r="B6" s="1097"/>
      <c r="C6" s="1786"/>
      <c r="D6" s="1592"/>
      <c r="E6" s="2724" t="s">
        <v>5</v>
      </c>
      <c r="F6" s="2725"/>
      <c r="G6" s="2725"/>
      <c r="H6" s="2725"/>
      <c r="I6" s="2725"/>
      <c r="J6" s="2725"/>
      <c r="K6" s="2725"/>
      <c r="L6" s="2725"/>
      <c r="M6" s="2725"/>
      <c r="N6" s="2725"/>
      <c r="O6" s="2725"/>
      <c r="P6" s="2725"/>
      <c r="Q6" s="2726"/>
      <c r="R6" s="1106" t="s">
        <v>4228</v>
      </c>
      <c r="S6" s="1107">
        <f>IF('STEP２（第１、2表）'!U97=0,"",'STEP２（第１、2表）'!U97)</f>
        <v>105.59999999999998</v>
      </c>
      <c r="T6" s="1108">
        <f t="shared" ref="T6:T30" si="0">IF(S6="","",S6*W6*Y6*44/12)</f>
        <v>241.83737599999995</v>
      </c>
      <c r="U6" s="1101">
        <f>IF('STEP２（第１、2表）'!BE97=0,"",'STEP２（第１、2表）'!BE97)</f>
        <v>15.24</v>
      </c>
      <c r="V6" s="1109">
        <f t="shared" ref="V6:V31" si="1">IF(U6="","",U6*W6*Y6*44/12)</f>
        <v>34.901530400000006</v>
      </c>
      <c r="W6" s="1110">
        <f>係数!F14</f>
        <v>33.4</v>
      </c>
      <c r="X6" s="1110" t="s">
        <v>94</v>
      </c>
      <c r="Y6" s="1111">
        <f>係数!H14</f>
        <v>1.8700000000000001E-2</v>
      </c>
      <c r="Z6" s="1112" t="s">
        <v>4489</v>
      </c>
    </row>
    <row r="7" spans="2:26" ht="17.25" customHeight="1">
      <c r="B7" s="1097"/>
      <c r="C7" s="1786"/>
      <c r="D7" s="1592"/>
      <c r="E7" s="2724" t="s">
        <v>4193</v>
      </c>
      <c r="F7" s="2725"/>
      <c r="G7" s="2725"/>
      <c r="H7" s="2725"/>
      <c r="I7" s="2725"/>
      <c r="J7" s="2725"/>
      <c r="K7" s="2725"/>
      <c r="L7" s="2725"/>
      <c r="M7" s="2725"/>
      <c r="N7" s="2725"/>
      <c r="O7" s="2725"/>
      <c r="P7" s="2725"/>
      <c r="Q7" s="2726"/>
      <c r="R7" s="1106" t="s">
        <v>4228</v>
      </c>
      <c r="S7" s="1107">
        <f>IF('STEP２（第１、2表）'!U99=0,"",'STEP２（第１、2表）'!U99)</f>
        <v>117.59999999999998</v>
      </c>
      <c r="T7" s="1108">
        <f t="shared" si="0"/>
        <v>267.0766559999999</v>
      </c>
      <c r="U7" s="1101">
        <f>IF('STEP２（第１、2表）'!BE99=0,"",'STEP２（第１、2表）'!BE99)</f>
        <v>16.239999999999998</v>
      </c>
      <c r="V7" s="1109">
        <f t="shared" si="1"/>
        <v>36.882014399999989</v>
      </c>
      <c r="W7" s="1110">
        <f>係数!F15</f>
        <v>33.299999999999997</v>
      </c>
      <c r="X7" s="1110" t="s">
        <v>94</v>
      </c>
      <c r="Y7" s="1111">
        <f>係数!H15</f>
        <v>1.8599999999999998E-2</v>
      </c>
      <c r="Z7" s="1112" t="s">
        <v>4489</v>
      </c>
    </row>
    <row r="8" spans="2:26" ht="17.25" customHeight="1">
      <c r="B8" s="1097"/>
      <c r="C8" s="1786"/>
      <c r="D8" s="1592"/>
      <c r="E8" s="2724" t="s">
        <v>4194</v>
      </c>
      <c r="F8" s="2725"/>
      <c r="G8" s="2725"/>
      <c r="H8" s="2725"/>
      <c r="I8" s="2725"/>
      <c r="J8" s="2725"/>
      <c r="K8" s="2725"/>
      <c r="L8" s="2725"/>
      <c r="M8" s="2725"/>
      <c r="N8" s="2725"/>
      <c r="O8" s="2725"/>
      <c r="P8" s="2725"/>
      <c r="Q8" s="2726"/>
      <c r="R8" s="1106" t="s">
        <v>4228</v>
      </c>
      <c r="S8" s="1107">
        <f>IF('STEP２（第１、2表）'!U101=0,"",'STEP２（第１、2表）'!U101)</f>
        <v>129.6</v>
      </c>
      <c r="T8" s="1108">
        <f t="shared" si="0"/>
        <v>320.84553599999992</v>
      </c>
      <c r="U8" s="1101">
        <f>IF('STEP２（第１、2表）'!BE101=0,"",'STEP２（第１、2表）'!BE101)</f>
        <v>17.239999999999998</v>
      </c>
      <c r="V8" s="1109">
        <f t="shared" si="1"/>
        <v>42.680378399999988</v>
      </c>
      <c r="W8" s="1110">
        <f>係数!F16</f>
        <v>36.299999999999997</v>
      </c>
      <c r="X8" s="1110" t="s">
        <v>4406</v>
      </c>
      <c r="Y8" s="1111">
        <f>係数!H16</f>
        <v>1.8599999999999998E-2</v>
      </c>
      <c r="Z8" s="1112" t="s">
        <v>4489</v>
      </c>
    </row>
    <row r="9" spans="2:26" ht="17.25" customHeight="1">
      <c r="B9" s="1097"/>
      <c r="C9" s="1786"/>
      <c r="D9" s="1592"/>
      <c r="E9" s="2724" t="s">
        <v>4195</v>
      </c>
      <c r="F9" s="2725"/>
      <c r="G9" s="2725"/>
      <c r="H9" s="2725"/>
      <c r="I9" s="2725"/>
      <c r="J9" s="2725"/>
      <c r="K9" s="2725"/>
      <c r="L9" s="2725"/>
      <c r="M9" s="2725"/>
      <c r="N9" s="2725"/>
      <c r="O9" s="2725"/>
      <c r="P9" s="2725"/>
      <c r="Q9" s="2726"/>
      <c r="R9" s="1106" t="s">
        <v>4228</v>
      </c>
      <c r="S9" s="1107">
        <f>IF('STEP２（第１、2表）'!U103=0,"",'STEP２（第１、2表）'!U103)</f>
        <v>141.6</v>
      </c>
      <c r="T9" s="1108">
        <f t="shared" si="0"/>
        <v>354.37995999999998</v>
      </c>
      <c r="U9" s="1101">
        <f>IF('STEP２（第１、2表）'!BE103=0,"",'STEP２（第１、2表）'!BE103)</f>
        <v>18.239999999999998</v>
      </c>
      <c r="V9" s="1109">
        <f t="shared" si="1"/>
        <v>45.648944</v>
      </c>
      <c r="W9" s="1110">
        <f>係数!F17</f>
        <v>36.5</v>
      </c>
      <c r="X9" s="1110" t="s">
        <v>94</v>
      </c>
      <c r="Y9" s="1111">
        <f>係数!H17</f>
        <v>1.8700000000000001E-2</v>
      </c>
      <c r="Z9" s="1112" t="s">
        <v>4489</v>
      </c>
    </row>
    <row r="10" spans="2:26" ht="17.25" customHeight="1">
      <c r="B10" s="1097"/>
      <c r="C10" s="1786"/>
      <c r="D10" s="1592"/>
      <c r="E10" s="2724" t="s">
        <v>4196</v>
      </c>
      <c r="F10" s="2725"/>
      <c r="G10" s="2725"/>
      <c r="H10" s="2725"/>
      <c r="I10" s="2725"/>
      <c r="J10" s="2725"/>
      <c r="K10" s="2725"/>
      <c r="L10" s="2725"/>
      <c r="M10" s="2725"/>
      <c r="N10" s="2725"/>
      <c r="O10" s="2725"/>
      <c r="P10" s="2725"/>
      <c r="Q10" s="2726"/>
      <c r="R10" s="1106" t="s">
        <v>4228</v>
      </c>
      <c r="S10" s="1107">
        <f>IF('STEP２（第１、2表）'!U105=0,"",'STEP２（第１、2表）'!U105)</f>
        <v>153.6</v>
      </c>
      <c r="T10" s="1108">
        <f t="shared" si="0"/>
        <v>402.35007999999999</v>
      </c>
      <c r="U10" s="1101">
        <f>IF('STEP２（第１、2表）'!BE105=0,"",'STEP２（第１、2表）'!BE105)</f>
        <v>19.239999999999998</v>
      </c>
      <c r="V10" s="1109">
        <f t="shared" si="1"/>
        <v>50.39853866666666</v>
      </c>
      <c r="W10" s="1110">
        <f>係数!F18</f>
        <v>38</v>
      </c>
      <c r="X10" s="1110" t="s">
        <v>94</v>
      </c>
      <c r="Y10" s="1111">
        <f>係数!H18</f>
        <v>1.8800000000000001E-2</v>
      </c>
      <c r="Z10" s="1112" t="s">
        <v>4489</v>
      </c>
    </row>
    <row r="11" spans="2:26" ht="17.25" customHeight="1">
      <c r="B11" s="1097"/>
      <c r="C11" s="1786"/>
      <c r="D11" s="1592"/>
      <c r="E11" s="2724" t="s">
        <v>4197</v>
      </c>
      <c r="F11" s="2725"/>
      <c r="G11" s="2725"/>
      <c r="H11" s="2725"/>
      <c r="I11" s="2725"/>
      <c r="J11" s="2725"/>
      <c r="K11" s="2725"/>
      <c r="L11" s="2725"/>
      <c r="M11" s="2725"/>
      <c r="N11" s="2725"/>
      <c r="O11" s="2725"/>
      <c r="P11" s="2725"/>
      <c r="Q11" s="2726"/>
      <c r="R11" s="1106" t="s">
        <v>4228</v>
      </c>
      <c r="S11" s="1107">
        <f>IF('STEP２（第１、2表）'!U107=0,"",'STEP２（第１、2表）'!U107)</f>
        <v>165.6</v>
      </c>
      <c r="T11" s="1108">
        <f t="shared" si="0"/>
        <v>455.86754400000001</v>
      </c>
      <c r="U11" s="1101">
        <f>IF('STEP２（第１、2表）'!BE107=0,"",'STEP２（第１、2表）'!BE107)</f>
        <v>20.239999999999998</v>
      </c>
      <c r="V11" s="1109">
        <f t="shared" si="1"/>
        <v>55.717144266666658</v>
      </c>
      <c r="W11" s="1110">
        <f>係数!F19</f>
        <v>38.9</v>
      </c>
      <c r="X11" s="1110" t="s">
        <v>4406</v>
      </c>
      <c r="Y11" s="1111">
        <f>係数!H19</f>
        <v>1.9300000000000001E-2</v>
      </c>
      <c r="Z11" s="1112" t="s">
        <v>4489</v>
      </c>
    </row>
    <row r="12" spans="2:26" ht="17.25" customHeight="1">
      <c r="B12" s="1113"/>
      <c r="C12" s="1786"/>
      <c r="D12" s="1592"/>
      <c r="E12" s="2724" t="s">
        <v>4198</v>
      </c>
      <c r="F12" s="2725"/>
      <c r="G12" s="2725"/>
      <c r="H12" s="2725"/>
      <c r="I12" s="2725"/>
      <c r="J12" s="2725"/>
      <c r="K12" s="2725"/>
      <c r="L12" s="2725"/>
      <c r="M12" s="2725"/>
      <c r="N12" s="2725"/>
      <c r="O12" s="2725"/>
      <c r="P12" s="2725"/>
      <c r="Q12" s="2726"/>
      <c r="R12" s="1106" t="s">
        <v>4228</v>
      </c>
      <c r="S12" s="1107">
        <f>IF('STEP２（第１、2表）'!U109=0,"",'STEP２（第１、2表）'!U109)</f>
        <v>177.60000000000002</v>
      </c>
      <c r="T12" s="1108">
        <f t="shared" si="0"/>
        <v>549.84723199999996</v>
      </c>
      <c r="U12" s="1101">
        <f>IF('STEP２（第１、2表）'!BE109=0,"",'STEP２（第１、2表）'!BE109)</f>
        <v>21.24</v>
      </c>
      <c r="V12" s="1109">
        <f t="shared" si="1"/>
        <v>65.758756799999986</v>
      </c>
      <c r="W12" s="1110">
        <f>係数!F20</f>
        <v>41.8</v>
      </c>
      <c r="X12" s="1110" t="s">
        <v>94</v>
      </c>
      <c r="Y12" s="1111">
        <f>係数!H20</f>
        <v>2.0199999999999999E-2</v>
      </c>
      <c r="Z12" s="1112" t="s">
        <v>4489</v>
      </c>
    </row>
    <row r="13" spans="2:26" ht="17.25" customHeight="1">
      <c r="B13" s="1113"/>
      <c r="C13" s="1786"/>
      <c r="D13" s="1592"/>
      <c r="E13" s="2724" t="s">
        <v>4199</v>
      </c>
      <c r="F13" s="2725"/>
      <c r="G13" s="2725"/>
      <c r="H13" s="2725"/>
      <c r="I13" s="2725"/>
      <c r="J13" s="2725"/>
      <c r="K13" s="2725"/>
      <c r="L13" s="2725"/>
      <c r="M13" s="2725"/>
      <c r="N13" s="2725"/>
      <c r="O13" s="2725"/>
      <c r="P13" s="2725"/>
      <c r="Q13" s="2726"/>
      <c r="R13" s="1106" t="s">
        <v>4225</v>
      </c>
      <c r="S13" s="1107">
        <f>IF('STEP２（第１、2表）'!U111=0,"",'STEP２（第１、2表）'!U111)</f>
        <v>189.60000000000002</v>
      </c>
      <c r="T13" s="1108">
        <f t="shared" si="0"/>
        <v>567.28320000000019</v>
      </c>
      <c r="U13" s="1101">
        <f>IF('STEP２（第１、2表）'!BE111=0,"",'STEP２（第１、2表）'!BE111)</f>
        <v>22.24</v>
      </c>
      <c r="V13" s="1109">
        <f t="shared" si="1"/>
        <v>66.542079999999999</v>
      </c>
      <c r="W13" s="1110">
        <f>係数!F21</f>
        <v>40</v>
      </c>
      <c r="X13" s="1110" t="s">
        <v>97</v>
      </c>
      <c r="Y13" s="1111">
        <f>係数!H21</f>
        <v>2.0400000000000001E-2</v>
      </c>
      <c r="Z13" s="1112" t="s">
        <v>4489</v>
      </c>
    </row>
    <row r="14" spans="2:26" ht="24.75" customHeight="1">
      <c r="B14" s="1097"/>
      <c r="C14" s="1786"/>
      <c r="D14" s="1592"/>
      <c r="E14" s="2724" t="s">
        <v>4201</v>
      </c>
      <c r="F14" s="2725"/>
      <c r="G14" s="2725"/>
      <c r="H14" s="2725"/>
      <c r="I14" s="2725"/>
      <c r="J14" s="2725"/>
      <c r="K14" s="2725"/>
      <c r="L14" s="2725"/>
      <c r="M14" s="2725"/>
      <c r="N14" s="2725"/>
      <c r="O14" s="2725"/>
      <c r="P14" s="2725"/>
      <c r="Q14" s="2726"/>
      <c r="R14" s="1106" t="s">
        <v>4225</v>
      </c>
      <c r="S14" s="1107">
        <f>IF('STEP２（第１、2表）'!U113=0,"",'STEP２（第１、2表）'!U113)</f>
        <v>201.60000000000002</v>
      </c>
      <c r="T14" s="1108">
        <f t="shared" si="0"/>
        <v>617.56464000000017</v>
      </c>
      <c r="U14" s="1101">
        <f>IF('STEP２（第１、2表）'!BE113=0,"",'STEP２（第１、2表）'!BE113)</f>
        <v>23.24</v>
      </c>
      <c r="V14" s="1109">
        <f t="shared" si="1"/>
        <v>71.191479333333334</v>
      </c>
      <c r="W14" s="1110">
        <f>係数!F22</f>
        <v>34.1</v>
      </c>
      <c r="X14" s="1110" t="s">
        <v>97</v>
      </c>
      <c r="Y14" s="1111">
        <f>係数!H22</f>
        <v>2.4500000000000001E-2</v>
      </c>
      <c r="Z14" s="1112" t="s">
        <v>4489</v>
      </c>
    </row>
    <row r="15" spans="2:26" ht="30" customHeight="1">
      <c r="B15" s="1097"/>
      <c r="C15" s="1786"/>
      <c r="D15" s="1592"/>
      <c r="E15" s="2747" t="s">
        <v>4202</v>
      </c>
      <c r="F15" s="2748"/>
      <c r="G15" s="2748"/>
      <c r="H15" s="2748"/>
      <c r="I15" s="2749"/>
      <c r="J15" s="2718" t="s">
        <v>6298</v>
      </c>
      <c r="K15" s="2719"/>
      <c r="L15" s="2719"/>
      <c r="M15" s="2719"/>
      <c r="N15" s="2719"/>
      <c r="O15" s="2719"/>
      <c r="P15" s="2719"/>
      <c r="Q15" s="2720"/>
      <c r="R15" s="1106" t="s">
        <v>4225</v>
      </c>
      <c r="S15" s="1107">
        <f>IF('STEP２（第１、2表）'!U115=0,"",'STEP２（第１、2表）'!U115)</f>
        <v>213.60000000000002</v>
      </c>
      <c r="T15" s="1108">
        <f t="shared" si="0"/>
        <v>639.58461599999998</v>
      </c>
      <c r="U15" s="1101">
        <f>IF('STEP２（第１、2表）'!BE115=0,"",'STEP２（第１、2表）'!BE115)</f>
        <v>24.24</v>
      </c>
      <c r="V15" s="1109">
        <f t="shared" si="1"/>
        <v>72.582074399999996</v>
      </c>
      <c r="W15" s="1110">
        <f>係数!F23</f>
        <v>50.1</v>
      </c>
      <c r="X15" s="1110" t="s">
        <v>97</v>
      </c>
      <c r="Y15" s="1111">
        <f>係数!H23</f>
        <v>1.6299999999999999E-2</v>
      </c>
      <c r="Z15" s="1112" t="s">
        <v>4489</v>
      </c>
    </row>
    <row r="16" spans="2:26" ht="27.75" customHeight="1">
      <c r="B16" s="1097"/>
      <c r="C16" s="1786"/>
      <c r="D16" s="1592"/>
      <c r="E16" s="2750"/>
      <c r="F16" s="2751"/>
      <c r="G16" s="2751"/>
      <c r="H16" s="2751"/>
      <c r="I16" s="2752"/>
      <c r="J16" s="2718" t="s">
        <v>6297</v>
      </c>
      <c r="K16" s="2719"/>
      <c r="L16" s="2719"/>
      <c r="M16" s="2719"/>
      <c r="N16" s="2719"/>
      <c r="O16" s="2719"/>
      <c r="P16" s="2719"/>
      <c r="Q16" s="2720"/>
      <c r="R16" s="1106" t="s">
        <v>4204</v>
      </c>
      <c r="S16" s="1107">
        <f>IF('STEP２（第１、2表）'!U117=0,"",'STEP２（第１、2表）'!U117)</f>
        <v>0.22560000000000005</v>
      </c>
      <c r="T16" s="1108">
        <f t="shared" si="0"/>
        <v>0.54912844800000016</v>
      </c>
      <c r="U16" s="1101">
        <f>IF('STEP２（第１、2表）'!BE117=0,"",'STEP２（第１、2表）'!BE117)</f>
        <v>25.24</v>
      </c>
      <c r="V16" s="1109">
        <f t="shared" si="1"/>
        <v>61.436179199999998</v>
      </c>
      <c r="W16" s="1110">
        <f>係数!F24</f>
        <v>46.1</v>
      </c>
      <c r="X16" s="1110" t="s">
        <v>6216</v>
      </c>
      <c r="Y16" s="1111">
        <f>係数!H24</f>
        <v>1.44E-2</v>
      </c>
      <c r="Z16" s="1112" t="s">
        <v>4489</v>
      </c>
    </row>
    <row r="17" spans="2:27" ht="27.75" customHeight="1">
      <c r="B17" s="1097"/>
      <c r="C17" s="1786"/>
      <c r="D17" s="1592"/>
      <c r="E17" s="2741" t="s">
        <v>4205</v>
      </c>
      <c r="F17" s="2742"/>
      <c r="G17" s="2742"/>
      <c r="H17" s="2742"/>
      <c r="I17" s="2743"/>
      <c r="J17" s="2718" t="s">
        <v>6296</v>
      </c>
      <c r="K17" s="2719"/>
      <c r="L17" s="2719"/>
      <c r="M17" s="2719"/>
      <c r="N17" s="2719"/>
      <c r="O17" s="2719"/>
      <c r="P17" s="2719"/>
      <c r="Q17" s="2720"/>
      <c r="R17" s="1106" t="s">
        <v>4225</v>
      </c>
      <c r="S17" s="1107">
        <f>IF('STEP２（第１、2表）'!U119=0,"",'STEP２（第１、2表）'!U119)</f>
        <v>237.60000000000005</v>
      </c>
      <c r="T17" s="1108">
        <f t="shared" si="0"/>
        <v>662.39949600000011</v>
      </c>
      <c r="U17" s="1101">
        <f>IF('STEP２（第１、2表）'!BE119=0,"",'STEP２（第１、2表）'!BE119)</f>
        <v>26.24</v>
      </c>
      <c r="V17" s="1109">
        <f t="shared" si="1"/>
        <v>73.15388373333333</v>
      </c>
      <c r="W17" s="1110">
        <f>係数!F25</f>
        <v>54.7</v>
      </c>
      <c r="X17" s="1110" t="s">
        <v>97</v>
      </c>
      <c r="Y17" s="1111">
        <f>係数!H25</f>
        <v>1.3899999999999999E-2</v>
      </c>
      <c r="Z17" s="1112" t="s">
        <v>4489</v>
      </c>
    </row>
    <row r="18" spans="2:27" ht="26.25" customHeight="1">
      <c r="B18" s="1097"/>
      <c r="C18" s="1786"/>
      <c r="D18" s="1592"/>
      <c r="E18" s="2753"/>
      <c r="F18" s="2754"/>
      <c r="G18" s="2754"/>
      <c r="H18" s="2754"/>
      <c r="I18" s="2755"/>
      <c r="J18" s="2718" t="s">
        <v>4207</v>
      </c>
      <c r="K18" s="2719"/>
      <c r="L18" s="2719"/>
      <c r="M18" s="2719"/>
      <c r="N18" s="2719"/>
      <c r="O18" s="2719"/>
      <c r="P18" s="2719"/>
      <c r="Q18" s="2720"/>
      <c r="R18" s="1106" t="s">
        <v>4204</v>
      </c>
      <c r="S18" s="1107">
        <f>IF('STEP２（第１、2表）'!U121=0,"",'STEP２（第１、2表）'!U121)</f>
        <v>0.24960000000000004</v>
      </c>
      <c r="T18" s="1108">
        <f t="shared" si="0"/>
        <v>0.4884971520000001</v>
      </c>
      <c r="U18" s="1101">
        <f>IF('STEP２（第１、2表）'!BE121=0,"",'STEP２（第１、2表）'!BE121)</f>
        <v>27.24</v>
      </c>
      <c r="V18" s="1109">
        <f t="shared" si="1"/>
        <v>53.311948799999989</v>
      </c>
      <c r="W18" s="1110">
        <f>係数!F26</f>
        <v>38.4</v>
      </c>
      <c r="X18" s="1110" t="s">
        <v>6216</v>
      </c>
      <c r="Y18" s="1111">
        <f>係数!H26</f>
        <v>1.3899999999999999E-2</v>
      </c>
      <c r="Z18" s="1112" t="s">
        <v>4489</v>
      </c>
    </row>
    <row r="19" spans="2:27">
      <c r="B19" s="1097"/>
      <c r="C19" s="1786"/>
      <c r="D19" s="1592"/>
      <c r="E19" s="2747" t="s">
        <v>4208</v>
      </c>
      <c r="F19" s="2748"/>
      <c r="G19" s="2748"/>
      <c r="H19" s="2748"/>
      <c r="I19" s="2749"/>
      <c r="J19" s="2718" t="s">
        <v>4209</v>
      </c>
      <c r="K19" s="2719"/>
      <c r="L19" s="2719"/>
      <c r="M19" s="2719"/>
      <c r="N19" s="2719"/>
      <c r="O19" s="2719"/>
      <c r="P19" s="2719"/>
      <c r="Q19" s="2720"/>
      <c r="R19" s="1106" t="s">
        <v>4225</v>
      </c>
      <c r="S19" s="1107">
        <f>IF('STEP２（第１、2表）'!U123=0,"",'STEP２（第１、2表）'!U123)</f>
        <v>261.60000000000002</v>
      </c>
      <c r="T19" s="1108">
        <f t="shared" si="0"/>
        <v>677.214384</v>
      </c>
      <c r="U19" s="1101">
        <f>IF('STEP２（第１、2表）'!BE123=0,"",'STEP２（第１、2表）'!BE123)</f>
        <v>28.24</v>
      </c>
      <c r="V19" s="1109">
        <f t="shared" si="1"/>
        <v>73.106017599999987</v>
      </c>
      <c r="W19" s="1110">
        <f>係数!F27</f>
        <v>28.7</v>
      </c>
      <c r="X19" s="1110" t="s">
        <v>97</v>
      </c>
      <c r="Y19" s="1111">
        <f>係数!H27</f>
        <v>2.46E-2</v>
      </c>
      <c r="Z19" s="1112" t="s">
        <v>4489</v>
      </c>
    </row>
    <row r="20" spans="2:27">
      <c r="B20" s="1097"/>
      <c r="C20" s="1786"/>
      <c r="D20" s="1592"/>
      <c r="E20" s="2756"/>
      <c r="F20" s="1666"/>
      <c r="G20" s="1666"/>
      <c r="H20" s="1666"/>
      <c r="I20" s="2757"/>
      <c r="J20" s="2718" t="s">
        <v>4491</v>
      </c>
      <c r="K20" s="2719"/>
      <c r="L20" s="2719"/>
      <c r="M20" s="2719"/>
      <c r="N20" s="2719"/>
      <c r="O20" s="2719"/>
      <c r="P20" s="2719"/>
      <c r="Q20" s="2720"/>
      <c r="R20" s="1106" t="s">
        <v>4225</v>
      </c>
      <c r="S20" s="1107">
        <f>IF('STEP２（第１、2表）'!U125=0,"",'STEP２（第１、2表）'!U125)</f>
        <v>273.60000000000002</v>
      </c>
      <c r="T20" s="1108">
        <f t="shared" si="0"/>
        <v>710.31576000000007</v>
      </c>
      <c r="U20" s="1101">
        <f>IF('STEP２（第１、2表）'!BE125=0,"",'STEP２（第１、2表）'!BE125)</f>
        <v>29.24</v>
      </c>
      <c r="V20" s="1109">
        <f t="shared" si="1"/>
        <v>75.912400666666656</v>
      </c>
      <c r="W20" s="1110">
        <f>係数!F28</f>
        <v>28.9</v>
      </c>
      <c r="X20" s="1110" t="s">
        <v>4435</v>
      </c>
      <c r="Y20" s="1111">
        <f>係数!H28</f>
        <v>2.4500000000000001E-2</v>
      </c>
      <c r="Z20" s="1112" t="s">
        <v>4489</v>
      </c>
    </row>
    <row r="21" spans="2:27">
      <c r="B21" s="1097"/>
      <c r="C21" s="1786"/>
      <c r="D21" s="1592"/>
      <c r="E21" s="2756"/>
      <c r="F21" s="1666"/>
      <c r="G21" s="1666"/>
      <c r="H21" s="1666"/>
      <c r="I21" s="2757"/>
      <c r="J21" s="2718" t="s">
        <v>4490</v>
      </c>
      <c r="K21" s="2719"/>
      <c r="L21" s="2719"/>
      <c r="M21" s="2719"/>
      <c r="N21" s="2719"/>
      <c r="O21" s="2719"/>
      <c r="P21" s="2719"/>
      <c r="Q21" s="2720"/>
      <c r="R21" s="1106" t="s">
        <v>4225</v>
      </c>
      <c r="S21" s="1107">
        <f>IF('STEP２（第１、2表）'!U127=0,"",'STEP２（第１、2表）'!U127)</f>
        <v>285.60000000000002</v>
      </c>
      <c r="T21" s="1108">
        <f t="shared" si="0"/>
        <v>743.85757600000022</v>
      </c>
      <c r="U21" s="1101">
        <f>IF('STEP２（第１、2表）'!BE127=0,"",'STEP２（第１、2表）'!BE127)</f>
        <v>30.24</v>
      </c>
      <c r="V21" s="1109">
        <f t="shared" si="1"/>
        <v>78.761390399999996</v>
      </c>
      <c r="W21" s="1110">
        <f>係数!F29</f>
        <v>28.3</v>
      </c>
      <c r="X21" s="1110" t="s">
        <v>97</v>
      </c>
      <c r="Y21" s="1111">
        <f>係数!H29</f>
        <v>2.5100000000000001E-2</v>
      </c>
      <c r="Z21" s="1112" t="s">
        <v>4489</v>
      </c>
    </row>
    <row r="22" spans="2:27" ht="17.25" customHeight="1">
      <c r="B22" s="1097"/>
      <c r="C22" s="1786"/>
      <c r="D22" s="1592"/>
      <c r="E22" s="2756"/>
      <c r="F22" s="1666"/>
      <c r="G22" s="1666"/>
      <c r="H22" s="1666"/>
      <c r="I22" s="2757"/>
      <c r="J22" s="2718" t="s">
        <v>4211</v>
      </c>
      <c r="K22" s="2719"/>
      <c r="L22" s="2719"/>
      <c r="M22" s="2719"/>
      <c r="N22" s="2719"/>
      <c r="O22" s="2719"/>
      <c r="P22" s="2719"/>
      <c r="Q22" s="2720"/>
      <c r="R22" s="1106" t="s">
        <v>4225</v>
      </c>
      <c r="S22" s="1107">
        <f>IF('STEP２（第１、2表）'!U129=0,"",'STEP２（第１、2表）'!U129)</f>
        <v>297.60000000000008</v>
      </c>
      <c r="T22" s="1108">
        <f t="shared" si="0"/>
        <v>692.07177600000023</v>
      </c>
      <c r="U22" s="1101">
        <f>IF('STEP２（第１、2表）'!BE129=0,"",'STEP２（第１、2表）'!BE129)</f>
        <v>31.24</v>
      </c>
      <c r="V22" s="1109">
        <f t="shared" si="1"/>
        <v>72.648932399999993</v>
      </c>
      <c r="W22" s="1110">
        <f>係数!F30</f>
        <v>26.1</v>
      </c>
      <c r="X22" s="1110" t="s">
        <v>97</v>
      </c>
      <c r="Y22" s="1111">
        <f>係数!H30</f>
        <v>2.4299999999999999E-2</v>
      </c>
      <c r="Z22" s="1112" t="s">
        <v>4489</v>
      </c>
    </row>
    <row r="23" spans="2:27" ht="17.25" customHeight="1">
      <c r="B23" s="1097"/>
      <c r="C23" s="1786"/>
      <c r="D23" s="1592"/>
      <c r="E23" s="2756"/>
      <c r="F23" s="1666"/>
      <c r="G23" s="1666"/>
      <c r="H23" s="1666"/>
      <c r="I23" s="2757"/>
      <c r="J23" s="2718" t="s">
        <v>4212</v>
      </c>
      <c r="K23" s="2719"/>
      <c r="L23" s="2719"/>
      <c r="M23" s="2719"/>
      <c r="N23" s="2719"/>
      <c r="O23" s="2719"/>
      <c r="P23" s="2719"/>
      <c r="Q23" s="2720"/>
      <c r="R23" s="1106" t="s">
        <v>4225</v>
      </c>
      <c r="S23" s="1107">
        <f>IF('STEP２（第１、2表）'!U131=0,"",'STEP２（第１、2表）'!U131)</f>
        <v>309.60000000000008</v>
      </c>
      <c r="T23" s="1108">
        <f t="shared" si="0"/>
        <v>664.81852800000013</v>
      </c>
      <c r="U23" s="1101">
        <f>IF('STEP２（第１、2表）'!BE131=0,"",'STEP２（第１、2表）'!BE131)</f>
        <v>32.24</v>
      </c>
      <c r="V23" s="1109">
        <f t="shared" si="1"/>
        <v>69.230456533333324</v>
      </c>
      <c r="W23" s="1110">
        <f>係数!F31</f>
        <v>24.2</v>
      </c>
      <c r="X23" s="1110" t="s">
        <v>97</v>
      </c>
      <c r="Y23" s="1111">
        <f>係数!H31</f>
        <v>2.4199999999999999E-2</v>
      </c>
      <c r="Z23" s="1112" t="s">
        <v>4489</v>
      </c>
    </row>
    <row r="24" spans="2:27" ht="17.25" customHeight="1">
      <c r="B24" s="1097"/>
      <c r="C24" s="1786"/>
      <c r="D24" s="1592"/>
      <c r="E24" s="2750"/>
      <c r="F24" s="2751"/>
      <c r="G24" s="2751"/>
      <c r="H24" s="2751"/>
      <c r="I24" s="2752"/>
      <c r="J24" s="2718" t="s">
        <v>4213</v>
      </c>
      <c r="K24" s="2719"/>
      <c r="L24" s="2719"/>
      <c r="M24" s="2719"/>
      <c r="N24" s="2719"/>
      <c r="O24" s="2719"/>
      <c r="P24" s="2719"/>
      <c r="Q24" s="2720"/>
      <c r="R24" s="1106" t="s">
        <v>4225</v>
      </c>
      <c r="S24" s="1107">
        <f>IF('STEP２（第１、2表）'!U133=0,"",'STEP２（第１、2表）'!U133)</f>
        <v>321.60000000000008</v>
      </c>
      <c r="T24" s="1108">
        <f t="shared" si="0"/>
        <v>849.04758400000026</v>
      </c>
      <c r="U24" s="1101">
        <f>IF('STEP２（第１、2表）'!BE133=0,"",'STEP２（第１、2表）'!BE133)</f>
        <v>33.24</v>
      </c>
      <c r="V24" s="1109">
        <f t="shared" si="1"/>
        <v>87.756037600000013</v>
      </c>
      <c r="W24" s="1110">
        <f>係数!F32</f>
        <v>27.8</v>
      </c>
      <c r="X24" s="1110" t="s">
        <v>97</v>
      </c>
      <c r="Y24" s="1111">
        <f>係数!H32</f>
        <v>2.5899999999999999E-2</v>
      </c>
      <c r="Z24" s="1112" t="s">
        <v>4489</v>
      </c>
    </row>
    <row r="25" spans="2:27" ht="17.25" customHeight="1">
      <c r="B25" s="1097"/>
      <c r="C25" s="1786"/>
      <c r="D25" s="1592"/>
      <c r="E25" s="2724" t="s">
        <v>4215</v>
      </c>
      <c r="F25" s="2725"/>
      <c r="G25" s="2725"/>
      <c r="H25" s="2725"/>
      <c r="I25" s="2725"/>
      <c r="J25" s="2725"/>
      <c r="K25" s="2725"/>
      <c r="L25" s="2725"/>
      <c r="M25" s="2725"/>
      <c r="N25" s="2725"/>
      <c r="O25" s="2725"/>
      <c r="P25" s="2725"/>
      <c r="Q25" s="2726"/>
      <c r="R25" s="1106" t="s">
        <v>4225</v>
      </c>
      <c r="S25" s="1107">
        <f>IF('STEP２（第１、2表）'!U135=0,"",'STEP２（第１、2表）'!U135)</f>
        <v>333.60000000000008</v>
      </c>
      <c r="T25" s="1108">
        <f t="shared" si="0"/>
        <v>1060.6367200000002</v>
      </c>
      <c r="U25" s="1101">
        <f>IF('STEP２（第１、2表）'!BE135=0,"",'STEP２（第１、2表）'!BE135)</f>
        <v>34.24</v>
      </c>
      <c r="V25" s="1109">
        <f t="shared" si="1"/>
        <v>108.86151466666666</v>
      </c>
      <c r="W25" s="1110">
        <f>係数!F33</f>
        <v>29</v>
      </c>
      <c r="X25" s="1110" t="s">
        <v>4435</v>
      </c>
      <c r="Y25" s="1111">
        <f>係数!H33</f>
        <v>2.9899999999999999E-2</v>
      </c>
      <c r="Z25" s="1112" t="s">
        <v>4489</v>
      </c>
    </row>
    <row r="26" spans="2:27" ht="17.25" customHeight="1">
      <c r="B26" s="259"/>
      <c r="C26" s="1786"/>
      <c r="D26" s="1592"/>
      <c r="E26" s="2724" t="s">
        <v>4216</v>
      </c>
      <c r="F26" s="2725"/>
      <c r="G26" s="2725"/>
      <c r="H26" s="2725"/>
      <c r="I26" s="2725"/>
      <c r="J26" s="2725"/>
      <c r="K26" s="2725"/>
      <c r="L26" s="2725"/>
      <c r="M26" s="2725"/>
      <c r="N26" s="2725"/>
      <c r="O26" s="2725"/>
      <c r="P26" s="2725"/>
      <c r="Q26" s="2726"/>
      <c r="R26" s="1106" t="s">
        <v>4225</v>
      </c>
      <c r="S26" s="1107">
        <f>IF('STEP２（第１、2表）'!U137=0,"",'STEP２（第１、2表）'!U137)</f>
        <v>345.60000000000008</v>
      </c>
      <c r="T26" s="1108">
        <f t="shared" si="0"/>
        <v>987.87110400000017</v>
      </c>
      <c r="U26" s="1101">
        <f>IF('STEP２（第１、2表）'!BE137=0,"",'STEP２（第１、2表）'!BE137)</f>
        <v>35.24</v>
      </c>
      <c r="V26" s="1109">
        <f t="shared" si="1"/>
        <v>100.73083826666665</v>
      </c>
      <c r="W26" s="1110">
        <f>係数!F34</f>
        <v>37.299999999999997</v>
      </c>
      <c r="X26" s="1110" t="s">
        <v>97</v>
      </c>
      <c r="Y26" s="1111">
        <f>係数!H34</f>
        <v>2.0899999999999998E-2</v>
      </c>
      <c r="Z26" s="1112" t="s">
        <v>4489</v>
      </c>
    </row>
    <row r="27" spans="2:27" ht="17.25" customHeight="1">
      <c r="B27" s="259"/>
      <c r="C27" s="1786"/>
      <c r="D27" s="1592"/>
      <c r="E27" s="2724" t="s">
        <v>4217</v>
      </c>
      <c r="F27" s="2725"/>
      <c r="G27" s="2725"/>
      <c r="H27" s="2725"/>
      <c r="I27" s="2725"/>
      <c r="J27" s="2725"/>
      <c r="K27" s="2725"/>
      <c r="L27" s="2725"/>
      <c r="M27" s="2725"/>
      <c r="N27" s="2725"/>
      <c r="O27" s="2725"/>
      <c r="P27" s="2725"/>
      <c r="Q27" s="2726"/>
      <c r="R27" s="1106" t="s">
        <v>4204</v>
      </c>
      <c r="S27" s="1107">
        <f>IF('STEP２（第１、2表）'!U139=0,"",'STEP２（第１、2表）'!U139)</f>
        <v>0.35760000000000008</v>
      </c>
      <c r="T27" s="1108">
        <f t="shared" si="0"/>
        <v>0.26297427200000006</v>
      </c>
      <c r="U27" s="1101">
        <f>IF('STEP２（第１、2表）'!BE139=0,"",'STEP２（第１、2表）'!BE139)</f>
        <v>36.24</v>
      </c>
      <c r="V27" s="1109">
        <f t="shared" si="1"/>
        <v>26.650412800000002</v>
      </c>
      <c r="W27" s="1110">
        <f>係数!F35</f>
        <v>18.399999999999999</v>
      </c>
      <c r="X27" s="1110" t="s">
        <v>6216</v>
      </c>
      <c r="Y27" s="1111">
        <f>係数!H35</f>
        <v>1.09E-2</v>
      </c>
      <c r="Z27" s="1112" t="s">
        <v>4489</v>
      </c>
    </row>
    <row r="28" spans="2:27" ht="17.25" customHeight="1">
      <c r="B28" s="259"/>
      <c r="C28" s="1786"/>
      <c r="D28" s="1592"/>
      <c r="E28" s="2724" t="s">
        <v>4218</v>
      </c>
      <c r="F28" s="2725"/>
      <c r="G28" s="2725"/>
      <c r="H28" s="2725"/>
      <c r="I28" s="2725"/>
      <c r="J28" s="2725"/>
      <c r="K28" s="2725"/>
      <c r="L28" s="2725"/>
      <c r="M28" s="2725"/>
      <c r="N28" s="2725"/>
      <c r="O28" s="2725"/>
      <c r="P28" s="2725"/>
      <c r="Q28" s="2726"/>
      <c r="R28" s="1106" t="s">
        <v>4204</v>
      </c>
      <c r="S28" s="1107">
        <f>IF('STEP２（第１、2表）'!U141=0,"",'STEP２（第１、2表）'!U141)</f>
        <v>0.3696000000000001</v>
      </c>
      <c r="T28" s="1108">
        <f t="shared" si="0"/>
        <v>0.11556061440000003</v>
      </c>
      <c r="U28" s="1101">
        <f>IF('STEP２（第１、2表）'!BE141=0,"",'STEP２（第１、2表）'!BE141)</f>
        <v>37.24</v>
      </c>
      <c r="V28" s="1109">
        <f t="shared" si="1"/>
        <v>11.643607359999999</v>
      </c>
      <c r="W28" s="1110">
        <f>係数!F36</f>
        <v>3.23</v>
      </c>
      <c r="X28" s="1110" t="s">
        <v>6216</v>
      </c>
      <c r="Y28" s="1111">
        <f>係数!H36</f>
        <v>2.64E-2</v>
      </c>
      <c r="Z28" s="1112" t="s">
        <v>4489</v>
      </c>
    </row>
    <row r="29" spans="2:27" ht="17.25" customHeight="1">
      <c r="B29" s="259"/>
      <c r="C29" s="1786"/>
      <c r="D29" s="1592"/>
      <c r="E29" s="2724" t="s">
        <v>4219</v>
      </c>
      <c r="F29" s="2725"/>
      <c r="G29" s="2725"/>
      <c r="H29" s="2725"/>
      <c r="I29" s="2725"/>
      <c r="J29" s="2725"/>
      <c r="K29" s="2725"/>
      <c r="L29" s="2725"/>
      <c r="M29" s="2725"/>
      <c r="N29" s="2725"/>
      <c r="O29" s="2725"/>
      <c r="P29" s="2725"/>
      <c r="Q29" s="2726"/>
      <c r="R29" s="1106" t="s">
        <v>4204</v>
      </c>
      <c r="S29" s="1107">
        <f>IF('STEP２（第１、2表）'!U143=0,"",'STEP２（第１、2表）'!U143)</f>
        <v>0.38160000000000011</v>
      </c>
      <c r="T29" s="1108">
        <f t="shared" si="0"/>
        <v>0.12743913600000004</v>
      </c>
      <c r="U29" s="1101">
        <f>IF('STEP２（第１、2表）'!BE143=0,"",'STEP２（第１、2表）'!BE143)</f>
        <v>38.24</v>
      </c>
      <c r="V29" s="1109">
        <f t="shared" si="1"/>
        <v>12.770630400000002</v>
      </c>
      <c r="W29" s="1110">
        <f>係数!F37</f>
        <v>3.45</v>
      </c>
      <c r="X29" s="1110" t="s">
        <v>6216</v>
      </c>
      <c r="Y29" s="1111">
        <f>係数!H37</f>
        <v>2.64E-2</v>
      </c>
      <c r="Z29" s="1112" t="s">
        <v>4489</v>
      </c>
    </row>
    <row r="30" spans="2:27" ht="17.25" customHeight="1">
      <c r="B30" s="279"/>
      <c r="C30" s="1786"/>
      <c r="D30" s="1592"/>
      <c r="E30" s="2724" t="s">
        <v>4220</v>
      </c>
      <c r="F30" s="2725"/>
      <c r="G30" s="2725"/>
      <c r="H30" s="2725"/>
      <c r="I30" s="2725"/>
      <c r="J30" s="2725"/>
      <c r="K30" s="2725"/>
      <c r="L30" s="2725"/>
      <c r="M30" s="2725"/>
      <c r="N30" s="2725"/>
      <c r="O30" s="2725"/>
      <c r="P30" s="2725"/>
      <c r="Q30" s="2726"/>
      <c r="R30" s="1106" t="s">
        <v>4204</v>
      </c>
      <c r="S30" s="1107">
        <f>IF('STEP２（第１、2表）'!U145=0,"",'STEP２（第１、2表）'!U145)</f>
        <v>0.39360000000000006</v>
      </c>
      <c r="T30" s="1108">
        <f t="shared" si="0"/>
        <v>0.45642643200000016</v>
      </c>
      <c r="U30" s="1101">
        <f>IF('STEP２（第１、2表）'!BE145=0,"",'STEP２（第１、2表）'!BE145)</f>
        <v>39.24</v>
      </c>
      <c r="V30" s="1109">
        <f t="shared" si="1"/>
        <v>45.503488800000007</v>
      </c>
      <c r="W30" s="1110">
        <f>係数!F38</f>
        <v>7.53</v>
      </c>
      <c r="X30" s="1110" t="s">
        <v>6216</v>
      </c>
      <c r="Y30" s="1111">
        <f>係数!H38</f>
        <v>4.2000000000000003E-2</v>
      </c>
      <c r="Z30" s="1112" t="s">
        <v>4489</v>
      </c>
      <c r="AA30" s="240"/>
    </row>
    <row r="31" spans="2:27" ht="17.25" customHeight="1">
      <c r="B31" s="279"/>
      <c r="C31" s="1786"/>
      <c r="D31" s="1592"/>
      <c r="E31" s="2741" t="s">
        <v>4394</v>
      </c>
      <c r="F31" s="2742"/>
      <c r="G31" s="2742"/>
      <c r="H31" s="2742"/>
      <c r="I31" s="2743"/>
      <c r="J31" s="2718" t="s">
        <v>90</v>
      </c>
      <c r="K31" s="2719"/>
      <c r="L31" s="2719"/>
      <c r="M31" s="2719"/>
      <c r="N31" s="2719"/>
      <c r="O31" s="2719"/>
      <c r="P31" s="2719"/>
      <c r="Q31" s="2720"/>
      <c r="R31" s="1106" t="s">
        <v>4204</v>
      </c>
      <c r="S31" s="1107">
        <f>IF('STEP２（第１、2表）'!U147=0,"",'STEP２（第１、2表）'!U147)</f>
        <v>0.40560000000000007</v>
      </c>
      <c r="T31" s="1108">
        <f>IF(S31="","",S31*W31*Y31*44/12)</f>
        <v>3.271840000000001</v>
      </c>
      <c r="U31" s="1101">
        <f>IF('STEP２（第１、2表）'!BE147=0,"",'STEP２（第１、2表）'!BE147)</f>
        <v>40.24</v>
      </c>
      <c r="V31" s="1109">
        <f t="shared" si="1"/>
        <v>324.60266666666672</v>
      </c>
      <c r="W31" s="1110">
        <v>2</v>
      </c>
      <c r="X31" s="1110" t="s">
        <v>6216</v>
      </c>
      <c r="Y31" s="1111">
        <f>係数!H39</f>
        <v>1.1000000000000001</v>
      </c>
      <c r="Z31" s="1118" t="s">
        <v>4489</v>
      </c>
      <c r="AA31" s="240"/>
    </row>
    <row r="32" spans="2:27" ht="30.75" customHeight="1">
      <c r="B32" s="279"/>
      <c r="C32" s="1786"/>
      <c r="D32" s="1592"/>
      <c r="E32" s="2753"/>
      <c r="F32" s="2754"/>
      <c r="G32" s="2754"/>
      <c r="H32" s="2754"/>
      <c r="I32" s="2755"/>
      <c r="J32" s="1119" t="s">
        <v>4221</v>
      </c>
      <c r="K32" s="2770" t="str">
        <f>IF('STEP２（第１、2表）'!J149 = "","",'STEP２（第１、2表）'!J149)</f>
        <v>エネルギーA</v>
      </c>
      <c r="L32" s="2770"/>
      <c r="M32" s="2770"/>
      <c r="N32" s="2770"/>
      <c r="O32" s="2770"/>
      <c r="P32" s="2770"/>
      <c r="Q32" s="1120" t="s">
        <v>4222</v>
      </c>
      <c r="R32" s="1218" t="str">
        <f>IF('STEP２（第１、2表）'!Q149 = "","-",'STEP２（第１、2表）'!Q149)</f>
        <v>千m3</v>
      </c>
      <c r="S32" s="1107">
        <f>IF('STEP２（第１、2表）'!U149 = "","",'STEP２（第１、2表）'!U149)</f>
        <v>0.41760000000000008</v>
      </c>
      <c r="T32" s="1219">
        <f>IF(S32="","",S32*W32*Y32*44/12)</f>
        <v>0</v>
      </c>
      <c r="U32" s="1220">
        <f>IF('STEP２（第１、2表）'!BE149=0,"",'STEP２（第１、2表）'!BE149)</f>
        <v>41.24</v>
      </c>
      <c r="V32" s="1109">
        <f>IF(U32="","",U32*W32*Y32*44/12)</f>
        <v>0</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86"/>
      <c r="D33" s="1592"/>
      <c r="E33" s="2758" t="s">
        <v>4223</v>
      </c>
      <c r="F33" s="2759"/>
      <c r="G33" s="2759"/>
      <c r="H33" s="2759"/>
      <c r="I33" s="2759"/>
      <c r="J33" s="2759"/>
      <c r="K33" s="2759"/>
      <c r="L33" s="2759"/>
      <c r="M33" s="2759"/>
      <c r="N33" s="2759"/>
      <c r="O33" s="2759"/>
      <c r="P33" s="2759"/>
      <c r="Q33" s="2760"/>
      <c r="R33" s="1106"/>
      <c r="S33" s="1101">
        <f>IF(SUM(S4:S32)=0,0,SUM(S4:S32))</f>
        <v>4440.4007999999994</v>
      </c>
      <c r="T33" s="1126">
        <f>SUM(T4:T32)</f>
        <v>11906.432962054401</v>
      </c>
      <c r="U33" s="1101">
        <f>IF(SUM(U4:U32)=0,0,SUM(U4:U32))</f>
        <v>789.96000000000015</v>
      </c>
      <c r="V33" s="1127">
        <f>SUM(V4:V32)</f>
        <v>1886.9622950933331</v>
      </c>
      <c r="W33" s="1123"/>
      <c r="X33" s="1146"/>
      <c r="Y33" s="1125"/>
      <c r="Z33" s="1236"/>
      <c r="AA33" s="240"/>
    </row>
    <row r="34" spans="2:32" ht="17.25" customHeight="1">
      <c r="B34" s="259"/>
      <c r="C34" s="1711" t="s">
        <v>4404</v>
      </c>
      <c r="D34" s="1589"/>
      <c r="E34" s="2718" t="s">
        <v>4224</v>
      </c>
      <c r="F34" s="2719"/>
      <c r="G34" s="2719"/>
      <c r="H34" s="2719"/>
      <c r="I34" s="2719"/>
      <c r="J34" s="2719"/>
      <c r="K34" s="2719"/>
      <c r="L34" s="2719"/>
      <c r="M34" s="2719"/>
      <c r="N34" s="2719"/>
      <c r="O34" s="2719"/>
      <c r="P34" s="2719"/>
      <c r="Q34" s="2720"/>
      <c r="R34" s="1106" t="s">
        <v>4225</v>
      </c>
      <c r="S34" s="1128">
        <f>IF('STEP２（第１、2表）'!U153=0,"",'STEP２（第１、2表）'!U153)</f>
        <v>429.60000000000008</v>
      </c>
      <c r="T34" s="1129"/>
      <c r="U34" s="1101">
        <f>IF('STEP２（第１、2表）'!BE153=0,"",'STEP２（第１、2表）'!BE153)</f>
        <v>42.24</v>
      </c>
      <c r="V34" s="1155"/>
      <c r="W34" s="1131">
        <f>係数!F44</f>
        <v>13.6</v>
      </c>
      <c r="X34" s="1110" t="s">
        <v>4435</v>
      </c>
      <c r="Y34" s="1132"/>
      <c r="Z34" s="1133"/>
      <c r="AA34" s="240"/>
    </row>
    <row r="35" spans="2:32" ht="17.25" customHeight="1">
      <c r="B35" s="259"/>
      <c r="C35" s="1786"/>
      <c r="D35" s="1592"/>
      <c r="E35" s="2718" t="s">
        <v>4226</v>
      </c>
      <c r="F35" s="2719"/>
      <c r="G35" s="2719"/>
      <c r="H35" s="2719"/>
      <c r="I35" s="2719"/>
      <c r="J35" s="2719"/>
      <c r="K35" s="2719"/>
      <c r="L35" s="2719"/>
      <c r="M35" s="2719"/>
      <c r="N35" s="2719"/>
      <c r="O35" s="2719"/>
      <c r="P35" s="2719"/>
      <c r="Q35" s="2720"/>
      <c r="R35" s="1106" t="s">
        <v>4225</v>
      </c>
      <c r="S35" s="1128">
        <f>IF('STEP２（第１、2表）'!U155=0,"",'STEP２（第１、2表）'!U155)</f>
        <v>441.60000000000008</v>
      </c>
      <c r="T35" s="1129"/>
      <c r="U35" s="1101">
        <f>IF('STEP２（第１、2表）'!BE155=0,"",'STEP２（第１、2表）'!BE155)</f>
        <v>43.24</v>
      </c>
      <c r="V35" s="1155"/>
      <c r="W35" s="1131">
        <f>係数!F45</f>
        <v>13.2</v>
      </c>
      <c r="X35" s="1110" t="s">
        <v>4435</v>
      </c>
      <c r="Y35" s="1125"/>
      <c r="Z35" s="1134"/>
      <c r="AE35" s="1135"/>
      <c r="AF35" s="1136"/>
    </row>
    <row r="36" spans="2:32" ht="17.25" customHeight="1">
      <c r="B36" s="259"/>
      <c r="C36" s="1786"/>
      <c r="D36" s="1592"/>
      <c r="E36" s="2718" t="s">
        <v>4227</v>
      </c>
      <c r="F36" s="2719"/>
      <c r="G36" s="2719"/>
      <c r="H36" s="2719"/>
      <c r="I36" s="2719"/>
      <c r="J36" s="2719"/>
      <c r="K36" s="2719"/>
      <c r="L36" s="2719"/>
      <c r="M36" s="2719"/>
      <c r="N36" s="2719"/>
      <c r="O36" s="2719"/>
      <c r="P36" s="2719"/>
      <c r="Q36" s="2720"/>
      <c r="R36" s="1106" t="s">
        <v>4225</v>
      </c>
      <c r="S36" s="1128">
        <f>IF('STEP２（第１、2表）'!U157=0,"",'STEP２（第１、2表）'!U157)</f>
        <v>453.60000000000008</v>
      </c>
      <c r="T36" s="1129"/>
      <c r="U36" s="1101">
        <f>IF('STEP２（第１、2表）'!BE157=0,"",'STEP２（第１、2表）'!BE157)</f>
        <v>44.24</v>
      </c>
      <c r="V36" s="1155"/>
      <c r="W36" s="1131">
        <f>係数!F46</f>
        <v>17.100000000000001</v>
      </c>
      <c r="X36" s="1110" t="s">
        <v>4435</v>
      </c>
      <c r="Y36" s="1125"/>
      <c r="Z36" s="1134"/>
    </row>
    <row r="37" spans="2:32" ht="17.25" customHeight="1">
      <c r="B37" s="259"/>
      <c r="C37" s="1786"/>
      <c r="D37" s="1592"/>
      <c r="E37" s="2718" t="s">
        <v>6293</v>
      </c>
      <c r="F37" s="2719"/>
      <c r="G37" s="2719"/>
      <c r="H37" s="2719"/>
      <c r="I37" s="2719"/>
      <c r="J37" s="2719"/>
      <c r="K37" s="2719"/>
      <c r="L37" s="2719"/>
      <c r="M37" s="2719"/>
      <c r="N37" s="2719"/>
      <c r="O37" s="2719"/>
      <c r="P37" s="2719"/>
      <c r="Q37" s="2720"/>
      <c r="R37" s="1106" t="s">
        <v>4228</v>
      </c>
      <c r="S37" s="1128">
        <f>IF('STEP２（第１、2表）'!U159=0,"",'STEP２（第１、2表）'!U159)</f>
        <v>465.60000000000008</v>
      </c>
      <c r="T37" s="1129"/>
      <c r="U37" s="1101">
        <f>IF('STEP２（第１、2表）'!BE159=0,"",'STEP２（第１、2表）'!BE159)</f>
        <v>45.24</v>
      </c>
      <c r="V37" s="1155"/>
      <c r="W37" s="1131">
        <f>係数!F47</f>
        <v>23.4</v>
      </c>
      <c r="X37" s="1110" t="s">
        <v>4406</v>
      </c>
      <c r="Y37" s="1125"/>
      <c r="Z37" s="1134"/>
    </row>
    <row r="38" spans="2:32" ht="17.25" customHeight="1">
      <c r="B38" s="259"/>
      <c r="C38" s="1786"/>
      <c r="D38" s="1592"/>
      <c r="E38" s="2718" t="s">
        <v>6292</v>
      </c>
      <c r="F38" s="2719"/>
      <c r="G38" s="2719"/>
      <c r="H38" s="2719"/>
      <c r="I38" s="2719"/>
      <c r="J38" s="2719"/>
      <c r="K38" s="2719"/>
      <c r="L38" s="2719"/>
      <c r="M38" s="2719"/>
      <c r="N38" s="2719"/>
      <c r="O38" s="2719"/>
      <c r="P38" s="2719"/>
      <c r="Q38" s="2720"/>
      <c r="R38" s="1106" t="s">
        <v>4228</v>
      </c>
      <c r="S38" s="1128">
        <f>IF('STEP２（第１、2表）'!U161=0,"",'STEP２（第１、2表）'!U161)</f>
        <v>477.60000000000008</v>
      </c>
      <c r="T38" s="1129"/>
      <c r="U38" s="1101">
        <f>IF('STEP２（第１、2表）'!BE161=0,"",'STEP２（第１、2表）'!BE161)</f>
        <v>46.24</v>
      </c>
      <c r="V38" s="1155"/>
      <c r="W38" s="1131">
        <f>係数!F48</f>
        <v>35.6</v>
      </c>
      <c r="X38" s="1110" t="s">
        <v>4406</v>
      </c>
      <c r="Y38" s="1137"/>
      <c r="Z38" s="1134"/>
    </row>
    <row r="39" spans="2:32" ht="17.25" customHeight="1">
      <c r="B39" s="259"/>
      <c r="C39" s="1786"/>
      <c r="D39" s="1592"/>
      <c r="E39" s="2718" t="s">
        <v>4229</v>
      </c>
      <c r="F39" s="2719"/>
      <c r="G39" s="2719"/>
      <c r="H39" s="2719"/>
      <c r="I39" s="2719"/>
      <c r="J39" s="2719"/>
      <c r="K39" s="2719"/>
      <c r="L39" s="2719"/>
      <c r="M39" s="2719"/>
      <c r="N39" s="2719"/>
      <c r="O39" s="2719"/>
      <c r="P39" s="2719"/>
      <c r="Q39" s="2720"/>
      <c r="R39" s="1106" t="s">
        <v>4204</v>
      </c>
      <c r="S39" s="1128">
        <f>IF('STEP２（第１、2表）'!U163=0,"",'STEP２（第１、2表）'!U163)</f>
        <v>0.48960000000000009</v>
      </c>
      <c r="T39" s="1129"/>
      <c r="U39" s="1101">
        <f>IF('STEP２（第１、2表）'!BE163=0,"",'STEP２（第１、2表）'!BE163)</f>
        <v>47.24</v>
      </c>
      <c r="V39" s="1155"/>
      <c r="W39" s="1131">
        <f>係数!F49</f>
        <v>21.2</v>
      </c>
      <c r="X39" s="1110" t="s">
        <v>6216</v>
      </c>
      <c r="Y39" s="1138"/>
      <c r="Z39" s="1139"/>
    </row>
    <row r="40" spans="2:32" ht="17.25" customHeight="1">
      <c r="B40" s="259"/>
      <c r="C40" s="1786"/>
      <c r="D40" s="1592"/>
      <c r="E40" s="2718" t="s">
        <v>6294</v>
      </c>
      <c r="F40" s="2719"/>
      <c r="G40" s="2719"/>
      <c r="H40" s="2719"/>
      <c r="I40" s="2719"/>
      <c r="J40" s="2719"/>
      <c r="K40" s="2719"/>
      <c r="L40" s="2719"/>
      <c r="M40" s="2719"/>
      <c r="N40" s="2719"/>
      <c r="O40" s="2719"/>
      <c r="P40" s="2719"/>
      <c r="Q40" s="2720"/>
      <c r="R40" s="1106" t="s">
        <v>4225</v>
      </c>
      <c r="S40" s="1128">
        <f>IF('STEP２（第１、2表）'!U165=0,"",'STEP２（第１、2表）'!U165)</f>
        <v>501.60000000000008</v>
      </c>
      <c r="T40" s="1129"/>
      <c r="U40" s="1101">
        <f>IF('STEP２（第１、2表）'!BE165=0,"",'STEP２（第１、2表）'!BE165)</f>
        <v>48.24</v>
      </c>
      <c r="V40" s="1155"/>
      <c r="W40" s="1131">
        <f>係数!F50</f>
        <v>13.2</v>
      </c>
      <c r="X40" s="1110" t="s">
        <v>4435</v>
      </c>
      <c r="Y40" s="1138"/>
      <c r="Z40" s="1139"/>
    </row>
    <row r="41" spans="2:32" ht="17.25" customHeight="1">
      <c r="B41" s="259"/>
      <c r="C41" s="1786"/>
      <c r="D41" s="1592"/>
      <c r="E41" s="2718" t="s">
        <v>4230</v>
      </c>
      <c r="F41" s="2719"/>
      <c r="G41" s="2719"/>
      <c r="H41" s="2719"/>
      <c r="I41" s="2719"/>
      <c r="J41" s="2719"/>
      <c r="K41" s="2719"/>
      <c r="L41" s="2719"/>
      <c r="M41" s="2719"/>
      <c r="N41" s="2719"/>
      <c r="O41" s="2719"/>
      <c r="P41" s="2719"/>
      <c r="Q41" s="2720"/>
      <c r="R41" s="1106" t="s">
        <v>4225</v>
      </c>
      <c r="S41" s="1128">
        <f>IF('STEP２（第１、2表）'!U167=0,"",'STEP２（第１、2表）'!U167)</f>
        <v>513.6</v>
      </c>
      <c r="T41" s="1140">
        <f t="shared" ref="T41:T50" si="2">IF(S41="","",S41*W41*Y41*44/12)</f>
        <v>549.14112</v>
      </c>
      <c r="U41" s="1101">
        <f>IF('STEP２（第１、2表）'!BE167=0,"",'STEP２（第１、2表）'!BE167)</f>
        <v>49.24</v>
      </c>
      <c r="V41" s="1130">
        <f t="shared" ref="V41:V50" si="3">IF(U41="","",U41*W41*Y41*44/12)</f>
        <v>52.647407999999992</v>
      </c>
      <c r="W41" s="1131">
        <f>係数!F51</f>
        <v>18</v>
      </c>
      <c r="X41" s="1110" t="s">
        <v>4435</v>
      </c>
      <c r="Y41" s="1141">
        <f>係数!H51</f>
        <v>1.6199999999999999E-2</v>
      </c>
      <c r="Z41" s="1112" t="s">
        <v>4489</v>
      </c>
    </row>
    <row r="42" spans="2:32" ht="17.25" customHeight="1">
      <c r="B42" s="259"/>
      <c r="C42" s="1786"/>
      <c r="D42" s="1592"/>
      <c r="E42" s="2718" t="s">
        <v>4231</v>
      </c>
      <c r="F42" s="2719"/>
      <c r="G42" s="2719"/>
      <c r="H42" s="2719"/>
      <c r="I42" s="2719"/>
      <c r="J42" s="2719"/>
      <c r="K42" s="2719"/>
      <c r="L42" s="2719"/>
      <c r="M42" s="2719"/>
      <c r="N42" s="2719"/>
      <c r="O42" s="2719"/>
      <c r="P42" s="2719"/>
      <c r="Q42" s="2720"/>
      <c r="R42" s="1106" t="s">
        <v>4225</v>
      </c>
      <c r="S42" s="1128">
        <f>IF('STEP２（第１、2表）'!U169=0,"",'STEP２（第１、2表）'!U169)</f>
        <v>525.6</v>
      </c>
      <c r="T42" s="1140">
        <f t="shared" si="2"/>
        <v>860.57188799999994</v>
      </c>
      <c r="U42" s="1101">
        <f>IF('STEP２（第１、2表）'!BE169=0,"",'STEP２（第１、2表）'!BE169)</f>
        <v>50.24</v>
      </c>
      <c r="V42" s="1130">
        <f t="shared" si="3"/>
        <v>82.258621866666658</v>
      </c>
      <c r="W42" s="1131">
        <f>係数!F52</f>
        <v>26.9</v>
      </c>
      <c r="X42" s="1110" t="s">
        <v>4435</v>
      </c>
      <c r="Y42" s="1141">
        <f>係数!H52</f>
        <v>1.66E-2</v>
      </c>
      <c r="Z42" s="1112" t="s">
        <v>4489</v>
      </c>
    </row>
    <row r="43" spans="2:32" ht="17.25" customHeight="1">
      <c r="B43" s="259"/>
      <c r="C43" s="1786"/>
      <c r="D43" s="1592"/>
      <c r="E43" s="2718" t="s">
        <v>4232</v>
      </c>
      <c r="F43" s="2719"/>
      <c r="G43" s="2719"/>
      <c r="H43" s="2719"/>
      <c r="I43" s="2719"/>
      <c r="J43" s="2719"/>
      <c r="K43" s="2719"/>
      <c r="L43" s="2719"/>
      <c r="M43" s="2719"/>
      <c r="N43" s="2719"/>
      <c r="O43" s="2719"/>
      <c r="P43" s="2719"/>
      <c r="Q43" s="2720"/>
      <c r="R43" s="1106" t="s">
        <v>4225</v>
      </c>
      <c r="S43" s="1128">
        <f>IF('STEP２（第１、2表）'!U171=0,"",'STEP２（第１、2表）'!U171)</f>
        <v>537.6</v>
      </c>
      <c r="T43" s="1140">
        <f t="shared" si="2"/>
        <v>883.49184000000014</v>
      </c>
      <c r="U43" s="1101">
        <f>IF('STEP２（第１、2表）'!BE171=0,"",'STEP２（第１、2表）'!BE171)</f>
        <v>51.24</v>
      </c>
      <c r="V43" s="1130">
        <f t="shared" si="3"/>
        <v>84.207815999999994</v>
      </c>
      <c r="W43" s="1131">
        <f>係数!F53</f>
        <v>33.200000000000003</v>
      </c>
      <c r="X43" s="1110" t="s">
        <v>4435</v>
      </c>
      <c r="Y43" s="1141">
        <f>係数!H53</f>
        <v>1.35E-2</v>
      </c>
      <c r="Z43" s="1112" t="s">
        <v>4489</v>
      </c>
    </row>
    <row r="44" spans="2:32" ht="17.25" customHeight="1">
      <c r="B44" s="259"/>
      <c r="C44" s="1786"/>
      <c r="D44" s="1592"/>
      <c r="E44" s="2718" t="s">
        <v>4233</v>
      </c>
      <c r="F44" s="2719"/>
      <c r="G44" s="2719"/>
      <c r="H44" s="2719"/>
      <c r="I44" s="2719"/>
      <c r="J44" s="2719"/>
      <c r="K44" s="2719"/>
      <c r="L44" s="2719"/>
      <c r="M44" s="2719"/>
      <c r="N44" s="2719"/>
      <c r="O44" s="2719"/>
      <c r="P44" s="2719"/>
      <c r="Q44" s="2720"/>
      <c r="R44" s="1106" t="s">
        <v>4225</v>
      </c>
      <c r="S44" s="1128">
        <f>IF('STEP２（第１、2表）'!U173=0,"",'STEP２（第１、2表）'!U173)</f>
        <v>549.6</v>
      </c>
      <c r="T44" s="1140">
        <f t="shared" si="2"/>
        <v>1517.4657520000001</v>
      </c>
      <c r="U44" s="1101">
        <f>IF('STEP２（第１、2表）'!BE173=0,"",'STEP２（第１、2表）'!BE173)</f>
        <v>52.24</v>
      </c>
      <c r="V44" s="1130">
        <f t="shared" si="3"/>
        <v>144.23655546666666</v>
      </c>
      <c r="W44" s="1131">
        <f>係数!F54</f>
        <v>29.3</v>
      </c>
      <c r="X44" s="1110" t="s">
        <v>4435</v>
      </c>
      <c r="Y44" s="1141">
        <f>係数!H54</f>
        <v>2.5700000000000001E-2</v>
      </c>
      <c r="Z44" s="1112" t="s">
        <v>4489</v>
      </c>
    </row>
    <row r="45" spans="2:32" ht="17.25" customHeight="1">
      <c r="B45" s="1097"/>
      <c r="C45" s="1786"/>
      <c r="D45" s="1592"/>
      <c r="E45" s="2718" t="s">
        <v>4234</v>
      </c>
      <c r="F45" s="2719"/>
      <c r="G45" s="2719"/>
      <c r="H45" s="2719"/>
      <c r="I45" s="2719"/>
      <c r="J45" s="2719"/>
      <c r="K45" s="2719"/>
      <c r="L45" s="2719"/>
      <c r="M45" s="2719"/>
      <c r="N45" s="2719"/>
      <c r="O45" s="2719"/>
      <c r="P45" s="2719"/>
      <c r="Q45" s="2720"/>
      <c r="R45" s="1106" t="s">
        <v>4228</v>
      </c>
      <c r="S45" s="1128">
        <f>IF('STEP２（第１、2表）'!U175=0,"",'STEP２（第１、2表）'!U175)</f>
        <v>561.6</v>
      </c>
      <c r="T45" s="1140">
        <f t="shared" si="2"/>
        <v>1481.7591360000004</v>
      </c>
      <c r="U45" s="1101">
        <f>IF('STEP２（第１、2表）'!BE175=0,"",'STEP２（第１、2表）'!BE175)</f>
        <v>53.24</v>
      </c>
      <c r="V45" s="1130">
        <f t="shared" si="3"/>
        <v>140.4716104</v>
      </c>
      <c r="W45" s="1131">
        <f>係数!F55</f>
        <v>40.200000000000003</v>
      </c>
      <c r="X45" s="1110" t="s">
        <v>4406</v>
      </c>
      <c r="Y45" s="1141">
        <f>係数!H55</f>
        <v>1.7899999999999999E-2</v>
      </c>
      <c r="Z45" s="1112" t="s">
        <v>4489</v>
      </c>
    </row>
    <row r="46" spans="2:32" ht="17.25" customHeight="1">
      <c r="B46" s="1097"/>
      <c r="C46" s="1786"/>
      <c r="D46" s="1592"/>
      <c r="E46" s="2718" t="s">
        <v>4235</v>
      </c>
      <c r="F46" s="2719"/>
      <c r="G46" s="2719"/>
      <c r="H46" s="2719"/>
      <c r="I46" s="2719"/>
      <c r="J46" s="2719"/>
      <c r="K46" s="2719"/>
      <c r="L46" s="2719"/>
      <c r="M46" s="2719"/>
      <c r="N46" s="2719"/>
      <c r="O46" s="2719"/>
      <c r="P46" s="2719"/>
      <c r="Q46" s="2720"/>
      <c r="R46" s="1106" t="s">
        <v>4204</v>
      </c>
      <c r="S46" s="1128">
        <f>IF('STEP２（第１、2表）'!U177=0,"",'STEP２（第１、2表）'!U177)</f>
        <v>0.5736</v>
      </c>
      <c r="T46" s="1129"/>
      <c r="U46" s="1101">
        <f>IF('STEP２（第１、2表）'!BE177=0,"",'STEP２（第１、2表）'!BE177)</f>
        <v>54.24</v>
      </c>
      <c r="V46" s="1155"/>
      <c r="W46" s="1131">
        <f>係数!F56</f>
        <v>21.2</v>
      </c>
      <c r="X46" s="1110" t="s">
        <v>6216</v>
      </c>
      <c r="Y46" s="1138"/>
      <c r="Z46" s="1139"/>
    </row>
    <row r="47" spans="2:32" ht="17.25" customHeight="1">
      <c r="B47" s="1097"/>
      <c r="C47" s="1786"/>
      <c r="D47" s="1592"/>
      <c r="E47" s="2718" t="s">
        <v>4236</v>
      </c>
      <c r="F47" s="2719"/>
      <c r="G47" s="2719"/>
      <c r="H47" s="2719"/>
      <c r="I47" s="2719"/>
      <c r="J47" s="2719"/>
      <c r="K47" s="2719"/>
      <c r="L47" s="2719"/>
      <c r="M47" s="2719"/>
      <c r="N47" s="2719"/>
      <c r="O47" s="2719"/>
      <c r="P47" s="2719"/>
      <c r="Q47" s="2720"/>
      <c r="R47" s="1106" t="s">
        <v>4225</v>
      </c>
      <c r="S47" s="1128">
        <f>IF('STEP２（第１、2表）'!U179=0,"",'STEP２（第１、2表）'!U179)</f>
        <v>585.6</v>
      </c>
      <c r="T47" s="1129"/>
      <c r="U47" s="1101">
        <f>IF('STEP２（第１、2表）'!BE179=0,"",'STEP２（第１、2表）'!BE179)</f>
        <v>55.24</v>
      </c>
      <c r="V47" s="1155"/>
      <c r="W47" s="1131">
        <f>係数!F57</f>
        <v>17.100000000000001</v>
      </c>
      <c r="X47" s="1110" t="s">
        <v>4435</v>
      </c>
      <c r="Y47" s="1138"/>
      <c r="Z47" s="1139"/>
    </row>
    <row r="48" spans="2:32" ht="17.25" customHeight="1">
      <c r="B48" s="1097"/>
      <c r="C48" s="1786"/>
      <c r="D48" s="1592"/>
      <c r="E48" s="2718" t="s">
        <v>4237</v>
      </c>
      <c r="F48" s="2719"/>
      <c r="G48" s="2719"/>
      <c r="H48" s="2719"/>
      <c r="I48" s="2719"/>
      <c r="J48" s="2719"/>
      <c r="K48" s="2719"/>
      <c r="L48" s="2719"/>
      <c r="M48" s="2719"/>
      <c r="N48" s="2719"/>
      <c r="O48" s="2719"/>
      <c r="P48" s="2719"/>
      <c r="Q48" s="2720"/>
      <c r="R48" s="1106" t="s">
        <v>4225</v>
      </c>
      <c r="S48" s="1128">
        <f>IF('STEP２（第１、2表）'!U181=0,"",'STEP２（第１、2表）'!U181)</f>
        <v>597.6</v>
      </c>
      <c r="T48" s="1129"/>
      <c r="U48" s="1101">
        <f>IF('STEP２（第１、2表）'!BE181=0,"",'STEP２（第１、2表）'!BE181)</f>
        <v>56.24</v>
      </c>
      <c r="V48" s="1155"/>
      <c r="W48" s="1131">
        <f>係数!F58</f>
        <v>142</v>
      </c>
      <c r="X48" s="1110" t="s">
        <v>4435</v>
      </c>
      <c r="Y48" s="1138"/>
      <c r="Z48" s="1139"/>
    </row>
    <row r="49" spans="2:28" ht="17.25" customHeight="1">
      <c r="B49" s="1097"/>
      <c r="C49" s="1786"/>
      <c r="D49" s="1592"/>
      <c r="E49" s="2718" t="s">
        <v>4238</v>
      </c>
      <c r="F49" s="2719"/>
      <c r="G49" s="2719"/>
      <c r="H49" s="2719"/>
      <c r="I49" s="2719"/>
      <c r="J49" s="2719"/>
      <c r="K49" s="2719"/>
      <c r="L49" s="2719"/>
      <c r="M49" s="2719"/>
      <c r="N49" s="2719"/>
      <c r="O49" s="2719"/>
      <c r="P49" s="2719"/>
      <c r="Q49" s="2720"/>
      <c r="R49" s="1106" t="s">
        <v>4225</v>
      </c>
      <c r="S49" s="1128">
        <f>IF('STEP２（第１、2表）'!U183=0,"",'STEP２（第１、2表）'!U183)</f>
        <v>609.6</v>
      </c>
      <c r="T49" s="1129"/>
      <c r="U49" s="1101">
        <f>IF('STEP２（第１、2表）'!BE183=0,"",'STEP２（第１、2表）'!BE183)</f>
        <v>57.24</v>
      </c>
      <c r="V49" s="1155"/>
      <c r="W49" s="1131">
        <f>係数!F59</f>
        <v>22.5</v>
      </c>
      <c r="X49" s="1110" t="s">
        <v>4435</v>
      </c>
      <c r="Y49" s="1138"/>
      <c r="Z49" s="1139"/>
      <c r="AA49" s="47" t="s">
        <v>7209</v>
      </c>
      <c r="AB49" s="47" t="s">
        <v>4574</v>
      </c>
    </row>
    <row r="50" spans="2:28" ht="27" customHeight="1">
      <c r="B50" s="1097"/>
      <c r="C50" s="1786"/>
      <c r="D50" s="1592"/>
      <c r="E50" s="2741" t="s">
        <v>4394</v>
      </c>
      <c r="F50" s="2742"/>
      <c r="G50" s="2742"/>
      <c r="H50" s="2743"/>
      <c r="I50" s="1119" t="s">
        <v>3095</v>
      </c>
      <c r="J50" s="1756" t="str">
        <f>IF('STEP２（第１、2表）'!I185=0,"-",'STEP２（第１、2表）'!I185)</f>
        <v>エネルギーB</v>
      </c>
      <c r="K50" s="1756"/>
      <c r="L50" s="1756"/>
      <c r="M50" s="1756"/>
      <c r="N50" s="1756"/>
      <c r="O50" s="1756"/>
      <c r="P50" s="1756"/>
      <c r="Q50" s="1115" t="s">
        <v>4222</v>
      </c>
      <c r="R50" s="1106" t="str">
        <f>IF('STEP２（第１、2表）'!Q185="","-",'STEP２（第１、2表）'!Q185)</f>
        <v>千m3</v>
      </c>
      <c r="S50" s="1128">
        <f>IF('STEP２（第１、2表）'!U185=0,"",'STEP２（第１、2表）'!U185)</f>
        <v>621.6</v>
      </c>
      <c r="T50" s="1140">
        <f t="shared" si="2"/>
        <v>2142448</v>
      </c>
      <c r="U50" s="1101">
        <f>IF('STEP２（第１、2表）'!BE185=0,"",'STEP２（第１、2表）'!BE185)</f>
        <v>58.24</v>
      </c>
      <c r="V50" s="1130">
        <f t="shared" si="3"/>
        <v>200733.8666666667</v>
      </c>
      <c r="W50" s="1117">
        <f>IF(RIGHT(J50,3)="推計値",係数!F40,IF(J50="FCCコーク",係数!F41,IF(J50="潤滑油",係数!F42,IF(J50="廃プラスチック類から製造された燃料炭化水素油",係数!F43,IF(AA50="",0,AA50)))))</f>
        <v>47</v>
      </c>
      <c r="X50" s="1110" t="str">
        <f>IF(RIGHT(J50,3)="推計値",係数!G40,IF(J50="FCCコーク",係数!G41,IF(J50="潤滑油",係数!G42,IF(J50="廃プラスチック類から製造された燃料炭化水素油",係数!G43,IF(AB50="","-","GJ/"&amp;AB50)))))</f>
        <v>GJ/千m3</v>
      </c>
      <c r="Y50" s="1141">
        <f>IF('STEP１（第１入力頁）'!J82="",0,'STEP１（第１入力頁）'!J82)</f>
        <v>20</v>
      </c>
      <c r="Z50" s="1142" t="s">
        <v>4407</v>
      </c>
      <c r="AA50" s="47">
        <v>47</v>
      </c>
      <c r="AB50" s="47" t="s">
        <v>7244</v>
      </c>
    </row>
    <row r="51" spans="2:28" ht="27.75" customHeight="1">
      <c r="B51" s="1097"/>
      <c r="C51" s="1786"/>
      <c r="D51" s="1592"/>
      <c r="E51" s="2753"/>
      <c r="F51" s="2754"/>
      <c r="G51" s="2754"/>
      <c r="H51" s="2755"/>
      <c r="I51" s="1119" t="s">
        <v>3095</v>
      </c>
      <c r="J51" s="2761"/>
      <c r="K51" s="2761"/>
      <c r="L51" s="2761"/>
      <c r="M51" s="2761"/>
      <c r="N51" s="2761"/>
      <c r="O51" s="2761"/>
      <c r="P51" s="2761"/>
      <c r="Q51" s="1115" t="s">
        <v>4222</v>
      </c>
      <c r="R51" s="1121"/>
      <c r="S51" s="1143"/>
      <c r="T51" s="1144"/>
      <c r="U51" s="1101"/>
      <c r="V51" s="1145"/>
      <c r="W51" s="1123"/>
      <c r="X51" s="1146"/>
      <c r="Y51" s="1138"/>
      <c r="Z51" s="1139"/>
    </row>
    <row r="52" spans="2:28" ht="17.25" customHeight="1">
      <c r="B52" s="1097"/>
      <c r="C52" s="1787"/>
      <c r="D52" s="1748"/>
      <c r="E52" s="2718" t="s">
        <v>4223</v>
      </c>
      <c r="F52" s="2719"/>
      <c r="G52" s="2719"/>
      <c r="H52" s="2719"/>
      <c r="I52" s="2719"/>
      <c r="J52" s="2719"/>
      <c r="K52" s="2719"/>
      <c r="L52" s="2719"/>
      <c r="M52" s="2719"/>
      <c r="N52" s="2719"/>
      <c r="O52" s="2719"/>
      <c r="P52" s="2719"/>
      <c r="Q52" s="2720"/>
      <c r="R52" s="1106"/>
      <c r="S52" s="1101">
        <f>IF(SUM(S34:S51)=0,0,SUM(S34:S51))</f>
        <v>7873.0632000000023</v>
      </c>
      <c r="T52" s="1126">
        <f>SUM(T34:T51)</f>
        <v>2147740.429736</v>
      </c>
      <c r="U52" s="1101">
        <f>IF(SUM(U34:U51)=0,0,SUM(U34:U51))</f>
        <v>854.08</v>
      </c>
      <c r="V52" s="1127">
        <f>SUM(V34:V51)</f>
        <v>201237.68867840004</v>
      </c>
      <c r="W52" s="1123"/>
      <c r="X52" s="1124"/>
      <c r="Y52" s="1138"/>
      <c r="Z52" s="1139"/>
    </row>
    <row r="53" spans="2:28" ht="17.25" customHeight="1">
      <c r="B53" s="1113"/>
      <c r="C53" s="1711" t="s">
        <v>99</v>
      </c>
      <c r="D53" s="1589"/>
      <c r="E53" s="2741" t="s">
        <v>4239</v>
      </c>
      <c r="F53" s="2742"/>
      <c r="G53" s="2742"/>
      <c r="H53" s="2743"/>
      <c r="I53" s="2741" t="s">
        <v>4240</v>
      </c>
      <c r="J53" s="2742"/>
      <c r="K53" s="2742"/>
      <c r="L53" s="2742"/>
      <c r="M53" s="2742"/>
      <c r="N53" s="2742"/>
      <c r="O53" s="2742"/>
      <c r="P53" s="2742"/>
      <c r="Q53" s="2743"/>
      <c r="R53" s="1106" t="s">
        <v>7</v>
      </c>
      <c r="S53" s="1128">
        <f>IF('STEP２（第１、2表）'!U191=0,"",'STEP２（第１、2表）'!U191)</f>
        <v>0.63359999999999994</v>
      </c>
      <c r="T53" s="1140">
        <f t="shared" ref="T53:T67" si="4">IF(S53="","",S53*Y53)</f>
        <v>4.1437439999999999E-2</v>
      </c>
      <c r="U53" s="1220">
        <f>IF('STEP２（第１、2表）'!BE191=0,"",'STEP２（第１、2表）'!BE191)</f>
        <v>59.24</v>
      </c>
      <c r="V53" s="1127">
        <f t="shared" ref="V53:V67" si="5">IF(U53="","",U53*Y53)</f>
        <v>3.8742960000000002</v>
      </c>
      <c r="W53" s="1131">
        <f>係数!F60</f>
        <v>1.17</v>
      </c>
      <c r="X53" s="1110" t="s">
        <v>4441</v>
      </c>
      <c r="Y53" s="1148">
        <f>係数!H60</f>
        <v>6.54E-2</v>
      </c>
      <c r="Z53" s="1142" t="s">
        <v>4442</v>
      </c>
    </row>
    <row r="54" spans="2:28" ht="17.25" customHeight="1">
      <c r="B54" s="1113"/>
      <c r="C54" s="1786"/>
      <c r="D54" s="1592"/>
      <c r="E54" s="2744"/>
      <c r="F54" s="2746"/>
      <c r="G54" s="2746"/>
      <c r="H54" s="2745"/>
      <c r="I54" s="2744"/>
      <c r="J54" s="2745"/>
      <c r="K54" s="2718" t="s">
        <v>4251</v>
      </c>
      <c r="L54" s="2719"/>
      <c r="M54" s="2719"/>
      <c r="N54" s="2719"/>
      <c r="O54" s="2719"/>
      <c r="P54" s="2719"/>
      <c r="Q54" s="2720"/>
      <c r="R54" s="1106" t="s">
        <v>7</v>
      </c>
      <c r="S54" s="1128">
        <f>IF('STEP２（第１、2表）'!U193=0,"",'STEP２（第１、2表）'!U193)</f>
        <v>0.64559999999999995</v>
      </c>
      <c r="T54" s="1140">
        <f t="shared" si="4"/>
        <v>4.2222239999999994E-2</v>
      </c>
      <c r="U54" s="1220">
        <f>IF('STEP２（第１、2表）'!BE193=0,"",'STEP２（第１、2表）'!BE193)</f>
        <v>60.24</v>
      </c>
      <c r="V54" s="1127">
        <f t="shared" si="5"/>
        <v>3.9396960000000001</v>
      </c>
      <c r="W54" s="1131">
        <f>係数!F61</f>
        <v>1.17</v>
      </c>
      <c r="X54" s="1110" t="s">
        <v>4441</v>
      </c>
      <c r="Y54" s="1152">
        <f>係数!H61</f>
        <v>6.54E-2</v>
      </c>
      <c r="Z54" s="1142" t="s">
        <v>4442</v>
      </c>
      <c r="AA54" s="1153" t="s">
        <v>6223</v>
      </c>
    </row>
    <row r="55" spans="2:28" ht="17.25" customHeight="1">
      <c r="B55" s="1097"/>
      <c r="C55" s="1786"/>
      <c r="D55" s="1592"/>
      <c r="E55" s="2744"/>
      <c r="F55" s="2746"/>
      <c r="G55" s="2746"/>
      <c r="H55" s="2745"/>
      <c r="I55" s="2741" t="s">
        <v>4242</v>
      </c>
      <c r="J55" s="2742"/>
      <c r="K55" s="2742"/>
      <c r="L55" s="2742"/>
      <c r="M55" s="2742"/>
      <c r="N55" s="2742"/>
      <c r="O55" s="2742"/>
      <c r="P55" s="2742"/>
      <c r="Q55" s="2743"/>
      <c r="R55" s="1106" t="s">
        <v>7</v>
      </c>
      <c r="S55" s="1128" t="str">
        <f>IF('STEP２（第１、2表）'!U195=0,"",'STEP２（第１、2表）'!U195)</f>
        <v/>
      </c>
      <c r="T55" s="1140" t="str">
        <f t="shared" si="4"/>
        <v/>
      </c>
      <c r="U55" s="1220">
        <f>IF('STEP２（第１、2表）'!BE195=0,"",'STEP２（第１、2表）'!BE195)</f>
        <v>61.24</v>
      </c>
      <c r="V55" s="1127">
        <f t="shared" si="5"/>
        <v>3.257968</v>
      </c>
      <c r="W55" s="1131">
        <f>係数!F62</f>
        <v>1.19</v>
      </c>
      <c r="X55" s="1110" t="s">
        <v>101</v>
      </c>
      <c r="Y55" s="1152">
        <f>係数!H62</f>
        <v>5.3199999999999997E-2</v>
      </c>
      <c r="Z55" s="1142" t="s">
        <v>4442</v>
      </c>
      <c r="AA55" s="1153">
        <v>5.3199999999999997E-2</v>
      </c>
    </row>
    <row r="56" spans="2:28" ht="17.25" customHeight="1">
      <c r="B56" s="1097"/>
      <c r="C56" s="1786"/>
      <c r="D56" s="1592"/>
      <c r="E56" s="2744"/>
      <c r="F56" s="2746"/>
      <c r="G56" s="2746"/>
      <c r="H56" s="2745"/>
      <c r="I56" s="2744"/>
      <c r="J56" s="2745"/>
      <c r="K56" s="2718" t="s">
        <v>4251</v>
      </c>
      <c r="L56" s="2719"/>
      <c r="M56" s="2719"/>
      <c r="N56" s="2719"/>
      <c r="O56" s="2719"/>
      <c r="P56" s="2719"/>
      <c r="Q56" s="2720"/>
      <c r="R56" s="1106" t="s">
        <v>7</v>
      </c>
      <c r="S56" s="1128" t="str">
        <f>IF('STEP２（第１、2表）'!U197=0,"",'STEP２（第１、2表）'!U197)</f>
        <v/>
      </c>
      <c r="T56" s="1140" t="str">
        <f t="shared" si="4"/>
        <v/>
      </c>
      <c r="U56" s="1220">
        <f>IF('STEP２（第１、2表）'!BE197=0,"",'STEP２（第１、2表）'!BE197)</f>
        <v>62.24</v>
      </c>
      <c r="V56" s="1127">
        <f t="shared" si="5"/>
        <v>3.3111679999999999</v>
      </c>
      <c r="W56" s="1131">
        <f>係数!F63</f>
        <v>1.19</v>
      </c>
      <c r="X56" s="1110" t="s">
        <v>101</v>
      </c>
      <c r="Y56" s="1152">
        <f>係数!H63</f>
        <v>5.3199999999999997E-2</v>
      </c>
      <c r="Z56" s="1142" t="s">
        <v>4442</v>
      </c>
    </row>
    <row r="57" spans="2:28" ht="17.25" customHeight="1">
      <c r="B57" s="279"/>
      <c r="C57" s="1786"/>
      <c r="D57" s="1592"/>
      <c r="E57" s="2744"/>
      <c r="F57" s="2746"/>
      <c r="G57" s="2746"/>
      <c r="H57" s="2745"/>
      <c r="I57" s="2741" t="s">
        <v>4243</v>
      </c>
      <c r="J57" s="2742"/>
      <c r="K57" s="2742"/>
      <c r="L57" s="2742"/>
      <c r="M57" s="2742"/>
      <c r="N57" s="2742"/>
      <c r="O57" s="2742"/>
      <c r="P57" s="2742"/>
      <c r="Q57" s="2743"/>
      <c r="R57" s="1106" t="s">
        <v>7</v>
      </c>
      <c r="S57" s="1128">
        <f>IF('STEP２（第１、2表）'!U199=0,"",'STEP２（第１、2表）'!U199)</f>
        <v>0.83360000000000001</v>
      </c>
      <c r="T57" s="1140">
        <f t="shared" si="4"/>
        <v>4.4347520000000001E-2</v>
      </c>
      <c r="U57" s="1220">
        <f>IF('STEP２（第１、2表）'!BE199=0,"",'STEP２（第１、2表）'!BE199)</f>
        <v>63.24</v>
      </c>
      <c r="V57" s="1127">
        <f t="shared" si="5"/>
        <v>3.3643679999999998</v>
      </c>
      <c r="W57" s="1131">
        <f>係数!F64</f>
        <v>1.19</v>
      </c>
      <c r="X57" s="1110" t="s">
        <v>101</v>
      </c>
      <c r="Y57" s="1152">
        <f>係数!H64</f>
        <v>5.3199999999999997E-2</v>
      </c>
      <c r="Z57" s="1142" t="s">
        <v>4442</v>
      </c>
    </row>
    <row r="58" spans="2:28" ht="17.25" customHeight="1">
      <c r="B58" s="279"/>
      <c r="C58" s="1786"/>
      <c r="D58" s="1592"/>
      <c r="E58" s="2744"/>
      <c r="F58" s="2746"/>
      <c r="G58" s="2746"/>
      <c r="H58" s="2745"/>
      <c r="I58" s="2744"/>
      <c r="J58" s="2745"/>
      <c r="K58" s="2718" t="s">
        <v>4251</v>
      </c>
      <c r="L58" s="2719"/>
      <c r="M58" s="2719"/>
      <c r="N58" s="2719"/>
      <c r="O58" s="2719"/>
      <c r="P58" s="2719"/>
      <c r="Q58" s="2720"/>
      <c r="R58" s="1106" t="s">
        <v>7</v>
      </c>
      <c r="S58" s="1128" t="str">
        <f>IF('STEP２（第１、2表）'!U201=0,"",'STEP２（第１、2表）'!U201)</f>
        <v/>
      </c>
      <c r="T58" s="1140" t="str">
        <f t="shared" si="4"/>
        <v/>
      </c>
      <c r="U58" s="1220">
        <f>IF('STEP２（第１、2表）'!BE201=0,"",'STEP２（第１、2表）'!BE201)</f>
        <v>64.239999999999995</v>
      </c>
      <c r="V58" s="1127">
        <f t="shared" si="5"/>
        <v>3.4175679999999997</v>
      </c>
      <c r="W58" s="1131">
        <f>係数!F65</f>
        <v>1.19</v>
      </c>
      <c r="X58" s="1110" t="s">
        <v>101</v>
      </c>
      <c r="Y58" s="1152">
        <f>係数!H65</f>
        <v>5.3199999999999997E-2</v>
      </c>
      <c r="Z58" s="1142" t="s">
        <v>4442</v>
      </c>
    </row>
    <row r="59" spans="2:28" ht="17.25" customHeight="1">
      <c r="B59" s="279"/>
      <c r="C59" s="1786"/>
      <c r="D59" s="1592"/>
      <c r="E59" s="2744"/>
      <c r="F59" s="2746"/>
      <c r="G59" s="2746"/>
      <c r="H59" s="2745"/>
      <c r="I59" s="2741" t="s">
        <v>4244</v>
      </c>
      <c r="J59" s="2742"/>
      <c r="K59" s="2742"/>
      <c r="L59" s="2742"/>
      <c r="M59" s="2742"/>
      <c r="N59" s="2742"/>
      <c r="O59" s="2742"/>
      <c r="P59" s="2742"/>
      <c r="Q59" s="2743"/>
      <c r="R59" s="1106" t="s">
        <v>7</v>
      </c>
      <c r="S59" s="1128">
        <f>IF('STEP２（第１、2表）'!U203=0,"",'STEP２（第１、2表）'!U203)</f>
        <v>0.83360000000000001</v>
      </c>
      <c r="T59" s="1140">
        <f t="shared" si="4"/>
        <v>4.4347520000000001E-2</v>
      </c>
      <c r="U59" s="1220">
        <f>IF('STEP２（第１、2表）'!BE203=0,"",'STEP２（第１、2表）'!BE203)</f>
        <v>65.239999999999995</v>
      </c>
      <c r="V59" s="1127">
        <f t="shared" si="5"/>
        <v>3.4707679999999996</v>
      </c>
      <c r="W59" s="1131">
        <f>係数!F66</f>
        <v>1.19</v>
      </c>
      <c r="X59" s="1110" t="s">
        <v>4441</v>
      </c>
      <c r="Y59" s="1152">
        <f>係数!H66</f>
        <v>5.3199999999999997E-2</v>
      </c>
      <c r="Z59" s="1142" t="s">
        <v>4442</v>
      </c>
    </row>
    <row r="60" spans="2:28" ht="17.25" customHeight="1">
      <c r="B60" s="279"/>
      <c r="C60" s="1786"/>
      <c r="D60" s="1592"/>
      <c r="E60" s="2744"/>
      <c r="F60" s="2746"/>
      <c r="G60" s="2746"/>
      <c r="H60" s="2745"/>
      <c r="I60" s="2744"/>
      <c r="J60" s="2745"/>
      <c r="K60" s="2718" t="s">
        <v>4251</v>
      </c>
      <c r="L60" s="2719"/>
      <c r="M60" s="2719"/>
      <c r="N60" s="2719"/>
      <c r="O60" s="2719"/>
      <c r="P60" s="2719"/>
      <c r="Q60" s="2720"/>
      <c r="R60" s="1106" t="s">
        <v>7</v>
      </c>
      <c r="S60" s="1128" t="str">
        <f>IF('STEP２（第１、2表）'!U205=0,"",'STEP２（第１、2表）'!U205)</f>
        <v/>
      </c>
      <c r="T60" s="1140" t="str">
        <f t="shared" si="4"/>
        <v/>
      </c>
      <c r="U60" s="1220">
        <f>IF('STEP２（第１、2表）'!BE205=0,"",'STEP２（第１、2表）'!BE205)</f>
        <v>66.239999999999995</v>
      </c>
      <c r="V60" s="1127">
        <f t="shared" si="5"/>
        <v>3.5239679999999995</v>
      </c>
      <c r="W60" s="1131">
        <f>係数!F67</f>
        <v>1.19</v>
      </c>
      <c r="X60" s="1110" t="s">
        <v>4441</v>
      </c>
      <c r="Y60" s="1152">
        <f>係数!H67</f>
        <v>5.3199999999999997E-2</v>
      </c>
      <c r="Z60" s="1142" t="s">
        <v>4442</v>
      </c>
      <c r="AA60" s="47"/>
    </row>
    <row r="61" spans="2:28" ht="29.25" customHeight="1">
      <c r="B61" s="1097"/>
      <c r="C61" s="1786"/>
      <c r="D61" s="1592"/>
      <c r="E61" s="2744"/>
      <c r="F61" s="2746"/>
      <c r="G61" s="2746"/>
      <c r="H61" s="2745"/>
      <c r="I61" s="2741" t="s">
        <v>6211</v>
      </c>
      <c r="J61" s="2743"/>
      <c r="K61" s="1114" t="s">
        <v>3095</v>
      </c>
      <c r="L61" s="1588" t="str">
        <f>IF('STEP２（第１、2表）'!K207=0,"-",'STEP２（第１、2表）'!K207)</f>
        <v>エネルギーC</v>
      </c>
      <c r="M61" s="1588"/>
      <c r="N61" s="1588"/>
      <c r="O61" s="1588"/>
      <c r="P61" s="1588"/>
      <c r="Q61" s="1115" t="s">
        <v>4222</v>
      </c>
      <c r="R61" s="1106" t="s">
        <v>7</v>
      </c>
      <c r="S61" s="1128" t="str">
        <f>IF('STEP２（第１、2表）'!U207=0,"",'STEP２（第１、2表）'!U207)</f>
        <v/>
      </c>
      <c r="T61" s="1140" t="str">
        <f t="shared" si="4"/>
        <v/>
      </c>
      <c r="U61" s="1220">
        <f>IF('STEP２（第１、2表）'!BE207=0,"",'STEP２（第１、2表）'!BE207)</f>
        <v>67.239999999999995</v>
      </c>
      <c r="V61" s="1127">
        <f t="shared" si="5"/>
        <v>2017.1999999999998</v>
      </c>
      <c r="W61" s="1117">
        <v>48</v>
      </c>
      <c r="X61" s="1110" t="s">
        <v>4441</v>
      </c>
      <c r="Y61" s="1141">
        <f>'STEP１（第１入力頁）'!K88</f>
        <v>30</v>
      </c>
      <c r="Z61" s="1142" t="s">
        <v>4442</v>
      </c>
      <c r="AA61" s="47"/>
    </row>
    <row r="62" spans="2:28" ht="17.25" customHeight="1">
      <c r="B62" s="1097"/>
      <c r="C62" s="1786"/>
      <c r="D62" s="1592"/>
      <c r="E62" s="2744"/>
      <c r="F62" s="2746"/>
      <c r="G62" s="2746"/>
      <c r="H62" s="2745"/>
      <c r="I62" s="2744"/>
      <c r="J62" s="2745"/>
      <c r="K62" s="1149"/>
      <c r="L62" s="1150"/>
      <c r="M62" s="2718" t="s">
        <v>4251</v>
      </c>
      <c r="N62" s="2719"/>
      <c r="O62" s="2719"/>
      <c r="P62" s="2719"/>
      <c r="Q62" s="2720"/>
      <c r="R62" s="1106" t="s">
        <v>7</v>
      </c>
      <c r="S62" s="1128" t="str">
        <f>IF('STEP２（第１、2表）'!U209=0,"",'STEP２（第１、2表）'!U209)</f>
        <v/>
      </c>
      <c r="T62" s="1140" t="str">
        <f t="shared" si="4"/>
        <v/>
      </c>
      <c r="U62" s="1220">
        <f>IF('STEP２（第１、2表）'!BE209=0,"",'STEP２（第１、2表）'!BE209)</f>
        <v>68.239999999999995</v>
      </c>
      <c r="V62" s="1127">
        <f t="shared" si="5"/>
        <v>1023.5999999999999</v>
      </c>
      <c r="W62" s="1117">
        <v>49</v>
      </c>
      <c r="X62" s="1110" t="s">
        <v>4441</v>
      </c>
      <c r="Y62" s="1141">
        <f>'STEP１（第１入力頁）'!K89</f>
        <v>15</v>
      </c>
      <c r="Z62" s="1142" t="s">
        <v>4442</v>
      </c>
    </row>
    <row r="63" spans="2:28" ht="17.25" customHeight="1">
      <c r="B63" s="1154"/>
      <c r="C63" s="1786"/>
      <c r="D63" s="1592"/>
      <c r="E63" s="2741" t="s">
        <v>4245</v>
      </c>
      <c r="F63" s="2742"/>
      <c r="G63" s="2742"/>
      <c r="H63" s="2743"/>
      <c r="I63" s="2718" t="s">
        <v>4246</v>
      </c>
      <c r="J63" s="2719"/>
      <c r="K63" s="2719"/>
      <c r="L63" s="2719"/>
      <c r="M63" s="2719"/>
      <c r="N63" s="2719"/>
      <c r="O63" s="2719"/>
      <c r="P63" s="2719"/>
      <c r="Q63" s="2720"/>
      <c r="R63" s="1106" t="s">
        <v>7</v>
      </c>
      <c r="S63" s="1128" t="str">
        <f>IF('STEP２（第１、2表）'!U211=0,"",'STEP２（第１、2表）'!U211)</f>
        <v/>
      </c>
      <c r="T63" s="1140" t="str">
        <f t="shared" si="4"/>
        <v/>
      </c>
      <c r="U63" s="1101">
        <f>IF('STEP２（第１、2表）'!BE211=0,"",'STEP２（第１、2表）'!BE211)</f>
        <v>69.239999999999995</v>
      </c>
      <c r="V63" s="1127">
        <f t="shared" si="5"/>
        <v>0.60238799999999992</v>
      </c>
      <c r="W63" s="1117">
        <v>1.1399999999999999</v>
      </c>
      <c r="X63" s="1110" t="s">
        <v>4441</v>
      </c>
      <c r="Y63" s="1141">
        <f>係数!H68</f>
        <v>8.6999999999999994E-3</v>
      </c>
      <c r="Z63" s="1142" t="s">
        <v>6222</v>
      </c>
    </row>
    <row r="64" spans="2:28" ht="17.25" customHeight="1">
      <c r="B64" s="1154"/>
      <c r="C64" s="1786"/>
      <c r="D64" s="1592"/>
      <c r="E64" s="2744"/>
      <c r="F64" s="2746"/>
      <c r="G64" s="2746"/>
      <c r="H64" s="2745"/>
      <c r="I64" s="2718" t="s">
        <v>4247</v>
      </c>
      <c r="J64" s="2719"/>
      <c r="K64" s="2719"/>
      <c r="L64" s="2719"/>
      <c r="M64" s="2719"/>
      <c r="N64" s="2719"/>
      <c r="O64" s="2719"/>
      <c r="P64" s="2719"/>
      <c r="Q64" s="2720"/>
      <c r="R64" s="1106" t="s">
        <v>7</v>
      </c>
      <c r="S64" s="1128" t="str">
        <f>IF('STEP２（第１、2表）'!U213=0,"",'STEP２（第１、2表）'!U213)</f>
        <v/>
      </c>
      <c r="T64" s="1140" t="str">
        <f t="shared" si="4"/>
        <v/>
      </c>
      <c r="U64" s="1101">
        <f>IF('STEP２（第１、2表）'!BE213=0,"",'STEP２（第１、2表）'!BE213)</f>
        <v>70.239999999999995</v>
      </c>
      <c r="V64" s="1127">
        <f t="shared" si="5"/>
        <v>2809.6</v>
      </c>
      <c r="W64" s="1117">
        <v>1.67</v>
      </c>
      <c r="X64" s="1110" t="s">
        <v>4441</v>
      </c>
      <c r="Y64" s="1141">
        <f>係数!H69</f>
        <v>40</v>
      </c>
      <c r="Z64" s="1142" t="s">
        <v>6222</v>
      </c>
    </row>
    <row r="65" spans="2:27" ht="17.25" customHeight="1">
      <c r="B65" s="1154"/>
      <c r="C65" s="1786"/>
      <c r="D65" s="1592"/>
      <c r="E65" s="2744"/>
      <c r="F65" s="2746"/>
      <c r="G65" s="2746"/>
      <c r="H65" s="2745"/>
      <c r="I65" s="2718" t="s">
        <v>4248</v>
      </c>
      <c r="J65" s="2719"/>
      <c r="K65" s="2719"/>
      <c r="L65" s="2719"/>
      <c r="M65" s="2719"/>
      <c r="N65" s="2719"/>
      <c r="O65" s="2719"/>
      <c r="P65" s="2719"/>
      <c r="Q65" s="2720"/>
      <c r="R65" s="1106" t="s">
        <v>7</v>
      </c>
      <c r="S65" s="1128" t="str">
        <f>IF('STEP２（第１、2表）'!U215=0,"",'STEP２（第１、2表）'!U215)</f>
        <v/>
      </c>
      <c r="T65" s="1140" t="str">
        <f t="shared" si="4"/>
        <v/>
      </c>
      <c r="U65" s="1101">
        <f>IF('STEP２（第１、2表）'!BE215=0,"",'STEP２（第１、2表）'!BE215)</f>
        <v>71.239999999999995</v>
      </c>
      <c r="V65" s="1127">
        <f t="shared" si="5"/>
        <v>3561.9999999999995</v>
      </c>
      <c r="W65" s="1117">
        <v>0.78</v>
      </c>
      <c r="X65" s="1110" t="s">
        <v>4441</v>
      </c>
      <c r="Y65" s="1141">
        <f>係数!H70</f>
        <v>50</v>
      </c>
      <c r="Z65" s="1142" t="s">
        <v>6222</v>
      </c>
    </row>
    <row r="66" spans="2:27" ht="17.25" customHeight="1">
      <c r="B66" s="1154"/>
      <c r="C66" s="1786"/>
      <c r="D66" s="1592"/>
      <c r="E66" s="2744"/>
      <c r="F66" s="2746"/>
      <c r="G66" s="2746"/>
      <c r="H66" s="2745"/>
      <c r="I66" s="2718" t="s">
        <v>4249</v>
      </c>
      <c r="J66" s="2719"/>
      <c r="K66" s="2719"/>
      <c r="L66" s="2719"/>
      <c r="M66" s="2719"/>
      <c r="N66" s="2719"/>
      <c r="O66" s="2719"/>
      <c r="P66" s="2719"/>
      <c r="Q66" s="2720"/>
      <c r="R66" s="1106" t="s">
        <v>7</v>
      </c>
      <c r="S66" s="1128" t="str">
        <f>IF('STEP２（第１、2表）'!U217=0,"",'STEP２（第１、2表）'!U217)</f>
        <v/>
      </c>
      <c r="T66" s="1140" t="str">
        <f t="shared" si="4"/>
        <v/>
      </c>
      <c r="U66" s="1101">
        <f>IF('STEP２（第１、2表）'!BE217=0,"",'STEP２（第１、2表）'!BE217)</f>
        <v>72.239999999999995</v>
      </c>
      <c r="V66" s="1127">
        <f t="shared" si="5"/>
        <v>4334.3999999999996</v>
      </c>
      <c r="W66" s="1117">
        <v>0.98</v>
      </c>
      <c r="X66" s="1110" t="s">
        <v>4441</v>
      </c>
      <c r="Y66" s="1141">
        <f>係数!H71</f>
        <v>60</v>
      </c>
      <c r="Z66" s="1142" t="s">
        <v>6222</v>
      </c>
    </row>
    <row r="67" spans="2:27" ht="36.75" customHeight="1">
      <c r="B67" s="1154"/>
      <c r="C67" s="1786"/>
      <c r="D67" s="1592"/>
      <c r="E67" s="2744"/>
      <c r="F67" s="2746"/>
      <c r="G67" s="2746"/>
      <c r="H67" s="2745"/>
      <c r="I67" s="2741" t="s">
        <v>6211</v>
      </c>
      <c r="J67" s="2743"/>
      <c r="K67" s="1114" t="s">
        <v>3095</v>
      </c>
      <c r="L67" s="1756" t="str">
        <f>IF('STEP２（第１、2表）'!K219 = 0,"-",'STEP２（第１、2表）'!K219)</f>
        <v>エネルギーE</v>
      </c>
      <c r="M67" s="1756"/>
      <c r="N67" s="1756"/>
      <c r="O67" s="1756"/>
      <c r="P67" s="1756"/>
      <c r="Q67" s="1115" t="s">
        <v>3096</v>
      </c>
      <c r="R67" s="1106" t="s">
        <v>7</v>
      </c>
      <c r="S67" s="1128" t="str">
        <f>IF('STEP２（第１、2表）'!U219=0,"",'STEP２（第１、2表）'!U219)</f>
        <v/>
      </c>
      <c r="T67" s="1140" t="str">
        <f t="shared" si="4"/>
        <v/>
      </c>
      <c r="U67" s="1101">
        <f>IF('STEP２（第１、2表）'!BE219=0,"",'STEP２（第１、2表）'!BE219)</f>
        <v>73.239999999999995</v>
      </c>
      <c r="V67" s="1127">
        <f t="shared" si="5"/>
        <v>5126.7999999999993</v>
      </c>
      <c r="W67" s="1117">
        <v>50</v>
      </c>
      <c r="X67" s="1110" t="s">
        <v>4441</v>
      </c>
      <c r="Y67" s="1141">
        <f>'STEP１（第１入力頁）'!K94</f>
        <v>70</v>
      </c>
      <c r="Z67" s="1142" t="s">
        <v>6222</v>
      </c>
    </row>
    <row r="68" spans="2:27" ht="17.25" customHeight="1">
      <c r="B68" s="1154"/>
      <c r="C68" s="1786"/>
      <c r="D68" s="1592"/>
      <c r="E68" s="2744"/>
      <c r="F68" s="2746"/>
      <c r="G68" s="2746"/>
      <c r="H68" s="2745"/>
      <c r="I68" s="2744"/>
      <c r="J68" s="2745"/>
      <c r="K68" s="1114" t="s">
        <v>3095</v>
      </c>
      <c r="L68" s="2761"/>
      <c r="M68" s="2761"/>
      <c r="N68" s="2761"/>
      <c r="O68" s="2761"/>
      <c r="P68" s="2761"/>
      <c r="Q68" s="1115" t="s">
        <v>3096</v>
      </c>
      <c r="R68" s="1121"/>
      <c r="S68" s="1143"/>
      <c r="T68" s="1144"/>
      <c r="U68" s="1122"/>
      <c r="V68" s="1145"/>
      <c r="W68" s="1123"/>
      <c r="X68" s="1146"/>
      <c r="Y68" s="1138"/>
      <c r="Z68" s="1139"/>
    </row>
    <row r="69" spans="2:27" ht="17.25" customHeight="1">
      <c r="B69" s="1154"/>
      <c r="C69" s="1786"/>
      <c r="D69" s="1592"/>
      <c r="E69" s="2741" t="s">
        <v>4250</v>
      </c>
      <c r="F69" s="2742"/>
      <c r="G69" s="2742"/>
      <c r="H69" s="2742"/>
      <c r="I69" s="2718"/>
      <c r="J69" s="2719"/>
      <c r="K69" s="2719"/>
      <c r="L69" s="2719"/>
      <c r="M69" s="2719"/>
      <c r="N69" s="2719"/>
      <c r="O69" s="2719"/>
      <c r="P69" s="2719"/>
      <c r="Q69" s="2720"/>
      <c r="R69" s="1106"/>
      <c r="S69" s="1101">
        <f>IF(SUM(S53:S68)=0,0,SUM(S53:S68))</f>
        <v>2.9464000000000001</v>
      </c>
      <c r="T69" s="1126">
        <f>SUM(T53:T68)</f>
        <v>0.17235471999999999</v>
      </c>
      <c r="U69" s="1101">
        <f>IF(SUM(U53:U68)=0,0,SUM(U53:U68))</f>
        <v>993.6</v>
      </c>
      <c r="V69" s="1127">
        <f>SUM(V53:V68)</f>
        <v>18902.362187999999</v>
      </c>
      <c r="W69" s="1123"/>
      <c r="X69" s="1124"/>
      <c r="Y69" s="1138"/>
      <c r="Z69" s="1139"/>
    </row>
    <row r="70" spans="2:27" ht="45" customHeight="1">
      <c r="B70" s="1154"/>
      <c r="C70" s="1786"/>
      <c r="D70" s="1592"/>
      <c r="E70" s="2744"/>
      <c r="F70" s="2745"/>
      <c r="G70" s="2718" t="s">
        <v>4251</v>
      </c>
      <c r="H70" s="2719"/>
      <c r="I70" s="2718"/>
      <c r="J70" s="2719"/>
      <c r="K70" s="2719"/>
      <c r="L70" s="2719"/>
      <c r="M70" s="2719"/>
      <c r="N70" s="2719"/>
      <c r="O70" s="2719"/>
      <c r="P70" s="2719"/>
      <c r="Q70" s="2720"/>
      <c r="R70" s="1106" t="s">
        <v>7</v>
      </c>
      <c r="S70" s="1128">
        <f>IF(SUM(S54,S56,S58,S60,S62)=0,0,SUM(S54,S56,S58,S60,S62))</f>
        <v>0.64559999999999995</v>
      </c>
      <c r="T70" s="1140">
        <f>IF(SUM(T54,T56,T58,T60,T62)=0,0,SUM(T54,T56,T58,T60,T62))</f>
        <v>4.2222239999999994E-2</v>
      </c>
      <c r="U70" s="1220">
        <f>IF(SUM(U54,U56,U58,U60,U62)=0,0,SUM(U54,U56,U58,U60,U62))</f>
        <v>321.2</v>
      </c>
      <c r="V70" s="1130">
        <f>IF(SUM(V54,V56,V58,V60,V62)=0,0,SUM(V54,V56,V58,V60,V62))</f>
        <v>1037.7923999999998</v>
      </c>
      <c r="W70" s="1123"/>
      <c r="X70" s="1124"/>
      <c r="Y70" s="1138"/>
      <c r="Z70" s="1139"/>
    </row>
    <row r="71" spans="2:27" ht="17.25" customHeight="1">
      <c r="B71" s="1154"/>
      <c r="C71" s="1711" t="s">
        <v>105</v>
      </c>
      <c r="D71" s="2779"/>
      <c r="E71" s="2741" t="s">
        <v>4252</v>
      </c>
      <c r="F71" s="2742"/>
      <c r="G71" s="2742"/>
      <c r="H71" s="2743"/>
      <c r="I71" s="2741" t="s">
        <v>4253</v>
      </c>
      <c r="J71" s="2742"/>
      <c r="K71" s="2719"/>
      <c r="L71" s="2719"/>
      <c r="M71" s="2719"/>
      <c r="N71" s="2719"/>
      <c r="O71" s="2719"/>
      <c r="P71" s="2719"/>
      <c r="Q71" s="2720"/>
      <c r="R71" s="1106" t="s">
        <v>4254</v>
      </c>
      <c r="S71" s="1128">
        <f>IF('STEP２（第１、2表）'!U227=0,"",'STEP２（第１、2表）'!U227)</f>
        <v>2.7039600000000004</v>
      </c>
      <c r="T71" s="1140">
        <f>IF(S71="","",S71*Y71*1000)</f>
        <v>1.1005117200000001</v>
      </c>
      <c r="U71" s="1151"/>
      <c r="V71" s="1147"/>
      <c r="W71" s="1131">
        <f>係数!F72</f>
        <v>8.64</v>
      </c>
      <c r="X71" s="1110" t="s">
        <v>106</v>
      </c>
      <c r="Y71" s="1156">
        <f>係数!H72</f>
        <v>4.0700000000000003E-4</v>
      </c>
      <c r="Z71" s="1142" t="s">
        <v>3519</v>
      </c>
      <c r="AA71" s="1153" t="s">
        <v>6223</v>
      </c>
    </row>
    <row r="72" spans="2:27" ht="28.5" customHeight="1">
      <c r="B72" s="1154"/>
      <c r="C72" s="2780"/>
      <c r="D72" s="2781"/>
      <c r="E72" s="2744"/>
      <c r="F72" s="2746"/>
      <c r="G72" s="2746"/>
      <c r="H72" s="2745"/>
      <c r="I72" s="2782"/>
      <c r="J72" s="2783"/>
      <c r="K72" s="2733" t="s">
        <v>4251</v>
      </c>
      <c r="L72" s="2734"/>
      <c r="M72" s="2734"/>
      <c r="N72" s="2734"/>
      <c r="O72" s="2734"/>
      <c r="P72" s="2734"/>
      <c r="Q72" s="2735"/>
      <c r="R72" s="1106" t="s">
        <v>4254</v>
      </c>
      <c r="S72" s="1128">
        <f>'STEP２（第１、2表）'!U229</f>
        <v>3.5226316800000008</v>
      </c>
      <c r="T72" s="1140">
        <f>IF(S72="","",S72*Y72*1000)</f>
        <v>1.4337110937600004</v>
      </c>
      <c r="U72" s="1151"/>
      <c r="V72" s="1147"/>
      <c r="W72" s="1131">
        <f>係数!F73</f>
        <v>8.64</v>
      </c>
      <c r="X72" s="1110" t="s">
        <v>106</v>
      </c>
      <c r="Y72" s="1156">
        <f>係数!H73</f>
        <v>4.0700000000000003E-4</v>
      </c>
      <c r="Z72" s="1142" t="s">
        <v>3519</v>
      </c>
      <c r="AA72" s="1153">
        <v>4.4099999999999999E-4</v>
      </c>
    </row>
    <row r="73" spans="2:27" ht="30" customHeight="1">
      <c r="B73" s="1154"/>
      <c r="C73" s="2780"/>
      <c r="D73" s="2781"/>
      <c r="E73" s="2741" t="s">
        <v>4255</v>
      </c>
      <c r="F73" s="2742"/>
      <c r="G73" s="2742"/>
      <c r="H73" s="2743"/>
      <c r="I73" s="2730" t="s">
        <v>4586</v>
      </c>
      <c r="J73" s="2731"/>
      <c r="K73" s="2731"/>
      <c r="L73" s="2731"/>
      <c r="M73" s="2731"/>
      <c r="N73" s="2731"/>
      <c r="O73" s="2731"/>
      <c r="P73" s="2731"/>
      <c r="Q73" s="2732"/>
      <c r="R73" s="1106" t="s">
        <v>4254</v>
      </c>
      <c r="S73" s="1128">
        <f>IF('STEP２（第１、2表）'!U231=0,"",'STEP２（第１、2表）'!U231)</f>
        <v>0.70476000000000005</v>
      </c>
      <c r="T73" s="1157"/>
      <c r="U73" s="1151"/>
      <c r="V73" s="1147"/>
      <c r="W73" s="1131">
        <f>係数!F74</f>
        <v>3.6</v>
      </c>
      <c r="X73" s="1110" t="s">
        <v>106</v>
      </c>
      <c r="Y73" s="1138"/>
      <c r="Z73" s="1139"/>
    </row>
    <row r="74" spans="2:27" ht="30" customHeight="1">
      <c r="B74" s="1154"/>
      <c r="C74" s="2780"/>
      <c r="D74" s="2781"/>
      <c r="E74" s="2744"/>
      <c r="F74" s="2746"/>
      <c r="G74" s="2746"/>
      <c r="H74" s="2745"/>
      <c r="I74" s="2730" t="s">
        <v>4587</v>
      </c>
      <c r="J74" s="2731"/>
      <c r="K74" s="2731"/>
      <c r="L74" s="2731"/>
      <c r="M74" s="2731"/>
      <c r="N74" s="2731"/>
      <c r="O74" s="2731"/>
      <c r="P74" s="2731"/>
      <c r="Q74" s="2732"/>
      <c r="R74" s="1106" t="s">
        <v>4254</v>
      </c>
      <c r="S74" s="1128">
        <f>IF('STEP２（第１、2表）'!U233=0,"",'STEP２（第１、2表）'!U233)</f>
        <v>0.71676000000000006</v>
      </c>
      <c r="T74" s="1157"/>
      <c r="U74" s="1151"/>
      <c r="V74" s="1147"/>
      <c r="W74" s="1131">
        <f>係数!F75</f>
        <v>3.6</v>
      </c>
      <c r="X74" s="1110" t="s">
        <v>106</v>
      </c>
      <c r="Y74" s="1138"/>
      <c r="Z74" s="1139"/>
    </row>
    <row r="75" spans="2:27" ht="44.25" customHeight="1">
      <c r="B75" s="1154"/>
      <c r="C75" s="2780"/>
      <c r="D75" s="2781"/>
      <c r="E75" s="2744"/>
      <c r="F75" s="2746"/>
      <c r="G75" s="2746"/>
      <c r="H75" s="2745"/>
      <c r="I75" s="2730" t="s">
        <v>6295</v>
      </c>
      <c r="J75" s="2731"/>
      <c r="K75" s="2731"/>
      <c r="L75" s="2731"/>
      <c r="M75" s="2731"/>
      <c r="N75" s="2731"/>
      <c r="O75" s="2731"/>
      <c r="P75" s="2731"/>
      <c r="Q75" s="2732"/>
      <c r="R75" s="1106" t="s">
        <v>4254</v>
      </c>
      <c r="S75" s="1128">
        <f>IF('STEP２（第１、2表）'!U235=0,"",'STEP２（第１、2表）'!U235)</f>
        <v>0.72876000000000007</v>
      </c>
      <c r="T75" s="1157"/>
      <c r="U75" s="1151"/>
      <c r="V75" s="1147"/>
      <c r="W75" s="1131">
        <f>係数!F76</f>
        <v>3.6</v>
      </c>
      <c r="X75" s="1110" t="s">
        <v>106</v>
      </c>
      <c r="Y75" s="1138"/>
      <c r="Z75" s="1139"/>
    </row>
    <row r="76" spans="2:27" ht="33.75" customHeight="1">
      <c r="B76" s="1154"/>
      <c r="C76" s="2780"/>
      <c r="D76" s="2781"/>
      <c r="E76" s="2744"/>
      <c r="F76" s="2746"/>
      <c r="G76" s="2746"/>
      <c r="H76" s="2745"/>
      <c r="I76" s="2736" t="s">
        <v>4488</v>
      </c>
      <c r="J76" s="2737"/>
      <c r="K76" s="2737"/>
      <c r="L76" s="2737"/>
      <c r="M76" s="2737"/>
      <c r="N76" s="2737"/>
      <c r="O76" s="2737"/>
      <c r="P76" s="2737"/>
      <c r="Q76" s="2738"/>
      <c r="R76" s="1106" t="s">
        <v>4254</v>
      </c>
      <c r="S76" s="1128">
        <f>IF('STEP２（第１、2表）'!U237=0,"",'STEP２（第１、2表）'!U237)</f>
        <v>0.74076000000000009</v>
      </c>
      <c r="T76" s="1157"/>
      <c r="U76" s="1151"/>
      <c r="V76" s="1147"/>
      <c r="W76" s="1131">
        <f>係数!F77</f>
        <v>8.64</v>
      </c>
      <c r="X76" s="1110" t="s">
        <v>106</v>
      </c>
      <c r="Y76" s="1138"/>
      <c r="Z76" s="1139"/>
    </row>
    <row r="77" spans="2:27" ht="17.25" customHeight="1">
      <c r="B77" s="1154"/>
      <c r="C77" s="2780"/>
      <c r="D77" s="2781"/>
      <c r="E77" s="2744"/>
      <c r="F77" s="2746"/>
      <c r="G77" s="2746"/>
      <c r="H77" s="2745"/>
      <c r="I77" s="2739"/>
      <c r="J77" s="2740"/>
      <c r="K77" s="2733" t="s">
        <v>4251</v>
      </c>
      <c r="L77" s="2734"/>
      <c r="M77" s="2734"/>
      <c r="N77" s="2734"/>
      <c r="O77" s="2734"/>
      <c r="P77" s="2734"/>
      <c r="Q77" s="2735"/>
      <c r="R77" s="1106" t="s">
        <v>4254</v>
      </c>
      <c r="S77" s="1128">
        <f>IF('STEP２（第１、2表）'!U239=0,"",'STEP２（第１、2表）'!U239)</f>
        <v>0.7527600000000001</v>
      </c>
      <c r="T77" s="1157"/>
      <c r="U77" s="1151"/>
      <c r="V77" s="1147"/>
      <c r="W77" s="1131">
        <f>係数!F78</f>
        <v>8.64</v>
      </c>
      <c r="X77" s="1110" t="s">
        <v>106</v>
      </c>
      <c r="Y77" s="1138"/>
      <c r="Z77" s="1139"/>
    </row>
    <row r="78" spans="2:27" ht="30" customHeight="1">
      <c r="B78" s="1154"/>
      <c r="C78" s="2780"/>
      <c r="D78" s="2781"/>
      <c r="E78" s="2744"/>
      <c r="F78" s="2746"/>
      <c r="G78" s="2746"/>
      <c r="H78" s="2745"/>
      <c r="I78" s="2739"/>
      <c r="J78" s="2740"/>
      <c r="K78" s="2733" t="s">
        <v>4487</v>
      </c>
      <c r="L78" s="2734"/>
      <c r="M78" s="2734"/>
      <c r="N78" s="2734"/>
      <c r="O78" s="2734"/>
      <c r="P78" s="2734"/>
      <c r="Q78" s="2735"/>
      <c r="R78" s="1106" t="s">
        <v>4254</v>
      </c>
      <c r="S78" s="1128">
        <f>IF('STEP２（第１、2表）'!U241=0,"",'STEP２（第１、2表）'!U241)</f>
        <v>0.76476000000000011</v>
      </c>
      <c r="T78" s="1157"/>
      <c r="U78" s="1151"/>
      <c r="V78" s="1147"/>
      <c r="W78" s="1131">
        <f>係数!F79</f>
        <v>8.64</v>
      </c>
      <c r="X78" s="1110" t="s">
        <v>106</v>
      </c>
      <c r="Y78" s="1138"/>
      <c r="Z78" s="1139"/>
    </row>
    <row r="79" spans="2:27" ht="32.25" customHeight="1">
      <c r="B79" s="1154"/>
      <c r="C79" s="2780"/>
      <c r="D79" s="2781"/>
      <c r="E79" s="2744"/>
      <c r="F79" s="2746"/>
      <c r="G79" s="2746"/>
      <c r="H79" s="2745"/>
      <c r="I79" s="1158" t="s">
        <v>3095</v>
      </c>
      <c r="J79" s="1777" t="str">
        <f>IF('STEP２（第１、2表）'!I243 = "","-",'STEP２（第１、2表）'!I243)</f>
        <v>エネルギーF</v>
      </c>
      <c r="K79" s="1777"/>
      <c r="L79" s="1777"/>
      <c r="M79" s="1777"/>
      <c r="N79" s="1777"/>
      <c r="O79" s="1777"/>
      <c r="P79" s="1777"/>
      <c r="Q79" s="1159" t="s">
        <v>3096</v>
      </c>
      <c r="R79" s="1106" t="s">
        <v>4254</v>
      </c>
      <c r="S79" s="1128">
        <f>IF('STEP２（第１、2表）'!U243=0,"",'STEP２（第１、2表）'!U243)</f>
        <v>0.77676000000000012</v>
      </c>
      <c r="T79" s="1157"/>
      <c r="U79" s="1151"/>
      <c r="V79" s="1147"/>
      <c r="W79" s="1131">
        <v>8.64</v>
      </c>
      <c r="X79" s="1110" t="s">
        <v>106</v>
      </c>
      <c r="Y79" s="1138"/>
      <c r="Z79" s="1139"/>
    </row>
    <row r="80" spans="2:27" ht="17.25" customHeight="1">
      <c r="B80" s="1154"/>
      <c r="C80" s="2780"/>
      <c r="D80" s="2781"/>
      <c r="E80" s="2744"/>
      <c r="F80" s="2746"/>
      <c r="G80" s="2746"/>
      <c r="H80" s="2745"/>
      <c r="I80" s="2739"/>
      <c r="J80" s="2740"/>
      <c r="K80" s="2733" t="s">
        <v>4251</v>
      </c>
      <c r="L80" s="2734"/>
      <c r="M80" s="2734"/>
      <c r="N80" s="2734"/>
      <c r="O80" s="2734"/>
      <c r="P80" s="2734"/>
      <c r="Q80" s="2735"/>
      <c r="R80" s="1106" t="s">
        <v>4254</v>
      </c>
      <c r="S80" s="1128">
        <f>IF('STEP２（第１、2表）'!U245=0,"",'STEP２（第１、2表）'!U245)</f>
        <v>0.78876000000000013</v>
      </c>
      <c r="T80" s="1157"/>
      <c r="U80" s="1151"/>
      <c r="V80" s="1147"/>
      <c r="W80" s="1131">
        <v>8.64</v>
      </c>
      <c r="X80" s="1110" t="s">
        <v>106</v>
      </c>
      <c r="Y80" s="1138"/>
      <c r="Z80" s="1139"/>
    </row>
    <row r="81" spans="2:26" ht="29.25" customHeight="1">
      <c r="B81" s="1154"/>
      <c r="C81" s="2780"/>
      <c r="D81" s="2781"/>
      <c r="E81" s="2744"/>
      <c r="F81" s="2746"/>
      <c r="G81" s="2746"/>
      <c r="H81" s="2745"/>
      <c r="I81" s="2739"/>
      <c r="J81" s="2740"/>
      <c r="K81" s="2733" t="s">
        <v>4487</v>
      </c>
      <c r="L81" s="2734"/>
      <c r="M81" s="2734"/>
      <c r="N81" s="2734"/>
      <c r="O81" s="2734"/>
      <c r="P81" s="2734"/>
      <c r="Q81" s="2735"/>
      <c r="R81" s="1106" t="s">
        <v>4254</v>
      </c>
      <c r="S81" s="1128">
        <f>IF('STEP２（第１、2表）'!U247=0,"",'STEP２（第１、2表）'!U247)</f>
        <v>0.80076000000000014</v>
      </c>
      <c r="T81" s="1157"/>
      <c r="U81" s="1151"/>
      <c r="V81" s="1147"/>
      <c r="W81" s="1131">
        <v>8.64</v>
      </c>
      <c r="X81" s="1110" t="s">
        <v>106</v>
      </c>
      <c r="Y81" s="1138"/>
      <c r="Z81" s="1139"/>
    </row>
    <row r="82" spans="2:26" ht="17.25" customHeight="1">
      <c r="B82" s="1154"/>
      <c r="C82" s="2780"/>
      <c r="D82" s="2781"/>
      <c r="E82" s="2744"/>
      <c r="F82" s="2746"/>
      <c r="G82" s="2746"/>
      <c r="H82" s="2745"/>
      <c r="I82" s="2736" t="s">
        <v>4396</v>
      </c>
      <c r="J82" s="2737"/>
      <c r="K82" s="2737"/>
      <c r="L82" s="2737"/>
      <c r="M82" s="2737"/>
      <c r="N82" s="2737"/>
      <c r="O82" s="2737"/>
      <c r="P82" s="2737"/>
      <c r="Q82" s="2738"/>
      <c r="R82" s="1106" t="s">
        <v>4254</v>
      </c>
      <c r="S82" s="1128" t="str">
        <f>IF('STEP２（第１、2表）'!U249=0,"",'STEP２（第１、2表）'!U249)</f>
        <v/>
      </c>
      <c r="T82" s="1157"/>
      <c r="U82" s="1151"/>
      <c r="V82" s="1157"/>
      <c r="W82" s="1139"/>
      <c r="X82" s="1138"/>
      <c r="Y82" s="1138"/>
      <c r="Z82" s="1139"/>
    </row>
    <row r="83" spans="2:26" ht="17.25" customHeight="1">
      <c r="B83" s="1154"/>
      <c r="C83" s="2780"/>
      <c r="D83" s="2781"/>
      <c r="E83" s="2744"/>
      <c r="F83" s="2746"/>
      <c r="G83" s="2746"/>
      <c r="H83" s="2745"/>
      <c r="I83" s="2739"/>
      <c r="J83" s="2740"/>
      <c r="K83" s="2733" t="s">
        <v>4251</v>
      </c>
      <c r="L83" s="2734"/>
      <c r="M83" s="2734"/>
      <c r="N83" s="2734"/>
      <c r="O83" s="2734"/>
      <c r="P83" s="2734"/>
      <c r="Q83" s="2735"/>
      <c r="R83" s="1106" t="s">
        <v>4254</v>
      </c>
      <c r="S83" s="1128" t="str">
        <f>IF('STEP２（第１、2表）'!U251=0,"",'STEP２（第１、2表）'!U251)</f>
        <v/>
      </c>
      <c r="T83" s="1157"/>
      <c r="U83" s="1151"/>
      <c r="V83" s="1157"/>
      <c r="W83" s="1139"/>
      <c r="X83" s="1138"/>
      <c r="Y83" s="1138"/>
      <c r="Z83" s="1139"/>
    </row>
    <row r="84" spans="2:26" ht="31.5" customHeight="1">
      <c r="B84" s="1154"/>
      <c r="C84" s="2780"/>
      <c r="D84" s="2781"/>
      <c r="E84" s="2744"/>
      <c r="F84" s="2746"/>
      <c r="G84" s="2746"/>
      <c r="H84" s="2745"/>
      <c r="I84" s="2739"/>
      <c r="J84" s="2740"/>
      <c r="K84" s="2767" t="s">
        <v>4487</v>
      </c>
      <c r="L84" s="2768"/>
      <c r="M84" s="2768"/>
      <c r="N84" s="2768"/>
      <c r="O84" s="2768"/>
      <c r="P84" s="2768"/>
      <c r="Q84" s="2769"/>
      <c r="R84" s="1106" t="s">
        <v>4254</v>
      </c>
      <c r="S84" s="1128" t="str">
        <f>IF('STEP２（第１、2表）'!U253=0,"",'STEP２（第１、2表）'!U253)</f>
        <v/>
      </c>
      <c r="T84" s="1157"/>
      <c r="U84" s="1151"/>
      <c r="V84" s="1157"/>
      <c r="W84" s="1139"/>
      <c r="X84" s="1138"/>
      <c r="Y84" s="1138"/>
      <c r="Z84" s="1139"/>
    </row>
    <row r="85" spans="2:26" ht="17.25" customHeight="1">
      <c r="B85" s="1154"/>
      <c r="C85" s="2780"/>
      <c r="D85" s="2781"/>
      <c r="E85" s="1683" t="s">
        <v>4455</v>
      </c>
      <c r="F85" s="1683"/>
      <c r="G85" s="1683"/>
      <c r="H85" s="1683"/>
      <c r="I85" s="1683"/>
      <c r="J85" s="1683"/>
      <c r="K85" s="1683"/>
      <c r="L85" s="1683"/>
      <c r="M85" s="1683"/>
      <c r="N85" s="1683"/>
      <c r="O85" s="1683"/>
      <c r="P85" s="1683"/>
      <c r="Q85" s="1683"/>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9.1356000000000019</v>
      </c>
      <c r="T85" s="1129"/>
      <c r="U85" s="1101">
        <f>IF('STEP２（第１、2表）'!BE255=0,"",'STEP２（第１、2表）'!BE255)</f>
        <v>80.13</v>
      </c>
      <c r="V85" s="1130">
        <f>IF(U85="","",U85*Y85*1000)</f>
        <v>35.337330000000001</v>
      </c>
      <c r="W85" s="1131">
        <f>係数!F83</f>
        <v>0</v>
      </c>
      <c r="X85" s="1110" t="s">
        <v>106</v>
      </c>
      <c r="Y85" s="1141">
        <f>係数!H83</f>
        <v>4.4099999999999999E-4</v>
      </c>
      <c r="Z85" s="1142" t="s">
        <v>4442</v>
      </c>
    </row>
    <row r="86" spans="2:26" ht="17.25" customHeight="1">
      <c r="B86" s="1154"/>
      <c r="C86" s="2780"/>
      <c r="D86" s="2781"/>
      <c r="E86" s="2744" t="s">
        <v>4223</v>
      </c>
      <c r="F86" s="2746"/>
      <c r="G86" s="2746"/>
      <c r="H86" s="2746"/>
      <c r="I86" s="2746"/>
      <c r="J86" s="2746"/>
      <c r="K86" s="2746"/>
      <c r="L86" s="2746"/>
      <c r="M86" s="2746"/>
      <c r="N86" s="2746"/>
      <c r="O86" s="2746"/>
      <c r="P86" s="2746"/>
      <c r="Q86" s="2745"/>
      <c r="R86" s="1161"/>
      <c r="S86" s="1101">
        <f>IF(SUM(S71:S85)=0,0,SUM(S71:S85))</f>
        <v>22.137031680000003</v>
      </c>
      <c r="T86" s="1126">
        <f>SUM(T71:T84)</f>
        <v>2.5342228137600005</v>
      </c>
      <c r="U86" s="1101">
        <f>IF(SUM(U85)=0,0,SUM(U85))</f>
        <v>80.13</v>
      </c>
      <c r="V86" s="1127">
        <f>SUM(V71:V85)</f>
        <v>35.337330000000001</v>
      </c>
      <c r="W86" s="1117"/>
      <c r="X86" s="1118"/>
      <c r="Y86" s="1141"/>
      <c r="Z86" s="1142"/>
    </row>
    <row r="87" spans="2:26" ht="17.25" customHeight="1">
      <c r="B87" s="1154"/>
      <c r="C87" s="2780"/>
      <c r="D87" s="2781"/>
      <c r="E87" s="2744"/>
      <c r="F87" s="2745"/>
      <c r="G87" s="2727" t="s">
        <v>4266</v>
      </c>
      <c r="H87" s="2728"/>
      <c r="I87" s="2728"/>
      <c r="J87" s="2728"/>
      <c r="K87" s="2728"/>
      <c r="L87" s="2728"/>
      <c r="M87" s="2728"/>
      <c r="N87" s="2728"/>
      <c r="O87" s="2728"/>
      <c r="P87" s="2728"/>
      <c r="Q87" s="2729"/>
      <c r="R87" s="1161" t="s">
        <v>4265</v>
      </c>
      <c r="S87" s="1128">
        <f>IFERROR(SUM(S72+S77+S80+S83),0)</f>
        <v>0</v>
      </c>
      <c r="T87" s="1140">
        <f>IFERROR(SUM(T72+T83),0)</f>
        <v>1.4337110937600004</v>
      </c>
      <c r="U87" s="1101"/>
      <c r="V87" s="1155"/>
      <c r="W87" s="1117"/>
      <c r="X87" s="1118"/>
      <c r="Y87" s="1141"/>
      <c r="Z87" s="1142"/>
    </row>
    <row r="88" spans="2:26" ht="15.75" customHeight="1">
      <c r="B88" s="1154"/>
      <c r="C88" s="2780"/>
      <c r="D88" s="2781"/>
      <c r="E88" s="2744"/>
      <c r="F88" s="2745"/>
      <c r="G88" s="2741" t="s">
        <v>4487</v>
      </c>
      <c r="H88" s="2742"/>
      <c r="I88" s="2742"/>
      <c r="J88" s="2742"/>
      <c r="K88" s="2742"/>
      <c r="L88" s="2742"/>
      <c r="M88" s="2742"/>
      <c r="N88" s="2742"/>
      <c r="O88" s="2742"/>
      <c r="P88" s="2742"/>
      <c r="Q88" s="2743"/>
      <c r="R88" s="1161" t="s">
        <v>4265</v>
      </c>
      <c r="S88" s="1162">
        <f>IF(SUM(S78,S81,S84)=0,0,SUM(S78,S81,S84))</f>
        <v>1.5655200000000002</v>
      </c>
      <c r="T88" s="1163">
        <f>IF(SUM(T78,T81,T84)=0,0,SUM(T78,T81,T84))</f>
        <v>0</v>
      </c>
      <c r="U88" s="1151"/>
      <c r="V88" s="1155"/>
      <c r="W88" s="1164"/>
      <c r="X88" s="1165"/>
      <c r="Y88" s="1166"/>
      <c r="Z88" s="1167"/>
    </row>
    <row r="89" spans="2:26" ht="17.25" customHeight="1">
      <c r="B89" s="1154"/>
      <c r="C89" s="2777" t="s">
        <v>4471</v>
      </c>
      <c r="D89" s="2778"/>
      <c r="E89" s="2778"/>
      <c r="F89" s="2778"/>
      <c r="G89" s="2778"/>
      <c r="H89" s="2778"/>
      <c r="I89" s="2778"/>
      <c r="J89" s="2778"/>
      <c r="K89" s="2778"/>
      <c r="L89" s="2778"/>
      <c r="M89" s="2778"/>
      <c r="N89" s="2778"/>
      <c r="O89" s="2778"/>
      <c r="P89" s="2778"/>
      <c r="Q89" s="2778"/>
      <c r="R89" s="1168"/>
      <c r="S89" s="1122"/>
      <c r="T89" s="1169">
        <f>SUM(T33,T52,T69,T86)</f>
        <v>2159649.5692755883</v>
      </c>
      <c r="U89" s="1122"/>
      <c r="V89" s="1169">
        <f>SUM(V33,V52,V69,V86)</f>
        <v>222062.35049149339</v>
      </c>
      <c r="W89" s="1170">
        <v>2.58E-2</v>
      </c>
      <c r="X89" s="1171" t="s">
        <v>6221</v>
      </c>
      <c r="Y89" s="1141"/>
      <c r="Z89" s="1142"/>
    </row>
    <row r="90" spans="2:26" ht="17.25" customHeight="1" thickBot="1">
      <c r="B90" s="1154"/>
      <c r="C90" s="2762" t="s">
        <v>4472</v>
      </c>
      <c r="D90" s="2763"/>
      <c r="E90" s="2763"/>
      <c r="F90" s="2763"/>
      <c r="G90" s="2763"/>
      <c r="H90" s="2763"/>
      <c r="I90" s="2763"/>
      <c r="J90" s="2763"/>
      <c r="K90" s="2763"/>
      <c r="L90" s="2763"/>
      <c r="M90" s="2763"/>
      <c r="N90" s="2763"/>
      <c r="O90" s="2763"/>
      <c r="P90" s="2763"/>
      <c r="Q90" s="2763"/>
      <c r="R90" s="1172"/>
      <c r="S90" s="1151"/>
      <c r="T90" s="1173">
        <f>T89-V89</f>
        <v>1937587.2187840948</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1937587</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2159649.5692755883</v>
      </c>
      <c r="Y95" s="1083"/>
      <c r="Z95" s="1083"/>
    </row>
    <row r="96" spans="2:26" ht="14.25" customHeight="1">
      <c r="S96" s="1191" t="s">
        <v>172</v>
      </c>
      <c r="T96" s="1192">
        <f>V89</f>
        <v>222062.35049149339</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2159646</v>
      </c>
      <c r="V101" s="1194">
        <f>IF(T101="","",ROUND(T101,2-INT(LOG(T101))))</f>
        <v>2160000</v>
      </c>
    </row>
    <row r="102" spans="4:32" ht="14.25" customHeight="1">
      <c r="F102" t="s">
        <v>3805</v>
      </c>
      <c r="S102" s="1191" t="s">
        <v>145</v>
      </c>
      <c r="T102" s="1082">
        <f>T52+T33</f>
        <v>2159646.8626980544</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44">
        <f>'STEP１（第１入力頁）'!I145</f>
        <v>0</v>
      </c>
      <c r="P107" s="1310"/>
      <c r="Q107" s="1310"/>
      <c r="R107" s="1469"/>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44">
        <f>'STEP１（第１入力頁）'!I166</f>
        <v>0</v>
      </c>
      <c r="P108" s="1310"/>
      <c r="Q108" s="1310"/>
      <c r="R108" s="1469"/>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64"/>
      <c r="P109" s="2765"/>
      <c r="Q109" s="2765"/>
      <c r="R109" s="2766"/>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1937587</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2159649.5692755883</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222062.35049149339</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1937587.2187840948</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B2" sqref="B2:D4"/>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2234567</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workbookViewId="0">
      <pane xSplit="1" topLeftCell="W1" activePane="topRight" state="frozen"/>
      <selection activeCell="J13" sqref="J13"/>
      <selection pane="topRight" activeCell="A2" sqref="A2:XFD19"/>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1353689</v>
      </c>
      <c r="C4" s="89" t="str">
        <f>IF(ISBLANK('STEP２（第１、2表）'!$V$5), "", 'STEP２（第１、2表）'!$V$5)</f>
        <v>大日本印刷榎町ビル</v>
      </c>
      <c r="D4" s="89" t="str">
        <f>IF(ISBLANK('STEP２（第１、2表）'!$V$6), "", 'STEP２（第１、2表）'!$V$6)</f>
        <v/>
      </c>
      <c r="E4" s="89" t="str">
        <f>IF(ISBLANK('STEP２（第１、2表）'!$V$7), "", 'STEP２（第１、2表）'!$V$7)</f>
        <v>100-0011</v>
      </c>
      <c r="F4" s="89" t="str">
        <f>IF(ISBLANK('STEP２（第１、2表）'!$V$8), "", 'STEP２（第１、2表）'!$V$8)</f>
        <v>東京都新宿区榎町7番</v>
      </c>
      <c r="G4" s="89" t="str">
        <f>IF(ISBLANK('STEP２（第１、2表）'!$V$9), "", 'STEP２（第１、2表）'!$V$9)</f>
        <v>米作農業</v>
      </c>
      <c r="H4" s="89" t="s">
        <v>6371</v>
      </c>
      <c r="I4" s="89" t="s">
        <v>6372</v>
      </c>
      <c r="W4" s="89" t="str">
        <f>'STEP２（第１、2表）'!U10&amp;'STEP２（第１、2表）'!Z10&amp;'STEP２（第１、2表）'!AE10&amp;'STEP２（第１、2表）'!AJ10</f>
        <v>0111</v>
      </c>
      <c r="X4" s="1007" t="s">
        <v>6373</v>
      </c>
      <c r="Y4" s="89" t="str">
        <f>IF(はじめに!J5="","",はじめに!J5)</f>
        <v>10.0.1</v>
      </c>
      <c r="Z4" s="89" t="s">
        <v>7212</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テスト（１３－２）</v>
      </c>
      <c r="Y10" s="89" t="str">
        <f>IF(ISBLANK('STEP２（第１、2表）'!$X$12), "", 'STEP２（第１、2表）'!$X$12)</f>
        <v>テスト氏名（１３－２）</v>
      </c>
      <c r="Z10" s="89" t="str">
        <f>IF(ISBLANK('STEP２（第１、2表）'!$V$14), "", 'STEP２（第１、2表）'!$V$14)</f>
        <v>テスト連絡先（１３－２）</v>
      </c>
      <c r="AA10" s="1007" t="str">
        <f>'STEP２（第１、2表）'!Y15&amp;'STEP２（第１、2表）'!AE15&amp;'STEP２（第１、2表）'!AL15</f>
        <v>01012345678</v>
      </c>
      <c r="AB10" s="1007" t="str">
        <f>'STEP２（第１、2表）'!Y16&amp;'STEP２（第１、2表）'!AE16&amp;'STEP２（第１、2表）'!AL16</f>
        <v/>
      </c>
      <c r="AC10" s="1003" t="str">
        <f>IF(ISBLANK('STEP２（第１、2表）'!$AC$17), "", 'STEP２（第１、2表）'!$AC$17)</f>
        <v>123@.com</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B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f>IF('STEP２（第１、2表）'!U$93=0,"",ROUND('STEP２（第１、2表）'!U$93,0))</f>
        <v>82</v>
      </c>
      <c r="H4" s="89">
        <f>IF('STEP２（第１、2表）'!AD$93=0,"",ROUND('STEP２（第１、2表）'!AD$93,0))</f>
        <v>3125</v>
      </c>
      <c r="I4" s="89">
        <f>IF('STEP２（第１、2表）'!AF$94=0,"",ROUND('STEP２（第１、2表）'!AF$94,0))</f>
        <v>3117</v>
      </c>
      <c r="J4" s="89">
        <f>IF('STEP２（第１、2表）'!AM$93=0,"",'STEP２（第１、2表）'!AM$93)</f>
        <v>14.25</v>
      </c>
      <c r="K4" s="89">
        <f>IF('STEP２（第１、2表）'!AV$93=0,"",'STEP２（第１、2表）'!AV$93)</f>
        <v>545.77499999999998</v>
      </c>
      <c r="L4" s="89">
        <f>IF('STEP２（第１、2表）'!AX$94=0,"",'STEP２（第１、2表）'!AX$94)</f>
        <v>544.35</v>
      </c>
      <c r="M4" s="89">
        <f>IF('STEP２（第１、2表）'!BE$93=0,"",ROUND('STEP２（第１、2表）'!BE$93,0))</f>
        <v>13</v>
      </c>
      <c r="N4" s="89">
        <f>IF('STEP２（第１、2表）'!BN$93=0,"",ROUND('STEP２（第１、2表）'!BN$93,0))</f>
        <v>507</v>
      </c>
      <c r="O4" s="89">
        <f>IF('STEP２（第１、2表）'!BP$94=0,"",ROUND('STEP２（第１、2表）'!BP$94,0))</f>
        <v>506</v>
      </c>
      <c r="P4" s="89" t="s">
        <v>6839</v>
      </c>
      <c r="Q4" s="89" t="str">
        <f>IF('STEP２（第１、2表）'!D$95="","",'STEP２（第１、2表）'!D$95)</f>
        <v>原油のうちコンデンセート(NGL)</v>
      </c>
      <c r="R4" s="89" t="str">
        <f>IF('STEP２（第１、2表）'!Q$95="","",'STEP２（第１、2表）'!Q$95)</f>
        <v>kl</v>
      </c>
      <c r="S4" s="89">
        <f>IF('STEP２（第１、2表）'!U95=0,"",ROUND('STEP２（第１、2表）'!U95,0))</f>
        <v>94</v>
      </c>
      <c r="T4" s="89">
        <f>IF('STEP２（第１、2表）'!AD95=0,"",ROUND('STEP２（第１、2表）'!AD95,0))</f>
        <v>3257</v>
      </c>
      <c r="U4" s="89">
        <f>IF('STEP２（第１、2表）'!AF$96=0,"",ROUND('STEP２（第１、2表）'!AF$96,0))</f>
        <v>3304</v>
      </c>
      <c r="V4" s="89">
        <f>IF('STEP２（第１、2表）'!AM$95=0,"",'STEP２（第１、2表）'!AM$95)</f>
        <v>15.25</v>
      </c>
      <c r="W4" s="89">
        <f>IF('STEP２（第１、2表）'!AV$95=0,"",'STEP２（第１、2表）'!AV$95)</f>
        <v>530.69999999999993</v>
      </c>
      <c r="X4" s="89">
        <f>IF('STEP２（第１、2表）'!AX$96=0,"",'STEP２（第１、2表）'!AX$96)</f>
        <v>538.32499999999993</v>
      </c>
      <c r="Y4" s="89">
        <f>IF('STEP２（第１、2表）'!BE95=0,"",ROUND('STEP２（第１、2表）'!BE95,0))</f>
        <v>14</v>
      </c>
      <c r="Z4" s="89">
        <f>IF('STEP２（第１、2表）'!BN95=0,"",ROUND('STEP２（第１、2表）'!BN95,0))</f>
        <v>496</v>
      </c>
      <c r="AA4" s="89">
        <f>IF('STEP２（第１、2表）'!BP96=0,"",ROUND('STEP２（第１、2表）'!BP96,0))</f>
        <v>503</v>
      </c>
      <c r="AB4" s="89" t="s">
        <v>6840</v>
      </c>
      <c r="AC4" s="89" t="str">
        <f>IF('STEP２（第１、2表）'!D$97="","",'STEP２（第１、2表）'!D$97)</f>
        <v>揮発油</v>
      </c>
      <c r="AD4" s="89" t="str">
        <f>IF('STEP２（第１、2表）'!Q$97="","",'STEP２（第１、2表）'!Q$97)</f>
        <v>kl</v>
      </c>
      <c r="AE4" s="89">
        <f>IF('STEP２（第１、2表）'!U97=0,"",ROUND('STEP２（第１、2表）'!U97,0))</f>
        <v>106</v>
      </c>
      <c r="AF4" s="89">
        <f>IF('STEP２（第１、2表）'!AD97=0,"",ROUND('STEP２（第１、2表）'!AD97,0))</f>
        <v>3527</v>
      </c>
      <c r="AG4" s="89">
        <f>IF('STEP２（第１、2表）'!AF98=0,"",ROUND('STEP２（第１、2表）'!AF98,0))</f>
        <v>3654</v>
      </c>
      <c r="AH4" s="89">
        <f>IF('STEP２（第１、2表）'!AM$97=0,"",'STEP２（第１、2表）'!AM$97)</f>
        <v>16.25</v>
      </c>
      <c r="AI4" s="89">
        <f>IF('STEP２（第１、2表）'!AV$97=0,"",'STEP２（第１、2表）'!AV$97)</f>
        <v>542.75</v>
      </c>
      <c r="AJ4" s="89">
        <f>IF('STEP２（第１、2表）'!AX$98=0,"",'STEP２（第１、2表）'!AX$98)</f>
        <v>562.25</v>
      </c>
      <c r="AK4" s="89">
        <f>IF('STEP２（第１、2表）'!BE97=0,"",ROUND('STEP２（第１、2表）'!BE97,0))</f>
        <v>15</v>
      </c>
      <c r="AL4" s="89">
        <f>IF('STEP２（第１、2表）'!BN97=0,"",ROUND('STEP２（第１、2表）'!BN97,0))</f>
        <v>509</v>
      </c>
      <c r="AM4" s="89">
        <f>IF('STEP２（第１、2表）'!BP98=0,"",ROUND('STEP２（第１、2表）'!BP98,0))</f>
        <v>527</v>
      </c>
      <c r="AN4" s="89" t="s">
        <v>6841</v>
      </c>
      <c r="AO4" s="89" t="str">
        <f>IF('STEP２（第１、2表）'!D$99="","",'STEP２（第１、2表）'!D$99)</f>
        <v>ナフサ</v>
      </c>
      <c r="AP4" s="89" t="str">
        <f>IF('STEP２（第１、2表）'!Q$99="","",'STEP２（第１、2表）'!Q$99)</f>
        <v>kl</v>
      </c>
      <c r="AQ4" s="89">
        <f>IF('STEP２（第１、2表）'!U99=0,"",ROUND('STEP２（第１、2表）'!U99,0))</f>
        <v>118</v>
      </c>
      <c r="AR4" s="89">
        <f>IF('STEP２（第１、2表）'!AD99=0,"",ROUND('STEP２（第１、2表）'!AD99,0))</f>
        <v>3916</v>
      </c>
      <c r="AS4" s="89">
        <f>IF('STEP２（第１、2表）'!AF100=0,"",ROUND('STEP２（第１、2表）'!AF100,0))</f>
        <v>3951</v>
      </c>
      <c r="AT4" s="89">
        <f>IF('STEP２（第１、2表）'!AM$99=0,"",'STEP２（第１、2表）'!AM$99)</f>
        <v>17.25</v>
      </c>
      <c r="AU4" s="89">
        <f>IF('STEP２（第１、2表）'!AV$99=0,"",'STEP２（第１、2表）'!AV$99)</f>
        <v>574.42499999999995</v>
      </c>
      <c r="AV4" s="89">
        <f>IF('STEP２（第１、2表）'!AX$100=0,"",'STEP２（第１、2表）'!AX$100)</f>
        <v>579.6</v>
      </c>
      <c r="AW4" s="89">
        <f>IF('STEP２（第１、2表）'!BE99=0,"",ROUND('STEP２（第１、2表）'!BE99,0))</f>
        <v>16</v>
      </c>
      <c r="AX4" s="89">
        <f>IF('STEP２（第１、2表）'!BN99=0,"",ROUND('STEP２（第１、2表）'!BN99,0))</f>
        <v>541</v>
      </c>
      <c r="AY4" s="89">
        <f>IF('STEP２（第１、2表）'!BP100=0,"",ROUND('STEP２（第１、2表）'!BP100,0))</f>
        <v>546</v>
      </c>
      <c r="AZ4" s="89" t="s">
        <v>6842</v>
      </c>
      <c r="BA4" s="89" t="str">
        <f>IF('STEP２（第１、2表）'!D$101="","",'STEP２（第１、2表）'!D$101)</f>
        <v>ジェット燃料油</v>
      </c>
      <c r="BB4" s="89" t="str">
        <f>IF('STEP２（第１、2表）'!Q$101="","",'STEP２（第１、2表）'!Q$101)</f>
        <v>kl</v>
      </c>
      <c r="BC4" s="89">
        <f>IF('STEP２（第１、2表）'!U101=0,"",ROUND('STEP２（第１、2表）'!U101,0))</f>
        <v>130</v>
      </c>
      <c r="BD4" s="89">
        <f>IF('STEP２（第１、2表）'!AD101=0,"",ROUND('STEP２（第１、2表）'!AD101,0))</f>
        <v>4704</v>
      </c>
      <c r="BE4" s="89">
        <f>IF('STEP２（第１、2表）'!AM$101=0,"",'STEP２（第１、2表）'!AM$101)</f>
        <v>18.25</v>
      </c>
      <c r="BF4" s="89">
        <f>IF('STEP２（第１、2表）'!AV$101=0,"",'STEP２（第１、2表）'!AV$101)</f>
        <v>662.47499999999991</v>
      </c>
      <c r="BG4" s="89">
        <f>IF('STEP２（第１、2表）'!BE101=0,"",ROUND('STEP２（第１、2表）'!BE101,0))</f>
        <v>17</v>
      </c>
      <c r="BH4" s="89">
        <f>IF('STEP２（第１、2表）'!BN101=0,"",ROUND('STEP２（第１、2表）'!BN101,0))</f>
        <v>626</v>
      </c>
      <c r="BI4" s="89" t="s">
        <v>6843</v>
      </c>
      <c r="BJ4" s="89" t="str">
        <f>IF('STEP２（第１、2表）'!D$103="","",'STEP２（第１、2表）'!D$103)</f>
        <v>灯油</v>
      </c>
      <c r="BK4" s="89" t="str">
        <f>IF('STEP２（第１、2表）'!Q$103="","",'STEP２（第１、2表）'!Q$103)</f>
        <v>kl</v>
      </c>
      <c r="BL4" s="89">
        <f>IF('STEP２（第１、2表）'!U103=0,"",ROUND('STEP２（第１、2表）'!U103,0))</f>
        <v>142</v>
      </c>
      <c r="BM4" s="89">
        <f>IF('STEP２（第１、2表）'!AD103=0,"",ROUND('STEP２（第１、2表）'!AD103,0))</f>
        <v>5168</v>
      </c>
      <c r="BN4" s="89">
        <f>IF('STEP２（第１、2表）'!AF104=0,"",ROUND('STEP２（第１、2表）'!AF104,0))</f>
        <v>5197</v>
      </c>
      <c r="BO4" s="89">
        <f>IF('STEP２（第１、2表）'!AM$103=0,"",'STEP２（第１、2表）'!AM$103)</f>
        <v>19.25</v>
      </c>
      <c r="BP4" s="89">
        <f>IF('STEP２（第１、2表）'!AV$103=0,"",'STEP２（第１、2表）'!AV$103)</f>
        <v>702.625</v>
      </c>
      <c r="BQ4" s="89">
        <f>IF('STEP２（第１、2表）'!AX$104=0,"",'STEP２（第１、2表）'!AX$104)</f>
        <v>706.47500000000002</v>
      </c>
      <c r="BR4" s="89">
        <f>IF('STEP２（第１、2表）'!BE103=0,"",ROUND('STEP２（第１、2表）'!BE103,0))</f>
        <v>18</v>
      </c>
      <c r="BS4" s="89">
        <f>IF('STEP２（第１、2表）'!BN103=0,"",ROUND('STEP２（第１、2表）'!BN103,0))</f>
        <v>666</v>
      </c>
      <c r="BT4" s="89">
        <f>IF('STEP２（第１、2表）'!BP104=0,"",ROUND('STEP２（第１、2表）'!BP104,0))</f>
        <v>669</v>
      </c>
      <c r="BU4" s="89" t="s">
        <v>6844</v>
      </c>
      <c r="BV4" s="89" t="str">
        <f>IF('STEP２（第１、2表）'!D$105="","",'STEP２（第１、2表）'!D$105)</f>
        <v>軽油</v>
      </c>
      <c r="BW4" s="89" t="str">
        <f>IF('STEP２（第１、2表）'!Q$103="","",'STEP２（第１、2表）'!Q$103)</f>
        <v>kl</v>
      </c>
      <c r="BX4" s="89">
        <f>IF('STEP２（第１、2表）'!U105=0,"",ROUND('STEP２（第１、2表）'!U105,0))</f>
        <v>154</v>
      </c>
      <c r="BY4" s="89">
        <f>IF('STEP２（第１、2表）'!AD105=0,"",ROUND('STEP２（第１、2表）'!AD105,0))</f>
        <v>5837</v>
      </c>
      <c r="BZ4" s="89">
        <f>IF('STEP２（第１、2表）'!AF106=0,"",ROUND('STEP２（第１、2表）'!AF106,0))</f>
        <v>5791</v>
      </c>
      <c r="CA4" s="89">
        <f>IF('STEP２（第１、2表）'!AM$105=0,"",'STEP２（第１、2表）'!AM$105)</f>
        <v>20.25</v>
      </c>
      <c r="CB4" s="89">
        <f>IF('STEP２（第１、2表）'!AV$105=0,"",'STEP２（第１、2表）'!AV$105)</f>
        <v>769.5</v>
      </c>
      <c r="CC4" s="89">
        <f>IF('STEP２（第１、2表）'!AX$106=0,"",'STEP２（第１、2表）'!AX$106)</f>
        <v>763.42500000000007</v>
      </c>
      <c r="CD4" s="89">
        <f>IF('STEP２（第１、2表）'!BE105=0,"",ROUND('STEP２（第１、2表）'!BE105,0))</f>
        <v>19</v>
      </c>
      <c r="CE4" s="89">
        <f>IF('STEP２（第１、2表）'!BN105=0,"",ROUND('STEP２（第１、2表）'!BN105,0))</f>
        <v>731</v>
      </c>
      <c r="CF4" s="89">
        <f>IF('STEP２（第１、2表）'!BP106=0,"",ROUND('STEP２（第１、2表）'!BP106,0))</f>
        <v>725</v>
      </c>
      <c r="CG4" s="89" t="s">
        <v>6845</v>
      </c>
      <c r="CH4" s="89" t="str">
        <f>IF('STEP２（第１、2表）'!D$107="","",'STEP２（第１、2表）'!D$107)</f>
        <v>Ａ重油</v>
      </c>
      <c r="CI4" s="89" t="str">
        <f>IF('STEP２（第１、2表）'!Q$107="","",'STEP２（第１、2表）'!Q$107)</f>
        <v>kl</v>
      </c>
      <c r="CJ4" s="89">
        <f>IF('STEP２（第１、2表）'!U107=0,"",ROUND('STEP２（第１、2表）'!U107,0))</f>
        <v>166</v>
      </c>
      <c r="CK4" s="89">
        <f>IF('STEP２（第１、2表）'!AD107=0,"",ROUND('STEP２（第１、2表）'!AD107,0))</f>
        <v>6442</v>
      </c>
      <c r="CL4" s="89">
        <f>IF('STEP２（第１、2表）'!AF108=0,"",ROUND('STEP２（第１、2表）'!AF108,0))</f>
        <v>6475</v>
      </c>
      <c r="CM4" s="89">
        <f>IF('STEP２（第１、2表）'!AM$107=0,"",'STEP２（第１、2表）'!AM$107)</f>
        <v>21.25</v>
      </c>
      <c r="CN4" s="89">
        <f>IF('STEP２（第１、2表）'!AV$107=0,"",'STEP２（第１、2表）'!AV$107)</f>
        <v>826.625</v>
      </c>
      <c r="CO4" s="89">
        <f>IF('STEP２（第１、2表）'!AX$108=0,"",'STEP２（第１、2表）'!AX$108)</f>
        <v>830.875</v>
      </c>
      <c r="CP4" s="89">
        <f>IF('STEP２（第１、2表）'!BE107=0,"",ROUND('STEP２（第１、2表）'!BE107,0))</f>
        <v>20</v>
      </c>
      <c r="CQ4" s="89">
        <f>IF('STEP２（第１、2表）'!BN107=0,"",ROUND('STEP２（第１、2表）'!BN107,0))</f>
        <v>787</v>
      </c>
      <c r="CR4" s="89">
        <f>IF('STEP２（第１、2表）'!BP108=0,"",ROUND('STEP２（第１、2表）'!BP108,0))</f>
        <v>791</v>
      </c>
      <c r="CS4" s="89" t="s">
        <v>6846</v>
      </c>
      <c r="CT4" s="89" t="str">
        <f>IF('STEP２（第１、2表）'!D$109="","",'STEP２（第１、2表）'!D$109)</f>
        <v>Ｂ・Ｃ重油</v>
      </c>
      <c r="CU4" s="89" t="str">
        <f>IF('STEP２（第１、2表）'!Q$109="","",'STEP２（第１、2表）'!Q$109)</f>
        <v>kl</v>
      </c>
      <c r="CV4" s="89">
        <f>IF('STEP２（第１、2表）'!U109=0,"",ROUND('STEP２（第１、2表）'!U109,0))</f>
        <v>178</v>
      </c>
      <c r="CW4" s="89">
        <f>IF('STEP２（第１、2表）'!AD109=0,"",ROUND('STEP２（第１、2表）'!AD109,0))</f>
        <v>7424</v>
      </c>
      <c r="CX4" s="89">
        <f>IF('STEP２（第１、2表）'!AF110=0,"",ROUND('STEP２（第１、2表）'!AF110,0))</f>
        <v>7441</v>
      </c>
      <c r="CY4" s="89">
        <f>IF('STEP２（第１、2表）'!AM$109=0,"",'STEP２（第１、2表）'!AM$109)</f>
        <v>22.25</v>
      </c>
      <c r="CZ4" s="89">
        <f>IF('STEP２（第１、2表）'!AV$109=0,"",'STEP２（第１、2表）'!AV$109)</f>
        <v>930.05</v>
      </c>
      <c r="DA4" s="89">
        <f>IF('STEP２（第１、2表）'!AX$110=0,"",'STEP２（第１、2表）'!AX$110)</f>
        <v>932.27499999999998</v>
      </c>
      <c r="DB4" s="89">
        <f>IF('STEP２（第１、2表）'!BE109=0,"",ROUND('STEP２（第１、2表）'!BE109,0))</f>
        <v>21</v>
      </c>
      <c r="DC4" s="89">
        <f>IF('STEP２（第１、2表）'!BN109=0,"",ROUND('STEP２（第１、2表）'!BN109,0))</f>
        <v>888</v>
      </c>
      <c r="DD4" s="89">
        <f>IF('STEP２（第１、2表）'!BP110=0,"",ROUND('STEP２（第１、2表）'!BP110,0))</f>
        <v>890</v>
      </c>
      <c r="DE4" s="89" t="s">
        <v>6847</v>
      </c>
      <c r="DF4" s="89" t="str">
        <f>IF('STEP２（第１、2表）'!D$111="","",'STEP２（第１、2表）'!D$111)</f>
        <v>石油アスファルト</v>
      </c>
      <c r="DG4" s="89" t="str">
        <f>IF('STEP２（第１、2表）'!Q$111="","",'STEP２（第１、2表）'!Q$111)</f>
        <v>ｔ</v>
      </c>
      <c r="DH4" s="89">
        <f>IF('STEP２（第１、2表）'!U111=0,"",ROUND('STEP２（第１、2表）'!U111,0))</f>
        <v>190</v>
      </c>
      <c r="DI4" s="89">
        <f>IF('STEP２（第１、2表）'!AD111=0,"",ROUND('STEP２（第１、2表）'!AD111,0))</f>
        <v>7584</v>
      </c>
      <c r="DJ4" s="89">
        <f>IF('STEP２（第１、2表）'!AF112=0,"",ROUND('STEP２（第１、2表）'!AF112,0))</f>
        <v>7755</v>
      </c>
      <c r="DK4" s="89">
        <f>IF('STEP２（第１、2表）'!AM$111=0,"",'STEP２（第１、2表）'!AM$111)</f>
        <v>23.25</v>
      </c>
      <c r="DL4" s="89">
        <f>IF('STEP２（第１、2表）'!AV$111=0,"",'STEP２（第１、2表）'!AV$111)</f>
        <v>930</v>
      </c>
      <c r="DM4" s="89">
        <f>IF('STEP２（第１、2表）'!AX$112=0,"",'STEP２（第１、2表）'!AX$112)</f>
        <v>950.92499999999995</v>
      </c>
      <c r="DN4" s="89">
        <f>IF('STEP２（第１、2表）'!BE111=0,"",ROUND('STEP２（第１、2表）'!BE111,0))</f>
        <v>22</v>
      </c>
      <c r="DO4" s="89">
        <f>IF('STEP２（第１、2表）'!BN111=0,"",ROUND('STEP２（第１、2表）'!BN111,0))</f>
        <v>890</v>
      </c>
      <c r="DP4" s="89">
        <f>IF('STEP２（第１、2表）'!BP112=0,"",ROUND('STEP２（第１、2表）'!BP112,0))</f>
        <v>910</v>
      </c>
      <c r="DQ4" s="89" t="s">
        <v>6848</v>
      </c>
      <c r="DR4" s="89" t="str">
        <f>IF('STEP２（第１、2表）'!D$113="","",'STEP２（第１、2表）'!D$113)</f>
        <v>石油コークス</v>
      </c>
      <c r="DS4" s="89" t="str">
        <f>IF('STEP２（第１、2表）'!Q$113="","",'STEP２（第１、2表）'!Q$113)</f>
        <v>ｔ</v>
      </c>
      <c r="DT4" s="89">
        <f>IF('STEP２（第１、2表）'!U113=0,"",ROUND('STEP２（第１、2表）'!U113,0))</f>
        <v>202</v>
      </c>
      <c r="DU4" s="89">
        <f>IF('STEP２（第１、2表）'!AD113=0,"",ROUND('STEP２（第１、2表）'!AD113,0))</f>
        <v>6875</v>
      </c>
      <c r="DV4" s="89">
        <f>IF('STEP２（第１、2表）'!AF114=0,"",ROUND('STEP２（第１、2表）'!AF114,0))</f>
        <v>6028</v>
      </c>
      <c r="DW4" s="89">
        <f>IF('STEP２（第１、2表）'!AM$113=0,"",'STEP２（第１、2表）'!AM$113)</f>
        <v>24.25</v>
      </c>
      <c r="DX4" s="89">
        <f>IF('STEP２（第１、2表）'!AV$113=0,"",'STEP２（第１、2表）'!AV$113)</f>
        <v>826.92500000000007</v>
      </c>
      <c r="DY4" s="89">
        <f>IF('STEP２（第１、2表）'!AX$114=0,"",'STEP２（第１、2表）'!AX$114)</f>
        <v>725.07499999999993</v>
      </c>
      <c r="DZ4" s="89">
        <f>IF('STEP２（第１、2表）'!BE113=0,"",ROUND('STEP２（第１、2表）'!BE113,0))</f>
        <v>23</v>
      </c>
      <c r="EA4" s="89">
        <f>IF('STEP２（第１、2表）'!BN113=0,"",ROUND('STEP２（第１、2表）'!BN113,0))</f>
        <v>792</v>
      </c>
      <c r="EB4" s="89">
        <f>IF('STEP２（第１、2表）'!BP114=0,"",ROUND('STEP２（第１、2表）'!BP114,0))</f>
        <v>695</v>
      </c>
      <c r="EC4" s="89" t="s">
        <v>6849</v>
      </c>
      <c r="ED4" s="89" t="str">
        <f>IF('STEP２（第１、2表）'!I$115="","",'STEP２（第１、2表）'!I$115)</f>
        <v>液化石油ガス（ＬＰＧ）</v>
      </c>
      <c r="EE4" s="89" t="str">
        <f>IF('STEP２（第１、2表）'!Q$115="","",'STEP２（第１、2表）'!Q$115)</f>
        <v>ｔ</v>
      </c>
      <c r="EF4" s="89">
        <f>IF('STEP２（第１、2表）'!U115=0,"",ROUND('STEP２（第１、2表）'!U115,0))</f>
        <v>214</v>
      </c>
      <c r="EG4" s="89">
        <f>IF('STEP２（第１、2表）'!AD115=0,"",ROUND('STEP２（第１、2表）'!AD115,0))</f>
        <v>10701</v>
      </c>
      <c r="EH4" s="89">
        <f>IF('STEP２（第１、2表）'!AF116=0,"",ROUND('STEP２（第１、2表）'!AF116,0))</f>
        <v>10851</v>
      </c>
      <c r="EI4" s="89">
        <f>IF('STEP２（第１、2表）'!AM$115=0,"",'STEP２（第１、2表）'!AM$115)</f>
        <v>25.25</v>
      </c>
      <c r="EJ4" s="89">
        <f>IF('STEP２（第１、2表）'!AV$115=0,"",'STEP２（第１、2表）'!AV$115)</f>
        <v>1265.0250000000001</v>
      </c>
      <c r="EK4" s="89">
        <f>IF('STEP２（第１、2表）'!AX$116=0,"",'STEP２（第１、2表）'!AX$116)</f>
        <v>1282.6999999999998</v>
      </c>
      <c r="EL4" s="89">
        <f>IF('STEP２（第１、2表）'!BE115=0,"",ROUND('STEP２（第１、2表）'!BE115,0))</f>
        <v>24</v>
      </c>
      <c r="EM4" s="89">
        <f>IF('STEP２（第１、2表）'!BN115=0,"",ROUND('STEP２（第１、2表）'!BN115,0))</f>
        <v>1214</v>
      </c>
      <c r="EN4" s="89">
        <f>IF('STEP２（第１、2表）'!BP116=0,"",ROUND('STEP２（第１、2表）'!BP116,0))</f>
        <v>1231</v>
      </c>
      <c r="EO4" s="89" t="s">
        <v>6850</v>
      </c>
      <c r="EP4" s="89" t="str">
        <f>IF('STEP２（第１、2表）'!I$117="","",'STEP２（第１、2表）'!I$117)</f>
        <v>石油系炭化水素ガス</v>
      </c>
      <c r="EQ4" s="89" t="str">
        <f>IF('STEP２（第１、2表）'!Q$117="","",'STEP２（第１、2表）'!Q$117)</f>
        <v>千m3</v>
      </c>
      <c r="ER4" s="89">
        <f>IF('STEP２（第１、2表）'!U117=0,"",ROUND('STEP２（第１、2表）'!U117,0))</f>
        <v>0</v>
      </c>
      <c r="ES4" s="89">
        <f>IF('STEP２（第１、2表）'!AD117=0,"",ROUND('STEP２（第１、2表）'!AD117,0))</f>
        <v>10</v>
      </c>
      <c r="ET4" s="89">
        <f>IF('STEP２（第１、2表）'!AF118=0,"",ROUND('STEP２（第１、2表）'!AF118,0))</f>
        <v>10</v>
      </c>
      <c r="EU4" s="89">
        <f>IF('STEP２（第１、2表）'!AM$117=0,"",'STEP２（第１、2表）'!AM$117)</f>
        <v>26.25</v>
      </c>
      <c r="EV4" s="89">
        <f>IF('STEP２（第１、2表）'!AV$117=0,"",'STEP２（第１、2表）'!AV$117)</f>
        <v>1210.125</v>
      </c>
      <c r="EW4" s="89">
        <f>IF('STEP２（第１、2表）'!AX$118=0,"",'STEP２（第１、2表）'!AX$118)</f>
        <v>1178.625</v>
      </c>
      <c r="EX4" s="89">
        <f>IF('STEP２（第１、2表）'!BE117=0,"",ROUND('STEP２（第１、2表）'!BE117,0))</f>
        <v>25</v>
      </c>
      <c r="EY4" s="89">
        <f>IF('STEP２（第１、2表）'!BN117=0,"",ROUND('STEP２（第１、2表）'!BN117,0))</f>
        <v>1164</v>
      </c>
      <c r="EZ4" s="89">
        <f>IF('STEP２（第１、2表）'!BP118=0,"",ROUND('STEP２（第１、2表）'!BP118,0))</f>
        <v>1133</v>
      </c>
      <c r="FA4" s="89" t="s">
        <v>6851</v>
      </c>
      <c r="FB4" s="89" t="str">
        <f>IF('STEP２（第１、2表）'!I$119="","",'STEP２（第１、2表）'!I$119)</f>
        <v>液化天然ガス（ＬＮＧ）</v>
      </c>
      <c r="FC4" s="89" t="str">
        <f>IF('STEP２（第１、2表）'!Q$119="","",'STEP２（第１、2表）'!Q$119)</f>
        <v>ｔ</v>
      </c>
      <c r="FD4" s="89">
        <f>IF('STEP２（第１、2表）'!U119=0,"",ROUND('STEP２（第１、2表）'!U119,0))</f>
        <v>238</v>
      </c>
      <c r="FE4" s="89">
        <f>IF('STEP２（第１、2表）'!AD119=0,"",ROUND('STEP２（第１、2表）'!AD119,0))</f>
        <v>12997</v>
      </c>
      <c r="FF4" s="89">
        <f>IF('STEP２（第１、2表）'!AF120=0,"",ROUND('STEP２（第１、2表）'!AF120,0))</f>
        <v>12973</v>
      </c>
      <c r="FG4" s="89">
        <f>IF('STEP２（第１、2表）'!AM$119=0,"",'STEP２（第１、2表）'!AM$119)</f>
        <v>27.25</v>
      </c>
      <c r="FH4" s="89">
        <f>IF('STEP２（第１、2表）'!AV$119=0,"",'STEP２（第１、2表）'!AV$119)</f>
        <v>1490.575</v>
      </c>
      <c r="FI4" s="89">
        <f>IF('STEP２（第１、2表）'!AX$120=0,"",'STEP２（第１、2表）'!AX$120)</f>
        <v>1487.8500000000001</v>
      </c>
      <c r="FJ4" s="89">
        <f>IF('STEP２（第１、2表）'!BE119=0,"",ROUND('STEP２（第１、2表）'!BE119,0))</f>
        <v>26</v>
      </c>
      <c r="FK4" s="89">
        <f>IF('STEP２（第１、2表）'!BN119=0,"",ROUND('STEP２（第１、2表）'!BN119,0))</f>
        <v>1435</v>
      </c>
      <c r="FL4" s="89">
        <f>IF('STEP２（第１、2表）'!BP120=0,"",ROUND('STEP２（第１、2表）'!BP120,0))</f>
        <v>1433</v>
      </c>
      <c r="FM4" s="89" t="s">
        <v>6852</v>
      </c>
      <c r="FN4" s="89" t="str">
        <f>IF('STEP２（第１、2表）'!I$121="","",'STEP２（第１、2表）'!I$121)</f>
        <v>その他可燃性天然ガス</v>
      </c>
      <c r="FO4" s="89" t="str">
        <f>IF('STEP２（第１、2表）'!Q$121="","",'STEP２（第１、2表）'!Q$121)</f>
        <v>千m3</v>
      </c>
      <c r="FP4" s="89">
        <f>IF('STEP２（第１、2表）'!U121=0,"",ROUND('STEP２（第１、2表）'!U121,0))</f>
        <v>0</v>
      </c>
      <c r="FQ4" s="89">
        <f>IF('STEP２（第１、2表）'!AD121=0,"",ROUND('STEP２（第１、2表）'!AD121,0))</f>
        <v>10</v>
      </c>
      <c r="FR4" s="89">
        <f>IF('STEP２（第１、2表）'!AF122=0,"",ROUND('STEP２（第１、2表）'!AF122,0))</f>
        <v>11</v>
      </c>
      <c r="FS4" s="89">
        <f>IF('STEP２（第１、2表）'!AM$121=0,"",'STEP２（第１、2表）'!AM$121)</f>
        <v>28.25</v>
      </c>
      <c r="FT4" s="89">
        <f>IF('STEP２（第１、2表）'!AV$121=0,"",'STEP２（第１、2表）'!AV$121)</f>
        <v>1084.8</v>
      </c>
      <c r="FU4" s="89">
        <f>IF('STEP２（第１、2表）'!AX$122=0,"",'STEP２（第１、2表）'!AX$122)</f>
        <v>1228.875</v>
      </c>
      <c r="FV4" s="89">
        <f>IF('STEP２（第１、2表）'!BE121=0,"",ROUND('STEP２（第１、2表）'!BE121,0))</f>
        <v>27</v>
      </c>
      <c r="FW4" s="89">
        <f>IF('STEP２（第１、2表）'!BN121=0,"",ROUND('STEP２（第１、2表）'!BN121,0))</f>
        <v>1046</v>
      </c>
      <c r="FX4" s="89">
        <f>IF('STEP２（第１、2表）'!BP122=0,"",ROUND('STEP２（第１、2表）'!BP122,0))</f>
        <v>1185</v>
      </c>
      <c r="FY4" s="89" t="s">
        <v>6853</v>
      </c>
      <c r="FZ4" s="89" t="str">
        <f>IF('STEP２（第１、2表）'!I$123="","",'STEP２（第１、2表）'!I$123)</f>
        <v>輸入原料炭</v>
      </c>
      <c r="GA4" s="89" t="str">
        <f>IF('STEP２（第１、2表）'!Q$123="","",'STEP２（第１、2表）'!Q$123)</f>
        <v>ｔ</v>
      </c>
      <c r="GB4" s="89">
        <f>IF('STEP２（第１、2表）'!U123=0,"",ROUND('STEP２（第１、2表）'!U123,0))</f>
        <v>262</v>
      </c>
      <c r="GC4" s="89">
        <f>IF('STEP２（第１、2表）'!AD123=0,"",ROUND('STEP２（第１、2表）'!AD123,0))</f>
        <v>7508</v>
      </c>
      <c r="GD4" s="89">
        <f>IF('STEP２（第１、2表）'!AF124=0,"",ROUND('STEP２（第１、2表）'!AF124,0))</f>
        <v>7586</v>
      </c>
      <c r="GE4" s="89">
        <f>IF('STEP２（第１、2表）'!AM$123=0,"",'STEP２（第１、2表）'!AM$123)</f>
        <v>29.25</v>
      </c>
      <c r="GF4" s="89">
        <f>IF('STEP２（第１、2表）'!AV$123=0,"",'STEP２（第１、2表）'!AV$123)</f>
        <v>839.47500000000002</v>
      </c>
      <c r="GG4" s="89">
        <f>IF('STEP２（第１、2表）'!AX$124=0,"",'STEP２（第１、2表）'!AX$124)</f>
        <v>848.25</v>
      </c>
      <c r="GH4" s="89">
        <f>IF('STEP２（第１、2表）'!BE123=0,"",ROUND('STEP２（第１、2表）'!BE123,0))</f>
        <v>28</v>
      </c>
      <c r="GI4" s="89">
        <f>IF('STEP２（第１、2表）'!BN123=0,"",ROUND('STEP２（第１、2表）'!BN123,0))</f>
        <v>810</v>
      </c>
      <c r="GJ4" s="89">
        <f>IF('STEP２（第１、2表）'!BP124=0,"",ROUND('STEP２（第１、2表）'!BP124,0))</f>
        <v>819</v>
      </c>
      <c r="GK4" s="89" t="s">
        <v>6854</v>
      </c>
      <c r="GL4" s="89" t="str">
        <f>IF('STEP２（第１、2表）'!I$125="","",'STEP２（第１、2表）'!I$125)</f>
        <v>コークス用原料炭</v>
      </c>
      <c r="GM4" s="89" t="str">
        <f>IF('STEP２（第１、2表）'!Q$125="","",'STEP２（第１、2表）'!Q$125)</f>
        <v>ｔ</v>
      </c>
      <c r="GN4" s="89">
        <f>IF('STEP２（第１、2表）'!U125=0,"",ROUND('STEP２（第１、2表）'!U125,0))</f>
        <v>274</v>
      </c>
      <c r="GO4" s="89">
        <f>IF('STEP２（第１、2表）'!AD125=0,"",ROUND('STEP２（第１、2表）'!AD125,0))</f>
        <v>7907</v>
      </c>
      <c r="GP4" s="89">
        <f>IF('STEP２（第１、2表）'!AM$125=0,"",'STEP２（第１、2表）'!AM$125)</f>
        <v>30.25</v>
      </c>
      <c r="GQ4" s="89">
        <f>IF('STEP２（第１、2表）'!AV$125=0,"",'STEP２（第１、2表）'!AV$125)</f>
        <v>874.22499999999991</v>
      </c>
      <c r="GR4" s="89">
        <f>IF('STEP２（第１、2表）'!BE125=0,"",ROUND('STEP２（第１、2表）'!BE125,0))</f>
        <v>29</v>
      </c>
      <c r="GS4" s="89">
        <f>IF('STEP２（第１、2表）'!BN125=0,"",ROUND('STEP２（第１、2表）'!BN125,0))</f>
        <v>845</v>
      </c>
      <c r="GT4" s="89" t="s">
        <v>6855</v>
      </c>
      <c r="GU4" s="89" t="str">
        <f>IF('STEP２（第１、2表）'!I$127="","",'STEP２（第１、2表）'!I$127)</f>
        <v>吹込用原料炭</v>
      </c>
      <c r="GV4" s="89" t="str">
        <f>IF('STEP２（第１、2表）'!Q$127="","",'STEP２（第１、2表）'!Q$127)</f>
        <v>ｔ</v>
      </c>
      <c r="GW4" s="89">
        <f>IF('STEP２（第１、2表）'!U127=0,"",ROUND('STEP２（第１、2表）'!U127,0))</f>
        <v>286</v>
      </c>
      <c r="GX4" s="89">
        <f>IF('STEP２（第１、2表）'!AD127=0,"",ROUND('STEP２（第１、2表）'!AD127,0))</f>
        <v>8082</v>
      </c>
      <c r="GY4" s="89">
        <f>IF('STEP２（第１、2表）'!AM$127=0,"",'STEP２（第１、2表）'!AM$127)</f>
        <v>31.25</v>
      </c>
      <c r="GZ4" s="89">
        <f>IF('STEP２（第１、2表）'!AV$127=0,"",'STEP２（第１、2表）'!AV$127)</f>
        <v>884.375</v>
      </c>
      <c r="HA4" s="89">
        <f>IF('STEP２（第１、2表）'!BE127=0,"",ROUND('STEP２（第１、2表）'!BE127,0))</f>
        <v>30</v>
      </c>
      <c r="HB4" s="89">
        <f>IF('STEP２（第１、2表）'!BN127=0,"",ROUND('STEP２（第１、2表）'!BN127,0))</f>
        <v>856</v>
      </c>
      <c r="HC4" s="89" t="s">
        <v>6856</v>
      </c>
      <c r="HD4" s="89" t="str">
        <f>IF('STEP２（第１、2表）'!I$129="","",'STEP２（第１、2表）'!I$129)</f>
        <v>輸入一般炭</v>
      </c>
      <c r="HE4" s="89" t="str">
        <f>IF('STEP２（第１、2表）'!Q$129="","",'STEP２（第１、2表）'!Q$129)</f>
        <v>ｔ</v>
      </c>
      <c r="HF4" s="89">
        <f>IF('STEP２（第１、2表）'!U129=0,"",ROUND('STEP２（第１、2表）'!U129,0))</f>
        <v>298</v>
      </c>
      <c r="HG4" s="89">
        <f>IF('STEP２（第１、2表）'!AD129=0,"",ROUND('STEP２（第１、2表）'!AD129,0))</f>
        <v>7767</v>
      </c>
      <c r="HH4" s="89">
        <f>IF('STEP２（第１、2表）'!AF130=0,"",ROUND('STEP２（第１、2表）'!AF130,0))</f>
        <v>7648</v>
      </c>
      <c r="HI4" s="89">
        <f>IF('STEP２（第１、2表）'!AM$129=0,"",'STEP２（第１、2表）'!AM$129)</f>
        <v>32.25</v>
      </c>
      <c r="HJ4" s="89">
        <f>IF('STEP２（第１、2表）'!AV$129=0,"",'STEP２（第１、2表）'!AV$129)</f>
        <v>841.72500000000002</v>
      </c>
      <c r="HK4" s="89">
        <f>IF('STEP２（第１、2表）'!AX$130=0,"",'STEP２（第１、2表）'!AX$130)</f>
        <v>828.82499999999993</v>
      </c>
      <c r="HL4" s="89">
        <f>IF('STEP２（第１、2表）'!BE129=0,"",ROUND('STEP２（第１、2表）'!BE129,0))</f>
        <v>31</v>
      </c>
      <c r="HM4" s="89">
        <f>IF('STEP２（第１、2表）'!BN129=0,"",ROUND('STEP２（第１、2表）'!BN129,0))</f>
        <v>815</v>
      </c>
      <c r="HN4" s="89">
        <f>IF('STEP２（第１、2表）'!BP130=0,"",ROUND('STEP２（第１、2表）'!BP130,0))</f>
        <v>803</v>
      </c>
      <c r="HO4" s="89" t="s">
        <v>6857</v>
      </c>
      <c r="HP4" s="89" t="str">
        <f>IF('STEP２（第１、2表）'!I$131="","",'STEP２（第１、2表）'!I$131)</f>
        <v>国産一般炭</v>
      </c>
      <c r="HQ4" s="89" t="str">
        <f>IF('STEP２（第１、2表）'!Q$131="","",'STEP２（第１、2表）'!Q$131)</f>
        <v>ｔ</v>
      </c>
      <c r="HR4" s="89">
        <f>IF('STEP２（第１、2表）'!U131=0,"",ROUND('STEP２（第１、2表）'!U131,0))</f>
        <v>310</v>
      </c>
      <c r="HS4" s="89">
        <f>IF('STEP２（第１、2表）'!AD131=0,"",ROUND('STEP２（第１、2表）'!AD131,0))</f>
        <v>7492</v>
      </c>
      <c r="HT4" s="89">
        <f>IF('STEP２（第１、2表）'!AM$131=0,"",'STEP２（第１、2表）'!AM$131)</f>
        <v>33.25</v>
      </c>
      <c r="HU4" s="89">
        <f>IF('STEP２（第１、2表）'!AV$131=0,"",'STEP２（第１、2表）'!AV$131)</f>
        <v>804.65</v>
      </c>
      <c r="HV4" s="89">
        <f>IF('STEP２（第１、2表）'!BE131=0,"",ROUND('STEP２（第１、2表）'!BE131,0))</f>
        <v>32</v>
      </c>
      <c r="HW4" s="89">
        <f>IF('STEP２（第１、2表）'!BN131=0,"",ROUND('STEP２（第１、2表）'!BN131,0))</f>
        <v>780</v>
      </c>
      <c r="HX4" s="89" t="s">
        <v>6858</v>
      </c>
      <c r="HY4" s="89" t="str">
        <f>IF('STEP２（第１、2表）'!I$133="","",'STEP２（第１、2表）'!I$133)</f>
        <v>輸入無煙炭</v>
      </c>
      <c r="HZ4" s="89" t="str">
        <f>IF('STEP２（第１、2表）'!Q$133="","",'STEP２（第１、2表）'!Q$133)</f>
        <v>ｔ</v>
      </c>
      <c r="IA4" s="89">
        <f>IF('STEP２（第１、2表）'!U133=0,"",ROUND('STEP２（第１、2表）'!U133,0))</f>
        <v>322</v>
      </c>
      <c r="IB4" s="89">
        <f>IF('STEP２（第１、2表）'!AD133=0,"",ROUND('STEP２（第１、2表）'!AD133,0))</f>
        <v>8940</v>
      </c>
      <c r="IC4" s="89">
        <f>IF('STEP２（第１、2表）'!AF134=0,"",ROUND('STEP２（第１、2表）'!AF134,0))</f>
        <v>8651</v>
      </c>
      <c r="ID4" s="89">
        <f>IF('STEP２（第１、2表）'!AM$133=0,"",'STEP２（第１、2表）'!AM$133)</f>
        <v>34.25</v>
      </c>
      <c r="IE4" s="89">
        <f>IF('STEP２（第１、2表）'!AV$133=0,"",'STEP２（第１、2表）'!AV$133)</f>
        <v>952.15</v>
      </c>
      <c r="IF4" s="89">
        <f>IF('STEP２（第１、2表）'!AX$134=0,"",'STEP２（第１、2表）'!AX$134)</f>
        <v>921.32499999999993</v>
      </c>
      <c r="IG4" s="89">
        <f>IF('STEP２（第１、2表）'!BE133=0,"",ROUND('STEP２（第１、2表）'!BE133,0))</f>
        <v>33</v>
      </c>
      <c r="IH4" s="89">
        <f>IF('STEP２（第１、2表）'!BN133=0,"",ROUND('STEP２（第１、2表）'!BN133,0))</f>
        <v>924</v>
      </c>
      <c r="II4" s="89">
        <f>IF('STEP２（第１、2表）'!BP134=0,"",ROUND('STEP２（第１、2表）'!BP134,0))</f>
        <v>894</v>
      </c>
      <c r="IJ4" s="89" t="s">
        <v>6859</v>
      </c>
      <c r="IK4" s="89" t="str">
        <f>IF('STEP２（第１、2表）'!D$135="","",'STEP２（第１、2表）'!D$135)</f>
        <v>石炭コークス</v>
      </c>
      <c r="IL4" s="89" t="str">
        <f>IF('STEP２（第１、2表）'!Q$135="","",'STEP２（第１、2表）'!Q$135)</f>
        <v>ｔ</v>
      </c>
      <c r="IM4" s="89">
        <f>IF('STEP２（第１、2表）'!U135=0,"",ROUND('STEP２（第１、2表）'!U135,0))</f>
        <v>334</v>
      </c>
      <c r="IN4" s="89">
        <f>IF('STEP２（第１、2表）'!AD135=0,"",ROUND('STEP２（第１、2表）'!AD135,0))</f>
        <v>9674</v>
      </c>
      <c r="IO4" s="89">
        <f>IF('STEP２（第１、2表）'!AF136=0,"",ROUND('STEP２（第１、2表）'!AF136,0))</f>
        <v>9808</v>
      </c>
      <c r="IP4" s="89">
        <f>IF('STEP２（第１、2表）'!AM$135=0,"",'STEP２（第１、2表）'!AM$135)</f>
        <v>35.25</v>
      </c>
      <c r="IQ4" s="89">
        <f>IF('STEP２（第１、2表）'!AV$135=0,"",'STEP２（第１、2表）'!AV$135)</f>
        <v>1022.25</v>
      </c>
      <c r="IR4" s="89">
        <f>IF('STEP２（第１、2表）'!AX$136=0,"",'STEP２（第１、2表）'!AX$136)</f>
        <v>1036.3499999999999</v>
      </c>
      <c r="IS4" s="89">
        <f>IF('STEP２（第１、2表）'!BE135=0,"",ROUND('STEP２（第１、2表）'!BE135,0))</f>
        <v>34</v>
      </c>
      <c r="IT4" s="89">
        <f>IF('STEP２（第１、2表）'!BN135=0,"",ROUND('STEP２（第１、2表）'!BN135,0))</f>
        <v>993</v>
      </c>
      <c r="IU4" s="89">
        <f>IF('STEP２（第１、2表）'!BP136=0,"",ROUND('STEP２（第１、2表）'!BP136,0))</f>
        <v>1007</v>
      </c>
      <c r="IV4" s="89" t="s">
        <v>6860</v>
      </c>
      <c r="IW4" s="89" t="str">
        <f>IF('STEP２（第１、2表）'!D$137="","",'STEP２（第１、2表）'!D$137)</f>
        <v>コールタール</v>
      </c>
      <c r="IX4" s="89" t="str">
        <f>IF('STEP２（第１、2表）'!Q$137="","",'STEP２（第１、2表）'!Q$137)</f>
        <v>ｔ</v>
      </c>
      <c r="IY4" s="89">
        <f>IF('STEP２（第１、2表）'!U137=0,"",ROUND('STEP２（第１、2表）'!U137,0))</f>
        <v>346</v>
      </c>
      <c r="IZ4" s="89">
        <f>IF('STEP２（第１、2表）'!AD137=0,"",ROUND('STEP２（第１、2表）'!AD137,0))</f>
        <v>12891</v>
      </c>
      <c r="JA4" s="89">
        <f>IF('STEP２（第１、2表）'!AF138=0,"",ROUND('STEP２（第１、2表）'!AF138,0))</f>
        <v>12891</v>
      </c>
      <c r="JB4" s="89">
        <f>IF('STEP２（第１、2表）'!AM$137=0,"",'STEP２（第１、2表）'!AM$137)</f>
        <v>36.25</v>
      </c>
      <c r="JC4" s="89">
        <f>IF('STEP２（第１、2表）'!AV$137=0,"",'STEP２（第１、2表）'!AV$137)</f>
        <v>1352.125</v>
      </c>
      <c r="JD4" s="89">
        <f>IF('STEP２（第１、2表）'!AX$138=0,"",'STEP２（第１、2表）'!AX$138)</f>
        <v>1352.125</v>
      </c>
      <c r="JE4" s="89">
        <f>IF('STEP２（第１、2表）'!BE137=0,"",ROUND('STEP２（第１、2表）'!BE137,0))</f>
        <v>35</v>
      </c>
      <c r="JF4" s="89">
        <f>IF('STEP２（第１、2表）'!BN137=0,"",ROUND('STEP２（第１、2表）'!BN137,0))</f>
        <v>1314</v>
      </c>
      <c r="JG4" s="89">
        <f>IF('STEP２（第１、2表）'!BP138=0,"",ROUND('STEP２（第１、2表）'!BP138,0))</f>
        <v>1314</v>
      </c>
      <c r="JH4" s="89" t="s">
        <v>6861</v>
      </c>
      <c r="JI4" s="89" t="str">
        <f>IF('STEP２（第１、2表）'!D$139="","",'STEP２（第１、2表）'!D$139)</f>
        <v>コークス炉ガス</v>
      </c>
      <c r="JJ4" s="89" t="str">
        <f>IF('STEP２（第１、2表）'!Q$139="","",'STEP２（第１、2表）'!Q$139)</f>
        <v>千m3</v>
      </c>
      <c r="JK4" s="89">
        <f>IF('STEP２（第１、2表）'!U139=0,"",ROUND('STEP２（第１、2表）'!U139,0))</f>
        <v>0</v>
      </c>
      <c r="JL4" s="89">
        <f>IF('STEP２（第１、2表）'!AD139=0,"",ROUND('STEP２（第１、2表）'!AD139,0))</f>
        <v>7</v>
      </c>
      <c r="JM4" s="89">
        <f>IF('STEP２（第１、2表）'!AF140=0,"",ROUND('STEP２（第１、2表）'!AF140,0))</f>
        <v>8</v>
      </c>
      <c r="JN4" s="89">
        <f>IF('STEP２（第１、2表）'!AM$139=0,"",'STEP２（第１、2表）'!AM$139)</f>
        <v>37.25</v>
      </c>
      <c r="JO4" s="89">
        <f>IF('STEP２（第１、2表）'!AV$139=0,"",'STEP２（第１、2表）'!AV$139)</f>
        <v>685.4</v>
      </c>
      <c r="JP4" s="89">
        <f>IF('STEP２（第１、2表）'!AX$140=0,"",'STEP２（第１、2表）'!AX$140)</f>
        <v>785.97500000000002</v>
      </c>
      <c r="JQ4" s="89">
        <f>IF('STEP２（第１、2表）'!BE139=0,"",ROUND('STEP２（第１、2表）'!BE139,0))</f>
        <v>36</v>
      </c>
      <c r="JR4" s="89">
        <f>IF('STEP２（第１、2表）'!BN139=0,"",ROUND('STEP２（第１、2表）'!BN139,0))</f>
        <v>667</v>
      </c>
      <c r="JS4" s="89">
        <f>IF('STEP２（第１、2表）'!BP140=0,"",ROUND('STEP２（第１、2表）'!BP140,0))</f>
        <v>765</v>
      </c>
      <c r="JT4" s="89" t="s">
        <v>6862</v>
      </c>
      <c r="JU4" s="89" t="str">
        <f>IF('STEP２（第１、2表）'!D$141="","",'STEP２（第１、2表）'!D$141)</f>
        <v>高炉ガス</v>
      </c>
      <c r="JV4" s="89" t="str">
        <f>IF('STEP２（第１、2表）'!Q$141="","",'STEP２（第１、2表）'!Q$141)</f>
        <v>千m3</v>
      </c>
      <c r="JW4" s="89">
        <f>IF('STEP２（第１、2表）'!U141=0,"",ROUND('STEP２（第１、2表）'!U141,0))</f>
        <v>0</v>
      </c>
      <c r="JX4" s="89">
        <f>IF('STEP２（第１、2表）'!AD141=0,"",ROUND('STEP２（第１、2表）'!AD141,0))</f>
        <v>1</v>
      </c>
      <c r="JY4" s="89">
        <f>IF('STEP２（第１、2表）'!AF142=0,"",ROUND('STEP２（第１、2表）'!AF142,0))</f>
        <v>1</v>
      </c>
      <c r="JZ4" s="89">
        <f>IF('STEP２（第１、2表）'!AM$141=0,"",'STEP２（第１、2表）'!AM$141)</f>
        <v>38.25</v>
      </c>
      <c r="KA4" s="89">
        <f>IF('STEP２（第１、2表）'!AV$141=0,"",'STEP２（第１、2表）'!AV$141)</f>
        <v>123.5475</v>
      </c>
      <c r="KB4" s="89">
        <f>IF('STEP２（第１、2表）'!AX$142=0,"",'STEP２（第１、2表）'!AX$142)</f>
        <v>130.4325</v>
      </c>
      <c r="KC4" s="89">
        <f>IF('STEP２（第１、2表）'!BE141=0,"",ROUND('STEP２（第１、2表）'!BE141,0))</f>
        <v>37</v>
      </c>
      <c r="KD4" s="89">
        <f>IF('STEP２（第１、2表）'!BN141=0,"",ROUND('STEP２（第１、2表）'!BN141,0))</f>
        <v>120</v>
      </c>
      <c r="KE4" s="89">
        <f>IF('STEP２（第１、2表）'!BP142=0,"",ROUND('STEP２（第１、2表）'!BP142,0))</f>
        <v>127</v>
      </c>
      <c r="KF4" s="89" t="s">
        <v>6863</v>
      </c>
      <c r="KG4" s="89" t="str">
        <f>IF('STEP２（第１、2表）'!D$143="","",'STEP２（第１、2表）'!D$143)</f>
        <v>発電用高炉ガス</v>
      </c>
      <c r="KH4" s="89" t="str">
        <f>IF('STEP２（第１、2表）'!Q$143="","",'STEP２（第１、2表）'!Q$143)</f>
        <v>千m3</v>
      </c>
      <c r="KI4" s="89">
        <f>IF('STEP２（第１、2表）'!U143=0,"",ROUND('STEP２（第１、2表）'!U143,0))</f>
        <v>0</v>
      </c>
      <c r="KJ4" s="89">
        <f>IF('STEP２（第１、2表）'!AD143=0,"",ROUND('STEP２（第１、2表）'!AD143,0))</f>
        <v>1</v>
      </c>
      <c r="KK4" s="89">
        <f>IF('STEP２（第１、2表）'!AM$143=0,"",'STEP２（第１、2表）'!AM$143)</f>
        <v>39.25</v>
      </c>
      <c r="KL4" s="89">
        <f>IF('STEP２（第１、2表）'!AV$143=0,"",'STEP２（第１、2表）'!AV$143)</f>
        <v>135.41249999999999</v>
      </c>
      <c r="KM4" s="89">
        <f>IF('STEP２（第１、2表）'!BE143=0,"",ROUND('STEP２（第１、2表）'!BE143,0))</f>
        <v>38</v>
      </c>
      <c r="KN4" s="89">
        <f>IF('STEP２（第１、2表）'!BN143=0,"",ROUND('STEP２（第１、2表）'!BN143,0))</f>
        <v>132</v>
      </c>
      <c r="KO4" s="89" t="s">
        <v>6864</v>
      </c>
      <c r="KP4" s="89" t="str">
        <f>IF('STEP２（第１、2表）'!D$145="","",'STEP２（第１、2表）'!D$145)</f>
        <v>転炉ガス</v>
      </c>
      <c r="KQ4" s="89" t="str">
        <f>IF('STEP２（第１、2表）'!Q$145="","",'STEP２（第１、2表）'!Q$145)</f>
        <v>千m3</v>
      </c>
      <c r="KR4" s="89">
        <f>IF('STEP２（第１、2表）'!U145=0,"",ROUND('STEP２（第１、2表）'!U145,0))</f>
        <v>0</v>
      </c>
      <c r="KS4" s="89">
        <f>IF('STEP２（第１、2表）'!AD145=0,"",ROUND('STEP２（第１、2表）'!AD145,0))</f>
        <v>3</v>
      </c>
      <c r="KT4" s="89">
        <f>IF('STEP２（第１、2表）'!AF146=0,"",ROUND('STEP２（第１、2表）'!AF146,0))</f>
        <v>3</v>
      </c>
      <c r="KU4" s="89">
        <f>IF('STEP２（第１、2表）'!AM$145=0,"",'STEP２（第１、2表）'!AM$145)</f>
        <v>40.25</v>
      </c>
      <c r="KV4" s="89">
        <f>IF('STEP２（第１、2表）'!AV$145=0,"",'STEP２（第１、2表）'!AV$145)</f>
        <v>303.08249999999998</v>
      </c>
      <c r="KW4" s="89">
        <f>IF('STEP２（第１、2表）'!AX$146=0,"",'STEP２（第１、2表）'!AX$146)</f>
        <v>338.5025</v>
      </c>
      <c r="KX4" s="89">
        <f>IF('STEP２（第１、2表）'!BE145=0,"",ROUND('STEP２（第１、2表）'!BE145,0))</f>
        <v>39</v>
      </c>
      <c r="KY4" s="89">
        <f>IF('STEP２（第１、2表）'!BN145=0,"",ROUND('STEP２（第１、2表）'!BN145,0))</f>
        <v>295</v>
      </c>
      <c r="KZ4" s="89">
        <f>IF('STEP２（第１、2表）'!BP146=0,"",ROUND('STEP２（第１、2表）'!BP146,0))</f>
        <v>330</v>
      </c>
      <c r="LA4" s="89" t="s">
        <v>6865</v>
      </c>
      <c r="LB4" s="89" t="str">
        <f>IF('STEP２（第１、2表）'!I$147="","",'STEP２（第１、2表）'!I$147)</f>
        <v>都市ガス</v>
      </c>
      <c r="LC4" s="89" t="str">
        <f>IF('STEP２（第１、2表）'!Q$147="","",'STEP２（第１、2表）'!Q$147)</f>
        <v>千m3</v>
      </c>
      <c r="LD4" s="89">
        <f>IF('STEP２（第１、2表）'!U147=0,"",ROUND('STEP２（第１、2表）'!U147,0))</f>
        <v>0</v>
      </c>
      <c r="LE4" s="89">
        <f>IF('STEP２（第１、2表）'!AD147=0,"",ROUND('STEP２（第１、2表）'!AD147,0))</f>
        <v>18</v>
      </c>
      <c r="LF4" s="89">
        <f>IF('STEP２（第１、2表）'!AF148=0,"",ROUND('STEP２（第１、2表）'!AF148,0))</f>
        <v>18</v>
      </c>
      <c r="LG4" s="89">
        <f>IF('STEP２（第１、2表）'!AM$147=0,"",'STEP２（第１、2表）'!AM$147)</f>
        <v>41.25</v>
      </c>
      <c r="LH4" s="89">
        <f>IF('STEP２（第１、2表）'!AV$147=0,"",'STEP２（第１、2表）'!AV$147)</f>
        <v>1856.25</v>
      </c>
      <c r="LI4" s="89">
        <f>IF('STEP２（第１、2表）'!AX$148=0,"",'STEP２（第１、2表）'!AX$148)</f>
        <v>1856.25</v>
      </c>
      <c r="LJ4" s="89">
        <f>IF('STEP２（第１、2表）'!BE147=0,"",ROUND('STEP２（第１、2表）'!BE147,0))</f>
        <v>40</v>
      </c>
      <c r="LK4" s="89">
        <f>IF('STEP２（第１、2表）'!BN147=0,"",ROUND('STEP２（第１、2表）'!BN147,0))</f>
        <v>1811</v>
      </c>
      <c r="LL4" s="89">
        <f>IF('STEP２（第１、2表）'!BP148=0,"",ROUND('STEP２（第１、2表）'!BP148,0))</f>
        <v>1811</v>
      </c>
      <c r="LM4" s="89" t="s">
        <v>6866</v>
      </c>
      <c r="LN4" s="89" t="s">
        <v>6867</v>
      </c>
      <c r="LO4" s="89" t="s">
        <v>6648</v>
      </c>
      <c r="LP4" s="89" t="str">
        <f>IF('STEP２（第１、2表）'!Q$151="","",'STEP２（第１、2表）'!Q$151)</f>
        <v>GJ</v>
      </c>
      <c r="LQ4" s="89">
        <f>IF('STEP２（第１、2表）'!AD151=0,"",ROUND('STEP２（第１、2表）'!AD151,0))</f>
        <v>151890</v>
      </c>
      <c r="LR4" s="89">
        <f>IF('STEP２（第１、2表）'!AF152=0,"",ROUND('STEP２（第１、2表）'!AF152,0))</f>
        <v>152071</v>
      </c>
      <c r="LS4" s="89">
        <f>IF('STEP２（第１、2表）'!AV$151=0,"",'STEP２（第１、2表）'!AV$151)</f>
        <v>25510.542500000003</v>
      </c>
      <c r="LT4" s="89">
        <f>IF('STEP２（第１、2表）'!AX$152=0,"",'STEP２（第１、2表）'!AX$152)</f>
        <v>25789.072499999995</v>
      </c>
      <c r="LU4" s="89">
        <f>IF('STEP２（第１、2表）'!BN151=0,"",ROUND('STEP２（第１、2表）'!BN151,0))</f>
        <v>24552</v>
      </c>
      <c r="LV4" s="89">
        <f>IF('STEP２（第１、2表）'!BP152=0,"",ROUND('STEP２（第１、2表）'!BP152,0))</f>
        <v>24822</v>
      </c>
      <c r="LW4" s="89" t="s">
        <v>6868</v>
      </c>
      <c r="LX4" s="89" t="s">
        <v>6869</v>
      </c>
      <c r="LY4" s="89" t="str">
        <f>IF('STEP２（第１、2表）'!D$153="","",'STEP２（第１、2表）'!D$153)</f>
        <v>黒液</v>
      </c>
      <c r="LZ4" s="89" t="str">
        <f>IF('STEP２（第１、2表）'!Q$153="","",'STEP２（第１、2表）'!Q$153)</f>
        <v>t</v>
      </c>
      <c r="MA4" s="89">
        <f>IF('STEP２（第１、2表）'!U153=0,"",ROUND('STEP２（第１、2表）'!U153,0))</f>
        <v>430</v>
      </c>
      <c r="MB4" s="89">
        <f>IF('STEP２（第１、2表）'!AD153=0,"",ROUND('STEP２（第１、2表）'!AD153,0))</f>
        <v>5843</v>
      </c>
      <c r="MC4" s="89">
        <f>IF('STEP２（第１、2表）'!AM$153=0,"",'STEP２（第１、2表）'!AM$153)</f>
        <v>43.25</v>
      </c>
      <c r="MD4" s="89">
        <f>IF('STEP２（第１、2表）'!AV$153=0,"",'STEP２（第１、2表）'!AV$153)</f>
        <v>588.19999999999993</v>
      </c>
      <c r="ME4" s="89">
        <f>IF('STEP２（第１、2表）'!BE153=0,"",ROUND('STEP２（第１、2表）'!BE153,0))</f>
        <v>42</v>
      </c>
      <c r="MF4" s="89">
        <f>IF('STEP２（第１、2表）'!BN153=0,"",ROUND('STEP２（第１、2表）'!BN153,0))</f>
        <v>574</v>
      </c>
      <c r="MG4" s="89" t="s">
        <v>6870</v>
      </c>
      <c r="MH4" s="89" t="str">
        <f>IF('STEP２（第１、2表）'!D$155="","",'STEP２（第１、2表）'!D$155)</f>
        <v>木材</v>
      </c>
      <c r="MI4" s="89" t="str">
        <f>IF('STEP２（第１、2表）'!Q$155="","",'STEP２（第１、2表）'!Q$155)</f>
        <v>t</v>
      </c>
      <c r="MJ4" s="89">
        <f>IF('STEP２（第１、2表）'!U155=0,"",ROUND('STEP２（第１、2表）'!U155,0))</f>
        <v>442</v>
      </c>
      <c r="MK4" s="89">
        <f>IF('STEP２（第１、2表）'!AD155=0,"",ROUND('STEP２（第１、2表）'!AD155,0))</f>
        <v>5829</v>
      </c>
      <c r="ML4" s="89">
        <f>IF('STEP２（第１、2表）'!AM$155=0,"",'STEP２（第１、2表）'!AM$155)</f>
        <v>44.25</v>
      </c>
      <c r="MM4" s="89">
        <f>IF('STEP２（第１、2表）'!AV$155=0,"",'STEP２（第１、2表）'!AV$155)</f>
        <v>584.1</v>
      </c>
      <c r="MN4" s="89">
        <f>IF('STEP２（第１、2表）'!BE155=0,"",ROUND('STEP２（第１、2表）'!BE155,0))</f>
        <v>43</v>
      </c>
      <c r="MO4" s="89">
        <f>IF('STEP２（第１、2表）'!BN155=0,"",ROUND('STEP２（第１、2表）'!BN155,0))</f>
        <v>571</v>
      </c>
      <c r="MP4" s="89" t="s">
        <v>6871</v>
      </c>
      <c r="MQ4" s="89" t="str">
        <f>IF('STEP２（第１、2表）'!D$157="","",'STEP２（第１、2表）'!D$157)</f>
        <v>木質廃材</v>
      </c>
      <c r="MR4" s="89" t="str">
        <f>IF('STEP２（第１、2表）'!Q$157="","",'STEP２（第１、2表）'!Q$157)</f>
        <v>t</v>
      </c>
      <c r="MS4" s="89">
        <f>IF('STEP２（第１、2表）'!U157=0,"",ROUND('STEP２（第１、2表）'!U157,0))</f>
        <v>454</v>
      </c>
      <c r="MT4" s="89">
        <f>IF('STEP２（第１、2表）'!AD157=0,"",ROUND('STEP２（第１、2表）'!AD157,0))</f>
        <v>7757</v>
      </c>
      <c r="MU4" s="89">
        <f>IF('STEP２（第１、2表）'!AM$157=0,"",'STEP２（第１、2表）'!AM$157)</f>
        <v>45.25</v>
      </c>
      <c r="MV4" s="89">
        <f>IF('STEP２（第１、2表）'!AV$157=0,"",'STEP２（第１、2表）'!AV$157)</f>
        <v>773.77500000000009</v>
      </c>
      <c r="MW4" s="89">
        <f>IF('STEP２（第１、2表）'!BE157=0,"",ROUND('STEP２（第１、2表）'!BE157,0))</f>
        <v>44</v>
      </c>
      <c r="MX4" s="89">
        <f>IF('STEP２（第１、2表）'!BN157=0,"",ROUND('STEP２（第１、2表）'!BN157,0))</f>
        <v>757</v>
      </c>
      <c r="MY4" s="89" t="s">
        <v>6872</v>
      </c>
      <c r="MZ4" s="89" t="str">
        <f>IF('STEP２（第１、2表）'!D$159="","",'STEP２（第１、2表）'!D$159)</f>
        <v>バイオエタノール</v>
      </c>
      <c r="NA4" s="89" t="str">
        <f>IF('STEP２（第１、2表）'!Q$159="","",'STEP２（第１、2表）'!Q$159)</f>
        <v>kl</v>
      </c>
      <c r="NB4" s="89">
        <f>IF('STEP２（第１、2表）'!U159=0,"",ROUND('STEP２（第１、2表）'!U159,0))</f>
        <v>466</v>
      </c>
      <c r="NC4" s="89">
        <f>IF('STEP２（第１、2表）'!AD159=0,"",ROUND('STEP２（第１、2表）'!AD159,0))</f>
        <v>10895</v>
      </c>
      <c r="ND4" s="89">
        <f>IF('STEP２（第１、2表）'!AM$159=0,"",'STEP２（第１、2表）'!AM$159)</f>
        <v>46.25</v>
      </c>
      <c r="NE4" s="89">
        <f>IF('STEP２（第１、2表）'!AV$159=0,"",'STEP２（第１、2表）'!AV$159)</f>
        <v>1082.25</v>
      </c>
      <c r="NF4" s="89">
        <f>IF('STEP２（第１、2表）'!BE159=0,"",ROUND('STEP２（第１、2表）'!BE159,0))</f>
        <v>45</v>
      </c>
      <c r="NG4" s="89">
        <f>IF('STEP２（第１、2表）'!BN159=0,"",ROUND('STEP２（第１、2表）'!BN159,0))</f>
        <v>1059</v>
      </c>
      <c r="NH4" s="89" t="s">
        <v>6873</v>
      </c>
      <c r="NI4" s="89" t="str">
        <f>IF('STEP２（第１、2表）'!D$161="","",'STEP２（第１、2表）'!D$161)</f>
        <v>バイオディーゼル</v>
      </c>
      <c r="NJ4" s="89" t="str">
        <f>IF('STEP２（第１、2表）'!Q$161="","",'STEP２（第１、2表）'!Q$161)</f>
        <v>kl</v>
      </c>
      <c r="NK4" s="89">
        <f>IF('STEP２（第１、2表）'!U161=0,"",ROUND('STEP２（第１、2表）'!U161,0))</f>
        <v>478</v>
      </c>
      <c r="NL4" s="89">
        <f>IF('STEP２（第１、2表）'!AD161=0,"",ROUND('STEP２（第１、2表）'!AD161,0))</f>
        <v>17003</v>
      </c>
      <c r="NM4" s="89">
        <f>IF('STEP２（第１、2表）'!AM$161=0,"",'STEP２（第１、2表）'!AM$161)</f>
        <v>47.25</v>
      </c>
      <c r="NN4" s="89">
        <f>IF('STEP２（第１、2表）'!AV$161=0,"",'STEP２（第１、2表）'!AV$161)</f>
        <v>1682.1000000000001</v>
      </c>
      <c r="NO4" s="89">
        <f>IF('STEP２（第１、2表）'!BE161=0,"",ROUND('STEP２（第１、2表）'!BE161,0))</f>
        <v>46</v>
      </c>
      <c r="NP4" s="89">
        <f>IF('STEP２（第１、2表）'!BN161=0,"",ROUND('STEP２（第１、2表）'!BN161,0))</f>
        <v>1646</v>
      </c>
      <c r="NQ4" s="89" t="s">
        <v>6874</v>
      </c>
      <c r="NR4" s="89" t="str">
        <f>IF('STEP２（第１、2表）'!D$163="","",'STEP２（第１、2表）'!D$163)</f>
        <v>バイオガス</v>
      </c>
      <c r="NS4" s="89" t="str">
        <f>IF('STEP２（第１、2表）'!Q$163="","",'STEP２（第１、2表）'!Q$163)</f>
        <v>千m3</v>
      </c>
      <c r="NT4" s="89">
        <f>IF('STEP２（第１、2表）'!U163=0,"",ROUND('STEP２（第１、2表）'!U163,0))</f>
        <v>0</v>
      </c>
      <c r="NU4" s="89">
        <f>IF('STEP２（第１、2表）'!AD163=0,"",ROUND('STEP２（第１、2表）'!AD163,0))</f>
        <v>10</v>
      </c>
      <c r="NV4" s="89">
        <f>IF('STEP２（第１、2表）'!AM$163=0,"",'STEP２（第１、2表）'!AM$163)</f>
        <v>48.25</v>
      </c>
      <c r="NW4" s="89">
        <f>IF('STEP２（第１、2表）'!AV$163=0,"",'STEP２（第１、2表）'!AV$163)</f>
        <v>1022.9</v>
      </c>
      <c r="NX4" s="89">
        <f>IF('STEP２（第１、2表）'!BE163=0,"",ROUND('STEP２（第１、2表）'!BE163,0))</f>
        <v>47</v>
      </c>
      <c r="NY4" s="89">
        <f>IF('STEP２（第１、2表）'!BN163=0,"",ROUND('STEP２（第１、2表）'!BN163,0))</f>
        <v>1001</v>
      </c>
      <c r="NZ4" s="89" t="s">
        <v>6875</v>
      </c>
      <c r="OA4" s="89" t="str">
        <f>IF('STEP２（第１、2表）'!D$165="","",'STEP２（第１、2表）'!D$165)</f>
        <v>その他バイオマス</v>
      </c>
      <c r="OB4" s="89" t="str">
        <f>IF('STEP２（第１、2表）'!Q$165="","",'STEP２（第１、2表）'!Q$165)</f>
        <v>t</v>
      </c>
      <c r="OC4" s="89">
        <f>IF('STEP２（第１、2表）'!$U$165=0,"",ROUND('STEP２（第１、2表）'!$U$165,0))</f>
        <v>502</v>
      </c>
      <c r="OD4" s="89">
        <f>IF('STEP２（第１、2表）'!$AD$165=0,"",ROUND('STEP２（第１、2表）'!$AD$165,0))</f>
        <v>6621</v>
      </c>
      <c r="OE4" s="89">
        <f>IF('STEP２（第１、2表）'!AM$165=0,"",'STEP２（第１、2表）'!AM$165)</f>
        <v>49.25</v>
      </c>
      <c r="OF4" s="89">
        <f>IF('STEP２（第１、2表）'!AV$165=0,"",'STEP２（第１、2表）'!AV$165)</f>
        <v>650.09999999999991</v>
      </c>
      <c r="OG4" s="89">
        <f>IF('STEP２（第１、2表）'!$BE$165=0,"",ROUND('STEP２（第１、2表）'!$BE$165,0))</f>
        <v>48</v>
      </c>
      <c r="OH4" s="89">
        <f>IF('STEP２（第１、2表）'!$BN$165=0,"",ROUND('STEP２（第１、2表）'!$BN$165,0))</f>
        <v>637</v>
      </c>
      <c r="OI4" s="89" t="s">
        <v>6876</v>
      </c>
      <c r="OJ4" s="89" t="str">
        <f>IF('STEP２（第１、2表）'!D$167="","",'STEP２（第１、2表）'!D$167)</f>
        <v>RDF</v>
      </c>
      <c r="OK4" s="89" t="str">
        <f>IF('STEP２（第１、2表）'!Q$167="","",'STEP２（第１、2表）'!Q$167)</f>
        <v>t</v>
      </c>
      <c r="OL4" s="89">
        <f>IF('STEP２（第１、2表）'!$U$167=0,"",ROUND('STEP２（第１、2表）'!$U$167,0))</f>
        <v>514</v>
      </c>
      <c r="OM4" s="89">
        <f>IF('STEP２（第１、2表）'!$AD$167=0,"",ROUND('STEP２（第１、2表）'!$AD$167,0))</f>
        <v>9245</v>
      </c>
      <c r="ON4" s="89">
        <f>IF('STEP２（第１、2表）'!AM$167=0,"",'STEP２（第１、2表）'!AM$167)</f>
        <v>50.25</v>
      </c>
      <c r="OO4" s="89">
        <f>IF('STEP２（第１、2表）'!AV$167=0,"",'STEP２（第１、2表）'!AV$167)</f>
        <v>904.5</v>
      </c>
      <c r="OP4" s="89">
        <f>IF('STEP２（第１、2表）'!$BE$167=0,"",ROUND('STEP２（第１、2表）'!$BE$167,0))</f>
        <v>49</v>
      </c>
      <c r="OQ4" s="89">
        <f>IF('STEP２（第１、2表）'!$BN$167=0,"",ROUND('STEP２（第１、2表）'!$BN$167,0))</f>
        <v>886</v>
      </c>
      <c r="OR4" s="89" t="s">
        <v>6877</v>
      </c>
      <c r="OS4" s="89" t="str">
        <f>IF('STEP２（第１、2表）'!D$169="","",'STEP２（第１、2表）'!D$169)</f>
        <v>RPF</v>
      </c>
      <c r="OT4" s="89" t="str">
        <f>IF('STEP２（第１、2表）'!Q$169="","",'STEP２（第１、2表）'!Q$169)</f>
        <v>t</v>
      </c>
      <c r="OU4" s="89">
        <f>IF('STEP２（第１、2表）'!$U$169=0,"",ROUND('STEP２（第１、2表）'!$U$169,0))</f>
        <v>526</v>
      </c>
      <c r="OV4" s="89">
        <f>IF('STEP２（第１、2表）'!$AD$169=0,"",ROUND('STEP２（第１、2表）'!$AD$169,0))</f>
        <v>14139</v>
      </c>
      <c r="OW4" s="89">
        <f>IF('STEP２（第１、2表）'!AM$169=0,"",'STEP２（第１、2表）'!AM$169)</f>
        <v>51.25</v>
      </c>
      <c r="OX4" s="89">
        <f>IF('STEP２（第１、2表）'!AV$169=0,"",'STEP２（第１、2表）'!AV$169)</f>
        <v>1378.625</v>
      </c>
      <c r="OY4" s="89">
        <f>IF('STEP２（第１、2表）'!$BE$169=0,"",ROUND('STEP２（第１、2表）'!$BE$169,0))</f>
        <v>50</v>
      </c>
      <c r="OZ4" s="89">
        <f>IF('STEP２（第１、2表）'!$BN$169=0,"",ROUND('STEP２（第１、2表）'!$BN$169,0))</f>
        <v>1351</v>
      </c>
      <c r="PA4" s="89" t="s">
        <v>6878</v>
      </c>
      <c r="PB4" s="89" t="str">
        <f>IF('STEP２（第１、2表）'!D$171="","",'STEP２（第１、2表）'!D$171)</f>
        <v>廃タイヤ</v>
      </c>
      <c r="PC4" s="89" t="str">
        <f>IF('STEP２（第１、2表）'!Q$171="","",'STEP２（第１、2表）'!Q$171)</f>
        <v>t</v>
      </c>
      <c r="PD4" s="89">
        <f>IF('STEP２（第１、2表）'!$U$171=0,"",ROUND('STEP２（第１、2表）'!$U$171,0))</f>
        <v>538</v>
      </c>
      <c r="PE4" s="89">
        <f>IF('STEP２（第１、2表）'!$AD$171=0,"",ROUND('STEP２（第１、2表）'!$AD$171,0))</f>
        <v>17848</v>
      </c>
      <c r="PF4" s="89">
        <f>IF('STEP２（第１、2表）'!AM$171=0,"",'STEP２（第１、2表）'!AM$171)</f>
        <v>52.25</v>
      </c>
      <c r="PG4" s="89">
        <f>IF('STEP２（第１、2表）'!AV$171=0,"",'STEP２（第１、2表）'!AV$171)</f>
        <v>1734.7</v>
      </c>
      <c r="PH4" s="89">
        <f>IF('STEP２（第１、2表）'!$BE$171=0,"",ROUND('STEP２（第１、2表）'!$BE$171,0))</f>
        <v>51</v>
      </c>
      <c r="PI4" s="89">
        <f>IF('STEP２（第１、2表）'!$BN$171=0,"",ROUND('STEP２（第１、2表）'!$BN$171,0))</f>
        <v>1701</v>
      </c>
      <c r="PJ4" s="89" t="s">
        <v>6879</v>
      </c>
      <c r="PK4" s="89" t="str">
        <f>IF('STEP２（第１、2表）'!D$173="","",'STEP２（第１、2表）'!D$173)</f>
        <v>廃プラスチック</v>
      </c>
      <c r="PL4" s="89" t="str">
        <f>IF('STEP２（第１、2表）'!Q$173="","",'STEP２（第１、2表）'!Q$173)</f>
        <v>t</v>
      </c>
      <c r="PM4" s="89">
        <f>IF('STEP２（第１、2表）'!$U$173=0,"",ROUND('STEP２（第１、2表）'!$U$173,0))</f>
        <v>550</v>
      </c>
      <c r="PN4" s="89">
        <f>IF('STEP２（第１、2表）'!$AD$173=0,"",ROUND('STEP２（第１、2表）'!AD$173,0))</f>
        <v>16103</v>
      </c>
      <c r="PO4" s="89">
        <f>IF('STEP２（第１、2表）'!AM$173=0,"",'STEP２（第１、2表）'!AM$173)</f>
        <v>53.25</v>
      </c>
      <c r="PP4" s="89">
        <f>IF('STEP２（第１、2表）'!AV$173=0,"",'STEP２（第１、2表）'!AV$173)</f>
        <v>1560.2250000000001</v>
      </c>
      <c r="PQ4" s="89">
        <f>IF('STEP２（第１、2表）'!$BE$173=0,"",ROUND('STEP２（第１、2表）'!BE$173,0))</f>
        <v>52</v>
      </c>
      <c r="PR4" s="89">
        <f>IF('STEP２（第１、2表）'!$BN$173=0,"",ROUND('STEP２（第１、2表）'!$BN$173,0))</f>
        <v>1531</v>
      </c>
      <c r="PS4" s="89" t="s">
        <v>6880</v>
      </c>
      <c r="PT4" s="89" t="str">
        <f>IF('STEP２（第１、2表）'!D$175="","",'STEP２（第１、2表）'!D$175)</f>
        <v>廃油</v>
      </c>
      <c r="PU4" s="89" t="str">
        <f>IF('STEP２（第１、2表）'!Q$175="","",'STEP２（第１、2表）'!Q$175)</f>
        <v>kl</v>
      </c>
      <c r="PV4" s="89">
        <f>IF('STEP２（第１、2表）'!$U$175=0,"",ROUND('STEP２（第１、2表）'!$U$175,0))</f>
        <v>562</v>
      </c>
      <c r="PW4" s="89">
        <f>IF('STEP２（第１、2表）'!$AD$175=0,"",ROUND('STEP２（第１、2表）'!$AD$175,0))</f>
        <v>22576</v>
      </c>
      <c r="PX4" s="89">
        <f>IF('STEP２（第１、2表）'!AM$175=0,"",'STEP２（第１、2表）'!AM$175)</f>
        <v>54.25</v>
      </c>
      <c r="PY4" s="89">
        <f>IF('STEP２（第１、2表）'!AV$175=0,"",'STEP２（第１、2表）'!AV$175)</f>
        <v>2180.8500000000004</v>
      </c>
      <c r="PZ4" s="89">
        <f>IF('STEP２（第１、2表）'!$BE$175=0,"",ROUND('STEP２（第１、2表）'!$BE$175,0))</f>
        <v>53</v>
      </c>
      <c r="QA4" s="89">
        <f>IF('STEP２（第１、2表）'!$BN$175=0,"",ROUND('STEP２（第１、2表）'!$BN$175,0))</f>
        <v>2140</v>
      </c>
      <c r="QB4" s="89" t="s">
        <v>6881</v>
      </c>
      <c r="QC4" s="89" t="str">
        <f>IF('STEP２（第１、2表）'!D$177="","",'STEP２（第１、2表）'!D$177)</f>
        <v>廃棄物ガス</v>
      </c>
      <c r="QD4" s="89" t="str">
        <f>IF('STEP２（第１、2表）'!Q$177="","",'STEP２（第１、2表）'!Q$177)</f>
        <v>千m3</v>
      </c>
      <c r="QE4" s="89">
        <f>IF('STEP２（第１、2表）'!$U$177=0,"",ROUND('STEP２（第１、2表）'!$U$177,0))</f>
        <v>1</v>
      </c>
      <c r="QF4" s="89">
        <f>IF('STEP２（第１、2表）'!$AD$177=0,"",ROUND('STEP２（第１、2表）'!$AD$177,0))</f>
        <v>12</v>
      </c>
      <c r="QG4" s="89">
        <f>IF('STEP２（第１、2表）'!AM$177=0,"",'STEP２（第１、2表）'!AM$177)</f>
        <v>55.25</v>
      </c>
      <c r="QH4" s="89">
        <f>IF('STEP２（第１、2表）'!AV$177=0,"",'STEP２（第１、2表）'!AV$177)</f>
        <v>1171.3</v>
      </c>
      <c r="QI4" s="89">
        <f>IF('STEP２（第１、2表）'!$BE$177=0,"",ROUND('STEP２（第１、2表）'!$BE$177,0))</f>
        <v>54</v>
      </c>
      <c r="QJ4" s="89">
        <f>IF('STEP２（第１、2表）'!$BN$177=0,"",ROUND('STEP２（第１、2表）'!$BN$177,0))</f>
        <v>1150</v>
      </c>
      <c r="QK4" s="89" t="s">
        <v>6882</v>
      </c>
      <c r="QL4" s="89" t="str">
        <f>IF('STEP２（第１、2表）'!D$179="","",'STEP２（第１、2表）'!D$179)</f>
        <v>混合廃材</v>
      </c>
      <c r="QM4" s="89" t="str">
        <f>IF('STEP２（第１、2表）'!Q$179="","",'STEP２（第１、2表）'!Q$179)</f>
        <v>t</v>
      </c>
      <c r="QN4" s="89">
        <f>IF('STEP２（第１、2表）'!$U$179=0,"",ROUND('STEP２（第１、2表）'!$U$179,0))</f>
        <v>586</v>
      </c>
      <c r="QO4" s="89">
        <f>IF('STEP２（第１、2表）'!$AD$179=0,"",ROUND('STEP２（第１、2表）'!$AD$179,0))</f>
        <v>10014</v>
      </c>
      <c r="QP4" s="89">
        <f>IF('STEP２（第１、2表）'!AM$179=0,"",'STEP２（第１、2表）'!AM$179)</f>
        <v>56.25</v>
      </c>
      <c r="QQ4" s="89">
        <f>IF('STEP２（第１、2表）'!AV$179=0,"",'STEP２（第１、2表）'!AV$179)</f>
        <v>961.87500000000011</v>
      </c>
      <c r="QR4" s="89">
        <f>IF('STEP２（第１、2表）'!$BE$179=0,"",ROUND('STEP２（第１、2表）'!$BE$179,0))</f>
        <v>55</v>
      </c>
      <c r="QS4" s="89">
        <f>IF('STEP２（第１、2表）'!$BN$179=0,"",ROUND('STEP２（第１、2表）'!$BN$179,0))</f>
        <v>945</v>
      </c>
      <c r="QT4" s="89" t="s">
        <v>6883</v>
      </c>
      <c r="QU4" s="89" t="str">
        <f>IF('STEP２（第１、2表）'!D$181="","",'STEP２（第１、2表）'!D$181)</f>
        <v>水素</v>
      </c>
      <c r="QV4" s="89" t="str">
        <f>IF('STEP２（第１、2表）'!Q$181="","",'STEP２（第１、2表）'!Q$181)</f>
        <v>t</v>
      </c>
      <c r="QW4" s="89">
        <f>IF('STEP２（第１、2表）'!$U$181=0,"",ROUND('STEP２（第１、2表）'!$U$181,0))</f>
        <v>598</v>
      </c>
      <c r="QX4" s="89">
        <f>IF('STEP２（第１、2表）'!$AD$181=0,"",ROUND('STEP２（第１、2表）'!$AD$181,0))</f>
        <v>84859</v>
      </c>
      <c r="QY4" s="89">
        <f>IF('STEP２（第１、2表）'!AM$181=0,"",'STEP２（第１、2表）'!AM$181)</f>
        <v>57.25</v>
      </c>
      <c r="QZ4" s="89">
        <f>IF('STEP２（第１、2表）'!AV$181=0,"",'STEP２（第１、2表）'!AV$181)</f>
        <v>8129.5</v>
      </c>
      <c r="RA4" s="89">
        <f>IF('STEP２（第１、2表）'!$BE$181=0,"",ROUND('STEP２（第１、2表）'!$BE$181,0))</f>
        <v>56</v>
      </c>
      <c r="RB4" s="89">
        <f>IF('STEP２（第１、2表）'!$BN$181=0,"",ROUND('STEP２（第１、2表）'!$BN$181,0))</f>
        <v>7986</v>
      </c>
      <c r="RC4" s="89" t="s">
        <v>6884</v>
      </c>
      <c r="RD4" s="89" t="str">
        <f>IF('STEP２（第１、2表）'!D$183="","",'STEP２（第１、2表）'!D$183)</f>
        <v>アンモニア</v>
      </c>
      <c r="RE4" s="89" t="str">
        <f>IF('STEP２（第１、2表）'!Q$183="","",'STEP２（第１、2表）'!Q$183)</f>
        <v>t</v>
      </c>
      <c r="RF4" s="89">
        <f>IF('STEP２（第１、2表）'!$U$183=0,"",ROUND('STEP２（第１、2表）'!$U$183,0))</f>
        <v>610</v>
      </c>
      <c r="RG4" s="89">
        <f>IF('STEP２（第１、2表）'!$AD$183=0,"",ROUND('STEP２（第１、2表）'!$AD$183,0))</f>
        <v>13716</v>
      </c>
      <c r="RH4" s="89">
        <f>IF('STEP２（第１、2表）'!AM$183=0,"",'STEP２（第１、2表）'!AM$183)</f>
        <v>58.25</v>
      </c>
      <c r="RI4" s="89">
        <f>IF('STEP２（第１、2表）'!AV$183=0,"",'STEP２（第１、2表）'!AV$183)</f>
        <v>1310.625</v>
      </c>
      <c r="RJ4" s="89">
        <f>IF('STEP２（第１、2表）'!$BE$183=0,"",ROUND('STEP２（第１、2表）'!$BE$183,0))</f>
        <v>57</v>
      </c>
      <c r="RK4" s="89">
        <f>IF('STEP２（第１、2表）'!$BN$183=0,"",ROUND('STEP２（第１、2表）'!$BN$183,0))</f>
        <v>1288</v>
      </c>
      <c r="RL4" s="89" t="s">
        <v>6885</v>
      </c>
      <c r="RM4" s="89" t="s">
        <v>6886</v>
      </c>
      <c r="RN4" s="89" t="s">
        <v>6649</v>
      </c>
      <c r="RO4" s="89" t="str">
        <f>IF('STEP２（第１、2表）'!Q$189="","",'STEP２（第１、2表）'!Q$189)</f>
        <v>GJ</v>
      </c>
      <c r="RP4" s="89">
        <f>IF('STEP２（第１、2表）'!$AD$189=0,"",ROUND('STEP２（第１、2表）'!$AD$189,0))</f>
        <v>271685</v>
      </c>
      <c r="RQ4" s="89">
        <f>IF('STEP２（第１、2表）'!AV$189=0,"",'STEP２（第１、2表）'!AV$189)</f>
        <v>28500.375</v>
      </c>
      <c r="RR4" s="89">
        <f>IF('STEP２（第１、2表）'!$BN$189=0,"",ROUND('STEP２（第１、2表）'!$BN$189,0))</f>
        <v>27960</v>
      </c>
      <c r="RS4" s="89" t="s">
        <v>6887</v>
      </c>
      <c r="RT4" s="89" t="s">
        <v>6888</v>
      </c>
      <c r="RU4" s="89" t="s">
        <v>6889</v>
      </c>
      <c r="RV4" s="89" t="str">
        <f>IF('STEP２（第１、2表）'!H$191="","",'STEP２（第１、2表）'!H$191)</f>
        <v>産業用蒸気</v>
      </c>
      <c r="RW4" s="89" t="str">
        <f>IF('STEP２（第１、2表）'!Q$191="","",'STEP２（第１、2表）'!Q$191)</f>
        <v>GJ</v>
      </c>
      <c r="RX4" s="89">
        <f>IF('STEP２（第１、2表）'!$U$191=0,"",ROUND('STEP２（第１、2表）'!$U$191,0))</f>
        <v>1</v>
      </c>
      <c r="RY4" s="89">
        <f>IF('STEP２（第１、2表）'!$AD$191=0,"",ROUND('STEP２（第１、2表）'!$AD$191,0))</f>
        <v>1</v>
      </c>
      <c r="RZ4" s="89">
        <f>IF('STEP２（第１、2表）'!$AF$192=0,"",ROUND('STEP２（第１、2表）'!$AF$192,0))</f>
        <v>1</v>
      </c>
      <c r="SA4" s="89">
        <f>IF('STEP２（第１、2表）'!$BE$191=0,"",ROUND('STEP２（第１、2表）'!$BE$191,0))</f>
        <v>59</v>
      </c>
      <c r="SB4" s="89">
        <f>IF('STEP２（第１、2表）'!$BN$191=0,"",ROUND('STEP２（第１、2表）'!$BN$191,0))</f>
        <v>69</v>
      </c>
      <c r="SC4" s="89">
        <f>IF('STEP２（第１、2表）'!$BP$192=0,"",ROUND('STEP２（第１、2表）'!$BP$192,0))</f>
        <v>60</v>
      </c>
      <c r="SD4" s="89">
        <f>IF('STEP２（第１、2表）'!CS$191=0,"",'STEP２（第１、2表）'!CS$191)</f>
        <v>60.98</v>
      </c>
      <c r="SE4" s="89">
        <f>IF('STEP２（第１、2表）'!DB$191=0,"",'STEP２（第１、2表）'!DB$191)</f>
        <v>71.346599999999995</v>
      </c>
      <c r="SF4" s="89">
        <f>IF('STEP２（第１、2表）'!DD$192=0,"",'STEP２（第１、2表）'!DD$192)</f>
        <v>62.199599999999997</v>
      </c>
      <c r="SG4" s="89" t="s">
        <v>6890</v>
      </c>
      <c r="SH4" s="89" t="str">
        <f>IF('STEP２（第１、2表）'!J$193="","",'STEP２（第１、2表）'!J$193)</f>
        <v>うち非化石</v>
      </c>
      <c r="SI4" s="89" t="str">
        <f>IF('STEP２（第１、2表）'!Q$193="","",'STEP２（第１、2表）'!Q$193)</f>
        <v>GJ</v>
      </c>
      <c r="SJ4" s="89">
        <f>IF('STEP２（第１、2表）'!U$193=0,"",'STEP２（第１、2表）'!U$193)</f>
        <v>0.64559999999999995</v>
      </c>
      <c r="SK4" s="89">
        <f>IF('STEP２（第１、2表）'!AD$193=0,"",'STEP２（第１、2表）'!AD$193)</f>
        <v>0.75535199999999991</v>
      </c>
      <c r="SL4" s="89">
        <f>IF('STEP２（第１、2表）'!BE$193=0,"",'STEP２（第１、2表）'!BE$193)</f>
        <v>60.24</v>
      </c>
      <c r="SM4" s="89">
        <f>IF('STEP２（第１、2表）'!BN$193=0,"",'STEP２（第１、2表）'!BN$193)</f>
        <v>70.480800000000002</v>
      </c>
      <c r="SN4" s="89">
        <f>IF('STEP２（第１、2表）'!CS$193=0,"",'STEP２（第１、2表）'!CS$193)</f>
        <v>61.98</v>
      </c>
      <c r="SO4" s="89">
        <f>IF('STEP２（第１、2表）'!DB$193=0,"",'STEP２（第１、2表）'!DB$193)</f>
        <v>72.516599999999997</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f>IF('STEP２（第１、2表）'!$BE$195=0,"",ROUND('STEP２（第１、2表）'!$BE$195,0))</f>
        <v>61</v>
      </c>
      <c r="SW4" s="89">
        <f>IF('STEP２（第１、2表）'!$BN$195=0,"",ROUND('STEP２（第１、2表）'!$BN$195,0))</f>
        <v>73</v>
      </c>
      <c r="SX4" s="89">
        <f>IF('STEP２（第１、2表）'!$BP$196=0,"",ROUND('STEP２（第１、2表）'!$BP$196,0))</f>
        <v>83</v>
      </c>
      <c r="SY4" s="89">
        <f>IF('STEP２（第１、2表）'!CS$195=0,"",'STEP２（第１、2表）'!CS$195)</f>
        <v>62.98</v>
      </c>
      <c r="SZ4" s="89">
        <f>IF('STEP２（第１、2表）'!DB$195=0,"",'STEP２（第１、2表）'!DB$195)</f>
        <v>74.94619999999999</v>
      </c>
      <c r="TA4" s="89">
        <f>IF('STEP２（第１、2表）'!DD$196=0,"",'STEP２（第１、2表）'!DD$196)</f>
        <v>85.652799999999999</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f>IF('STEP２（第１、2表）'!BE$197=0,"",'STEP２（第１、2表）'!BE$197)</f>
        <v>62.24</v>
      </c>
      <c r="TH4" s="89">
        <f>IF('STEP２（第１、2表）'!BN$197=0,"",'STEP２（第１、2表）'!BN$197)</f>
        <v>74.065600000000003</v>
      </c>
      <c r="TI4" s="89">
        <f>IF('STEP２（第１、2表）'!CS$197=0,"",'STEP２（第１、2表）'!CS$197)</f>
        <v>63.98</v>
      </c>
      <c r="TJ4" s="89">
        <f>IF('STEP２（第１、2表）'!DB$197=0,"",'STEP２（第１、2表）'!DB$197)</f>
        <v>76.136199999999988</v>
      </c>
      <c r="TK4" s="89" t="s">
        <v>6893</v>
      </c>
      <c r="TL4" s="89" t="str">
        <f>IF('STEP２（第１、2表）'!H$199="","",'STEP２（第１、2表）'!H$199)</f>
        <v>温水</v>
      </c>
      <c r="TM4" s="89" t="str">
        <f>IF('STEP２（第１、2表）'!Q$199="","",'STEP２（第１、2表）'!Q$199)</f>
        <v>GJ</v>
      </c>
      <c r="TN4" s="89">
        <f>IF('STEP２（第１、2表）'!$U$199=0,"",ROUND('STEP２（第１、2表）'!$U$199,0))</f>
        <v>1</v>
      </c>
      <c r="TO4" s="89" t="str">
        <f>IF('STEP２（第１、2表）'!$AD$199=0,"",ROUND('STEP２（第１、2表）'!$AD$199,0))</f>
        <v/>
      </c>
      <c r="TP4" s="89" t="str">
        <f>IF('STEP２（第１、2表）'!$AF$200=0,"",ROUND('STEP２（第１、2表）'!$AF$200,0))</f>
        <v/>
      </c>
      <c r="TQ4" s="89">
        <f>IF('STEP２（第１、2表）'!$BE$199=0,"",ROUND('STEP２（第１、2表）'!$BE$199,0))</f>
        <v>63</v>
      </c>
      <c r="TR4" s="89">
        <f>IF('STEP２（第１、2表）'!$BN$199=0,"",ROUND('STEP２（第１、2表）'!$BN$199,0))</f>
        <v>75</v>
      </c>
      <c r="TS4" s="89">
        <f>IF('STEP２（第１、2表）'!$BP$200=0,"",ROUND('STEP２（第１、2表）'!$BP$200,0))</f>
        <v>86</v>
      </c>
      <c r="TT4" s="89">
        <f>IF('STEP２（第１、2表）'!CS$199=0,"",'STEP２（第１、2表）'!CS$199)</f>
        <v>64.98</v>
      </c>
      <c r="TU4" s="89">
        <f>IF('STEP２（第１、2表）'!DB$199=0,"",'STEP２（第１、2表）'!DB$199)</f>
        <v>77.3262</v>
      </c>
      <c r="TV4" s="89">
        <f>IF('STEP２（第１、2表）'!DD$200=0,"",'STEP２（第１、2表）'!DD$200)</f>
        <v>88.372800000000012</v>
      </c>
      <c r="TW4" s="89" t="s">
        <v>6894</v>
      </c>
      <c r="TX4" s="89" t="str">
        <f>IF('STEP２（第１、2表）'!J$201="","",'STEP２（第１、2表）'!J$201)</f>
        <v>うち非化石</v>
      </c>
      <c r="TY4" s="89" t="str">
        <f>IF('STEP２（第１、2表）'!Q$201="","",'STEP２（第１、2表）'!Q$201)</f>
        <v>GJ</v>
      </c>
      <c r="TZ4" s="89" t="str">
        <f>IF('STEP２（第１、2表）'!U$201=0,"",'STEP２（第１、2表）'!U$201)</f>
        <v/>
      </c>
      <c r="UA4" s="89" t="str">
        <f>IF('STEP２（第１、2表）'!AD$201=0,"",'STEP２（第１、2表）'!AD$201)</f>
        <v/>
      </c>
      <c r="UB4" s="89">
        <f>IF('STEP２（第１、2表）'!BE$201=0,"",'STEP２（第１、2表）'!BE$201)</f>
        <v>64.239999999999995</v>
      </c>
      <c r="UC4" s="89">
        <f>IF('STEP２（第１、2表）'!BN$201=0,"",'STEP２（第１、2表）'!BN$201)</f>
        <v>76.445599999999985</v>
      </c>
      <c r="UD4" s="89">
        <f>IF('STEP２（第１、2表）'!CS$201=0,"",'STEP２（第１、2表）'!CS$201)</f>
        <v>65.98</v>
      </c>
      <c r="UE4" s="89">
        <f>IF('STEP２（第１、2表）'!DB$201=0,"",'STEP２（第１、2表）'!DB$201)</f>
        <v>78.516199999999998</v>
      </c>
      <c r="UF4" s="89" t="s">
        <v>6895</v>
      </c>
      <c r="UG4" s="89" t="str">
        <f>IF('STEP２（第１、2表）'!H$203="","",'STEP２（第１、2表）'!H$203)</f>
        <v>冷水</v>
      </c>
      <c r="UH4" s="89" t="str">
        <f>IF('STEP２（第１、2表）'!Q$203="","",'STEP２（第１、2表）'!Q$203)</f>
        <v>GJ</v>
      </c>
      <c r="UI4" s="89">
        <f>IF('STEP２（第１、2表）'!$U$203=0,"",ROUND('STEP２（第１、2表）'!$U$203,0))</f>
        <v>1</v>
      </c>
      <c r="UJ4" s="89" t="str">
        <f>IF('STEP２（第１、2表）'!$AD$203=0,"",ROUND('STEP２（第１、2表）'!$AD$203,0))</f>
        <v/>
      </c>
      <c r="UK4" s="89" t="str">
        <f>IF('STEP２（第１、2表）'!$AF$204=0,"",ROUND('STEP２（第１、2表）'!$AF$204,0))</f>
        <v/>
      </c>
      <c r="UL4" s="89">
        <f>IF('STEP２（第１、2表）'!$BE$203=0,"",ROUND('STEP２（第１、2表）'!$BE$203,0))</f>
        <v>65</v>
      </c>
      <c r="UM4" s="89">
        <f>IF('STEP２（第１、2表）'!$BN$203=0,"",ROUND('STEP２（第１、2表）'!$BN$203,0))</f>
        <v>78</v>
      </c>
      <c r="UN4" s="89">
        <f>IF('STEP２（第１、2表）'!$BP$204=0,"",ROUND('STEP２（第１、2表）'!$BP$204,0))</f>
        <v>89</v>
      </c>
      <c r="UO4" s="89">
        <f>IF('STEP２（第１、2表）'!CS$203=0,"",'STEP２（第１、2表）'!CS$203)</f>
        <v>66.98</v>
      </c>
      <c r="UP4" s="89">
        <f>IF('STEP２（第１、2表）'!DB$203=0,"",'STEP２（第１、2表）'!DB$203)</f>
        <v>79.706199999999995</v>
      </c>
      <c r="UQ4" s="89">
        <f>IF('STEP２（第１、2表）'!DD$204=0,"",'STEP２（第１、2表）'!DD$204)</f>
        <v>91.092800000000011</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f>IF('STEP２（第１、2表）'!BE$205=0,"",'STEP２（第１、2表）'!BE$205)</f>
        <v>66.239999999999995</v>
      </c>
      <c r="UX4" s="89">
        <f>IF('STEP２（第１、2表）'!BN$205=0,"",'STEP２（第１、2表）'!BN$205)</f>
        <v>78.825599999999994</v>
      </c>
      <c r="UY4" s="89">
        <f>IF('STEP２（第１、2表）'!CS$205=0,"",'STEP２（第１、2表）'!CS$205)</f>
        <v>67.98</v>
      </c>
      <c r="UZ4" s="89">
        <f>IF('STEP２（第１、2表）'!DB$205=0,"",'STEP２（第１、2表）'!DB$205)</f>
        <v>80.896200000000007</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f>IF('STEP２（第１、2表）'!BE$211=0,"",'STEP２（第１、2表）'!BE$211)</f>
        <v>69.239999999999995</v>
      </c>
      <c r="VI4" s="89">
        <f>IF('STEP２（第１、2表）'!BN$211=0,"",'STEP２（第１、2表）'!BN$211)</f>
        <v>78.933599999999984</v>
      </c>
      <c r="VJ4" s="89">
        <f>IF('STEP２（第１、2表）'!CS$211=0,"",'STEP２（第１、2表）'!CS$211)</f>
        <v>70.98</v>
      </c>
      <c r="VK4" s="89">
        <f>IF('STEP２（第１、2表）'!DB$211=0,"",'STEP２（第１、2表）'!DB$211)</f>
        <v>80.917199999999994</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f>IF('STEP２（第１、2表）'!BE$213=0,"",'STEP２（第１、2表）'!BE$213)</f>
        <v>70.239999999999995</v>
      </c>
      <c r="VR4" s="89">
        <f>IF('STEP２（第１、2表）'!BN$213=0,"",'STEP２（第１、2表）'!BN$213)</f>
        <v>117.30079999999998</v>
      </c>
      <c r="VS4" s="89">
        <f>IF('STEP２（第１、2表）'!CS$213=0,"",'STEP２（第１、2表）'!CS$213)</f>
        <v>71.98</v>
      </c>
      <c r="VT4" s="89">
        <f>IF('STEP２（第１、2表）'!DB$213=0,"",'STEP２（第１、2表）'!DB$213)</f>
        <v>120.20659999999999</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f>IF('STEP２（第１、2表）'!BE$215=0,"",'STEP２（第１、2表）'!BE$215)</f>
        <v>71.239999999999995</v>
      </c>
      <c r="WA4" s="89">
        <f>IF('STEP２（第１、2表）'!BN$215=0,"",'STEP２（第１、2表）'!BN$215)</f>
        <v>55.5672</v>
      </c>
      <c r="WB4" s="89">
        <f>IF('STEP２（第１、2表）'!CS$215=0,"",'STEP２（第１、2表）'!CS$215)</f>
        <v>72.98</v>
      </c>
      <c r="WC4" s="89">
        <f>IF('STEP２（第１、2表）'!DB$215=0,"",'STEP２（第１、2表）'!DB$215)</f>
        <v>56.924400000000006</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f>IF('STEP２（第１、2表）'!BE$217=0,"",'STEP２（第１、2表）'!BE$217)</f>
        <v>72.239999999999995</v>
      </c>
      <c r="WJ4" s="89">
        <f>IF('STEP２（第１、2表）'!BN$217=0,"",'STEP２（第１、2表）'!BN$217)</f>
        <v>70.795199999999994</v>
      </c>
      <c r="WK4" s="89">
        <f>IF('STEP２（第１、2表）'!CS$217=0,"",'STEP２（第１、2表）'!CS$217)</f>
        <v>73.98</v>
      </c>
      <c r="WL4" s="89">
        <f>IF('STEP２（第１、2表）'!DB$217=0,"",'STEP２（第１、2表）'!DB$217)</f>
        <v>72.500399999999999</v>
      </c>
      <c r="WM4" s="89" t="s">
        <v>6903</v>
      </c>
      <c r="WN4" s="89" t="s">
        <v>6904</v>
      </c>
      <c r="WO4" s="89" t="s">
        <v>6670</v>
      </c>
      <c r="WP4" s="89" t="str">
        <f>IF('STEP２（第１、2表）'!Q$223="","",'STEP２（第１、2表）'!Q$223)</f>
        <v>GJ</v>
      </c>
      <c r="WQ4" s="89">
        <f>IF('STEP２（第１、2表）'!$AD$223=0,"",ROUND('STEP２（第１、2表）'!$AD$223,0))</f>
        <v>1</v>
      </c>
      <c r="WR4" s="89">
        <f>IF('STEP２（第１、2表）'!$AF$224=0,"",ROUND('STEP２（第１、2表）'!$AF$224,0))</f>
        <v>1</v>
      </c>
      <c r="WS4" s="89">
        <f>IF('STEP２（第１、2表）'!$BN$223=0,"",ROUND('STEP２（第１、2表）'!$BN$223,0))</f>
        <v>7507</v>
      </c>
      <c r="WT4" s="89">
        <f>IF('STEP２（第１、2表）'!$BP$224=0,"",ROUND('STEP２（第１、2表）'!$BP$224,0))</f>
        <v>7531</v>
      </c>
      <c r="WU4" s="89">
        <f>IF('STEP２（第１、2表）'!$DB$223=0,"",ROUND('STEP２（第１、2表）'!$DB$223,0))</f>
        <v>7694</v>
      </c>
      <c r="WV4" s="89">
        <f>IF('STEP２（第１、2表）'!$DD$224=0,"",ROUND('STEP２（第１、2表）'!$DD$224,0))</f>
        <v>7718</v>
      </c>
      <c r="WW4" s="89" t="s">
        <v>6905</v>
      </c>
      <c r="WX4" s="89" t="s">
        <v>4438</v>
      </c>
      <c r="WY4" s="89" t="str">
        <f>IF('STEP２（第１、2表）'!Q$225="","",'STEP２（第１、2表）'!Q$225)</f>
        <v>GJ</v>
      </c>
      <c r="WZ4" s="89">
        <f>IF('STEP２（第１、2表）'!$AD$225=0,"",ROUND('STEP２（第１、2表）'!$AD$225,0))</f>
        <v>1</v>
      </c>
      <c r="XA4" s="89">
        <f>IF('STEP２（第１、2表）'!$BN$225=0,"",ROUND('STEP２（第１、2表）'!$BN$225,0))</f>
        <v>3644</v>
      </c>
      <c r="XB4" s="89">
        <f>IF('STEP２（第１、2表）'!$DB$225=0,"",ROUND('STEP２（第１、2表）'!$DB$225,0))</f>
        <v>3737</v>
      </c>
      <c r="XC4" s="89" t="s">
        <v>6906</v>
      </c>
      <c r="XD4" s="89" t="s">
        <v>6907</v>
      </c>
      <c r="XE4" s="89" t="s">
        <v>6908</v>
      </c>
      <c r="XF4" s="89" t="str">
        <f>IF('STEP２（第１、2表）'!H$227="","",'STEP２（第１、2表）'!H$227)</f>
        <v>電気事業者</v>
      </c>
      <c r="XG4" s="89" t="str">
        <f>IF('STEP２（第１、2表）'!Q$227="","",'STEP２（第１、2表）'!Q$227)</f>
        <v>千kWh</v>
      </c>
      <c r="XH4" s="89">
        <f>IF('STEP２（第１、2表）'!U$227=0,"",'STEP２（第１、2表）'!U$227)</f>
        <v>2.7039600000000004</v>
      </c>
      <c r="XI4" s="89">
        <f>IF('STEP２（第１、2表）'!AD$227=0,"",'STEP２（第１、2表）'!AD$227)</f>
        <v>23.362214399999999</v>
      </c>
      <c r="XJ4" s="89" t="s">
        <v>6909</v>
      </c>
      <c r="XK4" s="89" t="str">
        <f>IF('STEP２（第１、2表）'!J$229="","",'STEP２（第１、2表）'!J$229)</f>
        <v>うち非化石</v>
      </c>
      <c r="XL4" s="89" t="str">
        <f>IF('STEP２（第１、2表）'!Q$229="","",'STEP２（第１、2表）'!Q$229)</f>
        <v>千kWh</v>
      </c>
      <c r="XM4" s="89">
        <f>IF('STEP２（第１、2表）'!U$229=0,"",'STEP２（第１、2表）'!U$229*0.0036)</f>
        <v>1.2681474048000003E-2</v>
      </c>
      <c r="XN4" s="89">
        <f>IF('STEP２（第１、2表）'!AD$229=0,"",'STEP２（第１、2表）'!AD$229*0.0036)</f>
        <v>0.10956793577472003</v>
      </c>
      <c r="XO4" s="89" t="s">
        <v>6910</v>
      </c>
      <c r="XP4" s="89" t="s">
        <v>6911</v>
      </c>
      <c r="XQ4" s="89" t="str">
        <f>IF('STEP２（第１、2表）'!H$231="","",'STEP２（第１、2表）'!H$231)</f>
        <v>オフサイト型PPA（重み付けなし）</v>
      </c>
      <c r="XR4" s="89" t="str">
        <f>IF('STEP２（第１、2表）'!Q$231="","",'STEP２（第１、2表）'!Q$231)</f>
        <v>千kWh</v>
      </c>
      <c r="XS4" s="89">
        <f>IF('STEP２（第１、2表）'!U$231=0,"",'STEP２（第１、2表）'!U$231)</f>
        <v>0.70476000000000005</v>
      </c>
      <c r="XT4" s="89">
        <f>IF('STEP２（第１、2表）'!$AD$231=0,"",ROUND('STEP２（第１、2表）'!$AD$231,0))</f>
        <v>3</v>
      </c>
      <c r="XU4" s="89" t="s">
        <v>6912</v>
      </c>
      <c r="XV4" s="89" t="str">
        <f>IF('STEP２（第１、2表）'!H$233="","",'STEP２（第１、2表）'!H$233)</f>
        <v>オフサイト型PPA（重み付けあり）</v>
      </c>
      <c r="XW4" s="89" t="str">
        <f>IF('STEP２（第１、2表）'!Q$233="","",'STEP２（第１、2表）'!Q$233)</f>
        <v>千kWh</v>
      </c>
      <c r="XX4" s="89">
        <f>IF('STEP２（第１、2表）'!U$233=0,"",'STEP２（第１、2表）'!U$233)</f>
        <v>0.71676000000000006</v>
      </c>
      <c r="XY4" s="89">
        <f>IF('STEP２（第１、2表）'!$AD$233=0,"",ROUND('STEP２（第１、2表）'!$AD$233,0))</f>
        <v>3</v>
      </c>
      <c r="XZ4" s="89" t="s">
        <v>6913</v>
      </c>
      <c r="YA4" s="89" t="str">
        <f>IF('STEP２（第１、2表）'!H$235="","",'STEP２（第１、2表）'!H$235)</f>
        <v>自己託送(非燃料由来の非化石電気)</v>
      </c>
      <c r="YB4" s="89" t="str">
        <f>IF('STEP２（第１、2表）'!Q$235="","",'STEP２（第１、2表）'!Q$235)</f>
        <v>千kWh</v>
      </c>
      <c r="YC4" s="89">
        <f>IF('STEP２（第１、2表）'!U$235=0,"",'STEP２（第１、2表）'!U$235)</f>
        <v>0.72876000000000007</v>
      </c>
      <c r="YD4" s="89">
        <f>IF('STEP２（第１、2表）'!$AD$235=0,"",ROUND('STEP２（第１、2表）'!$AD$235,0))</f>
        <v>6</v>
      </c>
      <c r="YE4" s="89" t="s">
        <v>6914</v>
      </c>
      <c r="YF4" s="89" t="str">
        <f>IF('STEP２（第１、2表）'!H$237="","",'STEP２（第１、2表）'!H$237)</f>
        <v>上記以外の自己託送</v>
      </c>
      <c r="YG4" s="89" t="str">
        <f>IF('STEP２（第１、2表）'!Q$237="","",'STEP２（第１、2表）'!Q$237)</f>
        <v>千kWh</v>
      </c>
      <c r="YH4" s="89">
        <f>IF('STEP２（第１、2表）'!U$237=0,"",'STEP２（第１、2表）'!U$237)</f>
        <v>0.74076000000000009</v>
      </c>
      <c r="YI4" s="89">
        <f>IF('STEP２（第１、2表）'!$AD$237=0,"",ROUND('STEP２（第１、2表）'!$AD$237,0))</f>
        <v>20</v>
      </c>
      <c r="YJ4" s="89" t="s">
        <v>6915</v>
      </c>
      <c r="YK4" s="89" t="str">
        <f>IF('STEP２（第１、2表）'!J$239="","",'STEP２（第１、2表）'!J$239)</f>
        <v>うち非化石</v>
      </c>
      <c r="YL4" s="89" t="str">
        <f>IF('STEP２（第１、2表）'!Q$239="","",'STEP２（第１、2表）'!Q$239)</f>
        <v>千kWh</v>
      </c>
      <c r="YM4" s="89">
        <f>IF('STEP２（第１、2表）'!U$239=0,"",'STEP２（第１、2表）'!U$239)</f>
        <v>0.7527600000000001</v>
      </c>
      <c r="YN4" s="89">
        <f>IF('STEP２（第１、2表）'!AD$239=0,"",'STEP２（第１、2表）'!AD$239)</f>
        <v>6.5038464000000014</v>
      </c>
      <c r="YO4" s="89" t="s">
        <v>6916</v>
      </c>
      <c r="YP4" s="89" t="str">
        <f>IF('STEP２（第１、2表）'!J$241="","",'STEP２（第１、2表）'!J$241)</f>
        <v>重み付け非化石</v>
      </c>
      <c r="YQ4" s="89" t="str">
        <f>IF('STEP２（第１、2表）'!Q$241="","",'STEP２（第１、2表）'!Q$241)</f>
        <v>千kWh</v>
      </c>
      <c r="YR4" s="89">
        <f>IF('STEP２（第１、2表）'!U$241=0,"",'STEP２（第１、2表）'!U$241)</f>
        <v>0.76476000000000011</v>
      </c>
      <c r="YS4" s="89">
        <f>IF('STEP２（第１、2表）'!AD$241=0,"",'STEP２（第１、2表）'!AD$241)</f>
        <v>6.6075264000000011</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f>IF('STEP２（第１、2表）'!U$255=0,"",'STEP２（第１、2表）'!U$255)</f>
        <v>0.81276000000000015</v>
      </c>
      <c r="ZO4" s="89">
        <f>IF('STEP２（第１、2表）'!AD$255=0,"",'STEP２（第１、2表）'!AD$255)</f>
        <v>2.9259360000000005</v>
      </c>
      <c r="ZP4" s="89">
        <f>IF('STEP２（第１、2表）'!BE$255=0,"",'STEP２（第１、2表）'!BE$255)</f>
        <v>80.13</v>
      </c>
      <c r="ZQ4" s="89">
        <f>IF('STEP２（第１、2表）'!BN$255=0,"",'STEP２（第１、2表）'!BN$255)</f>
        <v>288.46800000000002</v>
      </c>
      <c r="ZR4" s="89" t="s">
        <v>6923</v>
      </c>
      <c r="ZS4" s="89" t="str">
        <f>IF('STEP２（第１、2表）'!Q$257="","",'STEP２（第１、2表）'!Q$257)</f>
        <v>kW</v>
      </c>
      <c r="ZT4" s="89">
        <f>IF('STEP２（第１、2表）'!U$257=0,"",'STEP２（第１、2表）'!U$257)</f>
        <v>63.23</v>
      </c>
      <c r="ZU4" s="89" t="s">
        <v>6924</v>
      </c>
      <c r="ZV4" s="89" t="str">
        <f>IF('STEP２（第１、2表）'!H$259="","",'STEP２（第１、2表）'!H$259)</f>
        <v>風力</v>
      </c>
      <c r="ZW4" s="89" t="str">
        <f>IF('STEP２（第１、2表）'!Q$259="","",'STEP２（第１、2表）'!Q$259)</f>
        <v>千kWh</v>
      </c>
      <c r="ZX4" s="89">
        <f>IF('STEP２（第１、2表）'!U$259=0,"",'STEP２（第１、2表）'!U$259)</f>
        <v>0.83676000000000006</v>
      </c>
      <c r="ZY4" s="89">
        <f>IF('STEP２（第１、2表）'!AD$259=0,"",'STEP２（第１、2表）'!AD$259)</f>
        <v>3.0123360000000003</v>
      </c>
      <c r="ZZ4" s="89">
        <f>IF('STEP２（第１、2表）'!BE$259=0,"",'STEP２（第１、2表）'!BE$259)</f>
        <v>81.14</v>
      </c>
      <c r="AAA4" s="89">
        <f>IF('STEP２（第１、2表）'!BN$259=0,"",'STEP２（第１、2表）'!BN$259)</f>
        <v>292.10399999999998</v>
      </c>
      <c r="AAB4" s="89" t="s">
        <v>6925</v>
      </c>
      <c r="AAC4" s="89" t="str">
        <f>IF('STEP２（第１、2表）'!Q$261="","",'STEP２（第１、2表）'!Q$261)</f>
        <v>kW</v>
      </c>
      <c r="AAD4" s="89">
        <f>IF('STEP２（第１、2表）'!U$261=0,"",'STEP２（第１、2表）'!U$261)</f>
        <v>65.23</v>
      </c>
      <c r="AAE4" s="89" t="s">
        <v>6926</v>
      </c>
      <c r="AAF4" s="89" t="str">
        <f>IF('STEP２（第１、2表）'!H$263="","",'STEP２（第１、2表）'!H$263)</f>
        <v>地熱</v>
      </c>
      <c r="AAG4" s="89" t="str">
        <f>IF('STEP２（第１、2表）'!Q$263="","",'STEP２（第１、2表）'!Q$263)</f>
        <v>千kWh</v>
      </c>
      <c r="AAH4" s="89">
        <f>IF('STEP２（第１、2表）'!U$263=0,"",'STEP２（第１、2表）'!U$263)</f>
        <v>0.86076000000000008</v>
      </c>
      <c r="AAI4" s="89">
        <f>IF('STEP２（第１、2表）'!AD$263=0,"",'STEP２（第１、2表）'!AD$263)</f>
        <v>3.0987360000000002</v>
      </c>
      <c r="AAJ4" s="89">
        <f>IF('STEP２（第１、2表）'!BE$263=0,"",'STEP２（第１、2表）'!BE$263)</f>
        <v>82.15</v>
      </c>
      <c r="AAK4" s="89">
        <f>IF('STEP２（第１、2表）'!BN$263=0,"",'STEP２（第１、2表）'!BN$263)</f>
        <v>295.74</v>
      </c>
      <c r="AAL4" s="89" t="s">
        <v>6927</v>
      </c>
      <c r="AAM4" s="89" t="str">
        <f>IF('STEP２（第１、2表）'!Q$265="","",'STEP２（第１、2表）'!Q$265)</f>
        <v>kW</v>
      </c>
      <c r="AAN4" s="89">
        <f>IF('STEP２（第１、2表）'!U$265=0,"",'STEP２（第１、2表）'!U$265)</f>
        <v>67.23</v>
      </c>
      <c r="AAO4" s="89" t="s">
        <v>6928</v>
      </c>
      <c r="AAP4" s="89" t="str">
        <f>IF('STEP２（第１、2表）'!H$267="","",'STEP２（第１、2表）'!H$267)</f>
        <v>水力</v>
      </c>
      <c r="AAQ4" s="89" t="str">
        <f>IF('STEP２（第１、2表）'!Q$267="","",'STEP２（第１、2表）'!Q$267)</f>
        <v>千kWh</v>
      </c>
      <c r="AAR4" s="89">
        <f>IF('STEP２（第１、2表）'!U$267=0,"",'STEP２（第１、2表）'!U$267)</f>
        <v>0.8847600000000001</v>
      </c>
      <c r="AAS4" s="89">
        <f>IF('STEP２（第１、2表）'!AD$267=0,"",'STEP２（第１、2表）'!AD$267)</f>
        <v>3.1851360000000004</v>
      </c>
      <c r="AAT4" s="89">
        <f>IF('STEP２（第１、2表）'!BE$267=0,"",'STEP２（第１、2表）'!BE$267)</f>
        <v>83.16</v>
      </c>
      <c r="AAU4" s="89">
        <f>IF('STEP２（第１、2表）'!BN$267=0,"",'STEP２（第１、2表）'!BN$267)</f>
        <v>299.37599999999998</v>
      </c>
      <c r="AAV4" s="89" t="s">
        <v>6929</v>
      </c>
      <c r="AAW4" s="89" t="str">
        <f>IF('STEP２（第１、2表）'!Q$269="","",'STEP２（第１、2表）'!Q$269)</f>
        <v>kW</v>
      </c>
      <c r="AAX4" s="89">
        <f>IF('STEP２（第１、2表）'!U$269=0,"",'STEP２（第１、2表）'!U$269)</f>
        <v>69.23</v>
      </c>
      <c r="AAY4" s="89" t="s">
        <v>6930</v>
      </c>
      <c r="AAZ4" s="89" t="s">
        <v>6931</v>
      </c>
      <c r="ABA4" s="89" t="s">
        <v>6932</v>
      </c>
      <c r="ABB4" s="89" t="str">
        <f>IF('STEP２（第１、2表）'!J$279="","",'STEP２（第１、2表）'!J$279)</f>
        <v>化石</v>
      </c>
      <c r="ABC4" s="89" t="str">
        <f>IF('STEP２（第１、2表）'!Q$279="","",'STEP２（第１、2表）'!Q$279)</f>
        <v>千kWh</v>
      </c>
      <c r="ABD4" s="89">
        <f>IF('STEP２（第１、2表）'!U$279=0,"",'STEP２（第１、2表）'!U$279)</f>
        <v>0.95676000000000005</v>
      </c>
      <c r="ABE4" s="89">
        <f>IF('STEP２（第１、2表）'!AD$279=0,"",'STEP２（第１、2表）'!AD$279)</f>
        <v>8.266406400000001</v>
      </c>
      <c r="ABF4" s="89">
        <f>IF('STEP２（第１、2表）'!BE$279=0,"",'STEP２（第１、2表）'!BE$279)</f>
        <v>86.67</v>
      </c>
      <c r="ABG4" s="89">
        <f>IF('STEP２（第１、2表）'!BN$279=0,"",'STEP２（第１、2表）'!BN$279)</f>
        <v>748.82880000000011</v>
      </c>
      <c r="ABH4" s="89" t="s">
        <v>6933</v>
      </c>
      <c r="ABI4" s="89" t="str">
        <f>IF('STEP２（第１、2表）'!J$281="","",'STEP２（第１、2表）'!J$281)</f>
        <v>非化石</v>
      </c>
      <c r="ABJ4" s="89" t="str">
        <f>IF('STEP２（第１、2表）'!Q$281="","",'STEP２（第１、2表）'!Q$281)</f>
        <v>千kWh</v>
      </c>
      <c r="ABK4" s="89">
        <f>IF('STEP２（第１、2表）'!U$281=0,"",'STEP２（第１、2表）'!U$281)</f>
        <v>0.96876000000000007</v>
      </c>
      <c r="ABL4" s="89">
        <f>IF('STEP２（第１、2表）'!AD$281=0,"",'STEP２（第１、2表）'!AD$281)</f>
        <v>8.3700864000000017</v>
      </c>
      <c r="ABM4" s="89">
        <f>IF('STEP２（第１、2表）'!BE$281=0,"",'STEP２（第１、2表）'!BE$281)</f>
        <v>87.67</v>
      </c>
      <c r="ABN4" s="89">
        <f>IF('STEP２（第１、2表）'!BN$281=0,"",'STEP２（第１、2表）'!BN$281)</f>
        <v>757.4688000000001</v>
      </c>
      <c r="ABO4" s="89" t="s">
        <v>6434</v>
      </c>
      <c r="ABP4" s="89" t="s">
        <v>6934</v>
      </c>
      <c r="ABQ4" s="89" t="str">
        <f>IF('STEP２（第１、2表）'!J$283="","",'STEP２（第１、2表）'!J$283)</f>
        <v>化石</v>
      </c>
      <c r="ABR4" s="89" t="str">
        <f>IF('STEP２（第１、2表）'!Q$283="","",'STEP２（第１、2表）'!Q$283)</f>
        <v>千kWh</v>
      </c>
      <c r="ABS4" s="89">
        <f>IF('STEP２（第１、2表）'!U$283=0,"",'STEP２（第１、2表）'!U$283)</f>
        <v>0.98076000000000008</v>
      </c>
      <c r="ABT4" s="89">
        <f>IF('STEP２（第１、2表）'!AD$283=0,"",'STEP２（第１、2表）'!AD$283)</f>
        <v>8.4737664000000006</v>
      </c>
      <c r="ABU4" s="89">
        <f>IF('STEP２（第１、2表）'!BE$283=0,"",'STEP２（第１、2表）'!BE$283)</f>
        <v>88.67</v>
      </c>
      <c r="ABV4" s="89">
        <f>IF('STEP２（第１、2表）'!BN$283=0,"",'STEP２（第１、2表）'!BN$283)</f>
        <v>766.10880000000009</v>
      </c>
      <c r="ABW4" s="89" t="s">
        <v>6935</v>
      </c>
      <c r="ABX4" s="89" t="str">
        <f>IF('STEP２（第１、2表）'!J$285="","",'STEP２（第１、2表）'!J$285)</f>
        <v>非化石</v>
      </c>
      <c r="ABY4" s="89" t="str">
        <f>IF('STEP２（第１、2表）'!Q$285="","",'STEP２（第１、2表）'!Q$285)</f>
        <v>千kWh</v>
      </c>
      <c r="ABZ4" s="89">
        <f>IF('STEP２（第１、2表）'!U$285=0,"",'STEP２（第１、2表）'!U$285)</f>
        <v>0.99276000000000009</v>
      </c>
      <c r="ACA4" s="89">
        <f>IF('STEP２（第１、2表）'!AD$285=0,"",'STEP２（第１、2表）'!AD$285)</f>
        <v>8.5774464000000012</v>
      </c>
      <c r="ACB4" s="89">
        <f>IF('STEP２（第１、2表）'!BE$285=0,"",'STEP２（第１、2表）'!BE$285)</f>
        <v>89.67</v>
      </c>
      <c r="ACC4" s="89">
        <f>IF('STEP２（第１、2表）'!BN$285=0,"",'STEP２（第１、2表）'!BN$285)</f>
        <v>774.74880000000007</v>
      </c>
      <c r="ACD4" s="89" t="s">
        <v>6936</v>
      </c>
      <c r="ACE4" s="89" t="s">
        <v>6690</v>
      </c>
      <c r="ACF4" s="89" t="str">
        <f>IF('STEP２（第１、2表）'!Q$287="","",'STEP２（第１、2表）'!Q$287)</f>
        <v>千kWh</v>
      </c>
      <c r="ACG4" s="89">
        <f>IF('STEP２（第１、2表）'!$AD$287=0,"",ROUND('STEP２（第１、2表）'!$AD$287,0))</f>
        <v>94</v>
      </c>
      <c r="ACH4" s="89">
        <f>IF('STEP２（第１、2表）'!$AF$288=0,"",ROUND('STEP２（第１、2表）'!$AF$288,0))</f>
        <v>113</v>
      </c>
      <c r="ACI4" s="89">
        <f>IF('STEP２（第１、2表）'!$BN$287=0,"",ROUND('STEP２（第１、2表）'!$BN$287,0))</f>
        <v>4833</v>
      </c>
      <c r="ACJ4" s="89">
        <f>IF('STEP２（第１、2表）'!$BP$288=0,"",ROUND('STEP２（第１、2表）'!$BP$288,0))</f>
        <v>8283</v>
      </c>
      <c r="ACK4" s="89" t="s">
        <v>6937</v>
      </c>
      <c r="ACL4" s="89" t="s">
        <v>4438</v>
      </c>
      <c r="ACM4" s="89" t="str">
        <f>IF('STEP２（第１、2表）'!Q$289="","",'STEP２（第１、2表）'!Q$289)</f>
        <v>千kWh</v>
      </c>
      <c r="ACN4" s="89" t="e">
        <f>IF('STEP２（第１、2表）'!$AD$289=0,"",ROUND('STEP２（第１、2表）'!$AD$289,0))</f>
        <v>#VALUE!</v>
      </c>
      <c r="ACO4" s="89">
        <f>IF('STEP２（第１、2表）'!$BN$289=0,"",ROUND('STEP２（第１、2表）'!$BN$289,0))</f>
        <v>3318</v>
      </c>
      <c r="ACP4" s="89" t="s">
        <v>6938</v>
      </c>
      <c r="ACQ4" s="89" t="s">
        <v>4451</v>
      </c>
      <c r="ACR4" s="89" t="str">
        <f>IF('STEP２（第１、2表）'!Q$291="","",'STEP２（第１、2表）'!Q$291)</f>
        <v>千kWh</v>
      </c>
      <c r="ACS4" s="89">
        <f>IF('STEP２（第１、2表）'!$AD$291=0,"",ROUND('STEP２（第１、2表）'!$AD$291,0))</f>
        <v>16</v>
      </c>
      <c r="ACT4" s="89" t="str">
        <f>IF('STEP２（第１、2表）'!$BN$291=0,"",ROUND('STEP２（第１、2表）'!$BN$291,0))</f>
        <v/>
      </c>
      <c r="ACU4" s="89" t="s">
        <v>6939</v>
      </c>
      <c r="ACV4" s="89" t="s">
        <v>6628</v>
      </c>
      <c r="ACW4" s="89">
        <f>IF('STEP２（第１、2表）'!$AD$293=0,"",ROUND('STEP２（第１、2表）'!$AD$293,0))</f>
        <v>423670</v>
      </c>
      <c r="ACX4" s="89">
        <f>IF('STEP２（第１、2表）'!$AF$294=0,"",ROUND('STEP２（第１、2表）'!$AF$294,0))</f>
        <v>423870</v>
      </c>
      <c r="ACY4" s="89">
        <f>IF('STEP２（第１、2表）'!$AV$293=0,"",ROUND('STEP２（第１、2表）'!$AV$293,0))</f>
        <v>54011</v>
      </c>
      <c r="ACZ4" s="89">
        <f>IF('STEP２（第１、2表）'!$AX$294=0,"",ROUND('STEP２（第１、2表）'!$AX$294,0))</f>
        <v>54289</v>
      </c>
      <c r="ADA4" s="89">
        <f>IF('STEP２（第１、2表）'!$BN$293=0,"",ROUND('STEP２（第１、2表）'!$BN$293,0))</f>
        <v>64853</v>
      </c>
      <c r="ADB4" s="89">
        <f>IF('STEP２（第１、2表）'!$BP$294=0,"",ROUND('STEP２（第１、2表）'!$BP$294,0))</f>
        <v>68596</v>
      </c>
      <c r="ADC4" s="89">
        <f>IF('STEP２（第１、2表）'!$DB$293=0,"",ROUND('STEP２（第１、2表）'!$DB$293,0))</f>
        <v>7694</v>
      </c>
      <c r="ADD4" s="89">
        <f>IF('STEP２（第１、2表）'!$DD$294=0,"",ROUND('STEP２（第１、2表）'!$DD$294,0))</f>
        <v>7718</v>
      </c>
      <c r="ADE4" s="89" t="s">
        <v>6940</v>
      </c>
      <c r="ADF4" s="89" t="s">
        <v>6628</v>
      </c>
      <c r="ADG4" s="89" t="e">
        <f>IF('STEP２（第１、2表）'!$AD$295=0,"",ROUND('STEP２（第１、2表）'!$AD$295,0))</f>
        <v>#VALUE!</v>
      </c>
      <c r="ADH4" s="89">
        <f>IF('STEP２（第１、2表）'!$AV$295=0,"",ROUND('STEP２（第１、2表）'!$AV$295,0))</f>
        <v>28500</v>
      </c>
      <c r="ADI4" s="89">
        <f>IF('STEP２（第１、2表）'!$BN$295=0,"",ROUND('STEP２（第１、2表）'!$BN$295,0))</f>
        <v>6961</v>
      </c>
      <c r="ADJ4" s="89">
        <f>IF('STEP２（第１、2表）'!$DB$295=0,"",ROUND('STEP２（第１、2表）'!$DB$295,0))</f>
        <v>3737</v>
      </c>
      <c r="ADK4" s="89" t="s">
        <v>6941</v>
      </c>
      <c r="ADL4" s="89" t="s">
        <v>6942</v>
      </c>
      <c r="ADM4" s="89">
        <f>IF('STEP２（第１、2表）'!$AE$297=0,"",ROUND('STEP２（第１、2表）'!$AE$297,0))</f>
        <v>10931</v>
      </c>
      <c r="ADN4" s="89">
        <f>IF('STEP２（第１、2表）'!$AF$298=0,"",ROUND('STEP２（第１、2表）'!$AF$298,0))</f>
        <v>10936</v>
      </c>
      <c r="ADO4" s="89">
        <f>IF('STEP２（第１、2表）'!$AV$297=0,"",ROUND('STEP２（第１、2表）'!$AV$297,0))</f>
        <v>1393</v>
      </c>
      <c r="ADP4" s="89">
        <f>IF('STEP２（第１、2表）'!$AX$298=0,"",ROUND('STEP２（第１、2表）'!$AX$298,0))</f>
        <v>1401</v>
      </c>
      <c r="ADQ4" s="89">
        <f>IF('STEP２（第１、2表）'!$BO$297=0,"",ROUND('STEP２（第１、2表）'!$BO$297,0))</f>
        <v>1673</v>
      </c>
      <c r="ADR4" s="89">
        <f>IF('STEP２（第１、2表）'!$BP$298=0,"",ROUND('STEP２（第１、2表）'!$BP$298,0))</f>
        <v>1770</v>
      </c>
      <c r="ADS4" s="89">
        <f>IF('STEP２（第１、2表）'!$DC$297=0,"",ROUND('STEP２（第１、2表）'!$DC$297,0))</f>
        <v>199</v>
      </c>
      <c r="ADT4" s="89">
        <f>IF('STEP２（第１、2表）'!$DD$298=0,"",ROUND('STEP２（第１、2表）'!$DD$298,0))</f>
        <v>199</v>
      </c>
      <c r="ADU4" s="89" t="s">
        <v>6943</v>
      </c>
      <c r="ADV4" s="89" t="s">
        <v>6942</v>
      </c>
      <c r="ADW4" s="89" t="e">
        <f>IF('STEP２（第１、2表）'!$AD$299=0,"",ROUND('STEP２（第１、2表）'!$AD$299,0))</f>
        <v>#VALUE!</v>
      </c>
      <c r="ADX4" s="89">
        <f>IF('STEP２（第１、2表）'!$AV$299=0,"",ROUND('STEP２（第１、2表）'!$AV$299,0))</f>
        <v>735</v>
      </c>
      <c r="ADY4" s="89">
        <f>IF('STEP２（第１、2表）'!$BN$299=0,"",ROUND('STEP２（第１、2表）'!$BN$299,0))</f>
        <v>180</v>
      </c>
      <c r="ADZ4" s="89">
        <f>IF('STEP２（第１、2表）'!$DB$299=0,"",ROUND('STEP２（第１、2表）'!$DB$299,0))</f>
        <v>96</v>
      </c>
      <c r="AEA4" s="89" t="s">
        <v>6944</v>
      </c>
      <c r="AEB4" s="89" t="s">
        <v>6942</v>
      </c>
      <c r="AEC4" s="89">
        <f>IF('STEP２（第１、2表）'!$AD$301="","",ROUND('STEP２（第１、2表）'!$AD$301,0))</f>
        <v>10000</v>
      </c>
      <c r="AED4" s="89">
        <f>IF('STEP２（第１、2表）'!$AV$301="","",ROUND('STEP２（第１、2表）'!$AV$301,0))</f>
        <v>20000</v>
      </c>
      <c r="AEE4" s="89" t="str">
        <f>IF('STEP２（第１、2表）'!$AD$302="", "", TEXT(ROUND('STEP２（第１、2表）'!$AD$302, 1)/100, "0.0%"))</f>
        <v>109.4%</v>
      </c>
      <c r="AEF4" s="89">
        <f>IF('STEP２（第１、2表）'!AV$302=0,"",'STEP２（第１、2表）'!AV$302)</f>
        <v>7.0033387275000001</v>
      </c>
      <c r="AEG4" s="89" t="s">
        <v>6945</v>
      </c>
      <c r="AEH4" s="89">
        <f>IF('STEP２（第１、2表）'!AS$309=0,"",'STEP２（第１、2表）'!AS$309)</f>
        <v>2023</v>
      </c>
      <c r="AEI4" s="89" t="s">
        <v>6946</v>
      </c>
      <c r="AEJ4" s="89" t="s">
        <v>6947</v>
      </c>
      <c r="AEK4" s="89" t="s">
        <v>6948</v>
      </c>
      <c r="AEL4" s="89">
        <f>IF('STEP２（第１、2表）'!$U$328="","",ROUND('STEP２（第１、2表）'!$U$328,0))</f>
        <v>2</v>
      </c>
      <c r="AEM4" s="89">
        <f>IF('STEP２（第１、2表）'!$AV$328="","",ROUND('STEP２（第１、2表）'!$AV$328,0))</f>
        <v>1</v>
      </c>
      <c r="AEN4" s="89">
        <f>IF('STEP２（第１、2表）'!AQ$334=0,"",'STEP２（第１、2表）'!AQ$334)</f>
        <v>10</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エネルギーA</v>
      </c>
      <c r="LM11" s="1002" t="str">
        <f>IF('STEP２（第１、2表）'!J$149="","",IF('STEP２（第１、2表）'!Q$149="","",'STEP２（第１、2表）'!Q$149))</f>
        <v>千m3</v>
      </c>
      <c r="LN11" s="1002">
        <f>IF('STEP２（第１、2表）'!J$149="","",IF('STEP２（第１、2表）'!U$149=0,"",ROUND('STEP２（第１、2表）'!U$149,0)))</f>
        <v>0</v>
      </c>
      <c r="LO11" s="1002">
        <f>IF('STEP２（第１、2表）'!$J$149="","",IF('STEP２（第１、2表）'!AD$149=0,"",ROUND('STEP２（第１、2表）'!AD$149,0)))</f>
        <v>19</v>
      </c>
      <c r="LP11" s="1002">
        <f>IF('STEP２（第１、2表）'!J$149="","",IF('STEP２（第１、2表）'!AF$150=0,"",'STEP２（第１、2表）'!AF$150))</f>
        <v>19.209600000000005</v>
      </c>
      <c r="LQ11" s="1002">
        <f>IF('STEP２（第１、2表）'!J$149="","",IF('STEP２（第１、2表）'!AM$149=0,"",'STEP２（第１、2表）'!AM$149))</f>
        <v>42.25</v>
      </c>
      <c r="LR11" s="1002">
        <f>IF('STEP２（第１、2表）'!J$149="","",IF('STEP２（第１、2表）'!AV$149=0,"",'STEP２（第１、2表）'!AV$149))</f>
        <v>1943.5</v>
      </c>
      <c r="LS11" s="1002">
        <f>IF('STEP２（第１、2表）'!J$149="","",IF('STEP２（第１、2表）'!AX$150=0,"",'STEP２（第１、2表）'!AX$150))</f>
        <v>1943.5</v>
      </c>
      <c r="LT11" s="1002">
        <f>IF('STEP２（第１、2表）'!$J$149="","",IF('STEP２（第１、2表）'!BE$149=0,"",ROUND('STEP２（第１、2表）'!BE$149,0)))</f>
        <v>41</v>
      </c>
      <c r="LU11" s="1002">
        <f>IF('STEP２（第１、2表）'!J$149="","",IF('STEP２（第１、2表）'!BN$149=0,"",'STEP２（第１、2表）'!BN$149))</f>
        <v>1897.0400000000002</v>
      </c>
      <c r="LV11" s="1037">
        <f>IF('STEP２（第１、2表）'!J$149="","",IF('STEP２（第１、2表）'!BP$150=0,"",'STEP２（第１、2表）'!BP$150))</f>
        <v>1897.0400000000002</v>
      </c>
      <c r="RJ11" s="89" t="s">
        <v>6985</v>
      </c>
      <c r="RK11" s="120" t="str">
        <f>IF('STEP２（第１、2表）'!I$185="","",'STEP２（第１、2表）'!I$185)</f>
        <v>エネルギーB</v>
      </c>
      <c r="RL11" s="89" t="str">
        <f>IF('STEP２（第１、2表）'!I$185="","",IF('STEP２（第１、2表）'!Q$185="","",'STEP２（第１、2表）'!Q$185))</f>
        <v>千m3</v>
      </c>
      <c r="RM11" s="89">
        <f>IF('STEP２（第１、2表）'!$I$185="","",IF('STEP２（第１、2表）'!U$185=0,"",ROUND('STEP２（第１、2表）'!$U$185,0)))</f>
        <v>622</v>
      </c>
      <c r="RN11" s="89">
        <f>IF('STEP２（第１、2表）'!$I$185="","",IF('STEP２（第１、2表）'!AD$185=0,"",ROUND('STEP２（第１、2表）'!$AD$185,0)))</f>
        <v>29215</v>
      </c>
      <c r="RO11" s="89">
        <f>IF('STEP２（第１、2表）'!I$185="","",IF('STEP２（第１、2表）'!AM$185=0,"",'STEP２（第１、2表）'!AM$185))</f>
        <v>59.25</v>
      </c>
      <c r="RP11" s="89">
        <f>IF('STEP２（第１、2表）'!I$185="","",IF('STEP２（第１、2表）'!AV$185=0,"",'STEP２（第１、2表）'!AV$185))</f>
        <v>2784.75</v>
      </c>
      <c r="RQ11" s="89">
        <f>IF('STEP２（第１、2表）'!$I$185="","",IF('STEP２（第１、2表）'!$BE$185=0,"",ROUND('STEP２（第１、2表）'!$BE$185,0)))</f>
        <v>58</v>
      </c>
      <c r="RR11" s="1003">
        <f>IF('STEP２（第１、2表）'!I$185="","",IF('STEP２（第１、2表）'!BN$185=0,"",'STEP２（第１、2表）'!BN$185))</f>
        <v>2737.28</v>
      </c>
      <c r="UY11" s="89" t="s">
        <v>6985</v>
      </c>
      <c r="UZ11" s="1001" t="str">
        <f>IF('STEP２（第１、2表）'!K$207="","",'STEP２（第１、2表）'!K$207)</f>
        <v>エネルギーC</v>
      </c>
      <c r="VA11" s="1002" t="str">
        <f>IF('STEP２（第１、2表）'!K$207="","",IF('STEP２（第１、2表）'!Q$207="","",'STEP２（第１、2表）'!Q$207))</f>
        <v>GJ</v>
      </c>
      <c r="VB11" s="1002" t="str">
        <f>IF('STEP２（第１、2表）'!$K$207="","",IF('STEP２（第１、2表）'!$U$207=0,"",ROUND('STEP２（第１、2表）'!$U$207,0)))</f>
        <v/>
      </c>
      <c r="VC11" s="1002" t="str">
        <f>IF('STEP２（第１、2表）'!$K$207="","",IF('STEP２（第１、2表）'!$AD$207=0,"",ROUND('STEP２（第１、2表）'!$AD$207,0)))</f>
        <v/>
      </c>
      <c r="VD11" s="1002">
        <f>IF('STEP２（第１、2表）'!$K$207="","",IF('STEP２（第１、2表）'!$BE$207=0,0,ROUND('STEP２（第１、2表）'!$BE$207,0)))</f>
        <v>67</v>
      </c>
      <c r="VE11" s="1002">
        <f>IF('STEP２（第１、2表）'!K$207="","",IF('STEP２（第１、2表）'!BN$207=0,"",'STEP２（第１、2表）'!BN$207))</f>
        <v>3227.5199999999995</v>
      </c>
      <c r="VF11" s="1002">
        <f>IF('STEP２（第１、2表）'!K$207="","",IF('STEP２（第１、2表）'!CS$207=0,"",'STEP２（第１、2表）'!CS$207))</f>
        <v>68.98</v>
      </c>
      <c r="VG11" s="1002">
        <f>IF('STEP２（第１、2表）'!K$207="","",IF('STEP２（第１、2表）'!DB$207=0,"",'STEP２（第１、2表）'!DB$207))</f>
        <v>3311.04</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f>IF('STEP２（第１、2表）'!K$207="","",IF('STEP２（第１、2表）'!BE$209=0,"",'STEP２（第１、2表）'!BE$209))</f>
        <v>68.239999999999995</v>
      </c>
      <c r="VN11" s="1002">
        <f>IF('STEP２（第１、2表）'!K$207="","",IF('STEP２（第１、2表）'!BN$209=0,"",'STEP２（第１、2表）'!BN$209))</f>
        <v>3343.7599999999998</v>
      </c>
      <c r="VO11" s="1002">
        <f>IF('STEP２（第１、2表）'!K$207="","",IF('STEP２（第１、2表）'!CS$209=0,"",'STEP２（第１、2表）'!CS$209))</f>
        <v>69.98</v>
      </c>
      <c r="VP11" s="1037">
        <f>IF('STEP２（第１、2表）'!K$207="","",IF('STEP２（第１、2表）'!DB$209=0,"",'STEP２（第１、2表）'!DB$209))</f>
        <v>3429.02</v>
      </c>
      <c r="WK11" s="89" t="s">
        <v>6985</v>
      </c>
      <c r="WL11" s="120" t="str">
        <f>IF('STEP２（第１、2表）'!K$219="","",'STEP２（第１、2表）'!K$219)</f>
        <v>エネルギーE</v>
      </c>
      <c r="WM11" s="89" t="str">
        <f>IF('STEP２（第１、2表）'!K$219="","",IF('STEP２（第１、2表）'!Q$219="","",'STEP２（第１、2表）'!Q$219))</f>
        <v>GJ</v>
      </c>
      <c r="WN11" s="89">
        <f>IF('STEP２（第１、2表）'!$K$219="","",IF('STEP２（第１、2表）'!$U$219=0,0,ROUND('STEP２（第１、2表）'!$U$219,0)))</f>
        <v>0</v>
      </c>
      <c r="WO11" s="89">
        <f>IF('STEP２（第１、2表）'!$K$219="","",IF('STEP２（第１、2表）'!$AD$219=0,0,ROUND('STEP２（第１、2表）'!$AD$219,0)))</f>
        <v>0</v>
      </c>
      <c r="WP11" s="89">
        <f>IF('STEP２（第１、2表）'!$K$219="","",IF('STEP２（第１、2表）'!$BE$219=0,0,ROUND('STEP２（第１、2表）'!$BE$219,0)))</f>
        <v>73</v>
      </c>
      <c r="WQ11" s="89">
        <f>IF('STEP２（第１、2表）'!K$219="","",IF('STEP２（第１、2表）'!BN$219=0,0,'STEP２（第１、2表）'!BN$219))</f>
        <v>3661.9999999999995</v>
      </c>
      <c r="WR11" s="89">
        <f>IF('STEP２（第１、2表）'!K$219="","",IF('STEP２（第１、2表）'!CS$219=0,0,'STEP２（第１、2表）'!CS$219))</f>
        <v>74.98</v>
      </c>
      <c r="WS11" s="1003">
        <f>IF('STEP２（第１、2表）'!K$219="","",IF('STEP２（第１、2表）'!DB$219=0,0,'STEP２（第１、2表）'!DB$219))</f>
        <v>3749</v>
      </c>
      <c r="YR11" s="89" t="s">
        <v>6985</v>
      </c>
      <c r="YS11" s="1001" t="str">
        <f>IF('STEP２（第１、2表）'!I$243="","",'STEP２（第１、2表）'!I$243)</f>
        <v>エネルギーF</v>
      </c>
      <c r="YT11" s="1002" t="str">
        <f>IF('STEP２（第１、2表）'!I$243="","",IF('STEP２（第１、2表）'!Q$243="","",'STEP２（第１、2表）'!Q$243))</f>
        <v>千kWh</v>
      </c>
      <c r="YU11" s="1002">
        <f>IF('STEP２（第１、2表）'!$I$243="","",IF('STEP２（第１、2表）'!$U$243=0,"",ROUND('STEP２（第１、2表）'!$U$243,0)))</f>
        <v>1</v>
      </c>
      <c r="YV11" s="1002">
        <f>IF('STEP２（第１、2表）'!$I$243="","",IF('STEP２（第１、2表）'!$AD$243=0,"",ROUND('STEP２（第１、2表）'!$AD$243,0)))</f>
        <v>20</v>
      </c>
      <c r="YW11" s="1002" t="s">
        <v>6965</v>
      </c>
      <c r="YX11" s="1002" t="str">
        <f>IF('STEP２（第１、2表）'!J$245="","",'STEP２（第１、2表）'!J$245)</f>
        <v>うち非化石</v>
      </c>
      <c r="YY11" s="1002" t="str">
        <f>IF('STEP２（第１、2表）'!Q$245="","",'STEP２（第１、2表）'!Q$245)</f>
        <v>千kWh</v>
      </c>
      <c r="YZ11" s="1002">
        <f>IF('STEP２（第１、2表）'!I$243="","",IF('STEP２（第１、2表）'!U$245=0,"",'STEP２（第１、2表）'!U$245))</f>
        <v>0.78876000000000013</v>
      </c>
      <c r="ZA11" s="1002">
        <f>IF('STEP２（第１、2表）'!I$243="","",IF('STEP２（第１、2表）'!AD$245=0,"",'STEP２（第１、2表）'!AD$245))</f>
        <v>6.8148864000000016</v>
      </c>
      <c r="ZB11" s="1002" t="s">
        <v>6966</v>
      </c>
      <c r="ZC11" s="1002" t="str">
        <f>IF('STEP２（第１、2表）'!J$247="","",'STEP２（第１、2表）'!J$247)</f>
        <v>重み付け非化石</v>
      </c>
      <c r="ZD11" s="1002" t="str">
        <f>IF('STEP２（第１、2表）'!Q$247="","",'STEP２（第１、2表）'!Q$247)</f>
        <v>千kWh</v>
      </c>
      <c r="ZE11" s="1002">
        <f>IF('STEP２（第１、2表）'!I$243="","",IF('STEP２（第１、2表）'!U$247=0,"",'STEP２（第１、2表）'!U$247))</f>
        <v>0.80076000000000014</v>
      </c>
      <c r="ZF11" s="1037">
        <f>IF('STEP２（第１、2表）'!I$243="","",IF('STEP２（第１、2表）'!AD$247=0,"",'STEP２（第１、2表）'!AD$247))</f>
        <v>6.9185664000000013</v>
      </c>
      <c r="AAW11" s="89" t="s">
        <v>6985</v>
      </c>
      <c r="AAX11" s="120" t="s">
        <v>6967</v>
      </c>
      <c r="AAY11" s="89" t="str">
        <f>IF('STEP２（第１、2表）'!K$271="","",'STEP２（第１、2表）'!K$271)</f>
        <v>エネルギーG</v>
      </c>
      <c r="AAZ11" s="89" t="str">
        <f>IF('STEP２（第１、2表）'!K$271="","",IF('STEP２（第１、2表）'!Q$271="","",'STEP２（第１、2表）'!Q$271))</f>
        <v>千kWh</v>
      </c>
      <c r="ABA11" s="89">
        <f>IF('STEP２（第１、2表）'!$K$271="","",IF('STEP２（第１、2表）'!$U$271=0,0,ROUND('STEP２（第１、2表）'!$U$271,0)))</f>
        <v>1</v>
      </c>
      <c r="ABB11" s="89">
        <f>IF('STEP２（第１、2表）'!$K$271="","",IF('STEP２（第１、2表）'!$AD$271=0,0,ROUND('STEP２（第１、2表）'!$AD$271,0)))</f>
        <v>3</v>
      </c>
      <c r="ABC11" s="89">
        <f>IF('STEP２（第１、2表）'!$K$271="","",IF('STEP２（第１、2表）'!$BE$271=0,0,ROUND('STEP２（第１、2表）'!$BE$271,0)))</f>
        <v>84</v>
      </c>
      <c r="ABD11" s="89">
        <f>IF('STEP２（第１、2表）'!$K$271="","",IF('STEP２（第１、2表）'!$BN$271=0,0,ROUND('STEP２（第１、2表）'!$BN$271,0)))</f>
        <v>303</v>
      </c>
      <c r="ABE11" s="89" t="s">
        <v>6968</v>
      </c>
      <c r="ABF11" s="89" t="str">
        <f>IF('STEP２（第１、2表）'!K$271="","",IF('STEP２（第１、2表）'!Q$273="","",'STEP２（第１、2表）'!Q$273))</f>
        <v>kW</v>
      </c>
      <c r="ABG11" s="1003">
        <f>IF('STEP２（第１、2表）'!$K$271="","",IF('STEP２（第１、2表）'!$U$273=0,0,ROUND('STEP２（第１、2表）'!$U$273,0)))</f>
        <v>71</v>
      </c>
      <c r="AEH11" s="120" t="str">
        <f>IF('STEP２（第１、2表）'!D$313="","",'STEP２（第１、2表）'!D$313)</f>
        <v>４月</v>
      </c>
      <c r="AEI11" s="89">
        <f>IF('STEP２（第１、2表）'!U$313="","",'STEP２（第１、2表）'!U$313)</f>
        <v>3.1079000000000006E-2</v>
      </c>
      <c r="AEJ11" s="1003">
        <f>IF('STEP２（第１、2表）'!AV$313="","",'STEP２（第１、2表）'!AV$313)</f>
        <v>7.5372790800000006E-3</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エネルギーH</v>
      </c>
      <c r="AAZ12" s="1039" t="str">
        <f>IF('STEP２（第１、2表）'!K$275="","",IF('STEP２（第１、2表）'!Q$275="","",'STEP２（第１、2表）'!Q$275))</f>
        <v>千kWh</v>
      </c>
      <c r="ABA12" s="1002">
        <f>IF('STEP２（第１、2表）'!$K$275="","",IF('STEP２（第１、2表）'!$U$275=0,0,ROUND('STEP２（第１、2表）'!$U$275,0)))</f>
        <v>1</v>
      </c>
      <c r="ABB12" s="1002">
        <f>IF('STEP２（第１、2表）'!$K$275="","",IF('STEP２（第１、2表）'!$AD$275=0,0,ROUND('STEP２（第１、2表）'!$AD$275,0)))</f>
        <v>3</v>
      </c>
      <c r="ABC12" s="1002">
        <f>IF('STEP２（第１、2表）'!$K$275="","",IF('STEP２（第１、2表）'!$BE$275=0,0,ROUND('STEP２（第１、2表）'!$BE$275,0)))</f>
        <v>85</v>
      </c>
      <c r="ABD12" s="1002">
        <f>IF('STEP２（第１、2表）'!$K$275="","",IF('STEP２（第１、2表）'!$BN$275=0,0,ROUND('STEP２（第１、2表）'!$BN$275,0)))</f>
        <v>307</v>
      </c>
      <c r="ABE12" s="1002" t="s">
        <v>6968</v>
      </c>
      <c r="ABF12" s="1002" t="str">
        <f>IF('STEP２（第１、2表）'!K$275="","",IF('STEP２（第１、2表）'!Q$277="","",'STEP２（第１、2表）'!Q$277))</f>
        <v>kW</v>
      </c>
      <c r="ABG12" s="1037">
        <f>IF('STEP２（第１、2表）'!$K$271="","",IF('STEP２（第１、2表）'!$U$277=0,0,ROUND('STEP２（第１、2表）'!$U$277,0)))</f>
        <v>73</v>
      </c>
      <c r="AEH12" s="120" t="str">
        <f>IF('STEP２（第１、2表）'!D$314="","",'STEP２（第１、2表）'!D$314)</f>
        <v>５月</v>
      </c>
      <c r="AEI12" s="89">
        <f>IF('STEP２（第１、2表）'!U$314="","",'STEP２（第１、2表）'!U$314)</f>
        <v>3.1678999999999999E-2</v>
      </c>
      <c r="AEJ12" s="1003">
        <f>IF('STEP２（第１、2表）'!AV$314="","",'STEP２（第１、2表）'!AV$314)</f>
        <v>7.6827910800000001E-3</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0.22713900000000001</v>
      </c>
      <c r="AEJ13" s="1041">
        <f>IF('STEP２（第１、2表）'!AV$315="","",'STEP２（第１、2表）'!AV$315)</f>
        <v>5.5085750280000005E-2</v>
      </c>
      <c r="AEL13" s="1001" t="str">
        <f>IF('STEP２（第１、2表）'!D$327&lt;&gt;"","",3)</f>
        <v/>
      </c>
      <c r="AEM13" s="1002" t="str">
        <f>IF('STEP２（第１、2表）'!U$327="","",'STEP２（第１、2表）'!U$327)</f>
        <v/>
      </c>
      <c r="AEN13" s="1037" t="str">
        <f>IF('STEP２（第１、2表）'!AV$327="","",'STEP２（第１、2表）'!AV$327)</f>
        <v/>
      </c>
      <c r="AES13" s="5">
        <f>IF('STEP２（第１、2表）'!A$345=0,"",'STEP２（第１、2表）'!A$345)</f>
        <v>2</v>
      </c>
      <c r="AET13" t="str">
        <f>IF('STEP２（第１、2表）'!S$345="","",'STEP２（第１、2表）'!S$345)</f>
        <v>九州電力(株)(メニューB(残差))</v>
      </c>
      <c r="AEU13">
        <f>IF('STEP２（第１、2表）'!AL$345="","",'STEP２（第１、2表）'!AL$345)</f>
        <v>2.08168</v>
      </c>
      <c r="AEV13">
        <f>IF('STEP２（第１、2表）'!S$345="","",IF('STEP２（第１、2表）'!AS$345="GJ",1,2))</f>
        <v>2</v>
      </c>
      <c r="AEW13">
        <f>IF('STEP２（第１、2表）'!AW$345="","",'STEP２（第１、2表）'!AW$345)</f>
        <v>0.46403145216000002</v>
      </c>
      <c r="AEX13" s="255">
        <f>IF('STEP２（第１、2表）'!BG$345="","",'STEP２（第１、2表）'!BG$345)</f>
        <v>10</v>
      </c>
    </row>
    <row r="14" spans="1:1163">
      <c r="A14" s="992">
        <v>11</v>
      </c>
      <c r="G14" s="1012"/>
      <c r="AEH14" s="120" t="str">
        <f>IF('STEP２（第１、2表）'!D$316="","",'STEP２（第１、2表）'!D$316)</f>
        <v>７月</v>
      </c>
      <c r="AEI14" s="89">
        <f>IF('STEP２（第１、2表）'!U$316="","",'STEP２（第１、2表）'!U$316)</f>
        <v>0.22773900000000002</v>
      </c>
      <c r="AEJ14" s="1003">
        <f>IF('STEP２（第１、2表）'!AV$316="","",'STEP２（第１、2表）'!AV$316)</f>
        <v>5.5231262279999999E-2</v>
      </c>
      <c r="AES14" s="5">
        <f>IF('STEP２（第１、2表）'!A$349=0,"",'STEP２（第１、2表）'!A$349)</f>
        <v>2</v>
      </c>
      <c r="AET14" t="str">
        <f>IF('STEP２（第１、2表）'!S$349="","",'STEP２（第１、2表）'!S$349)</f>
        <v>中部電力ミライズ(株)(メニューB(残差))</v>
      </c>
      <c r="AEU14">
        <f>IF('STEP２（第１、2表）'!AL$349="","",'STEP２（第１、2表）'!AL$349)</f>
        <v>0.13731599999999999</v>
      </c>
      <c r="AEV14">
        <f>IF('STEP２（第１、2表）'!S$349="","",IF('STEP２（第１、2表）'!AS$349="GJ",1,2))</f>
        <v>2</v>
      </c>
      <c r="AEW14">
        <f>IF('STEP２（第１、2表）'!AW$349="","",'STEP２（第１、2表）'!AW$349)</f>
        <v>3.0609384192000003E-2</v>
      </c>
      <c r="AEX14" s="255">
        <f>IF('STEP２（第１、2表）'!BG$349="","",'STEP２（第１、2表）'!BG$349)</f>
        <v>20</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0.22833900000000001</v>
      </c>
      <c r="AEJ15" s="1003">
        <f>IF('STEP２（第１、2表）'!AV$317="","",'STEP２（第１、2表）'!AV$317)</f>
        <v>5.5376774279999999E-2</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0.22893900000000003</v>
      </c>
      <c r="AEJ16" s="1041">
        <f>IF('STEP２（第１、2表）'!AV$318="","",'STEP２（第１、2表）'!AV$318)</f>
        <v>5.5522286280000006E-2</v>
      </c>
    </row>
    <row r="17" spans="1:830">
      <c r="A17" s="992">
        <v>14</v>
      </c>
      <c r="AEH17" s="120" t="str">
        <f>IF('STEP２（第１、2表）'!D$319="","",'STEP２（第１、2表）'!D$319)</f>
        <v>１０月</v>
      </c>
      <c r="AEI17" s="89">
        <f>IF('STEP２（第１、2表）'!U$319="","",'STEP２（第１、2表）'!U$319)</f>
        <v>0.22953899999999999</v>
      </c>
      <c r="AEJ17" s="1003">
        <f>IF('STEP２（第１、2表）'!AV$319="","",'STEP２（第１、2表）'!AV$319)</f>
        <v>5.5667798280000007E-2</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0.23013900000000001</v>
      </c>
      <c r="AEJ18" s="1003">
        <f>IF('STEP２（第１、2表）'!AV$320="","",'STEP２（第１、2表）'!AV$320)</f>
        <v>5.5813310280000007E-2</v>
      </c>
      <c r="AES18" s="996"/>
      <c r="AET18" s="996"/>
      <c r="AEU18" s="996"/>
      <c r="AEV18" s="996"/>
      <c r="AEW18" s="996"/>
      <c r="AEX18" s="996"/>
    </row>
    <row r="19" spans="1:830">
      <c r="A19" s="992">
        <v>16</v>
      </c>
      <c r="AEH19" s="1030" t="str">
        <f>IF('STEP２（第１、2表）'!D$321="","",'STEP２（第１、2表）'!D$321)</f>
        <v>１２月</v>
      </c>
      <c r="AEI19" s="1040">
        <f>IF('STEP２（第１、2表）'!U$321="","",'STEP２（第１、2表）'!U$321)</f>
        <v>0.23073900000000003</v>
      </c>
      <c r="AEJ19" s="1041">
        <f>IF('STEP２（第１、2表）'!AV$321="","",'STEP２（第１、2表）'!AV$321)</f>
        <v>5.5958822280000008E-2</v>
      </c>
    </row>
    <row r="20" spans="1:830">
      <c r="A20" s="992">
        <v>17</v>
      </c>
      <c r="AEH20" s="120" t="str">
        <f>IF('STEP２（第１、2表）'!D$322="","",'STEP２（第１、2表）'!D$322)</f>
        <v>１月</v>
      </c>
      <c r="AEI20" s="89">
        <f>IF('STEP２（第１、2表）'!U$322="","",'STEP２（第１、2表）'!U$322)</f>
        <v>0.23133900000000002</v>
      </c>
      <c r="AEJ20" s="1003">
        <f>IF('STEP２（第１、2表）'!AV$322="","",'STEP２（第１、2表）'!AV$322)</f>
        <v>5.6104334280000001E-2</v>
      </c>
    </row>
    <row r="21" spans="1:830">
      <c r="A21" s="992">
        <v>18</v>
      </c>
      <c r="AAY21" s="998"/>
      <c r="AAZ21" s="998"/>
      <c r="AEH21" s="120" t="str">
        <f>IF('STEP２（第１、2表）'!D$323="","",'STEP２（第１、2表）'!D$323)</f>
        <v>２月</v>
      </c>
      <c r="AEI21" s="89">
        <f>IF('STEP２（第１、2表）'!U$323="","",'STEP２（第１、2表）'!U$323)</f>
        <v>0.23193900000000003</v>
      </c>
      <c r="AEJ21" s="1003">
        <f>IF('STEP２（第１、2表）'!AV$323="","",'STEP２（第１、2表）'!AV$323)</f>
        <v>5.6249846280000002E-2</v>
      </c>
    </row>
    <row r="22" spans="1:830">
      <c r="A22" s="992">
        <v>19</v>
      </c>
      <c r="AEH22" s="1228" t="str">
        <f>IF('STEP２（第１、2表）'!D$324="","",'STEP２（第１、2表）'!D$324)</f>
        <v>３月</v>
      </c>
      <c r="AEI22" s="1229">
        <f>IF('STEP２（第１、2表）'!U$324="","",'STEP２（第１、2表）'!U$324)</f>
        <v>0.232539</v>
      </c>
      <c r="AEJ22" s="1230">
        <f>IF('STEP２（第１、2表）'!AV$324="","",'STEP２（第１、2表）'!AV$324)</f>
        <v>5.6395358279999995E-2</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topLeftCell="A25" workbookViewId="0">
      <pane xSplit="1" topLeftCell="B1" activePane="topRight" state="frozen"/>
      <selection activeCell="J13" sqref="J13"/>
      <selection pane="topRight" activeCell="A2" sqref="A2:XFD59"/>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設備名称テスト13-2</v>
      </c>
      <c r="D10" s="1035" t="str">
        <f>IF(ISBLANK('STEP２（第３表～）'!$R$5), "", 'STEP２（第３表～）'!$R$5)</f>
        <v>設備概要テスト13-2</v>
      </c>
      <c r="E10" s="194" t="str">
        <f>IF(ISBLANK('STEP２（第３表～）'!$AE$5), "", 'STEP２（第３表～）'!$AE$5)</f>
        <v>稼働状況テスト13-2</v>
      </c>
      <c r="F10" s="194" t="str">
        <f>IF(ISBLANK('STEP２（第３表～）'!$AR$5), "", 'STEP２（第３表～）'!$AR$5)</f>
        <v>新設テスト13-2</v>
      </c>
      <c r="G10" s="89"/>
      <c r="H10" s="99" t="s">
        <v>6985</v>
      </c>
      <c r="I10" s="194" t="str">
        <f>IF(ISBLANK('STEP２（第３表～）'!$E$55), "", 'STEP２（第３表～）'!$E$55)</f>
        <v>上記設備名称テスト13-2</v>
      </c>
      <c r="J10" s="194" t="str">
        <f>IF(ISBLANK('STEP２（第３表～）'!$R$55), "", 'STEP２（第３表～）'!$R$55)</f>
        <v>上記設備概要テスト13-2</v>
      </c>
      <c r="K10" s="194" t="str">
        <f>IF(ISBLANK('STEP２（第３表～）'!$AE$55), "", 'STEP２（第３表～）'!$AE$55)</f>
        <v>上記稼働状況テスト13-2</v>
      </c>
      <c r="L10" s="194" t="str">
        <f>IF(ISBLANK('STEP２（第３表～）'!$AR$55), "", 'STEP２（第３表～）'!$AR$55)</f>
        <v>上記新設テスト13-2</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テスト名称</v>
      </c>
      <c r="E4" s="1042" t="str">
        <f>IF(ISBLANK('STEP２（第３表～）'!$Z$109), "", 'STEP２（第３表～）'!$Z$109)</f>
        <v>千t</v>
      </c>
      <c r="F4" s="1042">
        <f>IF(ISBLANK('STEP２（第３表～）'!$AH$108), "", 'STEP２（第３表～）'!$AH$108)</f>
        <v>789200</v>
      </c>
      <c r="G4" s="1042" t="str">
        <f>IF('STEP２（第３表～）'!$AQ$108="－", "", TEXT(ROUND('STEP２（第３表～）'!$AQ$108, 2), "0.0%"))</f>
        <v>2631.0%</v>
      </c>
      <c r="H4" s="1042">
        <f>IF(ISBLANK('STEP１（第１入力頁）'!$M$27), "", ROUND('STEP１（第１入力頁）'!$M$27,3-INT(LOG('STEP１（第１入力頁）'!$M$27))))</f>
        <v>30000</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テスト名称</v>
      </c>
      <c r="J11" s="1063" t="str">
        <f>IF(ISBLANK('STEP２（第３表～）'!$Z$109), "", 'STEP２（第３表～）'!$Z$109)</f>
        <v>千t</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f>IF(ISBLANK('STEP２（第３表～）'!$AI$116), "", 'STEP２（第３表～）'!$AI$116)</f>
        <v>9.7020000000000006E-3</v>
      </c>
      <c r="E4" s="1042">
        <f>IF(ISBLANK('STEP２（第３表～）'!$AK$117), "", 'STEP２（第３表～）'!$AK$117)</f>
        <v>1.1480000000000001E-2</v>
      </c>
      <c r="F4" s="1042" t="str">
        <f>IF('STEP２（第３表～）'!$AT$117="-", "-", TEXT(ROUND('STEP２（第３表～）'!$AT$117, 1), "0.0%"))</f>
        <v>0.0%</v>
      </c>
      <c r="G4" s="89" t="s">
        <v>7005</v>
      </c>
      <c r="H4" s="1042">
        <f>'STEP２（第３表～）'!AL122</f>
        <v>2023</v>
      </c>
      <c r="I4" s="1042">
        <f>IF(ISBLANK('STEP２（第３表～）'!$AI$123), "", 'STEP２（第３表～）'!$AI$123)</f>
        <v>0.1449</v>
      </c>
      <c r="J4" s="1042">
        <f>IF(ISBLANK('STEP２（第３表～）'!$AK$124), "", 'STEP２（第３表～）'!$AK$124)</f>
        <v>1.1480000000000001E-2</v>
      </c>
      <c r="K4" s="1042" t="str">
        <f>IF('STEP２（第３表～）'!$AT$124="-", "-", TEXT(ROUND('STEP２（第３表～）'!$AT$124, 1), "0.0%"))</f>
        <v>0.0%</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f>IF(ISBLANK('STEP２（第３表～）'!$O$140), "", 'STEP２（第３表～）'!$O$140)</f>
        <v>40000</v>
      </c>
      <c r="G4" s="1042" t="s">
        <v>7005</v>
      </c>
      <c r="H4" s="1042">
        <f>'STEP２（第３表～）'!U138</f>
        <v>2020</v>
      </c>
      <c r="I4" s="1049" t="str">
        <f>IF(ISBLANK('STEP２（第３表～）'!$U$139), "", 'STEP２（第３表～）'!$U$139)</f>
        <v/>
      </c>
      <c r="J4" s="1049">
        <f>IF(ISBLANK('STEP２（第３表～）'!$W$140), "", 'STEP２（第３表～）'!$W$140)</f>
        <v>50000</v>
      </c>
      <c r="K4" s="1049" t="str">
        <f>IF('STEP２（第３表～）'!$X$142="-", "", TEXT(ROUND('STEP２（第３表～）'!$X$142, 2)/100, "0.0%"))</f>
        <v>125.0%</v>
      </c>
      <c r="L4" s="1042" t="s">
        <v>7024</v>
      </c>
      <c r="M4" s="1042">
        <f>'STEP２（第３表～）'!AB138</f>
        <v>2021</v>
      </c>
      <c r="N4" s="1042" t="str">
        <f>IF(ISBLANK('STEP２（第３表～）'!$AB$139), "", 'STEP２（第３表～）'!$AB$139)</f>
        <v/>
      </c>
      <c r="O4" s="1049">
        <f>IF(ISBLANK('STEP２（第３表～）'!$AD$140), "", 'STEP２（第３表～）'!$AD$140)</f>
        <v>60000</v>
      </c>
      <c r="P4" s="1049" t="str">
        <f>IF('STEP２（第３表～）'!$AE$142="-", "", TEXT(ROUND('STEP２（第３表～）'!$AE$142, 2)/100, "0.0%"))</f>
        <v>120.0%</v>
      </c>
      <c r="Q4" s="1042" t="s">
        <v>7025</v>
      </c>
      <c r="R4" s="1042">
        <f>'STEP２（第３表～）'!AJ138</f>
        <v>2022</v>
      </c>
      <c r="S4" s="1042" t="str">
        <f>IF(ISBLANK('STEP２（第３表～）'!$AJ$139), "", 'STEP２（第３表～）'!$AJ$139)</f>
        <v/>
      </c>
      <c r="T4" s="1049">
        <f>IF(ISBLANK('STEP２（第３表～）'!$AL$140), "", 'STEP２（第３表～）'!$AL$140)</f>
        <v>70000</v>
      </c>
      <c r="U4" s="1049" t="str">
        <f>IF('STEP２（第３表～）'!$AM$142="-", "", TEXT(ROUND('STEP２（第３表～）'!$AM$142, 2)/100, "0.0%"))</f>
        <v>116.7%</v>
      </c>
      <c r="V4" s="1042" t="s">
        <v>7026</v>
      </c>
      <c r="W4" s="1042">
        <f>'STEP２（第３表～）'!AR138</f>
        <v>2023</v>
      </c>
      <c r="X4" s="1042">
        <f>IF(ISBLANK('STEP２（第３表～）'!$AR$139), "", 'STEP２（第３表～）'!$AR$139)</f>
        <v>9.7020000000000006E-3</v>
      </c>
      <c r="Y4" s="1049">
        <f>IF(ISBLANK('STEP２（第３表～）'!$AT$140), "", 'STEP２（第３表～）'!$AT$140)</f>
        <v>1.1480000000000001E-2</v>
      </c>
      <c r="Z4" s="1049" t="str">
        <f>IF('STEP２（第３表～）'!$AU$142="-", "", TEXT(ROUND('STEP２（第３表～）'!$AU$142, 2)/100, "0.0%"))</f>
        <v>0.0%</v>
      </c>
      <c r="AA4" s="1049" t="str">
        <f>IF('STEP２（第３表～）'!$BA$142="-", "", TEXT(ROUND('STEP２（第３表～）'!$BA$142, 2)/100, "0.0%"))</f>
        <v>0.0%</v>
      </c>
      <c r="AB4" s="1042" t="s">
        <v>7027</v>
      </c>
      <c r="AC4" s="1042">
        <f>IF('STEP２（第３表～）'!AJ144=TRUE,1,2)</f>
        <v>1</v>
      </c>
      <c r="AD4" s="1042" t="s">
        <v>7028</v>
      </c>
      <c r="AE4" s="1042">
        <f>'STEP２（第３表～）'!M146</f>
        <v>2019</v>
      </c>
      <c r="AF4" s="1042" t="str">
        <f>IF(ISBLANK('STEP２（第３表～）'!$M$147), "", 'STEP２（第３表～）'!$M$147)</f>
        <v/>
      </c>
      <c r="AG4" s="1049">
        <f>IF(ISBLANK('STEP２（第３表～）'!$O$148), "", 'STEP２（第３表～）'!$O$148)</f>
        <v>80000</v>
      </c>
      <c r="AH4" s="1042" t="s">
        <v>7029</v>
      </c>
      <c r="AI4" s="1042">
        <f>'STEP２（第３表～）'!U146</f>
        <v>2020</v>
      </c>
      <c r="AJ4" s="1042" t="str">
        <f>IF(ISBLANK('STEP２（第３表～）'!$U$147), "", 'STEP２（第３表～）'!$U$147)</f>
        <v/>
      </c>
      <c r="AK4" s="1049">
        <f>IF(ISBLANK('STEP２（第３表～）'!$W$148), "", 'STEP２（第３表～）'!$W$148)</f>
        <v>90000</v>
      </c>
      <c r="AL4" s="1049" t="str">
        <f>IF('STEP２（第３表～）'!$X$150="-", "", TEXT(ROUND('STEP２（第３表～）'!$X$150, 2)/100, "0.0%"))</f>
        <v>112.5%</v>
      </c>
      <c r="AM4" s="1042" t="s">
        <v>7030</v>
      </c>
      <c r="AN4" s="1042">
        <f>'STEP２（第３表～）'!AB146</f>
        <v>2021</v>
      </c>
      <c r="AO4" s="1042" t="str">
        <f>IF(ISBLANK('STEP２（第３表～）'!$AB$147), "", 'STEP２（第３表～）'!$AB$147)</f>
        <v/>
      </c>
      <c r="AP4" s="1049">
        <f>IF(ISBLANK('STEP２（第３表～）'!$AD$148), "", 'STEP２（第３表～）'!$AD$148)</f>
        <v>100000</v>
      </c>
      <c r="AQ4" s="1049" t="str">
        <f>IF('STEP２（第３表～）'!$AE$150="-", "", TEXT(ROUND('STEP２（第３表～）'!$AE$150, 2)/100, "0.0%"))</f>
        <v>111.1%</v>
      </c>
      <c r="AR4" s="1042" t="s">
        <v>7031</v>
      </c>
      <c r="AS4" s="1042">
        <f>'STEP２（第３表～）'!AJ146</f>
        <v>2022</v>
      </c>
      <c r="AT4" s="1042" t="str">
        <f>IF(ISBLANK('STEP２（第３表～）'!$AJ$147), "", 'STEP２（第３表～）'!$AJ$147)</f>
        <v/>
      </c>
      <c r="AU4" s="1049">
        <f>IF(ISBLANK('STEP２（第３表～）'!$AL$148), "", 'STEP２（第３表～）'!$AL$148)</f>
        <v>110000</v>
      </c>
      <c r="AV4" s="1049" t="str">
        <f>IF('STEP２（第３表～）'!$AM$150="-", "", TEXT(ROUND('STEP２（第３表～）'!$AM$150, 2)/100, "0.0%"))</f>
        <v>110.0%</v>
      </c>
      <c r="AW4" s="1042" t="s">
        <v>7032</v>
      </c>
      <c r="AX4" s="1042">
        <f>'STEP２（第３表～）'!AR146</f>
        <v>2023</v>
      </c>
      <c r="AY4" s="1042">
        <f>'STEP２（第３表～）'!AR147</f>
        <v>0.1449</v>
      </c>
      <c r="AZ4" s="1049">
        <f>IF(ISBLANK('STEP２（第３表～）'!$AT$148), "", 'STEP２（第３表～）'!$AT$148)</f>
        <v>1.1480000000000001E-2</v>
      </c>
      <c r="BA4" s="1049" t="str">
        <f>IF('STEP２（第３表～）'!$AU$150="-", "", TEXT(ROUND('STEP２（第３表～）'!$AU$150, 2)/100, "0.0%"))</f>
        <v>0.0%</v>
      </c>
      <c r="BB4" s="1049" t="str">
        <f>IF('STEP２（第３表～）'!$BA$150="-", "", TEXT(ROUND('STEP２（第３表～）'!$BA$150, 2)/100, "0.0%"))</f>
        <v>0.0%</v>
      </c>
      <c r="BC4" s="1042" t="s">
        <v>7033</v>
      </c>
      <c r="BD4" s="1045" t="s">
        <v>7034</v>
      </c>
      <c r="BE4" s="1042">
        <f>IF(ISBLANK('STEP２（第３表～）'!$AR$153), "", 'STEP２（第３表～）'!$AR$153)</f>
        <v>2023</v>
      </c>
      <c r="BF4" s="1042">
        <f>IF(ISBLANK('STEP２（第３表～）'!$AR$155), "", 'STEP２（第３表～）'!$AR$155)</f>
        <v>79.433800000000005</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第７表理由テスト１（１３－2）</v>
      </c>
      <c r="C4" s="1046" t="str">
        <f>_xlfn.TEXTJOIN(CHAR(10), TRUE,'STEP２（第３表～）'!$C$194:'STEP２（第３表～）'!$C$225)</f>
        <v>第７表理由テスト２（１３－２）</v>
      </c>
      <c r="D4" s="1046" t="str">
        <f>_xlfn.TEXTJOIN(CHAR(10), TRUE,'STEP２（第３表～）'!$C$232:'STEP２（第３表～）'!$C$263)</f>
        <v>第７表理由テスト３（１３－２）</v>
      </c>
      <c r="E4" s="1046" t="str">
        <f>_xlfn.TEXTJOIN(CHAR(10), TRUE,'STEP２（第３表～）'!$C$265:'STEP２（第３表～）'!$C$296)</f>
        <v>第７表理由テスト４（１３－２）</v>
      </c>
      <c r="F4" s="1046" t="str">
        <f>_xlfn.TEXTJOIN(CHAR(10), TRUE,'STEP２（第３表～）'!$C$300:'STEP２（第３表～）'!$C$331)</f>
        <v>第７表理由テスト５（１３－２）</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B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2</v>
      </c>
      <c r="C4" s="1042" t="s">
        <v>7052</v>
      </c>
      <c r="D4" s="1042" t="s">
        <v>6550</v>
      </c>
      <c r="E4" s="1042" t="s">
        <v>6551</v>
      </c>
      <c r="F4" s="1042" t="str">
        <f>IF($B$4=2,"",IF(AND($B$4=1,'STEP２（第３表～）'!$K$341=1),1,IF(AND($B$4=1,'STEP２（第３表～）'!$K$341=2),2,IF(AND($B$4=1,'STEP２（第３表～）'!$K$341=3),0,""))))</f>
        <v/>
      </c>
      <c r="G4" s="1042" t="str">
        <f>IF($B$4=2,"",IF(AND($B$4=1,'STEP２（第３表～）'!$K$341=2),'STEP２（第３表～）'!$R$342,""))</f>
        <v/>
      </c>
      <c r="H4" s="1042" t="str">
        <f>IF($B$4=2,"",IF(AND($B$4=1,'STEP２（第３表～）'!$K$345=1),1,IF(AND($B$4=1,'STEP２（第３表～）'!$K$345=2),2,IF(AND($B$4=1,'STEP２（第３表～）'!$K$345=3),0,""))))</f>
        <v/>
      </c>
      <c r="I4" s="1042" t="s">
        <v>6552</v>
      </c>
      <c r="J4" s="1042" t="str">
        <f>IF($B$4=2,"",IF(AND($B$4=1,'STEP２（第３表～）'!$W$341=1),1,IF(AND($B$4=1,'STEP２（第３表～）'!$W$341=2),2,IF(AND($B$4=1,'STEP２（第３表～）'!$W$341=3),0,""))))</f>
        <v/>
      </c>
      <c r="K4" s="1042" t="str">
        <f>IF($B$4=2,"",IF(AND($B$4=1,'STEP２（第３表～）'!$W$341=2),'STEP２（第３表～）'!$AE$342,""))</f>
        <v/>
      </c>
      <c r="L4" s="1042" t="str">
        <f>IF($B$4=2,"",IF(AND($B$4=1,'STEP２（第３表～）'!$W$345=1),1,IF(AND($B$4=1,'STEP２（第３表～）'!$W$345=2),2,IF(AND($B$4=1,'STEP２（第３表～）'!$W$345=3),0,""))))</f>
        <v/>
      </c>
      <c r="M4" s="1042" t="s">
        <v>7053</v>
      </c>
      <c r="N4" s="1042" t="str">
        <f>IF($B$4=2,"",IF(AND($B$4=1,'STEP２（第３表～）'!$AJ$341=1),1,IF(AND($B$4=1,'STEP２（第３表～）'!$AJ$341=2),2,IF(AND($B$4=1,'STEP２（第３表～）'!$AJ$341=3),0,""))))</f>
        <v/>
      </c>
      <c r="O4" s="1042" t="str">
        <f>IF($B$4=2,"",IF(AND($B$4=1,'STEP２（第３表～）'!$AJ$341=2),'STEP２（第３表～）'!$AQ$342,""))</f>
        <v/>
      </c>
      <c r="P4" s="1042" t="str">
        <f>IF($B$4=2,"",IF(AND($B$4=1,'STEP２（第３表～）'!$AJ$345=1),1,IF(AND($B$4=1,'STEP２（第３表～）'!$AJ$345=2),2,IF(AND($B$4=1,'STEP２（第３表～）'!$AJ$345=3),0,""))))</f>
        <v/>
      </c>
      <c r="Q4" s="1042" t="str">
        <f>IF($B$4=2,"",IF(AND($B$4=1,'STEP２（第３表～）'!$AU$340=1),1,IF(AND($B$4=1,'STEP２（第３表～）'!$AU$340=2),2,IF(AND($B$4=1,'STEP２（第３表～）'!$AU$340=3),0,""))))</f>
        <v/>
      </c>
      <c r="R4" s="1042" t="s">
        <v>6433</v>
      </c>
      <c r="S4" s="1042" t="s">
        <v>6553</v>
      </c>
      <c r="T4" s="1042" t="str">
        <f>IF($B$4=2,"",IF(AND($B$4=1,'STEP２（第３表～）'!$K$350=1),1,IF(AND($B$4=1,'STEP２（第３表～）'!$K$350=2),2,IF(AND($B$4=1,'STEP２（第３表～）'!$K$350=3),0,""))))</f>
        <v/>
      </c>
      <c r="U4" s="1042" t="str">
        <f>IF($B$4=2,"",IF(AND($B$4=1,'STEP２（第３表～）'!$K$350=2),'STEP２（第３表～）'!$R$351,""))</f>
        <v/>
      </c>
      <c r="V4" s="1042" t="str">
        <f>IF($B$4=2,"",IF(AND($B$4=1,'STEP２（第３表～）'!$K$354=1),1,IF(AND($B$4=1,'STEP２（第３表～）'!$K$354=2),2,IF(AND($B$4=1,'STEP２（第３表～）'!$K$354=3),0,""))))</f>
        <v/>
      </c>
      <c r="W4" s="1042" t="s">
        <v>6554</v>
      </c>
      <c r="X4" s="1042" t="str">
        <f>IF($B$4=2,"",IF(AND($B$4=1,'STEP２（第３表～）'!$W$350=1),1,IF(AND($B$4=1,'STEP２（第３表～）'!$W$350=2),2,IF(AND($B$4=1,'STEP２（第３表～）'!$W$350=3),0,""))))</f>
        <v/>
      </c>
      <c r="Y4" s="1042" t="str">
        <f>IF($B$4=2,"",IF(AND($B$4=1,'STEP２（第３表～）'!$W$350=2),'STEP２（第３表～）'!$AE$351,""))</f>
        <v/>
      </c>
      <c r="Z4" s="1042" t="str">
        <f>IF($B$4=2,"",IF(AND($B$4=1,'STEP２（第３表～）'!$W$354=1),1,IF(AND($B$4=1,'STEP２（第３表～）'!$W$354=2),2,IF(AND($B$4=1,'STEP２（第３表～）'!$W$354=3),0,""))))</f>
        <v/>
      </c>
      <c r="AA4" s="1042" t="s">
        <v>6555</v>
      </c>
      <c r="AB4" s="1042" t="str">
        <f>IF($B$4=2,"",IF(AND($B$4=1,'STEP２（第３表～）'!$AJ$350=1),1,IF(AND($B$4=1,'STEP２（第３表～）'!$AJ$350=2),2,IF(AND($B$4=1,'STEP２（第３表～）'!$AJ$350=3),0,""))))</f>
        <v/>
      </c>
      <c r="AC4" s="1042" t="str">
        <f>IF($B$4=2,"",IF(AND($B$4=1,'STEP２（第３表～）'!$AJ$350=2),'STEP２（第３表～）'!$AQ$351,""))</f>
        <v/>
      </c>
      <c r="AD4" s="1042" t="str">
        <f>IF($B$4=2,"",IF(AND($B$4=1,'STEP２（第３表～）'!$AJ$354=1),1,IF(AND($B$4=1,'STEP２（第３表～）'!$AJ$354=2),2,IF(AND($B$4=1,'STEP２（第３表～）'!$AJ$354=3),0,""))))</f>
        <v/>
      </c>
      <c r="AE4" s="1042" t="str">
        <f>IF($B$4=2,"",IF(AND($B$4=1,'STEP２（第３表～）'!$AU$349=1),1,IF(AND($B$4=1,'STEP２（第３表～）'!$AU$349=2),2,IF(AND($B$4=1,'STEP２（第３表～）'!$AU$349=3),0,""))))</f>
        <v/>
      </c>
      <c r="AF4" s="1042" t="s">
        <v>7054</v>
      </c>
      <c r="AG4" s="1042" t="s">
        <v>7055</v>
      </c>
      <c r="AH4" s="1042" t="str">
        <f>IF($B$4=2,"",IF(AND($B$4=1,'STEP２（第３表～）'!$AJ$359=1),1,IF(AND($B$4=1,'STEP２（第３表～）'!$AJ$359=2),2,IF(AND($B$4=1,'STEP２（第３表～）'!$AJ$359=3),0,""))))</f>
        <v/>
      </c>
      <c r="AI4" s="1042" t="str">
        <f>IF($B$4=2,"",IF(AND($B$4=1,'STEP２（第３表～）'!$AJ$359=2),'STEP２（第３表～）'!$AQ$360,""))</f>
        <v/>
      </c>
      <c r="AJ4" s="1042" t="str">
        <f>IF($B$4=2,"",IF(AND($B$4=1,'STEP２（第３表～）'!$AJ$363=1),1,IF(AND($B$4=1,'STEP２（第３表～）'!$AJ$363=2),2,IF(AND($B$4=1,'STEP２（第３表～）'!$AJ$363=3),0,""))))</f>
        <v/>
      </c>
      <c r="AK4" s="1042" t="s">
        <v>7056</v>
      </c>
      <c r="AL4" s="1042" t="s">
        <v>7057</v>
      </c>
      <c r="AM4" s="1042" t="str">
        <f>IF($B$4=2,"",IF(AND($B$4=1,'STEP２（第３表～）'!$K$368=1),1,IF(AND($B$4=1,'STEP２（第３表～）'!$K$368=2),2,IF(AND($B$4=1,'STEP２（第３表～）'!$K$368=3),0,""))))</f>
        <v/>
      </c>
      <c r="AN4" s="1042" t="str">
        <f>IF($B$4=2,"",IF(AND($B$4=1,'STEP２（第３表～）'!$K$368=2),'STEP２（第３表～）'!$R$369,""))</f>
        <v/>
      </c>
      <c r="AO4" s="1042" t="str">
        <f>IF($B$4=2,"",IF(AND($B$4=1,'STEP２（第３表～）'!$K$372=1),1,IF(AND($B$4=1,'STEP２（第３表～）'!$K$372=2),2,IF(AND($B$4=1,'STEP２（第３表～）'!$K$372=3),0,""))))</f>
        <v/>
      </c>
      <c r="AP4" s="1042" t="s">
        <v>7058</v>
      </c>
      <c r="AQ4" s="1042" t="str">
        <f>IF($B$4=2,"",IF(AND($B$4=1,'STEP２（第３表～）'!$W$368=1),1,IF(AND($B$4=1,'STEP２（第３表～）'!$W$368=2),2,IF(AND($B$4=1,'STEP２（第３表～）'!$W$368=3),0,""))))</f>
        <v/>
      </c>
      <c r="AR4" s="1042" t="str">
        <f>IF($B$4=2,"",IF(AND($B$4=1,'STEP２（第３表～）'!$W$368=2),'STEP２（第３表～）'!$AE$369,""))</f>
        <v/>
      </c>
      <c r="AS4" s="1042" t="str">
        <f>IF($B$4=2,"",IF(AND($B$4=1,'STEP２（第３表～）'!$W$372=1),1,IF(AND($B$4=1,'STEP２（第３表～）'!$W$372=2),2,IF(AND($B$4=1,'STEP２（第３表～）'!$W$372=3),0,""))))</f>
        <v/>
      </c>
      <c r="AT4" s="1042" t="s">
        <v>7059</v>
      </c>
      <c r="AU4" s="1042" t="str">
        <f>IF($B$4=2,"",IF(AND($B$4=1,'STEP２（第３表～）'!$AJ$368=1),1,IF(AND($B$4=1,'STEP２（第３表～）'!$AJ$368=2),2,IF(AND($B$4=1,'STEP２（第３表～）'!$AJ$368=3),0,""))))</f>
        <v/>
      </c>
      <c r="AV4" s="1042" t="str">
        <f>IF($B$4=2,"",IF(AND($B$4=1,'STEP２（第３表～）'!$AJ$368=2),'STEP２（第３表～）'!$AQ$369,""))</f>
        <v/>
      </c>
      <c r="AW4" s="1042" t="str">
        <f>IF($B$4=2,"",IF(AND($B$4=1,'STEP２（第３表～）'!$AJ$372=1),1,IF(AND($B$4=1,'STEP２（第３表～）'!$AJ$372=2),2,IF(AND($B$4=1,'STEP２（第３表～）'!$AJ$372=3),0,""))))</f>
        <v/>
      </c>
      <c r="AX4" s="1042" t="str">
        <f>IF($B$4=2,"",IF(AND($B$4=1,'STEP２（第３表～）'!$AU$367=1),1,IF(AND($B$4=1,'STEP２（第３表～）'!$AU$367=2),2,IF(AND($B$4=1,'STEP２（第３表～）'!$AU$367=3),0,""))))</f>
        <v/>
      </c>
      <c r="AY4" s="1042" t="s">
        <v>7060</v>
      </c>
      <c r="AZ4" s="1042" t="s">
        <v>7061</v>
      </c>
      <c r="BA4" s="1042" t="str">
        <f>IF($B$4=2,"",IF(AND($B$4=1,'STEP２（第３表～）'!$K$377=1),1,IF(AND($B$4=1,'STEP２（第３表～）'!$K$377=2),2,IF(AND($B$4=1,'STEP２（第３表～）'!$K$377=3),0,""))))</f>
        <v/>
      </c>
      <c r="BB4" s="1042" t="str">
        <f>IF($B$4=2,"",IF(AND($B$4=1,'STEP２（第３表～）'!$K$377=2),'STEP２（第３表～）'!$R$378,""))</f>
        <v/>
      </c>
      <c r="BC4" s="1042" t="str">
        <f>IF($B$4=2,"",IF(AND($B$4=1,'STEP２（第３表～）'!$K$381=1),1,IF(AND($B$4=1,'STEP２（第３表～）'!$K$381=2),2,IF(AND($B$4=1,'STEP２（第３表～）'!$K$381=3),0,""))))</f>
        <v/>
      </c>
      <c r="BD4" s="1042" t="s">
        <v>7062</v>
      </c>
      <c r="BE4" s="1042" t="str">
        <f>IF($B$4=2,"",IF(AND($B$4=1,'STEP２（第３表～）'!$W$377=1),1,IF(AND($B$4=1,'STEP２（第３表～）'!$W$377=2),2,IF(AND($B$4=1,'STEP２（第３表～）'!$W$377=3),0,""))))</f>
        <v/>
      </c>
      <c r="BF4" s="1042" t="str">
        <f>IF($B$4=2,"",IF(AND($B$4=1,'STEP２（第３表～）'!$W$377=2),'STEP２（第３表～）'!$AE$378,""))</f>
        <v/>
      </c>
      <c r="BG4" s="1042" t="str">
        <f>IF($B$4=2,"",IF(AND($B$4=1,'STEP２（第３表～）'!$W$381=1),1,IF(AND($B$4=1,'STEP２（第３表～）'!$W$381=2),2,IF(AND($B$4=1,'STEP２（第３表～）'!$W$381=3),0,""))))</f>
        <v/>
      </c>
      <c r="BH4" s="1042" t="s">
        <v>7063</v>
      </c>
      <c r="BI4" s="1042" t="str">
        <f>IF($B$4=2,"",IF(AND($B$4=1,'STEP２（第３表～）'!$AJ$377=1),1,IF(AND($B$4=1,'STEP２（第３表～）'!$AJ$377=2),2,IF(AND($B$4=1,'STEP２（第３表～）'!$AJ$377=3),0,""))))</f>
        <v/>
      </c>
      <c r="BJ4" s="1042" t="str">
        <f>IF($B$4=2,"",IF(AND($B$4=1,'STEP２（第３表～）'!$AJ$377=2),'STEP２（第３表～）'!$AQ$378,""))</f>
        <v/>
      </c>
      <c r="BK4" s="1042" t="str">
        <f>IF($B$4=2,"",IF(AND($B$4=1,'STEP２（第３表～）'!$AJ$381=1),1,IF(AND($B$4=1,'STEP２（第３表～）'!$AJ$381=2),2,IF(AND($B$4=1,'STEP２（第３表～）'!$AJ$381=3),0,""))))</f>
        <v/>
      </c>
      <c r="BL4" s="1042" t="str">
        <f>IF($B$4=2,"",IF(AND($B$4=1,'STEP２（第３表～）'!$AU$376=1),1,IF(AND($B$4=1,'STEP２（第３表～）'!$AU$376=2),2,IF(AND($B$4=1,'STEP２（第３表～）'!$AU$376=3),0,""))))</f>
        <v/>
      </c>
      <c r="BM4" s="1042" t="s">
        <v>7064</v>
      </c>
      <c r="BN4" s="1042" t="str">
        <f>IF($B$4=2,"",IF(AND($B$4=1,'STEP２（第３表～）'!$AV$385=1),1,IF(AND($B$4=1,'STEP２（第３表～）'!$AV$385=2),0,"")))</f>
        <v/>
      </c>
      <c r="BO4" s="1042" t="s">
        <v>7065</v>
      </c>
      <c r="BP4" s="1042" t="s">
        <v>7066</v>
      </c>
      <c r="BQ4" s="1042" t="str">
        <f>IF($B$4=2,"",IF(AND($B$4=1,'STEP２（第３表～）'!$K$389=1),1,IF(AND($B$4=1,'STEP２（第３表～）'!$K$389=2),2,IF(AND($B$4=1,'STEP２（第３表～）'!$K$389=3),0,""))))</f>
        <v/>
      </c>
      <c r="BR4" s="1042" t="str">
        <f>IF($B$4=2,"",IF(AND($B$4=1,'STEP２（第３表～）'!$K$389=2),'STEP２（第３表～）'!$R$390,""))</f>
        <v/>
      </c>
      <c r="BS4" s="1042" t="str">
        <f>IF($B$4=2,"",IF(AND($B$4=1,'STEP２（第３表～）'!$K$393=1),1,IF(AND($B$4=1,'STEP２（第３表～）'!$K$393=2),2,IF(AND($B$4=1,'STEP２（第３表～）'!$K$393=3),0,""))))</f>
        <v/>
      </c>
      <c r="BT4" s="1042" t="s">
        <v>7067</v>
      </c>
      <c r="BU4" s="1042" t="str">
        <f>IF($B$4=2,"",IF(AND($B$4=1,'STEP２（第３表～）'!$W$389=1),1,IF(AND($B$4=1,'STEP２（第３表～）'!$W$389=2),2,IF(AND($B$4=1,'STEP２（第３表～）'!$W$389=3),0,""))))</f>
        <v/>
      </c>
      <c r="BV4" s="1042" t="str">
        <f>IF($B$4=2,"",IF(AND($B$4=1,'STEP２（第３表～）'!$W$389=2),'STEP２（第３表～）'!$AE$390,""))</f>
        <v/>
      </c>
      <c r="BW4" s="1042" t="str">
        <f>IF($B$4=2,"",IF(AND($B$4=1,'STEP２（第３表～）'!$W$393=1),1,IF(AND($B$4=1,'STEP２（第３表～）'!$W$393=2),2,IF(AND($B$4=1,'STEP２（第３表～）'!$W$393=3),0,""))))</f>
        <v/>
      </c>
      <c r="BX4" s="1042" t="s">
        <v>7068</v>
      </c>
      <c r="BY4" s="1042" t="str">
        <f>IF($B$4=2,"",IF(AND($B$4=1,'STEP２（第３表～）'!$AJ$389=1),1,IF(AND($B$4=1,'STEP２（第３表～）'!$AJ$389=2),2,IF(AND($B$4=1,'STEP２（第３表～）'!$AJ$389=3),0,""))))</f>
        <v/>
      </c>
      <c r="BZ4" s="1042" t="str">
        <f>IF($B$4=2,"",IF(AND($B$4=1,'STEP２（第３表～）'!$AJ$389=2),'STEP２（第３表～）'!$AQ$390,""))</f>
        <v/>
      </c>
      <c r="CA4" s="1042" t="str">
        <f>IF($B$4=2,"",IF(AND($B$4=1,'STEP２（第３表～）'!$AJ$393=1),1,IF(AND($B$4=1,'STEP２（第３表～）'!$AJ$393=2),2,IF(AND($B$4=1,'STEP２（第３表～）'!$AJ$393=3),0,""))))</f>
        <v/>
      </c>
      <c r="CB4" s="1042" t="str">
        <f>IF($B$4=2,"",IF(AND($B$4=1,'STEP２（第３表～）'!$AU$388=1),1,IF(AND($B$4=1,'STEP２（第３表～）'!$AU$388=2),2,IF(AND($B$4=1,'STEP２（第３表～）'!$AU$388=3),0,""))))</f>
        <v/>
      </c>
      <c r="CC4" s="1042" t="s">
        <v>7069</v>
      </c>
      <c r="CD4" s="1042" t="s">
        <v>7070</v>
      </c>
      <c r="CE4" s="1042" t="str">
        <f>IF($B$4=2,"",IF(AND($B$4=1,'STEP２（第３表～）'!$AJ$398=1),1,IF(AND($B$4=1,'STEP２（第３表～）'!$AJ$398=2),2,IF(AND($B$4=1,'STEP２（第３表～）'!$AJ$398=3),0,""))))</f>
        <v/>
      </c>
      <c r="CF4" s="1042" t="str">
        <f>IF($B$4=2,"",IF(AND($B$4=1,'STEP２（第３表～）'!$AJ$398=2),'STEP２（第３表～）'!$AQ$399,""))</f>
        <v/>
      </c>
      <c r="CG4" s="1042" t="str">
        <f>IF($B$4=2,"",IF(AND($B$4=1,'STEP２（第３表～）'!$AJ$402=1),1,IF(AND($B$4=1,'STEP２（第３表～）'!$AJ$402=2),2,IF(AND($B$4=1,'STEP２（第３表～）'!$AJ$402=3),0,""))))</f>
        <v/>
      </c>
      <c r="CH4" s="1042" t="s">
        <v>7071</v>
      </c>
      <c r="CI4" s="1042" t="s">
        <v>6556</v>
      </c>
      <c r="CJ4" s="1042" t="str">
        <f>IF($B$4=2,"",IF(AND($B$4=1,'STEP２（第３表～）'!$K$407=1),1,IF(AND($B$4=1,'STEP２（第３表～）'!$K$407=2),2,IF(AND($B$4=1,'STEP２（第３表～）'!$K$407=3),0,""))))</f>
        <v/>
      </c>
      <c r="CK4" s="1042" t="str">
        <f>IF($B$4=2,"",IF(AND($B$4=1,'STEP２（第３表～）'!$K$407=2),'STEP２（第３表～）'!$R$408,""))</f>
        <v/>
      </c>
      <c r="CL4" s="1042" t="str">
        <f>IF($B$4=2,"",IF(AND($B$4=1,'STEP２（第３表～）'!$K$411=1),1,IF(AND($B$4=1,'STEP２（第３表～）'!$K$411=2),2,IF(AND($B$4=1,'STEP２（第３表～）'!$K$411=3),0,""))))</f>
        <v/>
      </c>
      <c r="CM4" s="1042" t="str">
        <f>IF($B$4=2,"",IF(AND($B$4=1,'STEP２（第３表～）'!$AU$406=1),1,IF(AND($B$4=1,'STEP２（第３表～）'!$AU$406=2),2,IF(AND($B$4=1,'STEP２（第３表～）'!$AU$406=3),0,""))))</f>
        <v/>
      </c>
      <c r="CN4" s="1042" t="s">
        <v>7072</v>
      </c>
      <c r="CO4" s="1042" t="s">
        <v>7073</v>
      </c>
      <c r="CP4" s="1042" t="str">
        <f>IF($B$4=2,"",IF(AND($B$4=1,'STEP２（第３表～）'!$K$416=1),1,IF(AND($B$4=1,'STEP２（第３表～）'!$K$416=2),2,IF(AND($B$4=1,'STEP２（第３表～）'!$K$416=3),0,""))))</f>
        <v/>
      </c>
      <c r="CQ4" s="1042" t="str">
        <f>IF($B$4=2,"",IF(AND($B$4=1,'STEP２（第３表～）'!$K$416=2),'STEP２（第３表～）'!$R$417,""))</f>
        <v/>
      </c>
      <c r="CR4" s="1042" t="str">
        <f>IF($B$4=2,"",IF(AND($B$4=1,'STEP２（第３表～）'!$K$420=1),1,IF(AND($B$4=1,'STEP２（第３表～）'!$K$420=2),2,IF(AND($B$4=1,'STEP２（第３表～）'!$K$420=3),0,""))))</f>
        <v/>
      </c>
      <c r="CS4" s="1042" t="s">
        <v>7074</v>
      </c>
      <c r="CT4" s="1042" t="str">
        <f>IF($B$4=2,"",IF(AND($B$4=1,'STEP２（第３表～）'!$W$416=1),1,IF(AND($B$4=1,'STEP２（第３表～）'!$W$416=2),2,IF(AND($B$4=1,'STEP２（第３表～）'!$W$416=3),0,""))))</f>
        <v/>
      </c>
      <c r="CU4" s="1042" t="str">
        <f>IF($B$4=2,"",IF(AND($B$4=1,'STEP２（第３表～）'!$W$416=2),'STEP２（第３表～）'!$AE$417,""))</f>
        <v/>
      </c>
      <c r="CV4" s="1042" t="str">
        <f>IF($B$4=2,"",IF(AND($B$4=1,'STEP２（第３表～）'!$W$420=1),1,IF(AND($B$4=1,'STEP２（第３表～）'!$W$420=2),2,IF(AND($B$4=1,'STEP２（第３表～）'!$W$420=3),0,""))))</f>
        <v/>
      </c>
      <c r="CW4" s="1042" t="s">
        <v>7075</v>
      </c>
      <c r="CX4" s="1042" t="str">
        <f>IF($B$4=2,"",IF(AND($B$4=1,'STEP２（第３表～）'!$AJ$416=1),1,IF(AND($B$4=1,'STEP２（第３表～）'!$AJ$416=2),2,IF(AND($B$4=1,'STEP２（第３表～）'!$AJ$416=3),0,""))))</f>
        <v/>
      </c>
      <c r="CY4" s="1042" t="str">
        <f>IF($B$4=2,"",IF(AND($B$4=1,'STEP２（第３表～）'!$AJ$416=2),'STEP２（第３表～）'!$AQ$417,""))</f>
        <v/>
      </c>
      <c r="CZ4" s="1042" t="str">
        <f>IF($B$4=2,"",IF(AND($B$4=1,'STEP２（第３表～）'!$AJ$420=1),1,IF(AND($B$4=1,'STEP２（第３表～）'!$AJ$420=2),2,IF(AND($B$4=1,'STEP２（第３表～）'!$AJ$420=3),0,""))))</f>
        <v/>
      </c>
      <c r="DA4" s="1042" t="str">
        <f>IF($B$4=2,"",IF(AND($B$4=1,'STEP２（第３表～）'!$AU$415=1),1,IF(AND($B$4=1,'STEP２（第３表～）'!$AU$415=2),2,IF(AND($B$4=1,'STEP２（第３表～）'!$AU$415=3),0,""))))</f>
        <v/>
      </c>
      <c r="DB4" s="1042" t="s">
        <v>7076</v>
      </c>
      <c r="DC4" s="1042" t="str">
        <f>IF($B$4=2,"",IF(AND($B$4=1,'STEP２（第３表～）'!$AN$423=1),1,IF(AND($B$4=1,'STEP２（第３表～）'!$AN$423=2),2,IF(AND($B$4=1,'STEP２（第３表～）'!$AN$423=3),0,""))))</f>
        <v/>
      </c>
      <c r="DD4" s="1042" t="s">
        <v>7077</v>
      </c>
      <c r="DE4" s="1042" t="s">
        <v>7078</v>
      </c>
      <c r="DF4" s="1042" t="s">
        <v>7079</v>
      </c>
      <c r="DG4" s="1042">
        <f>IF($B$4=1,"",IF(AND($B$4=2,'STEP２（第３表～）'!$K$433=1),1,IF(AND($B$4=2,'STEP２（第３表～）'!$K$433=2),2,IF(AND($B$4=2,'STEP２（第３表～）'!$K$433=3),0,""))))</f>
        <v>1</v>
      </c>
      <c r="DH4" s="1042" t="str">
        <f>IF($B$4=1,"",IF(AND($B$4=2,'STEP２（第３表～）'!$K$433=2),'STEP２（第３表～）'!$R$434,""))</f>
        <v/>
      </c>
      <c r="DI4" s="1042">
        <f>IF($B$4=1,"",IF(AND($B$4=2,'STEP２（第３表～）'!$K$437=1),1,IF(AND($B$4=2,'STEP２（第３表～）'!$K$437=2),2,IF(AND($B$4=2,'STEP２（第３表～）'!$K$437=3),0,""))))</f>
        <v>1</v>
      </c>
      <c r="DJ4" s="1042" t="s">
        <v>6557</v>
      </c>
      <c r="DK4" s="1042">
        <f>IF($B$4=1,"",IF(AND($B$4=2,'STEP２（第３表～）'!$W$433=1),1,IF(AND($B$4=2,'STEP２（第３表～）'!$W$433=2),2,IF(AND($B$4=2,'STEP２（第３表～）'!$W$433=3),0,""))))</f>
        <v>1</v>
      </c>
      <c r="DL4" s="1042" t="str">
        <f>IF($B$4=1,"",IF(AND($B$4=2,'STEP２（第３表～）'!$W$433=2),'STEP２（第３表～）'!$AE$434,""))</f>
        <v/>
      </c>
      <c r="DM4" s="1042">
        <f>IF($B$4=1,"",IF(AND($B$4=2,'STEP２（第３表～）'!$W$437=1),1,IF(AND($B$4=2,'STEP２（第３表～）'!$W$437=2),2,IF(AND($B$4=2,'STEP２（第３表～）'!$W$437=3),0,""))))</f>
        <v>1</v>
      </c>
      <c r="DN4" s="1042" t="s">
        <v>6558</v>
      </c>
      <c r="DO4" s="1042">
        <f>IF($B$4=1,"",IF(AND($B$4=2,'STEP２（第３表～）'!$AJ$433=1),1,IF(AND($B$4=2,'STEP２（第３表～）'!$AJ$433=2),2,IF(AND($B$4=2,'STEP２（第３表～）'!$AJ$433=3),0,""))))</f>
        <v>1</v>
      </c>
      <c r="DP4" s="1042" t="str">
        <f>IF($B$4=1,"",IF(AND($B$4=2,'STEP２（第３表～）'!$AJ$433=2),'STEP２（第３表～）'!$AQ$434,""))</f>
        <v/>
      </c>
      <c r="DQ4" s="1042">
        <f>IF($B$4=1,"",IF(AND($B$4=2,'STEP２（第３表～）'!$AJ$437=1),1,IF(AND($B$4=2,'STEP２（第３表～）'!$AJ$437=2),2,IF(AND($B$4=2,'STEP２（第３表～）'!$AJ$437=3),0,""))))</f>
        <v>1</v>
      </c>
      <c r="DR4" s="1042">
        <f>IF($B$4=1,"",IF(AND($B$4=2,'STEP２（第３表～）'!$AU$432=1),1,IF(AND($B$4=2,'STEP２（第３表～）'!$AU$432=2),2,IF(AND($B$4=2,'STEP２（第３表～）'!$AU$432=3),0,""))))</f>
        <v>0</v>
      </c>
      <c r="DS4" s="1042" t="s">
        <v>7080</v>
      </c>
      <c r="DT4" s="1042" t="s">
        <v>7081</v>
      </c>
      <c r="DU4" s="1042">
        <f>IF($B$4=1,"",IF(AND($B$4=2,'STEP２（第３表～）'!$K$443=1),1,IF(AND($B$4=2,'STEP２（第３表～）'!$K$443=2),2,IF(AND($B$4=2,'STEP２（第３表～）'!$K$443=3),0,""))))</f>
        <v>1</v>
      </c>
      <c r="DV4" s="1042" t="str">
        <f>IF($B$4=1,"",IF(AND($B$4=2,'STEP２（第３表～）'!$K$443=2),'STEP２（第３表～）'!$R$444,""))</f>
        <v/>
      </c>
      <c r="DW4" s="1042">
        <f>IF($B$4=1,"",IF(AND($B$4=2,'STEP２（第３表～）'!$K$447=1),1,IF(AND($B$4=2,'STEP２（第３表～）'!$K$447=2),2,IF(AND($B$4=2,'STEP２（第３表～）'!$K$447=3),0,""))))</f>
        <v>1</v>
      </c>
      <c r="DX4" s="1042" t="s">
        <v>6559</v>
      </c>
      <c r="DY4" s="1042">
        <f>IF($B$4=1,"",IF(AND($B$4=2,'STEP２（第３表～）'!$W$443=1),1,IF(AND($B$4=2,'STEP２（第３表～）'!$W$443=2),2,IF(AND($B$4=2,'STEP２（第３表～）'!$W$443=3),0,""))))</f>
        <v>1</v>
      </c>
      <c r="DZ4" s="1042" t="str">
        <f>IF($B$4=1,"",IF(AND($B$4=2,'STEP２（第３表～）'!$W$443=2),'STEP２（第３表～）'!$AE$444,""))</f>
        <v/>
      </c>
      <c r="EA4" s="1042">
        <f>IF($B$4=1,"",IF(AND($B$4=2,'STEP２（第３表～）'!$W$447=1),1,IF(AND($B$4=2,'STEP２（第３表～）'!$W$447=2),2,IF(AND($B$4=2,'STEP２（第３表～）'!$W$447=3),0,""))))</f>
        <v>2</v>
      </c>
      <c r="EB4" s="1042" t="s">
        <v>6560</v>
      </c>
      <c r="EC4" s="1042">
        <f>IF($B$4=1,"",IF(AND($B$4=2,'STEP２（第３表～）'!$AJ$443=1),1,IF(AND($B$4=2,'STEP２（第３表～）'!$AJ$443=2),2,IF(AND($B$4=2,'STEP２（第３表～）'!$AJ$443=3),0,""))))</f>
        <v>1</v>
      </c>
      <c r="ED4" s="1042" t="str">
        <f>IF($B$4=1,"",IF(AND($B$4=2,'STEP２（第３表～）'!$AJ$443=2),'STEP２（第３表～）'!$AQ$444,""))</f>
        <v/>
      </c>
      <c r="EE4" s="1042">
        <f>IF($B$4=1,"",IF(AND($B$4=2,'STEP２（第３表～）'!$AJ$447=1),1,IF(AND($B$4=2,'STEP２（第３表～）'!$AJ$447=2),2,IF(AND($B$4=2,'STEP２（第３表～）'!$AJ$447=3),0,""))))</f>
        <v>2</v>
      </c>
      <c r="EF4" s="1042">
        <f>IF($B$4=1,"",IF(AND($B$4=2,'STEP２（第３表～）'!$AU$442=1),1,IF(AND($B$4=2,'STEP２（第３表～）'!$AU$442=2),2,IF(AND($B$4=2,'STEP２（第３表～）'!$AU$442=3),0,""))))</f>
        <v>2</v>
      </c>
      <c r="EG4" s="1042" t="s">
        <v>7082</v>
      </c>
      <c r="EH4" s="1042" t="s">
        <v>7083</v>
      </c>
      <c r="EI4" s="1042">
        <f>IF($B$4=1,"",IF(AND($B$4=2,'STEP２（第３表～）'!$K$452=1),1,IF(AND($B$4=2,'STEP２（第３表～）'!$K$452=2),2,IF(AND($B$4=2,'STEP２（第３表～）'!$K$452=3),0,""))))</f>
        <v>0</v>
      </c>
      <c r="EJ4" s="1042" t="str">
        <f>IF($B$4=1,"",IF(AND($B$4=2,'STEP２（第３表～）'!$K$452=2),'STEP２（第３表～）'!$R$453,""))</f>
        <v/>
      </c>
      <c r="EK4" s="1042">
        <f>IF($B$4=1,"",IF(AND($B$4=2,'STEP２（第３表～）'!$K$456=1),1,IF(AND($B$4=2,'STEP２（第３表～）'!$K$456=2),2,IF(AND($B$4=2,'STEP２（第３表～）'!$K$456=3),0,""))))</f>
        <v>0</v>
      </c>
      <c r="EL4" s="1042" t="s">
        <v>6561</v>
      </c>
      <c r="EM4" s="1042">
        <f>IF($B$4=1,"",IF(AND($B$4=2,'STEP２（第３表～）'!$W$452=1),1,IF(AND($B$4=2,'STEP２（第３表～）'!$W$452=2),2,IF(AND($B$4=2,'STEP２（第３表～）'!$W$452=3),0,""))))</f>
        <v>0</v>
      </c>
      <c r="EN4" s="1042" t="str">
        <f>IF($B$4=1,"",IF(AND($B$4=2,'STEP２（第３表～）'!$W$452=2),'STEP２（第３表～）'!$AE$453,""))</f>
        <v/>
      </c>
      <c r="EO4" s="1042">
        <f>IF($B$4=1,"",IF(AND($B$4=2,'STEP２（第３表～）'!$W$456=1),1,IF(AND($B$4=2,'STEP２（第３表～）'!$W$456=2),2,IF(AND($B$4=2,'STEP２（第３表～）'!$W$456=3),0,""))))</f>
        <v>0</v>
      </c>
      <c r="EP4" s="1042" t="s">
        <v>6562</v>
      </c>
      <c r="EQ4" s="1042">
        <f>IF($B$4=1,"",IF(AND($B$4=2,'STEP２（第３表～）'!$AJ$452=1),1,IF(AND($B$4=2,'STEP２（第３表～）'!$AJ$452=2),2,IF(AND($B$4=2,'STEP２（第３表～）'!$AJ$452=3),0,""))))</f>
        <v>0</v>
      </c>
      <c r="ER4" s="1042" t="str">
        <f>IF($B$4=1,"",IF(AND($B$4=2,'STEP２（第３表～）'!$AJ$452=2),'STEP２（第３表～）'!$AQ$453,""))</f>
        <v/>
      </c>
      <c r="ES4" s="1042">
        <f>IF($B$4=1,"",IF(AND($B$4=2,'STEP２（第３表～）'!$AJ$456=1),1,IF(AND($B$4=2,'STEP２（第３表～）'!$AJ$456=2),2,IF(AND($B$4=2,'STEP２（第３表～）'!$AJ$456=3),0,""))))</f>
        <v>0</v>
      </c>
      <c r="ET4" s="1042">
        <f>IF($B$4=1,"",IF(AND($B$4=2,'STEP２（第３表～）'!$AU$451=1),1,IF(AND($B$4=2,'STEP２（第３表～）'!$AU$451=2),2,IF(AND($B$4=2,'STEP２（第３表～）'!$AU$451=3),0,""))))</f>
        <v>1</v>
      </c>
      <c r="EU4" s="1042" t="s">
        <v>7084</v>
      </c>
      <c r="EV4" s="1042" t="s">
        <v>7085</v>
      </c>
      <c r="EW4" s="1042">
        <f>IF($B$4=1,"",IF(AND($B$4=2,'STEP２（第３表～）'!$AJ$461=1),1,IF(AND($B$4=2,'STEP２（第３表～）'!$AJ$461=2),2,IF(AND($B$4=2,'STEP２（第３表～）'!$AJ$461=3),0,""))))</f>
        <v>0</v>
      </c>
      <c r="EX4" s="1042" t="str">
        <f>IF($B$4=1,"",IF(AND($B$4=2,'STEP２（第３表～）'!$AJ$461=2),'STEP２（第３表～）'!$AQ$462,""))</f>
        <v/>
      </c>
      <c r="EY4" s="1042">
        <f>IF($B$4=1,"",IF(AND($B$4=2,'STEP２（第３表～）'!$AJ$465=1),1,IF(AND($B$4=2,'STEP２（第３表～）'!$AJ$465=2),2,IF(AND($B$4=2,'STEP２（第３表～）'!$AJ$465=3),0,""))))</f>
        <v>0</v>
      </c>
      <c r="EZ4" s="1042" t="s">
        <v>7086</v>
      </c>
      <c r="FA4" s="1042" t="s">
        <v>7087</v>
      </c>
      <c r="FB4" s="1042">
        <f>IF($B$4=1,"",IF(AND($B$4=2,'STEP２（第３表～）'!$K$470=1),1,IF(AND($B$4=2,'STEP２（第３表～）'!$K$470=2),2,IF(AND($B$4=2,'STEP２（第３表～）'!$K$470=3),0,""))))</f>
        <v>1</v>
      </c>
      <c r="FC4" s="1042" t="str">
        <f>IF($B$4=1,"",IF(AND($B$4=2,'STEP２（第３表～）'!$K$470=2),'STEP２（第３表～）'!$R$471,""))</f>
        <v/>
      </c>
      <c r="FD4" s="1042">
        <f>IF($B$4=1,"",IF(AND($B$4=2,'STEP２（第３表～）'!$K$474=1),1,IF(AND($B$4=2,'STEP２（第３表～）'!$K$474=2),2,IF(AND($B$4=2,'STEP２（第３表～）'!$K$474=3),0,""))))</f>
        <v>1</v>
      </c>
      <c r="FE4" s="1042" t="s">
        <v>7088</v>
      </c>
      <c r="FF4" s="1042">
        <f>IF($B$4=1,"",IF(AND($B$4=2,'STEP２（第３表～）'!$W$470=1),1,IF(AND($B$4=2,'STEP２（第３表～）'!$W$470=2),2,IF(AND($B$4=2,'STEP２（第３表～）'!$W$470=3),0,""))))</f>
        <v>1</v>
      </c>
      <c r="FG4" s="1042" t="str">
        <f>IF($B$4=1,"",IF(AND($B$4=2,'STEP２（第３表～）'!$W$470=2),'STEP２（第３表～）'!$AE$471,""))</f>
        <v/>
      </c>
      <c r="FH4" s="1042">
        <f>IF($B$4=1,"",IF(AND($B$4=2,'STEP２（第３表～）'!$W$474=1),1,IF(AND($B$4=2,'STEP２（第３表～）'!$W$474=2),2,IF(AND($B$4=2,'STEP２（第３表～）'!$W$474=3),0,""))))</f>
        <v>1</v>
      </c>
      <c r="FI4" s="1042" t="s">
        <v>7089</v>
      </c>
      <c r="FJ4" s="1042">
        <f>IF($B$4=1,"",IF(AND($B$4=2,'STEP２（第３表～）'!$AJ$470=1),1,IF(AND($B$4=2,'STEP２（第３表～）'!$AJ$470=2),2,IF(AND($B$4=2,'STEP２（第３表～）'!$AJ$470=3),0,""))))</f>
        <v>1</v>
      </c>
      <c r="FK4" s="1042" t="str">
        <f>IF($B$4=1,"",IF(AND($B$4=2,'STEP２（第３表～）'!$AJ$470=2),'STEP２（第３表～）'!$AQ$471,""))</f>
        <v/>
      </c>
      <c r="FL4" s="1042">
        <f>IF($B$4=1,"",IF(AND($B$4=2,'STEP２（第３表～）'!$AJ$474=1),1,IF(AND($B$4=2,'STEP２（第３表～）'!$AJ$474=2),2,IF(AND($B$4=2,'STEP２（第３表～）'!$AJ$474=3),0,""))))</f>
        <v>1</v>
      </c>
      <c r="FM4" s="1042">
        <f>IF($B$4=1,"",IF(AND($B$4=2,'STEP２（第３表～）'!$AU$469=1),1,IF(AND($B$4=2,'STEP２（第３表～）'!$AU$469=2),2,IF(AND($B$4=2,'STEP２（第３表～）'!$AU$469=3),0,""))))</f>
        <v>2</v>
      </c>
      <c r="FN4" s="1042" t="s">
        <v>7090</v>
      </c>
      <c r="FO4" s="1042" t="s">
        <v>7091</v>
      </c>
      <c r="FP4" s="1042">
        <f>IF($B$4=1,"",IF(AND($B$4=2,'STEP２（第３表～）'!$K$480=1),1,IF(AND($B$4=2,'STEP２（第３表～）'!$K$480=2),2,IF(AND($B$4=2,'STEP２（第３表～）'!$K$480=3),0,""))))</f>
        <v>1</v>
      </c>
      <c r="FQ4" s="1042" t="str">
        <f>IF($B$4=1,"",IF(AND($B$4=2,'STEP２（第３表～）'!$K$480=2),'STEP２（第３表～）'!$R$481,""))</f>
        <v/>
      </c>
      <c r="FR4" s="1042">
        <f>IF($B$4=1,"",IF(AND($B$4=2,'STEP２（第３表～）'!$K$484=1),1,IF(AND($B$4=2,'STEP２（第３表～）'!$K$484=2),2,IF(AND($B$4=2,'STEP２（第３表～）'!$K$484=3),0,""))))</f>
        <v>2</v>
      </c>
      <c r="FS4" s="1042" t="s">
        <v>7092</v>
      </c>
      <c r="FT4" s="1042">
        <f>IF($B$4=1,"",IF(AND($B$4=2,'STEP２（第３表～）'!$W$480=1),1,IF(AND($B$4=2,'STEP２（第３表～）'!$W$480=2),2,IF(AND($B$4=2,'STEP２（第３表～）'!$W$480=3),0,""))))</f>
        <v>1</v>
      </c>
      <c r="FU4" s="1042" t="str">
        <f>IF($B$4=1,"",IF(AND($B$4=2,'STEP２（第３表～）'!$W$480=2),'STEP２（第３表～）'!$AE$481,""))</f>
        <v/>
      </c>
      <c r="FV4" s="1042">
        <f>IF($B$4=1,"",IF(AND($B$4=2,'STEP２（第３表～）'!$W$484=1),1,IF(AND($B$4=2,'STEP２（第３表～）'!$W$484=2),2,IF(AND($B$4=2,'STEP２（第３表～）'!$W$484=3),0,""))))</f>
        <v>0</v>
      </c>
      <c r="FW4" s="1042" t="s">
        <v>7093</v>
      </c>
      <c r="FX4" s="1042">
        <f>IF($B$4=1,"",IF(AND($B$4=2,'STEP２（第３表～）'!$AJ$480=1),1,IF(AND($B$4=2,'STEP２（第３表～）'!$AJ$480=2),2,IF(AND($B$4=2,'STEP２（第３表～）'!$AJ$480=3),0,""))))</f>
        <v>0</v>
      </c>
      <c r="FY4" s="1042" t="str">
        <f>IF($B$4=1,"",IF(AND($B$4=2,'STEP２（第３表～）'!$AJ$480=2),'STEP２（第３表～）'!$AQ$481,""))</f>
        <v/>
      </c>
      <c r="FZ4" s="1042">
        <f>IF($B$4=1,"",IF(AND($B$4=2,'STEP２（第３表～）'!$AJ$484=1),1,IF(AND($B$4=2,'STEP２（第３表～）'!$AJ$484=2),2,IF(AND($B$4=2,'STEP２（第３表～）'!$AJ$484=3),0,""))))</f>
        <v>0</v>
      </c>
      <c r="GA4" s="1042">
        <f>IF($B$4=1,"",IF(AND($B$4=2,'STEP２（第３表～）'!$AU$479=1),1,IF(AND($B$4=2,'STEP２（第３表～）'!$AU$479=2),2,IF(AND($B$4=2,'STEP２（第３表～）'!$AU$479=3),0,""))))</f>
        <v>0</v>
      </c>
      <c r="GB4" s="1042" t="s">
        <v>7094</v>
      </c>
      <c r="GC4" s="1042" t="s">
        <v>7095</v>
      </c>
      <c r="GD4" s="1042">
        <f>IF($B$4=1,"",IF(AND($B$4=2,'STEP２（第３表～）'!$K$489=1),1,IF(AND($B$4=2,'STEP２（第３表～）'!$K$489=2),2,IF(AND($B$4=2,'STEP２（第３表～）'!$K$489=3),0,""))))</f>
        <v>1</v>
      </c>
      <c r="GE4" s="1042" t="str">
        <f>IF($B$4=1,"",IF(AND($B$4=2,'STEP２（第３表～）'!$K$489=2),'STEP２（第３表～）'!$R$490,""))</f>
        <v/>
      </c>
      <c r="GF4" s="1042">
        <f>IF($B$4=1,"",IF(AND($B$4=2,'STEP２（第３表～）'!$K$493=1),1,IF(AND($B$4=2,'STEP２（第３表～）'!$K$493=2),2,IF(AND($B$4=2,'STEP２（第３表～）'!$K$493=3),0,""))))</f>
        <v>0</v>
      </c>
      <c r="GG4" s="1042">
        <f>IF($B$4=1,"",IF(AND($B$4=2,'STEP２（第３表～）'!$K$498=1),1,IF(AND($B$4=2,'STEP２（第３表～）'!$K$498=2),0)))</f>
        <v>1</v>
      </c>
      <c r="GH4" s="1042">
        <f>IF($B$4=1,"",IF(AND($B$4=2,'STEP２（第３表～）'!$K$501=1),1,IF(AND($B$4=2,'STEP２（第３表～）'!$K$501=2),0)))</f>
        <v>0</v>
      </c>
      <c r="GI4" s="1042">
        <f>IF($B$4=1,"",IF(AND($B$4=2,'STEP２（第３表～）'!$W$498=1),1,IF(AND($B$4=2,'STEP２（第３表～）'!$W$498=2),0)))</f>
        <v>0</v>
      </c>
      <c r="GJ4" s="1042" t="s">
        <v>7096</v>
      </c>
      <c r="GK4" s="1042">
        <f>IF($B$4=1,"",IF(AND($B$4=2,'STEP２（第３表～）'!$W$489=1),1,IF(AND($B$4=2,'STEP２（第３表～）'!$W$489=2),2,IF(AND($B$4=2,'STEP２（第３表～）'!$W$489=3),0,""))))</f>
        <v>1</v>
      </c>
      <c r="GL4" s="1042" t="str">
        <f>IF($B$4=1,"",IF(AND($B$4=2,'STEP２（第３表～）'!$W$489=2),'STEP２（第３表～）'!$AE$490,""))</f>
        <v/>
      </c>
      <c r="GM4" s="1042">
        <f>IF($B$4=1,"",IF(AND($B$4=2,'STEP２（第３表～）'!$W$493=1),1,IF(AND($B$4=2,'STEP２（第３表～）'!$W$493=2),2,IF(AND($B$4=2,'STEP２（第３表～）'!$W$493=3),0,""))))</f>
        <v>0</v>
      </c>
      <c r="GN4" s="1042" t="s">
        <v>7097</v>
      </c>
      <c r="GO4" s="1042">
        <f>IF($B$4=1,"",IF(AND($B$4=2,'STEP２（第３表～）'!$AJ$489=1),1,IF(AND($B$4=2,'STEP２（第３表～）'!$AJ$489=2),2,IF(AND($B$4=2,'STEP２（第３表～）'!$AJ$489=3),0,""))))</f>
        <v>1</v>
      </c>
      <c r="GP4" s="1042" t="str">
        <f>IF($B$4=1,"",IF(AND($B$4=2,'STEP２（第３表～）'!$AJ$489=2),'STEP２（第３表～）'!$AQ$490,""))</f>
        <v/>
      </c>
      <c r="GQ4" s="1042">
        <f>IF($B$4=1,"",IF(AND($B$4=2,'STEP２（第３表～）'!$AJ$493=1),1,IF(AND($B$4=2,'STEP２（第３表～）'!$AJ$493=2),2,IF(AND($B$4=2,'STEP２（第３表～）'!$AJ$493=3),0,""))))</f>
        <v>0</v>
      </c>
      <c r="GR4" s="1042">
        <f>IF($B$4=1,"",IF(AND($B$4=2,'STEP２（第３表～）'!$AU$488=1),1,IF(AND($B$4=2,'STEP２（第３表～）'!$AU$488=2),2,IF(AND($B$4=2,'STEP２（第３表～）'!$AU$488=3),0,""))))</f>
        <v>0</v>
      </c>
      <c r="GS4" s="1042" t="s">
        <v>7098</v>
      </c>
      <c r="GT4" s="1042" t="s">
        <v>7099</v>
      </c>
      <c r="GU4" s="1042">
        <f>IF($B$4=1,"",IF(AND($B$4=2,'STEP２（第３表～）'!$AJ$505=1),1,IF(AND($B$4=2,'STEP２（第３表～）'!$AJ$505=2),2,IF(AND($B$4=2,'STEP２（第３表～）'!$AJ$505=3),0,""))))</f>
        <v>1</v>
      </c>
      <c r="GV4" s="1042" t="str">
        <f>IF($B$4=1,"",IF(AND($B$4=2,'STEP２（第３表～）'!$AJ$505=2),'STEP２（第３表～）'!$AQ$506,""))</f>
        <v/>
      </c>
      <c r="GW4" s="1042">
        <f>IF($B$4=1,"",IF(AND($B$4=2,'STEP２（第３表～）'!$AJ$509=1),1,IF(AND($B$4=2,'STEP２（第３表～）'!$AJ$509=2),2,IF(AND($B$4=2,'STEP２（第３表～）'!$AJ$509=3),0,""))))</f>
        <v>2</v>
      </c>
      <c r="GX4" s="1042" t="s">
        <v>7100</v>
      </c>
      <c r="GY4" s="1042" t="s">
        <v>7101</v>
      </c>
      <c r="GZ4" s="1042">
        <f>IF($B$4=1,"",IF(AND($B$4=2,'STEP２（第３表～）'!$K$514=1),1,IF(AND($B$4=2,'STEP２（第３表～）'!$K$514=2),2,IF(AND($B$4=2,'STEP２（第３表～）'!$K$514=3),0,""))))</f>
        <v>1</v>
      </c>
      <c r="HA4" s="1042" t="str">
        <f>IF($B$4=1,"",IF(AND($B$4=2,'STEP２（第３表～）'!$K$514=2),'STEP２（第３表～）'!$R$515,""))</f>
        <v/>
      </c>
      <c r="HB4" s="1042">
        <f>IF($B$4=1,"",IF(AND($B$4=2,'STEP２（第３表～）'!$K$518=1),1,IF(AND($B$4=2,'STEP２（第３表～）'!$K$518=2),2,IF(AND($B$4=2,'STEP２（第３表～）'!$K$518=3),0,""))))</f>
        <v>1</v>
      </c>
      <c r="HC4" s="1042" t="b">
        <f>IF($B$4=1,"",IF(AND($B$4=2,'STEP２（第３表～）'!$K$523=1),1,IF(AND($B$4=2,'STEP２（第３表～）'!$K$523=2),0)))</f>
        <v>0</v>
      </c>
      <c r="HD4" s="1042" t="b">
        <f>IF($B$4=1,"",IF(AND($B$4=2,'STEP２（第３表～）'!$K$526=1),1,IF(AND($B$4=2,'STEP２（第３表～）'!$K$526=2),0)))</f>
        <v>0</v>
      </c>
      <c r="HE4" s="1042" t="b">
        <f>IF($B$4=1,"",IF(AND($B$4=2,'STEP２（第３表～）'!$W$523=1),1,IF(AND($B$4=2,'STEP２（第３表～）'!$W$523=2),0)))</f>
        <v>0</v>
      </c>
      <c r="HF4" s="1042" t="s">
        <v>6563</v>
      </c>
      <c r="HG4" s="1042">
        <f>IF($B$4=1,"",IF(AND($B$4=2,'STEP２（第３表～）'!$W$514=1),1,IF(AND($B$4=2,'STEP２（第３表～）'!$W$514=2),2,IF(AND($B$4=2,'STEP２（第３表～）'!$W$514=3),0,""))))</f>
        <v>0</v>
      </c>
      <c r="HH4" s="1042" t="str">
        <f>IF($B$4=1,"",IF(AND($B$4=2,'STEP２（第３表～）'!$W$514=2),'STEP２（第３表～）'!$AE$515,""))</f>
        <v/>
      </c>
      <c r="HI4" s="1042">
        <f>IF($B$4=1,"",IF(AND($B$4=2,'STEP２（第３表～）'!$W$518=1),1,IF(AND($B$4=2,'STEP２（第３表～）'!$W$518=2),2,IF(AND($B$4=2,'STEP２（第３表～）'!$W$518=3),0,""))))</f>
        <v>0</v>
      </c>
      <c r="HJ4" s="1042" t="s">
        <v>6564</v>
      </c>
      <c r="HK4" s="1042">
        <f>IF($B$4=1,"",IF(AND($B$4=2,'STEP２（第３表～）'!$AJ$514=1),1,IF(AND($B$4=2,'STEP２（第３表～）'!$AJ$514=2),2,IF(AND($B$4=2,'STEP２（第３表～）'!$AJ$514=3),0,""))))</f>
        <v>1</v>
      </c>
      <c r="HL4" s="1042" t="str">
        <f>IF($B$4=1,"",IF(AND($B$4=2,'STEP２（第３表～）'!$AJ$514=2),'STEP２（第３表～）'!$AQ$515,""))</f>
        <v/>
      </c>
      <c r="HM4" s="1042">
        <f>IF($B$4=1,"",IF(AND($B$4=2,'STEP２（第３表～）'!$AJ$518=1),1,IF(AND($B$4=2,'STEP２（第３表～）'!$AJ$518=2),2,IF(AND($B$4=2,'STEP２（第３表～）'!$AJ$518=3),0,""))))</f>
        <v>2</v>
      </c>
      <c r="HN4" s="1042">
        <f>IF($B$4=1,"",IF(AND($B$4=2,'STEP２（第３表～）'!$AU$513=1),1,IF(AND($B$4=2,'STEP２（第３表～）'!$AU$513=2),2,IF(AND($B$4=2,'STEP２（第３表～）'!$AU$513=3),0,""))))</f>
        <v>1</v>
      </c>
      <c r="HO4" s="1042" t="s">
        <v>7102</v>
      </c>
      <c r="HP4" s="1042" t="s">
        <v>7103</v>
      </c>
      <c r="HQ4" s="1042">
        <f>IF($B$4=1,"",IF(AND($B$4=2,'STEP２（第３表～）'!$W$531=1),1,IF(AND($B$4=2,'STEP２（第３表～）'!$W$531=2),2,IF(AND($B$4=2,'STEP２（第３表～）'!$W$531=3),0,""))))</f>
        <v>0</v>
      </c>
      <c r="HR4" s="1042" t="str">
        <f>IF($B$4=1,"",IF(AND($B$4=2,'STEP２（第３表～）'!$W$531=2),'STEP２（第３表～）'!$AE$532,""))</f>
        <v/>
      </c>
      <c r="HS4" s="1042">
        <f>IF($B$4=1,"",IF(AND($B$4=2,'STEP２（第３表～）'!$W$535=1),1,IF(AND($B$4=2,'STEP２（第３表～）'!$W$535=2),2,IF(AND($B$4=2,'STEP２（第３表～）'!$W$535=3),0,""))))</f>
        <v>0</v>
      </c>
      <c r="HT4" s="1042" t="s">
        <v>6565</v>
      </c>
      <c r="HU4" s="1042">
        <f>IF($B$4=1,"",IF(AND($B$4=2,'STEP２（第３表～）'!$AJ$531=1),1,IF(AND($B$4=2,'STEP２（第３表～）'!$AJ$531=2),2,IF(AND($B$4=2,'STEP２（第３表～）'!$AJ$531=3),0,""))))</f>
        <v>0</v>
      </c>
      <c r="HV4" s="1042" t="str">
        <f>IF($B$4=1,"",IF(AND($B$4=2,'STEP２（第３表～）'!$AJ$531=2),'STEP２（第３表～）'!$AQ$532,""))</f>
        <v/>
      </c>
      <c r="HW4" s="1042">
        <f>IF($B$4=1,"",IF(AND($B$4=2,'STEP２（第３表～）'!$AJ$535=1),1,IF(AND($B$4=2,'STEP２（第３表～）'!$AJ$535=2),2,IF(AND($B$4=2,'STEP２（第３表～）'!$AJ$535=3),0,""))))</f>
        <v>0</v>
      </c>
      <c r="HX4" s="1042">
        <f>IF($B$4=1,"",IF(AND($B$4=2,'STEP２（第３表～）'!$AU$530=1),1,IF(AND($B$4=2,'STEP２（第３表～）'!$AU$530=2),2,IF(AND($B$4=2,'STEP２（第３表～）'!$AU$530=3),0,""))))</f>
        <v>2</v>
      </c>
      <c r="HY4" s="1042" t="s">
        <v>7104</v>
      </c>
      <c r="HZ4" s="1042" t="s">
        <v>7105</v>
      </c>
      <c r="IA4" s="1042">
        <f>IF($B$4=1,"",IF(AND($B$4=2,'STEP２（第３表～）'!$K$540=1),1,IF(AND($B$4=2,'STEP２（第３表～）'!$K$540=2),2,IF(AND($B$4=2,'STEP２（第３表～）'!$K$540=3),0,""))))</f>
        <v>1</v>
      </c>
      <c r="IB4" s="1042" t="str">
        <f>IF($B$4=1,"",IF(AND($B$4=2,'STEP２（第３表～）'!$K$540=2),'STEP２（第３表～）'!$R$541,""))</f>
        <v/>
      </c>
      <c r="IC4" s="1042">
        <f>IF($B$4=1,"",IF(AND($B$4=2,'STEP２（第３表～）'!$K$544=1),1,IF(AND($B$4=2,'STEP２（第３表～）'!$K$544=2),2,IF(AND($B$4=2,'STEP２（第３表～）'!$K$544=3),0,""))))</f>
        <v>2</v>
      </c>
      <c r="ID4" s="1042" t="s">
        <v>7106</v>
      </c>
      <c r="IE4" s="1042">
        <f>IF($B$4=1,"",IF(AND($B$4=2,'STEP２（第３表～）'!$W$540=1),1,IF(AND($B$4=2,'STEP２（第３表～）'!$W$540=2),2,IF(AND($B$4=2,'STEP２（第３表～）'!$W$540=3),0,""))))</f>
        <v>1</v>
      </c>
      <c r="IF4" s="1042" t="str">
        <f>IF($B$4=1,"",IF(AND($B$4=2,'STEP２（第３表～）'!$W$540=2),'STEP２（第３表～）'!$AE$541,""))</f>
        <v/>
      </c>
      <c r="IG4" s="1042">
        <f>IF($B$4=1,"",IF(AND($B$4=2,'STEP２（第３表～）'!$W$544=1),1,IF(AND($B$4=2,'STEP２（第３表～）'!$W$544=2),2,IF(AND($B$4=2,'STEP２（第３表～）'!$W$544=3),0,""))))</f>
        <v>2</v>
      </c>
      <c r="IH4" s="1042" t="s">
        <v>6566</v>
      </c>
      <c r="II4" s="1042">
        <f>IF($B$4=1,"",IF(AND($B$4=2,'STEP２（第３表～）'!$AJ$540=1),1,IF(AND($B$4=2,'STEP２（第３表～）'!$AJ$540=2),2,IF(AND($B$4=2,'STEP２（第３表～）'!$AJ$540=3),0,""))))</f>
        <v>1</v>
      </c>
      <c r="IJ4" s="1042" t="str">
        <f>IF($B$4=1,"",IF(AND($B$4=2,'STEP２（第３表～）'!$AJ$540=2),'STEP２（第３表～）'!$AQ$541,""))</f>
        <v/>
      </c>
      <c r="IK4" s="1042">
        <f>IF($B$4=1,"",IF(AND($B$4=2,'STEP２（第３表～）'!$AJ$544=1),1,IF(AND($B$4=2,'STEP２（第３表～）'!$AJ$544=2),2,IF(AND($B$4=2,'STEP２（第３表～）'!$AJ$544=3),0,""))))</f>
        <v>0</v>
      </c>
      <c r="IL4" s="1042">
        <f>IF($B$4=1,"",IF(AND($B$4=2,'STEP２（第３表～）'!$AU$539=1),1,IF(AND($B$4=2,'STEP２（第３表～）'!$AU$539=2),2,IF(AND($B$4=2,'STEP２（第３表～）'!$AU$539=3),0,""))))</f>
        <v>0</v>
      </c>
      <c r="IM4" s="1042" t="s">
        <v>7107</v>
      </c>
      <c r="IN4" s="1042" t="s">
        <v>7108</v>
      </c>
      <c r="IO4" s="1042">
        <f>IF($B$4=1,"",IF(AND($B$4=2,'STEP２（第３表～）'!$K$550=1),1,IF(AND($B$4=2,'STEP２（第３表～）'!$K$550=2),2,IF(AND($B$4=2,'STEP２（第３表～）'!$K$550=3),0,""))))</f>
        <v>1</v>
      </c>
      <c r="IP4" s="1042" t="str">
        <f>IF($B$4=1,"",IF(AND($B$4=2,'STEP２（第３表～）'!$K$550=2),'STEP２（第３表～）'!$R$551,""))</f>
        <v/>
      </c>
      <c r="IQ4" s="1042">
        <f>IF($B$4=1,"",IF(AND($B$4=2,'STEP２（第３表～）'!$K$550=1),1,IF(AND($B$4=2,'STEP２（第３表～）'!$K$550=2),2,IF(AND($B$4=2,'STEP２（第３表～）'!$K$550=3),0,""))))</f>
        <v>1</v>
      </c>
      <c r="IR4" s="1042" t="s">
        <v>7109</v>
      </c>
      <c r="IS4" s="1042">
        <f>IF($B$4=1,"",IF(AND($B$4=2,'STEP２（第３表～）'!$W$550=1),1,IF(AND($B$4=2,'STEP２（第３表～）'!$W$550=2),2,IF(AND($B$4=2,'STEP２（第３表～）'!$W$550=3),0,""))))</f>
        <v>1</v>
      </c>
      <c r="IT4" s="1042" t="str">
        <f>IF($B$4=1,"",IF(AND($B$4=2,'STEP２（第３表～）'!$W$550=2),'STEP２（第３表～）'!$AE$551,""))</f>
        <v/>
      </c>
      <c r="IU4" s="1042">
        <f>IF($B$4=1,"",IF(AND($B$4=2,'STEP２（第３表～）'!$W$550=1),1,IF(AND($B$4=2,'STEP２（第３表～）'!$W$550=2),2,IF(AND($B$4=2,'STEP２（第３表～）'!$W$550=3),0,""))))</f>
        <v>1</v>
      </c>
      <c r="IV4" s="1042" t="s">
        <v>7110</v>
      </c>
      <c r="IW4" s="1042">
        <f>IF($B$4=1,"",IF(AND($B$4=2,'STEP２（第３表～）'!$AJ$550=1),1,IF(AND($B$4=2,'STEP２（第３表～）'!$AJ$550=2),2,IF(AND($B$4=2,'STEP２（第３表～）'!$AJ$550=3),0,""))))</f>
        <v>0</v>
      </c>
      <c r="IX4" s="1042" t="str">
        <f>IF($B$4=1,"",IF(AND($B$4=2,'STEP２（第３表～）'!$AJ$550=2),'STEP２（第３表～）'!$AQ$551,""))</f>
        <v/>
      </c>
      <c r="IY4" s="1042">
        <f>IF($B$4=1,"",IF(AND($B$4=2,'STEP２（第３表～）'!$AJ$550=1),1,IF(AND($B$4=2,'STEP２（第３表～）'!$AJ$550=2),2,IF(AND($B$4=2,'STEP２（第３表～）'!$AJ$550=3),0,""))))</f>
        <v>0</v>
      </c>
      <c r="IZ4" s="1042">
        <f>IF($B$4=1,"",IF(AND($B$4=2,'STEP２（第３表～）'!$AU$549=1),1,IF(AND($B$4=2,'STEP２（第３表～）'!$AU$549=2),2,IF(AND($B$4=2,'STEP２（第３表～）'!$AU$549=3),0,""))))</f>
        <v>0</v>
      </c>
      <c r="JA4" s="1042" t="s">
        <v>7111</v>
      </c>
      <c r="JB4" s="1042" t="s">
        <v>7112</v>
      </c>
      <c r="JC4" s="1042">
        <f>IF($B$4=1,"",IF(AND($B$4=2,'STEP２（第３表～）'!$K$559=1),1,IF(AND($B$4=2,'STEP２（第３表～）'!$K$559=2),2,IF(AND($B$4=2,'STEP２（第３表～）'!$K$559=3),0,""))))</f>
        <v>1</v>
      </c>
      <c r="JD4" s="1042" t="str">
        <f>IF($B$4=1,"",IF(AND($B$4=2,'STEP２（第３表～）'!$K$559=2),'STEP２（第３表～）'!$R$560,""))</f>
        <v/>
      </c>
      <c r="JE4" s="1042">
        <f>IF($B$4=1,"",IF(AND($B$4=2,'STEP２（第３表～）'!$K$563=1),1,IF(AND($B$4=2,'STEP２（第３表～）'!$K$563=2),2,IF(AND($B$4=2,'STEP２（第３表～）'!$K$563=3),0,""))))</f>
        <v>1</v>
      </c>
      <c r="JF4" s="1042" t="s">
        <v>7113</v>
      </c>
      <c r="JG4" s="1042">
        <f>IF($B$4=1,"",IF(AND($B$4=2,'STEP２（第３表～）'!$W$559=1),1,IF(AND($B$4=2,'STEP２（第３表～）'!$W$559=2),2,IF(AND($B$4=2,'STEP２（第３表～）'!$W$559=3),0,""))))</f>
        <v>1</v>
      </c>
      <c r="JH4" s="1042" t="str">
        <f>IF($B$4=1,"",IF(AND($B$4=2,'STEP２（第３表～）'!$W$559=2),'STEP２（第３表～）'!$AE$560,""))</f>
        <v/>
      </c>
      <c r="JI4" s="1042">
        <f>IF($B$4=1,"",IF(AND($B$4=2,'STEP２（第３表～）'!$W$563=1),1,IF(AND($B$4=2,'STEP２（第３表～）'!$W$563=2),2,IF(AND($B$4=2,'STEP２（第３表～）'!$W$563=3),0,""))))</f>
        <v>1</v>
      </c>
      <c r="JJ4" s="1042" t="s">
        <v>7114</v>
      </c>
      <c r="JK4" s="1042">
        <f>IF($B$4=1,"",IF(AND($B$4=2,'STEP２（第３表～）'!$AJ$559=1),1,IF(AND($B$4=2,'STEP２（第３表～）'!$AJ$559=2),2,IF(AND($B$4=2,'STEP２（第３表～）'!$AJ$559=3),0,""))))</f>
        <v>1</v>
      </c>
      <c r="JL4" s="1042" t="str">
        <f>IF($B$4=1,"",IF(AND($B$4=2,'STEP２（第３表～）'!$AJ$559=2),'STEP２（第３表～）'!$AQ$560,""))</f>
        <v/>
      </c>
      <c r="JM4" s="1042">
        <f>IF($B$4=1,"",IF(AND($B$4=2,'STEP２（第３表～）'!$AJ$563=1),1,IF(AND($B$4=2,'STEP２（第３表～）'!$AJ$563=2),2,IF(AND($B$4=2,'STEP２（第３表～）'!$AJ$563=3),0,""))))</f>
        <v>1</v>
      </c>
      <c r="JN4" s="1042">
        <f>IF($B$4=1,"",IF(AND($B$4=2,'STEP２（第３表～）'!$AU$558=1),1,IF(AND($B$4=2,'STEP２（第３表～）'!$AU$558=2),2,IF(AND($B$4=2,'STEP２（第３表～）'!$AU$558=3),0,""))))</f>
        <v>2</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発電所テスト（１３－２）</v>
      </c>
      <c r="IV10" s="1053" t="str">
        <f>IF(ISBLANK('STEP２（第３表～）'!$AE$572), "", 'STEP２（第３表～）'!$AE$572)</f>
        <v>番号テスト（１３－２）</v>
      </c>
      <c r="IW10" s="1053" t="str">
        <f>IF(ISBLANK('STEP２（第３表～）'!$AE$573), "", 'STEP２（第３表～）'!$AE$573)</f>
        <v>型式（１３－２）</v>
      </c>
      <c r="IX10" s="1053" t="str">
        <f>IF(ISBLANK('STEP２（第３表～）'!$AE$574), "", 'STEP２（第３表～）'!$AE$574)</f>
        <v>出力（１３－２）</v>
      </c>
      <c r="IY10" s="1053" t="str">
        <f>IF(ISBLANK('STEP２（第３表～）'!$AE$575), "", 'STEP２（第３表～）'!$AE$575)</f>
        <v>自家消費用</v>
      </c>
      <c r="IZ10" s="1053" t="str">
        <f>IF(ISBLANK('STEP２（第３表～）'!$AE$576), "", 'STEP２（第３表～）'!$AE$576)</f>
        <v>香料（１３－２）</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第9表理由テスト（１３－２）</v>
      </c>
      <c r="C4" s="1044" t="str">
        <f>_xlfn.TEXTJOIN(CHAR(10), TRUE, 'STEP２（第３表～）'!$C$645:'STEP２（第３表～）'!$C$676)</f>
        <v>第９表２理由テスト（１３－２）</v>
      </c>
      <c r="D4" s="1044" t="str">
        <f>_xlfn.TEXTJOIN(CHAR(10), TRUE,'STEP２（第３表～）'!$C$680:'STEP２（第３表～）'!$C$711)</f>
        <v>第９表２理由テスト（１３－２）</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zoomScaleNormal="100" workbookViewId="0">
      <pane xSplit="1" topLeftCell="B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1937587</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7210</v>
      </c>
      <c r="L4" s="1042" t="s">
        <v>7142</v>
      </c>
      <c r="M4" s="1045" t="s">
        <v>7143</v>
      </c>
      <c r="N4" s="1042" t="s">
        <v>7144</v>
      </c>
      <c r="O4" s="1044" t="str">
        <f>_xlfn.TEXTJOIN(CHAR(10), TRUE,'STEP２（第３表～）'!$C$800:'STEP２（第３表～）'!$C$829)</f>
        <v>第１０表４理由テスト（１３－２）</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7211</v>
      </c>
      <c r="M9" s="1061" t="s">
        <v>6453</v>
      </c>
      <c r="N9" s="1053" t="s">
        <v>6626</v>
      </c>
      <c r="O9" s="1053" t="s">
        <v>6627</v>
      </c>
    </row>
    <row r="10" spans="1:33" s="1042" customFormat="1">
      <c r="A10" s="991">
        <v>7</v>
      </c>
      <c r="F10" s="1054" t="s">
        <v>6985</v>
      </c>
      <c r="G10" s="1053">
        <f>IF(ISBLANK('STEP２（第３表～）'!$C$748), "", 'STEP２（第３表～）'!$C$748)</f>
        <v>20</v>
      </c>
      <c r="H10" s="1053" t="str">
        <f>IF(ISBLANK('STEP２（第３表～）'!$U$748), "", 'STEP２（第３表～）'!$U$748)</f>
        <v>株式会社ＩＮＰＥＸガスの基礎排出係数</v>
      </c>
      <c r="I10" s="1053" t="str">
        <f>IF(ISBLANK('STEP２（第３表～）'!$AM$748), "", 'STEP２（第３表～）'!$AM$748)</f>
        <v>株式会社ＩＮＰＥＸ地域の工場等</v>
      </c>
      <c r="J10" s="1054"/>
      <c r="K10" s="1234" t="s">
        <v>6985</v>
      </c>
      <c r="L10" s="1233" t="str">
        <f>""</f>
        <v/>
      </c>
      <c r="M10" s="1061">
        <f>IF(ISBLANK('STEP２（第３表～）'!$C$765), "", 'STEP２（第３表～）'!$C$765)</f>
        <v>4.0700000000000003E-4</v>
      </c>
      <c r="N10" s="1053" t="str">
        <f>IF(ISBLANK('STEP２（第３表～）'!$U$765), "", 'STEP２（第３表～）'!$U$765)</f>
        <v>九州電力(株)(メニューB(残差))電力の基礎排出係数</v>
      </c>
      <c r="O10" s="1053" t="str">
        <f>IF(ISBLANK('STEP２（第３表～）'!$AM$765), "", 'STEP２（第３表～）'!$AM$765)</f>
        <v>九州電力(株)地域の工場等</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f>IF(ISBLANK('STEP２（第３表～）'!$C$766), "", 'STEP２（第３表～）'!$C$766)</f>
        <v>4.3300000000000001E-4</v>
      </c>
      <c r="N11" s="1053" t="str">
        <f>IF(ISBLANK('STEP２（第３表～）'!$U$766), "", 'STEP２（第３表～）'!$U$766)</f>
        <v>中部電力ミライズ(株)(メニューB(残差))電力の基礎排出係数</v>
      </c>
      <c r="O11" s="1053" t="str">
        <f>IF(ISBLANK('STEP２（第３表～）'!$AM$766), "", 'STEP２（第３表～）'!$AM$766)</f>
        <v>中部電力ミライズ(株)地域の工場等</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f>IF(ISBLANK('STEP２（第３表～）'!$C$783), "", 'STEP２（第３表～）'!$C$783)</f>
        <v>6.54E-2</v>
      </c>
      <c r="L24" s="1053" t="str">
        <f>IF(ISBLANK('STEP２（第３表～）'!$U$783), "", 'STEP２（第３表～）'!$U$783)</f>
        <v>北海道地域暖房株式会社熱供給の基礎排出係数</v>
      </c>
      <c r="M24" s="1053" t="str">
        <f>IF(ISBLANK('STEP２（第３表～）'!$AM$783), "", 'STEP２（第３表～）'!$AM$783)</f>
        <v>北海道地域暖房株式会社地域の工場等</v>
      </c>
    </row>
    <row r="25" spans="1:15">
      <c r="A25" s="991">
        <v>22</v>
      </c>
      <c r="J25" s="1054"/>
      <c r="K25" s="1053">
        <f>IF(ISBLANK('STEP２（第３表～）'!$C$785), "", 'STEP２（第３表～）'!$C$785)</f>
        <v>5.3199999999999997E-2</v>
      </c>
      <c r="L25" s="1053" t="str">
        <f>IF(ISBLANK('STEP２（第３表～）'!$U$785), "", 'STEP２（第３表～）'!$U$785)</f>
        <v>北海道地域暖房株式会社熱供給の基礎排出係数</v>
      </c>
      <c r="M25" s="1053" t="str">
        <f>IF(ISBLANK('STEP２（第３表～）'!$AM$785), "", 'STEP２（第３表～）'!$AM$785)</f>
        <v>北海道地域暖房株式会社地域の工場等</v>
      </c>
    </row>
    <row r="26" spans="1:15">
      <c r="A26" s="991">
        <v>23</v>
      </c>
      <c r="J26" s="1054"/>
      <c r="K26" s="1053">
        <f>IF(ISBLANK('STEP２（第３表～）'!$C$786), "", 'STEP２（第３表～）'!$C$786)</f>
        <v>30</v>
      </c>
      <c r="L26" s="1053" t="str">
        <f>IF(ISBLANK('STEP２（第３表～）'!$U$786), "", 'STEP２（第３表～）'!$U$786)</f>
        <v>北海道地域暖房株式会社熱供給の基礎排出係数</v>
      </c>
      <c r="M26" s="1053" t="str">
        <f>IF(ISBLANK('STEP２（第３表～）'!$AM$786), "", 'STEP２（第３表～）'!$AM$786)</f>
        <v>北海道地域暖房株式会社地域の工場等</v>
      </c>
    </row>
    <row r="27" spans="1:15">
      <c r="A27" s="991">
        <v>24</v>
      </c>
      <c r="J27" s="1054"/>
      <c r="K27" s="1053">
        <f>IF(ISBLANK('STEP２（第３表～）'!$C$787), "", 'STEP２（第３表～）'!$C$787)</f>
        <v>30</v>
      </c>
      <c r="L27" s="1053" t="str">
        <f>IF(ISBLANK('STEP２（第３表～）'!$U$787), "", 'STEP２（第３表～）'!$U$787)</f>
        <v>北海道地域暖房株式会社熱供給の基礎排出係数</v>
      </c>
      <c r="M27" s="1053" t="str">
        <f>IF(ISBLANK('STEP２（第３表～）'!$AM$787), "", 'STEP２（第３表～）'!$AM$787)</f>
        <v>北海道地域暖房株式会社地域の工場等</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0111</v>
      </c>
    </row>
    <row r="2" spans="1:6">
      <c r="A2" s="87" t="s">
        <v>359</v>
      </c>
      <c r="B2" s="87" t="s">
        <v>360</v>
      </c>
      <c r="E2" s="85" t="s">
        <v>361</v>
      </c>
      <c r="F2" s="86" t="str">
        <f>IF(F1="","",(IF(ISERROR(VLOOKUP(F1,日本標準産業分類!A:B,2,FALSE)),"該当の細分類がありません",VLOOKUP(F1,日本標準産業分類!A:B,2,FALSE))))</f>
        <v>米作農業</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F448E7-71A9-418D-AF85-7ED7F533D12F}">
  <ds:schemaRefs>
    <ds:schemaRef ds:uri="http://schemas.microsoft.com/sharepoint/v3/contenttype/forms"/>
  </ds:schemaRefs>
</ds:datastoreItem>
</file>

<file path=customXml/itemProps2.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2024-05-09T06:24:22Z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