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celli\01-Teaching\A-Classes\ASY-651\MB617-65F\Assignments\"/>
    </mc:Choice>
  </mc:AlternateContent>
  <xr:revisionPtr revIDLastSave="0" documentId="13_ncr:1_{8D1997F0-5B90-4FBF-A29F-26788C64FE9A}" xr6:coauthVersionLast="47" xr6:coauthVersionMax="47" xr10:uidLastSave="{00000000-0000-0000-0000-000000000000}"/>
  <bookViews>
    <workbookView xWindow="-110" yWindow="-110" windowWidth="23260" windowHeight="12580" xr2:uid="{00000000-000D-0000-FFFF-FFFF00000000}"/>
  </bookViews>
  <sheets>
    <sheet name="Q22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8" l="1"/>
  <c r="R19" i="8"/>
  <c r="R18" i="8"/>
  <c r="R17" i="8"/>
  <c r="R16" i="8"/>
  <c r="M18" i="8" s="1"/>
  <c r="M22" i="8" s="1"/>
  <c r="R20" i="8"/>
  <c r="B40" i="8"/>
  <c r="B16" i="8"/>
  <c r="M17" i="8" l="1"/>
  <c r="M21" i="8" s="1"/>
  <c r="M19" i="8"/>
  <c r="M23" i="8" s="1"/>
  <c r="H37" i="8"/>
  <c r="B36" i="8"/>
  <c r="B43" i="8"/>
  <c r="B44" i="8" s="1"/>
  <c r="B28" i="8"/>
  <c r="B25" i="8"/>
  <c r="C3" i="8"/>
  <c r="E16" i="8"/>
  <c r="B5" i="8"/>
  <c r="E5" i="8" s="1"/>
  <c r="B10" i="8"/>
  <c r="C4" i="8"/>
  <c r="C2" i="8"/>
  <c r="U19" i="8" l="1"/>
  <c r="U17" i="8"/>
  <c r="U18" i="8"/>
  <c r="B17" i="8"/>
  <c r="G16" i="8" s="1"/>
  <c r="E17" i="8" s="1"/>
  <c r="J17" i="8" s="1"/>
  <c r="F47" i="8" s="1"/>
  <c r="U16" i="8"/>
  <c r="J16" i="8"/>
  <c r="H33" i="8"/>
  <c r="H34" i="8"/>
  <c r="E4" i="8"/>
  <c r="B29" i="8"/>
  <c r="F48" i="8" s="1"/>
  <c r="E2" i="8"/>
  <c r="E3" i="8"/>
  <c r="C5" i="8"/>
  <c r="D2" i="8" s="1"/>
  <c r="E47" i="8" s="1"/>
  <c r="O18" i="8" l="1"/>
  <c r="O22" i="8" s="1"/>
  <c r="O17" i="8"/>
  <c r="O21" i="8" s="1"/>
  <c r="O19" i="8"/>
  <c r="O23" i="8" s="1"/>
  <c r="H43" i="8"/>
  <c r="F49" i="8" s="1"/>
  <c r="H35" i="8"/>
  <c r="H38" i="8" s="1"/>
  <c r="D3" i="8"/>
  <c r="E48" i="8" s="1"/>
  <c r="D4" i="8"/>
  <c r="E49" i="8" s="1"/>
  <c r="B47" i="8" l="1"/>
  <c r="H44" i="8"/>
  <c r="F50" i="8" s="1"/>
  <c r="B48" i="8" s="1"/>
  <c r="D5" i="8"/>
</calcChain>
</file>

<file path=xl/sharedStrings.xml><?xml version="1.0" encoding="utf-8"?>
<sst xmlns="http://schemas.openxmlformats.org/spreadsheetml/2006/main" count="110" uniqueCount="77">
  <si>
    <t>BV</t>
  </si>
  <si>
    <t>MV</t>
  </si>
  <si>
    <t>MVweighted w</t>
  </si>
  <si>
    <t>Bvweighted w</t>
  </si>
  <si>
    <t>Long-term debt</t>
  </si>
  <si>
    <t>Preferred</t>
  </si>
  <si>
    <t>Common equity</t>
  </si>
  <si>
    <t>Debt</t>
  </si>
  <si>
    <t>#N</t>
  </si>
  <si>
    <r>
      <t>P</t>
    </r>
    <r>
      <rPr>
        <sz val="7"/>
        <color theme="1"/>
        <rFont val="Calibri"/>
        <family val="2"/>
        <scheme val="minor"/>
      </rPr>
      <t>0</t>
    </r>
  </si>
  <si>
    <r>
      <t>k</t>
    </r>
    <r>
      <rPr>
        <sz val="7"/>
        <color theme="1"/>
        <rFont val="Calibri"/>
        <family val="2"/>
        <scheme val="minor"/>
      </rPr>
      <t>f</t>
    </r>
  </si>
  <si>
    <r>
      <t>f</t>
    </r>
    <r>
      <rPr>
        <sz val="7"/>
        <color theme="1"/>
        <rFont val="Calibri"/>
        <family val="2"/>
        <scheme val="minor"/>
      </rPr>
      <t>b</t>
    </r>
  </si>
  <si>
    <r>
      <t>E[k</t>
    </r>
    <r>
      <rPr>
        <sz val="7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222"/>
        <scheme val="minor"/>
      </rPr>
      <t>]</t>
    </r>
  </si>
  <si>
    <r>
      <t>netP</t>
    </r>
    <r>
      <rPr>
        <sz val="7"/>
        <color theme="1"/>
        <rFont val="Calibri"/>
        <family val="2"/>
        <scheme val="minor"/>
      </rPr>
      <t>0</t>
    </r>
  </si>
  <si>
    <t>Rating</t>
  </si>
  <si>
    <t>AA</t>
  </si>
  <si>
    <t>CR</t>
  </si>
  <si>
    <t>DRP</t>
  </si>
  <si>
    <t>m</t>
  </si>
  <si>
    <t>n</t>
  </si>
  <si>
    <t>Par</t>
  </si>
  <si>
    <t>DCFA</t>
  </si>
  <si>
    <t>DRPA</t>
  </si>
  <si>
    <t>เฉลี่ย DCFA &amp; DRPA</t>
  </si>
  <si>
    <t>DCF สูตรประมาณ</t>
  </si>
  <si>
    <r>
      <t>k</t>
    </r>
    <r>
      <rPr>
        <sz val="7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charset val="222"/>
        <scheme val="minor"/>
      </rPr>
      <t xml:space="preserve"> ไม่รวม F</t>
    </r>
  </si>
  <si>
    <r>
      <t>FCA</t>
    </r>
    <r>
      <rPr>
        <sz val="7"/>
        <color theme="1"/>
        <rFont val="Calibri"/>
        <family val="2"/>
        <scheme val="minor"/>
      </rPr>
      <t>d</t>
    </r>
  </si>
  <si>
    <r>
      <t>k</t>
    </r>
    <r>
      <rPr>
        <sz val="7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charset val="222"/>
        <scheme val="minor"/>
      </rPr>
      <t xml:space="preserve"> ไม่รวม F เฉลี่ย</t>
    </r>
  </si>
  <si>
    <r>
      <t>k</t>
    </r>
    <r>
      <rPr>
        <sz val="7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charset val="222"/>
        <scheme val="minor"/>
      </rPr>
      <t>/m ไม่รวม F</t>
    </r>
  </si>
  <si>
    <r>
      <t>k</t>
    </r>
    <r>
      <rPr>
        <sz val="7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charset val="222"/>
        <scheme val="minor"/>
      </rPr>
      <t>/m รวม F</t>
    </r>
  </si>
  <si>
    <r>
      <t>C/m + (Par - P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222"/>
        <scheme val="minor"/>
      </rPr>
      <t>)/(n*m) =</t>
    </r>
  </si>
  <si>
    <r>
      <t>C/m + (Par - netP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222"/>
        <scheme val="minor"/>
      </rPr>
      <t>)/(n*m) =</t>
    </r>
  </si>
  <si>
    <r>
      <t>k</t>
    </r>
    <r>
      <rPr>
        <sz val="7"/>
        <color theme="1"/>
        <rFont val="Calibri"/>
        <family val="2"/>
        <scheme val="minor"/>
      </rPr>
      <t>d</t>
    </r>
  </si>
  <si>
    <r>
      <t>k</t>
    </r>
    <r>
      <rPr>
        <sz val="7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charset val="222"/>
        <scheme val="minor"/>
      </rPr>
      <t xml:space="preserve"> เฉลี่ย</t>
    </r>
  </si>
  <si>
    <t>สูตร 1</t>
  </si>
  <si>
    <r>
      <t>0.5(Par) + 0.5(P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222"/>
        <scheme val="minor"/>
      </rPr>
      <t>) =</t>
    </r>
  </si>
  <si>
    <r>
      <t>0.5(Par) + 0.5(netP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222"/>
        <scheme val="minor"/>
      </rPr>
      <t>) =</t>
    </r>
  </si>
  <si>
    <t>หมายเหตุ คำตอบจากสูตรประมาณเริ่มที่สดมภ์ L</t>
  </si>
  <si>
    <t>สูตร 2</t>
  </si>
  <si>
    <r>
      <t>0.4(Par) + 0.6(P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222"/>
        <scheme val="minor"/>
      </rPr>
      <t>) =</t>
    </r>
  </si>
  <si>
    <r>
      <t>0.4(Par) + 0.6(netP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222"/>
        <scheme val="minor"/>
      </rPr>
      <t>) =</t>
    </r>
  </si>
  <si>
    <t>สูตร 3</t>
  </si>
  <si>
    <r>
      <t>(1/3)(Par) + (2/3)(P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222"/>
        <scheme val="minor"/>
      </rPr>
      <t>) =</t>
    </r>
  </si>
  <si>
    <r>
      <t>(1/3)(Par) + (2/3)(netP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222"/>
        <scheme val="minor"/>
      </rPr>
      <t>) =</t>
    </r>
  </si>
  <si>
    <r>
      <t>k</t>
    </r>
    <r>
      <rPr>
        <sz val="7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charset val="222"/>
        <scheme val="minor"/>
      </rPr>
      <t>รวม F</t>
    </r>
  </si>
  <si>
    <t>m =</t>
  </si>
  <si>
    <t>จะใช้สูตรประมาณสูตรใดก็ได้ แต่กรณีนี้จะเห็นว่าสูตรประมาณสูตรที่ 2 จะให้คำตอบที่ใกล้เคียงคำตอบที่ได้จาก Excel (ซึ่งเป็นคำตอบที่ถูกต้อง) มากที่สุด ตามที่ได้แจ้งไว้ในชั้นเรียน</t>
  </si>
  <si>
    <r>
      <t>f</t>
    </r>
    <r>
      <rPr>
        <sz val="7"/>
        <color theme="1"/>
        <rFont val="Calibri"/>
        <family val="2"/>
        <scheme val="minor"/>
      </rPr>
      <t>p</t>
    </r>
  </si>
  <si>
    <t>DR</t>
  </si>
  <si>
    <r>
      <t>D</t>
    </r>
    <r>
      <rPr>
        <sz val="7"/>
        <color theme="1"/>
        <rFont val="Calibri"/>
        <family val="2"/>
        <scheme val="minor"/>
      </rPr>
      <t>p</t>
    </r>
  </si>
  <si>
    <r>
      <t>k</t>
    </r>
    <r>
      <rPr>
        <sz val="7"/>
        <color theme="1"/>
        <rFont val="Calibri"/>
        <family val="2"/>
        <scheme val="minor"/>
      </rPr>
      <t>p</t>
    </r>
  </si>
  <si>
    <t>b</t>
  </si>
  <si>
    <t>DDM</t>
  </si>
  <si>
    <r>
      <t>k</t>
    </r>
    <r>
      <rPr>
        <sz val="7"/>
        <color theme="1"/>
        <rFont val="Calibri"/>
        <family val="2"/>
        <scheme val="minor"/>
      </rPr>
      <t>s</t>
    </r>
  </si>
  <si>
    <r>
      <t>k</t>
    </r>
    <r>
      <rPr>
        <sz val="7"/>
        <color theme="1"/>
        <rFont val="Calibri"/>
        <family val="2"/>
        <scheme val="minor"/>
      </rPr>
      <t>e</t>
    </r>
  </si>
  <si>
    <r>
      <t>f</t>
    </r>
    <r>
      <rPr>
        <sz val="7"/>
        <color theme="1"/>
        <rFont val="Calibri"/>
        <family val="2"/>
        <scheme val="minor"/>
      </rPr>
      <t>s</t>
    </r>
  </si>
  <si>
    <r>
      <t>FCA</t>
    </r>
    <r>
      <rPr>
        <sz val="7"/>
        <color theme="1"/>
        <rFont val="Calibri"/>
        <family val="2"/>
        <scheme val="minor"/>
      </rPr>
      <t>s</t>
    </r>
  </si>
  <si>
    <t>CAPM</t>
  </si>
  <si>
    <r>
      <t>D</t>
    </r>
    <r>
      <rPr>
        <sz val="7"/>
        <color theme="1"/>
        <rFont val="Calibri"/>
        <family val="2"/>
        <scheme val="minor"/>
      </rPr>
      <t>0</t>
    </r>
  </si>
  <si>
    <r>
      <t>D</t>
    </r>
    <r>
      <rPr>
        <sz val="7"/>
        <color theme="1"/>
        <rFont val="Calibri"/>
        <family val="2"/>
        <scheme val="minor"/>
      </rPr>
      <t>-10</t>
    </r>
  </si>
  <si>
    <t>n (Dividends)</t>
  </si>
  <si>
    <t>JRPA</t>
  </si>
  <si>
    <r>
      <t>g</t>
    </r>
    <r>
      <rPr>
        <sz val="7"/>
        <color theme="1"/>
        <rFont val="Calibri"/>
        <family val="2"/>
        <scheme val="minor"/>
      </rPr>
      <t>1</t>
    </r>
  </si>
  <si>
    <t>N/A</t>
  </si>
  <si>
    <t>ROE</t>
  </si>
  <si>
    <r>
      <t>g</t>
    </r>
    <r>
      <rPr>
        <sz val="7"/>
        <color theme="1"/>
        <rFont val="Calibri"/>
        <family val="2"/>
        <scheme val="minor"/>
      </rPr>
      <t>2</t>
    </r>
  </si>
  <si>
    <t>Averages</t>
  </si>
  <si>
    <t xml:space="preserve">average g </t>
  </si>
  <si>
    <t>กรณีนี้ไม่ต้องเฉลี่ยเพราะประมาณค่าได้วิธีเดียว</t>
  </si>
  <si>
    <r>
      <t>D</t>
    </r>
    <r>
      <rPr>
        <sz val="7"/>
        <color theme="1"/>
        <rFont val="Calibri"/>
        <family val="2"/>
        <scheme val="minor"/>
      </rPr>
      <t>1</t>
    </r>
  </si>
  <si>
    <t>T</t>
  </si>
  <si>
    <r>
      <t>MCC</t>
    </r>
    <r>
      <rPr>
        <sz val="7"/>
        <color theme="1"/>
        <rFont val="Calibri"/>
        <family val="2"/>
        <scheme val="minor"/>
      </rPr>
      <t>s</t>
    </r>
  </si>
  <si>
    <r>
      <t>w</t>
    </r>
    <r>
      <rPr>
        <sz val="7"/>
        <color theme="1"/>
        <rFont val="Calibri"/>
        <family val="2"/>
        <scheme val="minor"/>
      </rPr>
      <t>i</t>
    </r>
  </si>
  <si>
    <r>
      <t>k</t>
    </r>
    <r>
      <rPr>
        <sz val="7"/>
        <color theme="1"/>
        <rFont val="Calibri"/>
        <family val="2"/>
        <scheme val="minor"/>
      </rPr>
      <t>i</t>
    </r>
  </si>
  <si>
    <r>
      <t>MCC</t>
    </r>
    <r>
      <rPr>
        <sz val="7"/>
        <color theme="1"/>
        <rFont val="Calibri"/>
        <family val="2"/>
        <scheme val="minor"/>
      </rPr>
      <t>1</t>
    </r>
  </si>
  <si>
    <r>
      <t>MCC</t>
    </r>
    <r>
      <rPr>
        <sz val="7"/>
        <color theme="1"/>
        <rFont val="Calibri"/>
        <family val="2"/>
        <scheme val="minor"/>
      </rPr>
      <t>2</t>
    </r>
  </si>
  <si>
    <t>Preferred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</si>
</sst>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0.0000"/>
    <numFmt numFmtId="188" formatCode="_-* #,##0_-;\-* #,##0_-;_-* &quot;-&quot;??_-;_-@_-"/>
    <numFmt numFmtId="189" formatCode="_-* #,##0.0000_-;\-* #,##0.0000_-;_-* &quot;-&quot;??_-;_-@_-"/>
    <numFmt numFmtId="190" formatCode="_-* #,##0.000_-;\-* #,##0.000_-;_-* &quot;-&quot;??_-;_-@_-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5"/>
      <color rgb="FF000000"/>
      <name val="EucrosiaUPC"/>
      <family val="1"/>
    </font>
    <font>
      <sz val="7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43" fontId="0" fillId="0" borderId="0" xfId="1" applyFont="1"/>
    <xf numFmtId="187" fontId="0" fillId="0" borderId="0" xfId="0" applyNumberFormat="1"/>
    <xf numFmtId="0" fontId="0" fillId="4" borderId="0" xfId="0" applyFill="1"/>
    <xf numFmtId="188" fontId="0" fillId="0" borderId="0" xfId="1" applyNumberFormat="1" applyFont="1"/>
    <xf numFmtId="0" fontId="0" fillId="5" borderId="0" xfId="0" applyFill="1"/>
    <xf numFmtId="0" fontId="0" fillId="6" borderId="0" xfId="0" applyFill="1"/>
    <xf numFmtId="10" fontId="0" fillId="0" borderId="0" xfId="0" applyNumberFormat="1"/>
    <xf numFmtId="189" fontId="0" fillId="0" borderId="0" xfId="0" applyNumberFormat="1"/>
    <xf numFmtId="0" fontId="0" fillId="3" borderId="0" xfId="0" applyFill="1"/>
    <xf numFmtId="9" fontId="0" fillId="0" borderId="0" xfId="2" applyFont="1"/>
    <xf numFmtId="10" fontId="0" fillId="0" borderId="0" xfId="2" applyNumberFormat="1" applyFont="1"/>
    <xf numFmtId="0" fontId="3" fillId="0" borderId="0" xfId="0" applyFont="1" applyAlignment="1">
      <alignment vertical="center" wrapText="1"/>
    </xf>
    <xf numFmtId="43" fontId="0" fillId="0" borderId="0" xfId="0" applyNumberFormat="1"/>
    <xf numFmtId="43" fontId="0" fillId="4" borderId="0" xfId="1" applyFont="1" applyFill="1"/>
    <xf numFmtId="10" fontId="0" fillId="0" borderId="0" xfId="2" applyNumberFormat="1" applyFont="1" applyFill="1"/>
    <xf numFmtId="188" fontId="0" fillId="0" borderId="0" xfId="1" applyNumberFormat="1" applyFont="1" applyFill="1"/>
    <xf numFmtId="188" fontId="0" fillId="8" borderId="0" xfId="1" applyNumberFormat="1" applyFont="1" applyFill="1"/>
    <xf numFmtId="188" fontId="0" fillId="4" borderId="0" xfId="1" applyNumberFormat="1" applyFont="1" applyFill="1"/>
    <xf numFmtId="190" fontId="0" fillId="4" borderId="0" xfId="1" applyNumberFormat="1" applyFont="1" applyFill="1"/>
    <xf numFmtId="10" fontId="0" fillId="8" borderId="0" xfId="2" applyNumberFormat="1" applyFont="1" applyFill="1"/>
    <xf numFmtId="43" fontId="0" fillId="8" borderId="0" xfId="1" applyFont="1" applyFill="1"/>
    <xf numFmtId="10" fontId="0" fillId="5" borderId="0" xfId="2" applyNumberFormat="1" applyFont="1" applyFill="1"/>
    <xf numFmtId="10" fontId="0" fillId="10" borderId="0" xfId="2" applyNumberFormat="1" applyFont="1" applyFill="1"/>
    <xf numFmtId="10" fontId="0" fillId="5" borderId="0" xfId="0" applyNumberFormat="1" applyFill="1"/>
    <xf numFmtId="10" fontId="0" fillId="3" borderId="0" xfId="2" applyNumberFormat="1" applyFont="1" applyFill="1" applyAlignment="1">
      <alignment horizontal="center"/>
    </xf>
    <xf numFmtId="10" fontId="0" fillId="7" borderId="0" xfId="2" applyNumberFormat="1" applyFont="1" applyFill="1"/>
    <xf numFmtId="189" fontId="0" fillId="0" borderId="0" xfId="1" applyNumberFormat="1" applyFont="1"/>
    <xf numFmtId="43" fontId="0" fillId="0" borderId="0" xfId="1" applyFont="1" applyFill="1"/>
    <xf numFmtId="189" fontId="0" fillId="0" borderId="0" xfId="1" applyNumberFormat="1" applyFont="1" applyFill="1"/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89" fontId="0" fillId="3" borderId="0" xfId="1" applyNumberFormat="1" applyFont="1" applyFill="1"/>
    <xf numFmtId="188" fontId="0" fillId="3" borderId="0" xfId="1" applyNumberFormat="1" applyFont="1" applyFill="1"/>
    <xf numFmtId="0" fontId="2" fillId="3" borderId="0" xfId="0" applyFont="1" applyFill="1"/>
    <xf numFmtId="10" fontId="0" fillId="9" borderId="0" xfId="2" applyNumberFormat="1" applyFont="1" applyFill="1"/>
    <xf numFmtId="9" fontId="0" fillId="8" borderId="0" xfId="2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5" fillId="0" borderId="0" xfId="0" applyFont="1" applyAlignment="1">
      <alignment horizontal="right"/>
    </xf>
    <xf numFmtId="10" fontId="0" fillId="6" borderId="0" xfId="2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188" fontId="0" fillId="0" borderId="0" xfId="0" applyNumberFormat="1"/>
    <xf numFmtId="0" fontId="0" fillId="0" borderId="0" xfId="0" applyAlignment="1">
      <alignment horizontal="left"/>
    </xf>
    <xf numFmtId="0" fontId="0" fillId="11" borderId="0" xfId="0" applyFill="1"/>
    <xf numFmtId="10" fontId="0" fillId="11" borderId="0" xfId="2" applyNumberFormat="1" applyFont="1" applyFill="1"/>
    <xf numFmtId="0" fontId="0" fillId="1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99FF"/>
      <color rgb="FF66FF99"/>
      <color rgb="FF66FF66"/>
      <color rgb="FFCC66FF"/>
      <color rgb="FFFF9999"/>
      <color rgb="FFFFFF99"/>
      <color rgb="FFFFCCFF"/>
      <color rgb="FFCCECFF"/>
      <color rgb="FFFF99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0"/>
  <sheetViews>
    <sheetView tabSelected="1" zoomScaleNormal="100" workbookViewId="0">
      <selection activeCell="C44" sqref="C44"/>
    </sheetView>
  </sheetViews>
  <sheetFormatPr defaultRowHeight="14.45"/>
  <cols>
    <col min="1" max="1" width="13.625" bestFit="1" customWidth="1"/>
    <col min="2" max="2" width="13.875" customWidth="1"/>
    <col min="3" max="3" width="14" customWidth="1"/>
    <col min="4" max="4" width="13.875" customWidth="1"/>
    <col min="5" max="5" width="12.125" customWidth="1"/>
    <col min="7" max="7" width="6.375" bestFit="1" customWidth="1"/>
    <col min="8" max="8" width="7.875" customWidth="1"/>
    <col min="9" max="9" width="18.125" bestFit="1" customWidth="1"/>
    <col min="10" max="10" width="6" bestFit="1" customWidth="1"/>
    <col min="11" max="11" width="8.125" customWidth="1"/>
    <col min="13" max="13" width="12.5" bestFit="1" customWidth="1"/>
    <col min="14" max="14" width="2.125" customWidth="1"/>
    <col min="15" max="15" width="12.5" bestFit="1" customWidth="1"/>
    <col min="17" max="17" width="21.125" bestFit="1" customWidth="1"/>
    <col min="18" max="18" width="9.5" bestFit="1" customWidth="1"/>
    <col min="19" max="19" width="2.125" customWidth="1"/>
    <col min="20" max="20" width="24.125" bestFit="1" customWidth="1"/>
    <col min="21" max="21" width="9.5" bestFit="1" customWidth="1"/>
  </cols>
  <sheetData>
    <row r="1" spans="1:21" ht="21.6">
      <c r="B1" s="44" t="s">
        <v>0</v>
      </c>
      <c r="C1" s="44" t="s">
        <v>1</v>
      </c>
      <c r="D1" s="44" t="s">
        <v>2</v>
      </c>
      <c r="E1" s="44" t="s">
        <v>3</v>
      </c>
      <c r="H1" s="31"/>
      <c r="I1" s="31"/>
      <c r="J1" s="31"/>
    </row>
    <row r="2" spans="1:21" ht="21.6">
      <c r="A2" t="s">
        <v>4</v>
      </c>
      <c r="B2" s="5">
        <v>60000000</v>
      </c>
      <c r="C2" s="17">
        <f>B8*B7</f>
        <v>63157920</v>
      </c>
      <c r="D2" s="9">
        <f>C2/$C$5</f>
        <v>0.22756911144090583</v>
      </c>
      <c r="E2" s="34">
        <f>B2/$B$5</f>
        <v>0.3</v>
      </c>
      <c r="H2" s="13"/>
      <c r="I2" s="32"/>
      <c r="J2" s="32"/>
    </row>
    <row r="3" spans="1:21" ht="21.6">
      <c r="A3" t="s">
        <v>5</v>
      </c>
      <c r="B3" s="5">
        <v>20000000</v>
      </c>
      <c r="C3" s="17">
        <f>B23*B24</f>
        <v>25000000</v>
      </c>
      <c r="D3" s="9">
        <f t="shared" ref="D3:D4" si="0">C3/$C$5</f>
        <v>9.0079403913596992E-2</v>
      </c>
      <c r="E3" s="34">
        <f t="shared" ref="E3:E5" si="1">B3/$B$5</f>
        <v>0.1</v>
      </c>
      <c r="H3" s="13"/>
      <c r="I3" s="32"/>
      <c r="J3" s="32"/>
    </row>
    <row r="4" spans="1:21" ht="21.6">
      <c r="A4" t="s">
        <v>6</v>
      </c>
      <c r="B4" s="5">
        <v>120000000</v>
      </c>
      <c r="C4" s="17">
        <f>B33*B34</f>
        <v>189375000</v>
      </c>
      <c r="D4" s="9">
        <f t="shared" si="0"/>
        <v>0.68235148464549722</v>
      </c>
      <c r="E4" s="34">
        <f t="shared" si="1"/>
        <v>0.6</v>
      </c>
      <c r="H4" s="13"/>
      <c r="I4" s="32"/>
      <c r="J4" s="32"/>
    </row>
    <row r="5" spans="1:21" ht="21.6">
      <c r="B5" s="5">
        <f>SUM(B2:B4)</f>
        <v>200000000</v>
      </c>
      <c r="C5" s="5">
        <f>SUM(C2:C4)</f>
        <v>277532920</v>
      </c>
      <c r="D5" s="28">
        <f>SUM(D2:D4)</f>
        <v>1</v>
      </c>
      <c r="E5" s="34">
        <f t="shared" si="1"/>
        <v>1</v>
      </c>
      <c r="H5" s="13"/>
      <c r="I5" s="32"/>
      <c r="J5" s="32"/>
    </row>
    <row r="6" spans="1:21" ht="21.6">
      <c r="A6" s="1" t="s">
        <v>7</v>
      </c>
      <c r="B6" s="17"/>
      <c r="C6" s="17"/>
      <c r="D6" s="30"/>
      <c r="E6" s="30"/>
      <c r="H6" s="13"/>
      <c r="I6" s="32"/>
      <c r="J6" s="32"/>
    </row>
    <row r="7" spans="1:21" ht="21.6">
      <c r="A7" t="s">
        <v>8</v>
      </c>
      <c r="B7" s="19">
        <v>60000</v>
      </c>
      <c r="C7" s="5"/>
      <c r="H7" s="33"/>
      <c r="I7" s="32"/>
      <c r="J7" s="32"/>
    </row>
    <row r="8" spans="1:21">
      <c r="A8" t="s">
        <v>9</v>
      </c>
      <c r="B8" s="20">
        <v>1052.6320000000001</v>
      </c>
      <c r="C8" s="5"/>
      <c r="D8" t="s">
        <v>10</v>
      </c>
      <c r="E8" s="8">
        <v>0.04</v>
      </c>
    </row>
    <row r="9" spans="1:21">
      <c r="A9" t="s">
        <v>11</v>
      </c>
      <c r="B9" s="21">
        <v>0.05</v>
      </c>
      <c r="C9" s="5"/>
      <c r="D9" t="s">
        <v>12</v>
      </c>
      <c r="E9" s="12">
        <v>0.16500000000000001</v>
      </c>
    </row>
    <row r="10" spans="1:21">
      <c r="A10" t="s">
        <v>13</v>
      </c>
      <c r="B10" s="22">
        <f>B8*(1-B9)</f>
        <v>1000.0004</v>
      </c>
      <c r="C10" s="5"/>
      <c r="D10" t="s">
        <v>14</v>
      </c>
      <c r="E10" s="40" t="s">
        <v>15</v>
      </c>
    </row>
    <row r="11" spans="1:21">
      <c r="A11" t="s">
        <v>16</v>
      </c>
      <c r="B11" s="21">
        <v>7.0000000000000007E-2</v>
      </c>
      <c r="C11" s="5"/>
      <c r="D11" t="s">
        <v>17</v>
      </c>
      <c r="E11" s="37">
        <v>2.6499999999999999E-2</v>
      </c>
    </row>
    <row r="12" spans="1:21">
      <c r="A12" t="s">
        <v>18</v>
      </c>
      <c r="B12" s="18">
        <v>2</v>
      </c>
      <c r="C12" s="5"/>
    </row>
    <row r="13" spans="1:21">
      <c r="A13" t="s">
        <v>19</v>
      </c>
      <c r="B13" s="18">
        <v>5</v>
      </c>
      <c r="C13" s="5"/>
    </row>
    <row r="14" spans="1:21">
      <c r="A14" t="s">
        <v>20</v>
      </c>
      <c r="B14" s="5">
        <v>1000</v>
      </c>
      <c r="C14" s="5"/>
    </row>
    <row r="15" spans="1:21">
      <c r="A15" s="36" t="s">
        <v>21</v>
      </c>
      <c r="B15" s="35"/>
      <c r="C15" s="5"/>
      <c r="D15" s="36" t="s">
        <v>22</v>
      </c>
      <c r="E15" s="36"/>
      <c r="I15" s="36" t="s">
        <v>23</v>
      </c>
      <c r="J15" s="36"/>
      <c r="L15" s="36" t="s">
        <v>24</v>
      </c>
      <c r="M15" s="35"/>
      <c r="N15" s="35"/>
      <c r="O15" s="10"/>
    </row>
    <row r="16" spans="1:21">
      <c r="A16" s="6" t="s">
        <v>25</v>
      </c>
      <c r="B16" s="23">
        <f>RATE(B13*B12,-B11*B14/B12,B8,-B14)*B12</f>
        <v>5.7731183167933561E-2</v>
      </c>
      <c r="C16" s="5"/>
      <c r="D16" s="6" t="s">
        <v>25</v>
      </c>
      <c r="E16" s="25">
        <f>E8+E11</f>
        <v>6.6500000000000004E-2</v>
      </c>
      <c r="F16" t="s">
        <v>26</v>
      </c>
      <c r="G16" s="8">
        <f>B17-B16</f>
        <v>1.2268720639238923E-2</v>
      </c>
      <c r="I16" s="6" t="s">
        <v>27</v>
      </c>
      <c r="J16" s="23">
        <f>(B16+E16)/2</f>
        <v>6.2115591583966782E-2</v>
      </c>
      <c r="M16" s="49" t="s">
        <v>28</v>
      </c>
      <c r="O16" s="49" t="s">
        <v>29</v>
      </c>
      <c r="Q16" t="s">
        <v>30</v>
      </c>
      <c r="R16" s="14">
        <f>B14*B11/B12+(B14-B8)/(B13*B12)</f>
        <v>29.736799999999995</v>
      </c>
      <c r="S16" s="14"/>
      <c r="T16" t="s">
        <v>31</v>
      </c>
      <c r="U16" s="14">
        <f>B14*B11/B12+(B14-B10)/(B13*B12)</f>
        <v>34.999960000000002</v>
      </c>
    </row>
    <row r="17" spans="1:21">
      <c r="A17" s="6" t="s">
        <v>32</v>
      </c>
      <c r="B17" s="23">
        <f>RATE(B13*B12,-B14*B11/B12,B10,-B14)*B12</f>
        <v>6.9999903807172484E-2</v>
      </c>
      <c r="C17" s="5"/>
      <c r="D17" s="6" t="s">
        <v>32</v>
      </c>
      <c r="E17" s="25">
        <f>E16+G16</f>
        <v>7.8768720639238926E-2</v>
      </c>
      <c r="I17" s="6" t="s">
        <v>33</v>
      </c>
      <c r="J17" s="23">
        <f>(B17+E17)/2</f>
        <v>7.4384312223205712E-2</v>
      </c>
      <c r="L17" t="s">
        <v>34</v>
      </c>
      <c r="M17" s="12">
        <f>R16/R17</f>
        <v>2.8974312005269325E-2</v>
      </c>
      <c r="N17" s="12"/>
      <c r="O17" s="12">
        <f>U16/U17</f>
        <v>3.4999953000009403E-2</v>
      </c>
      <c r="Q17" s="39" t="s">
        <v>35</v>
      </c>
      <c r="R17" s="14">
        <f>0.5*B14+0.5*B8</f>
        <v>1026.316</v>
      </c>
      <c r="S17" s="14"/>
      <c r="T17" s="39" t="s">
        <v>36</v>
      </c>
      <c r="U17" s="14">
        <f>0.5*B14+0.5*B10</f>
        <v>1000.0001999999999</v>
      </c>
    </row>
    <row r="18" spans="1:21">
      <c r="A18" t="s">
        <v>37</v>
      </c>
      <c r="C18" s="5"/>
      <c r="E18" s="8"/>
      <c r="L18" t="s">
        <v>38</v>
      </c>
      <c r="M18" s="12">
        <f>R16/R18</f>
        <v>2.8826482736371565E-2</v>
      </c>
      <c r="N18" s="12"/>
      <c r="O18" s="12">
        <f>U16/U18</f>
        <v>3.4999951600011618E-2</v>
      </c>
      <c r="Q18" s="39" t="s">
        <v>39</v>
      </c>
      <c r="R18" s="14">
        <f>0.4*B14+0.6*B8</f>
        <v>1031.5792000000001</v>
      </c>
      <c r="T18" s="39" t="s">
        <v>40</v>
      </c>
      <c r="U18" s="14">
        <f>0.4*B14+0.6*B10</f>
        <v>1000.00024</v>
      </c>
    </row>
    <row r="19" spans="1:21">
      <c r="C19" s="5"/>
      <c r="E19" s="8"/>
      <c r="L19" t="s">
        <v>41</v>
      </c>
      <c r="M19" s="12">
        <f>R16/R19</f>
        <v>2.8728765090504378E-2</v>
      </c>
      <c r="N19" s="12"/>
      <c r="O19" s="12">
        <f>U16/U19</f>
        <v>3.4999950666679824E-2</v>
      </c>
      <c r="Q19" s="39" t="s">
        <v>42</v>
      </c>
      <c r="R19" s="14">
        <f>(1/3)*B14+(2/3)*B8</f>
        <v>1035.088</v>
      </c>
      <c r="T19" s="39" t="s">
        <v>43</v>
      </c>
      <c r="U19" s="14">
        <f>(1/3)*B14+(2/3)*B10</f>
        <v>1000.0002666666667</v>
      </c>
    </row>
    <row r="20" spans="1:21">
      <c r="M20" s="49" t="s">
        <v>25</v>
      </c>
      <c r="O20" s="49" t="s">
        <v>44</v>
      </c>
      <c r="Q20" s="39" t="s">
        <v>45</v>
      </c>
      <c r="R20" s="45">
        <f>B12</f>
        <v>2</v>
      </c>
      <c r="S20" s="45"/>
      <c r="T20" s="39" t="s">
        <v>45</v>
      </c>
      <c r="U20" s="45">
        <f>B12</f>
        <v>2</v>
      </c>
    </row>
    <row r="21" spans="1:21">
      <c r="A21" s="1" t="s">
        <v>5</v>
      </c>
      <c r="L21" t="s">
        <v>34</v>
      </c>
      <c r="M21" s="12">
        <f>M17*R20</f>
        <v>5.794862401053865E-2</v>
      </c>
      <c r="N21" s="12"/>
      <c r="O21" s="12">
        <f>O17*U20</f>
        <v>6.9999906000018805E-2</v>
      </c>
    </row>
    <row r="22" spans="1:21">
      <c r="A22" t="s">
        <v>20</v>
      </c>
      <c r="B22" s="15">
        <v>10000</v>
      </c>
      <c r="L22" s="47" t="s">
        <v>38</v>
      </c>
      <c r="M22" s="48">
        <f>M18*R20</f>
        <v>5.765296547274313E-2</v>
      </c>
      <c r="N22" s="48"/>
      <c r="O22" s="48">
        <f>O18*U20</f>
        <v>6.9999903200023236E-2</v>
      </c>
      <c r="P22" s="46"/>
      <c r="Q22" s="46" t="s">
        <v>46</v>
      </c>
    </row>
    <row r="23" spans="1:21">
      <c r="A23" t="s">
        <v>8</v>
      </c>
      <c r="B23" s="19">
        <v>2000</v>
      </c>
      <c r="L23" t="s">
        <v>41</v>
      </c>
      <c r="M23" s="12">
        <f>M19*R20</f>
        <v>5.7457530181008756E-2</v>
      </c>
      <c r="N23" s="12"/>
      <c r="O23" s="12">
        <f>O19*U20</f>
        <v>6.9999901333359649E-2</v>
      </c>
    </row>
    <row r="24" spans="1:21">
      <c r="A24" t="s">
        <v>9</v>
      </c>
      <c r="B24" s="15">
        <v>12500</v>
      </c>
    </row>
    <row r="25" spans="1:21">
      <c r="A25" t="s">
        <v>13</v>
      </c>
      <c r="B25" s="2">
        <f>B24*(1-B26)</f>
        <v>10000</v>
      </c>
    </row>
    <row r="26" spans="1:21">
      <c r="A26" t="s">
        <v>47</v>
      </c>
      <c r="B26" s="11">
        <v>0.2</v>
      </c>
    </row>
    <row r="27" spans="1:21">
      <c r="A27" t="s">
        <v>48</v>
      </c>
      <c r="B27" s="16">
        <v>0.1</v>
      </c>
    </row>
    <row r="28" spans="1:21">
      <c r="A28" t="s">
        <v>49</v>
      </c>
      <c r="B28" s="14">
        <f>B27*B22</f>
        <v>1000</v>
      </c>
    </row>
    <row r="29" spans="1:21">
      <c r="A29" s="6" t="s">
        <v>50</v>
      </c>
      <c r="B29" s="23">
        <f>B28/B25</f>
        <v>0.1</v>
      </c>
    </row>
    <row r="30" spans="1:21">
      <c r="B30" s="29"/>
    </row>
    <row r="31" spans="1:21">
      <c r="A31" s="1" t="s">
        <v>6</v>
      </c>
      <c r="B31" s="16"/>
    </row>
    <row r="32" spans="1:21">
      <c r="A32" t="s">
        <v>20</v>
      </c>
      <c r="B32">
        <v>10</v>
      </c>
      <c r="D32" s="41" t="s">
        <v>51</v>
      </c>
      <c r="E32">
        <v>0.69579999999999997</v>
      </c>
      <c r="G32" s="10" t="s">
        <v>52</v>
      </c>
      <c r="H32" s="10"/>
    </row>
    <row r="33" spans="1:8">
      <c r="A33" t="s">
        <v>8</v>
      </c>
      <c r="B33" s="19">
        <v>7500000</v>
      </c>
      <c r="G33" t="s">
        <v>53</v>
      </c>
      <c r="H33" s="12">
        <f>B44/B34+B43</f>
        <v>0.13108960149939006</v>
      </c>
    </row>
    <row r="34" spans="1:8">
      <c r="A34" t="s">
        <v>9</v>
      </c>
      <c r="B34" s="4">
        <v>25.25</v>
      </c>
      <c r="G34" t="s">
        <v>54</v>
      </c>
      <c r="H34" s="12">
        <f>B44/B36+B43</f>
        <v>0.16142521478867136</v>
      </c>
    </row>
    <row r="35" spans="1:8">
      <c r="A35" t="s">
        <v>55</v>
      </c>
      <c r="B35" s="21">
        <v>0.2145</v>
      </c>
      <c r="G35" t="s">
        <v>56</v>
      </c>
      <c r="H35" s="8">
        <f>H34-H33</f>
        <v>3.0335613289281305E-2</v>
      </c>
    </row>
    <row r="36" spans="1:8">
      <c r="A36" t="s">
        <v>13</v>
      </c>
      <c r="B36" s="3">
        <f>B34*(1-B35)</f>
        <v>19.833874999999999</v>
      </c>
      <c r="C36" s="16"/>
      <c r="G36" s="10" t="s">
        <v>57</v>
      </c>
      <c r="H36" s="10"/>
    </row>
    <row r="37" spans="1:8">
      <c r="A37" t="s">
        <v>58</v>
      </c>
      <c r="B37">
        <v>2.75</v>
      </c>
      <c r="G37" t="s">
        <v>53</v>
      </c>
      <c r="H37" s="8">
        <f>E8+(E9-E8)*E32</f>
        <v>0.126975</v>
      </c>
    </row>
    <row r="38" spans="1:8">
      <c r="A38" t="s">
        <v>59</v>
      </c>
      <c r="B38">
        <v>2.2559480000000001</v>
      </c>
      <c r="C38" s="39" t="s">
        <v>60</v>
      </c>
      <c r="D38" s="46">
        <v>10</v>
      </c>
      <c r="G38" t="s">
        <v>54</v>
      </c>
      <c r="H38" s="8">
        <f>H37+H35</f>
        <v>0.15731061328928131</v>
      </c>
    </row>
    <row r="39" spans="1:8">
      <c r="A39" t="s">
        <v>51</v>
      </c>
      <c r="B39" s="38">
        <v>0.1</v>
      </c>
      <c r="G39" s="10" t="s">
        <v>61</v>
      </c>
      <c r="H39" s="10"/>
    </row>
    <row r="40" spans="1:8">
      <c r="A40" t="s">
        <v>62</v>
      </c>
      <c r="B40" s="16">
        <f>(B37/B38)^(1/D38)-1</f>
        <v>2.0000444209271384E-2</v>
      </c>
      <c r="G40" t="s">
        <v>53</v>
      </c>
      <c r="H40" s="42" t="s">
        <v>63</v>
      </c>
    </row>
    <row r="41" spans="1:8">
      <c r="A41" s="7" t="s">
        <v>64</v>
      </c>
      <c r="B41" s="42" t="s">
        <v>63</v>
      </c>
      <c r="G41" t="s">
        <v>54</v>
      </c>
      <c r="H41" s="43" t="s">
        <v>63</v>
      </c>
    </row>
    <row r="42" spans="1:8">
      <c r="A42" s="7" t="s">
        <v>65</v>
      </c>
      <c r="B42" s="42" t="s">
        <v>63</v>
      </c>
      <c r="G42" s="10" t="s">
        <v>66</v>
      </c>
      <c r="H42" s="10"/>
    </row>
    <row r="43" spans="1:8">
      <c r="A43" t="s">
        <v>67</v>
      </c>
      <c r="B43" s="24">
        <f>B40</f>
        <v>2.0000444209271384E-2</v>
      </c>
      <c r="C43" t="s">
        <v>68</v>
      </c>
      <c r="G43" t="s">
        <v>53</v>
      </c>
      <c r="H43" s="12">
        <f>(H33+H37)/2</f>
        <v>0.12903230074969502</v>
      </c>
    </row>
    <row r="44" spans="1:8">
      <c r="A44" t="s">
        <v>69</v>
      </c>
      <c r="B44" s="9">
        <f>B37*(1+B43)</f>
        <v>2.8050012215754965</v>
      </c>
      <c r="G44" t="s">
        <v>54</v>
      </c>
      <c r="H44" s="12">
        <f>(H34+H38)/2</f>
        <v>0.15936791403897632</v>
      </c>
    </row>
    <row r="45" spans="1:8">
      <c r="B45" s="16"/>
      <c r="D45" s="39" t="s">
        <v>70</v>
      </c>
      <c r="E45" s="12">
        <v>0.2</v>
      </c>
    </row>
    <row r="46" spans="1:8">
      <c r="A46" s="10"/>
      <c r="B46" s="26" t="s">
        <v>71</v>
      </c>
      <c r="C46" s="10"/>
      <c r="E46" s="44" t="s">
        <v>72</v>
      </c>
      <c r="F46" s="44" t="s">
        <v>73</v>
      </c>
    </row>
    <row r="47" spans="1:8">
      <c r="A47" t="s">
        <v>74</v>
      </c>
      <c r="B47" s="27">
        <f>$E$47*$F$47*(1-$E$45)+$E$48*$F$48+$E$49*F49</f>
        <v>0.11059537984536066</v>
      </c>
      <c r="C47" s="16"/>
      <c r="D47" s="46" t="s">
        <v>4</v>
      </c>
      <c r="E47" s="9">
        <f>D2</f>
        <v>0.22756911144090583</v>
      </c>
      <c r="F47" s="8">
        <f>J17</f>
        <v>7.4384312223205712E-2</v>
      </c>
      <c r="G47" t="s">
        <v>32</v>
      </c>
    </row>
    <row r="48" spans="1:8">
      <c r="A48" t="s">
        <v>75</v>
      </c>
      <c r="B48" s="27">
        <f>$E$47*$F$47*(1-$E$45)+$E$48*$F$48+$E$49*F50</f>
        <v>0.13129493061093345</v>
      </c>
      <c r="C48" s="16"/>
      <c r="D48" s="46" t="s">
        <v>76</v>
      </c>
      <c r="E48" s="9">
        <f>D3</f>
        <v>9.0079403913596992E-2</v>
      </c>
      <c r="F48" s="8">
        <f>B29</f>
        <v>0.1</v>
      </c>
      <c r="G48" t="s">
        <v>50</v>
      </c>
    </row>
    <row r="49" spans="2:7">
      <c r="B49" s="12"/>
      <c r="D49" s="46" t="s">
        <v>6</v>
      </c>
      <c r="E49" s="9">
        <f>D4</f>
        <v>0.68235148464549722</v>
      </c>
      <c r="F49" s="8">
        <f>H43</f>
        <v>0.12903230074969502</v>
      </c>
      <c r="G49" t="s">
        <v>53</v>
      </c>
    </row>
    <row r="50" spans="2:7">
      <c r="B50" s="12"/>
      <c r="F50" s="8">
        <f>H44</f>
        <v>0.15936791403897632</v>
      </c>
      <c r="G50" t="s">
        <v>54</v>
      </c>
    </row>
  </sheetData>
  <pageMargins left="0.7" right="0.7" top="0.75" bottom="0.75" header="0.3" footer="0.3"/>
  <pageSetup paperSize="9" scale="97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7B9D7A6952A4694293DB69BEA92D591A" ma:contentTypeVersion="3" ma:contentTypeDescription="สร้างเอกสารใหม่" ma:contentTypeScope="" ma:versionID="14adf363d417e1002e1c2ec2392b45ad">
  <xsd:schema xmlns:xsd="http://www.w3.org/2001/XMLSchema" xmlns:xs="http://www.w3.org/2001/XMLSchema" xmlns:p="http://schemas.microsoft.com/office/2006/metadata/properties" xmlns:ns2="b5766b90-b63f-43d9-b136-8637ec9863aa" targetNamespace="http://schemas.microsoft.com/office/2006/metadata/properties" ma:root="true" ma:fieldsID="1ae3f4e5beded59e426d624b5252dfac" ns2:_="">
    <xsd:import namespace="b5766b90-b63f-43d9-b136-8637ec9863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766b90-b63f-43d9-b136-8637ec9863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F33A23-32AC-4715-935D-4A17D37EA89F}"/>
</file>

<file path=customXml/itemProps2.xml><?xml version="1.0" encoding="utf-8"?>
<ds:datastoreItem xmlns:ds="http://schemas.openxmlformats.org/officeDocument/2006/customXml" ds:itemID="{0F3FA6BD-0A85-43AE-A847-14818D403F86}"/>
</file>

<file path=customXml/itemProps3.xml><?xml version="1.0" encoding="utf-8"?>
<ds:datastoreItem xmlns:ds="http://schemas.openxmlformats.org/officeDocument/2006/customXml" ds:itemID="{3C7C41C6-9DFF-4645-A466-7EAECD7AE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warisara sutthakit</cp:lastModifiedBy>
  <cp:revision/>
  <dcterms:created xsi:type="dcterms:W3CDTF">2013-10-02T04:56:34Z</dcterms:created>
  <dcterms:modified xsi:type="dcterms:W3CDTF">2023-11-25T04:43:24Z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0x0101007B9D7A6952A4694293DB69BEA92D591A</vt:lpwstr>
  </property>
</Properties>
</file>