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nkofthailand.sharepoint.com/sites/RAD-RiskTeam/Shared Documents/General/Stress test/Supervisory stress test/SST 2025/Template/SFIs/"/>
    </mc:Choice>
  </mc:AlternateContent>
  <bookViews>
    <workbookView xWindow="-108" yWindow="-108" windowWidth="23256" windowHeight="12576" tabRatio="809" firstSheet="1" activeTab="1" xr2:uid="{949CC499-6039-42E3-91C4-D0BA03A30774}"/>
  </bookViews>
  <sheets>
    <sheet name="Content" sheetId="10" state="hidden" r:id="rId1"/>
    <sheet name="1.1 CR_Base" sheetId="15" r:id="rId2"/>
    <sheet name="1.2 CR_Adverse" sheetId="44" r:id="rId3"/>
    <sheet name="2. MKT" sheetId="18" r:id="rId4"/>
    <sheet name="3. Investment" sheetId="41" r:id="rId5"/>
    <sheet name="4. Provision" sheetId="5" r:id="rId6"/>
    <sheet name="5. Profit" sheetId="4" r:id="rId7"/>
    <sheet name="6. BIS" sheetId="20" r:id="rId8"/>
    <sheet name="Bank_ContactPers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5" l="1"/>
  <c r="L9" i="5"/>
  <c r="K9" i="5"/>
  <c r="I9" i="5"/>
  <c r="H9" i="5"/>
  <c r="V19" i="41"/>
  <c r="U19" i="41"/>
  <c r="T19" i="41"/>
  <c r="Q19" i="41"/>
  <c r="R19" i="41"/>
  <c r="P19" i="41"/>
  <c r="M17" i="41"/>
  <c r="L17" i="41"/>
  <c r="K17" i="41"/>
  <c r="M16" i="41"/>
  <c r="L16" i="41"/>
  <c r="K16" i="41"/>
  <c r="H16" i="41"/>
  <c r="I16" i="41"/>
  <c r="H17" i="41"/>
  <c r="I17" i="41"/>
  <c r="G16" i="41"/>
  <c r="G17" i="41"/>
  <c r="DB38" i="44"/>
  <c r="DB24" i="44"/>
  <c r="DB18" i="44"/>
  <c r="DB15" i="44" s="1"/>
  <c r="DG52" i="44"/>
  <c r="DE52" i="44"/>
  <c r="DB52" i="44"/>
  <c r="DA52" i="44"/>
  <c r="CZ52" i="44"/>
  <c r="CX52" i="44"/>
  <c r="CW52" i="44"/>
  <c r="CV52" i="44"/>
  <c r="CU52" i="44"/>
  <c r="CT52" i="44"/>
  <c r="CS52" i="44"/>
  <c r="CR52" i="44"/>
  <c r="CQ52" i="44"/>
  <c r="CO52" i="44"/>
  <c r="CN52" i="44"/>
  <c r="CM52" i="44"/>
  <c r="CK52" i="44"/>
  <c r="CJ52" i="44"/>
  <c r="CI52" i="44"/>
  <c r="CG52" i="44"/>
  <c r="CE52" i="44"/>
  <c r="CC52" i="44"/>
  <c r="CA52" i="44"/>
  <c r="BX52" i="44"/>
  <c r="BW52" i="44"/>
  <c r="BV52" i="44"/>
  <c r="BT52" i="44"/>
  <c r="BS52" i="44"/>
  <c r="BR52" i="44"/>
  <c r="BQ52" i="44"/>
  <c r="BP52" i="44"/>
  <c r="BO52" i="44"/>
  <c r="BN52" i="44"/>
  <c r="BM52" i="44"/>
  <c r="BK52" i="44"/>
  <c r="BJ52" i="44"/>
  <c r="BI52" i="44"/>
  <c r="BG52" i="44"/>
  <c r="BF52" i="44"/>
  <c r="BE52" i="44"/>
  <c r="BC52" i="44"/>
  <c r="BA52" i="44"/>
  <c r="AY52" i="44"/>
  <c r="AW52" i="44"/>
  <c r="AT52" i="44"/>
  <c r="AS52" i="44"/>
  <c r="AR52" i="44"/>
  <c r="AP52" i="44"/>
  <c r="AO52" i="44"/>
  <c r="AN52" i="44"/>
  <c r="AM52" i="44"/>
  <c r="AL52" i="44"/>
  <c r="AK52" i="44"/>
  <c r="AJ52" i="44"/>
  <c r="AI52" i="44"/>
  <c r="AG52" i="44"/>
  <c r="AF52" i="44"/>
  <c r="AE52" i="44"/>
  <c r="AC52" i="44"/>
  <c r="AB52" i="44"/>
  <c r="AA52" i="44"/>
  <c r="Y52" i="44"/>
  <c r="W52" i="44"/>
  <c r="T52" i="44"/>
  <c r="S52" i="44"/>
  <c r="R52" i="44"/>
  <c r="P52" i="44"/>
  <c r="O52" i="44"/>
  <c r="N52" i="44"/>
  <c r="M52" i="44"/>
  <c r="L52" i="44"/>
  <c r="K52" i="44"/>
  <c r="J52" i="44"/>
  <c r="I52" i="44"/>
  <c r="G52" i="44"/>
  <c r="F52" i="44"/>
  <c r="E52" i="44"/>
  <c r="D52" i="44"/>
  <c r="C52" i="44" s="1"/>
  <c r="O38" i="44"/>
  <c r="O24" i="44"/>
  <c r="O18" i="44"/>
  <c r="AK38" i="44"/>
  <c r="D22" i="20"/>
  <c r="D23" i="20"/>
  <c r="D8" i="20"/>
  <c r="DG24" i="44"/>
  <c r="DG23" i="44" s="1"/>
  <c r="DE24" i="44"/>
  <c r="DA24" i="44"/>
  <c r="CZ24" i="44"/>
  <c r="CX24" i="44"/>
  <c r="CW24" i="44"/>
  <c r="CV24" i="44"/>
  <c r="CU24" i="44"/>
  <c r="CT24" i="44"/>
  <c r="CS24" i="44"/>
  <c r="CR24" i="44"/>
  <c r="CQ24" i="44"/>
  <c r="CO24" i="44"/>
  <c r="CN24" i="44"/>
  <c r="CM24" i="44"/>
  <c r="CK24" i="44"/>
  <c r="CJ24" i="44"/>
  <c r="CI24" i="44"/>
  <c r="CG24" i="44"/>
  <c r="CE24" i="44"/>
  <c r="DF22" i="44"/>
  <c r="DC22" i="44"/>
  <c r="DF21" i="44"/>
  <c r="DC21" i="44"/>
  <c r="DF20" i="44"/>
  <c r="DC20" i="44"/>
  <c r="DF19" i="44"/>
  <c r="DC19" i="44"/>
  <c r="DG18" i="44"/>
  <c r="DG15" i="44" s="1"/>
  <c r="DE18" i="44"/>
  <c r="DE15" i="44" s="1"/>
  <c r="DA18" i="44"/>
  <c r="DA15" i="44" s="1"/>
  <c r="CZ18" i="44"/>
  <c r="CX18" i="44"/>
  <c r="CW18" i="44"/>
  <c r="CV18" i="44"/>
  <c r="CU18" i="44"/>
  <c r="CT18" i="44"/>
  <c r="CS18" i="44"/>
  <c r="CR18" i="44"/>
  <c r="CQ18" i="44"/>
  <c r="CO18" i="44"/>
  <c r="CO15" i="44" s="1"/>
  <c r="CN18" i="44"/>
  <c r="CN15" i="44" s="1"/>
  <c r="CM18" i="44"/>
  <c r="CM15" i="44" s="1"/>
  <c r="CK18" i="44"/>
  <c r="CK15" i="44" s="1"/>
  <c r="CJ18" i="44"/>
  <c r="CJ15" i="44" s="1"/>
  <c r="CI18" i="44"/>
  <c r="CI15" i="44" s="1"/>
  <c r="CG18" i="44"/>
  <c r="CG15" i="44" s="1"/>
  <c r="CE18" i="44"/>
  <c r="DC17" i="44"/>
  <c r="DC16" i="44"/>
  <c r="CZ15" i="44"/>
  <c r="CX15" i="44"/>
  <c r="CV15" i="44"/>
  <c r="CS15" i="44"/>
  <c r="CE15" i="44"/>
  <c r="DG57" i="44"/>
  <c r="DE57" i="44"/>
  <c r="DB57" i="44"/>
  <c r="DA57" i="44"/>
  <c r="CZ57" i="44"/>
  <c r="CX57" i="44"/>
  <c r="CW57" i="44"/>
  <c r="CV57" i="44"/>
  <c r="CU57" i="44"/>
  <c r="CT57" i="44"/>
  <c r="CS57" i="44"/>
  <c r="CR57" i="44"/>
  <c r="CQ57" i="44"/>
  <c r="CO57" i="44"/>
  <c r="CN57" i="44"/>
  <c r="CM57" i="44"/>
  <c r="CK57" i="44"/>
  <c r="CJ57" i="44"/>
  <c r="CI57" i="44"/>
  <c r="CG57" i="44"/>
  <c r="CE57" i="44"/>
  <c r="CC57" i="44"/>
  <c r="CA57" i="44"/>
  <c r="BX57" i="44"/>
  <c r="BW57" i="44"/>
  <c r="BV57" i="44"/>
  <c r="BT57" i="44"/>
  <c r="BS57" i="44"/>
  <c r="BR57" i="44"/>
  <c r="BQ57" i="44"/>
  <c r="BP57" i="44"/>
  <c r="BO57" i="44"/>
  <c r="BN57" i="44"/>
  <c r="BM57" i="44"/>
  <c r="BK57" i="44"/>
  <c r="BJ57" i="44"/>
  <c r="BI57" i="44"/>
  <c r="BG57" i="44"/>
  <c r="BF57" i="44"/>
  <c r="BE57" i="44"/>
  <c r="BC57" i="44"/>
  <c r="BA57" i="44"/>
  <c r="AY57" i="44"/>
  <c r="AW57" i="44"/>
  <c r="AT57" i="44"/>
  <c r="AS57" i="44"/>
  <c r="AR57" i="44"/>
  <c r="AG57" i="44"/>
  <c r="AF57" i="44"/>
  <c r="AE57" i="44"/>
  <c r="AC57" i="44"/>
  <c r="AB57" i="44"/>
  <c r="AA57" i="44"/>
  <c r="Y57" i="44"/>
  <c r="W57" i="44"/>
  <c r="W23" i="44" s="1"/>
  <c r="AU60" i="44"/>
  <c r="AU59" i="44"/>
  <c r="AU58" i="44"/>
  <c r="AP57" i="44"/>
  <c r="AO57" i="44"/>
  <c r="AN57" i="44"/>
  <c r="AM57" i="44"/>
  <c r="AL57" i="44"/>
  <c r="AK57" i="44"/>
  <c r="AJ57" i="44"/>
  <c r="AI57" i="44"/>
  <c r="T57" i="44"/>
  <c r="S57" i="44"/>
  <c r="R57" i="44"/>
  <c r="L57" i="44"/>
  <c r="I57" i="44"/>
  <c r="J57" i="44"/>
  <c r="M57" i="44"/>
  <c r="O57" i="44"/>
  <c r="P57" i="44"/>
  <c r="N57" i="44"/>
  <c r="K57" i="44"/>
  <c r="G57" i="44"/>
  <c r="F57" i="44"/>
  <c r="E57" i="44"/>
  <c r="D57" i="44"/>
  <c r="T24" i="44"/>
  <c r="S24" i="44"/>
  <c r="R24" i="44"/>
  <c r="P24" i="44"/>
  <c r="N24" i="44"/>
  <c r="M24" i="44"/>
  <c r="L24" i="44"/>
  <c r="K24" i="44"/>
  <c r="J24" i="44"/>
  <c r="I24" i="44"/>
  <c r="G24" i="44"/>
  <c r="F24" i="44"/>
  <c r="E24" i="44"/>
  <c r="D24" i="44"/>
  <c r="T23" i="44"/>
  <c r="U22" i="44"/>
  <c r="C22" i="44"/>
  <c r="U21" i="44"/>
  <c r="C21" i="44"/>
  <c r="U20" i="44"/>
  <c r="C20" i="44"/>
  <c r="U19" i="44"/>
  <c r="C19" i="44"/>
  <c r="T18" i="44"/>
  <c r="T15" i="44" s="1"/>
  <c r="S18" i="44"/>
  <c r="S15" i="44" s="1"/>
  <c r="R18" i="44"/>
  <c r="R15" i="44" s="1"/>
  <c r="P18" i="44"/>
  <c r="P15" i="44" s="1"/>
  <c r="O15" i="44" s="1"/>
  <c r="N18" i="44"/>
  <c r="N15" i="44" s="1"/>
  <c r="M18" i="44"/>
  <c r="L18" i="44"/>
  <c r="L15" i="44" s="1"/>
  <c r="K18" i="44"/>
  <c r="K15" i="44" s="1"/>
  <c r="J15" i="44" s="1"/>
  <c r="J18" i="44"/>
  <c r="I18" i="44"/>
  <c r="G18" i="44"/>
  <c r="G15" i="44" s="1"/>
  <c r="F18" i="44"/>
  <c r="F15" i="44" s="1"/>
  <c r="E18" i="44"/>
  <c r="E15" i="44" s="1"/>
  <c r="D18" i="44"/>
  <c r="D15" i="44" s="1"/>
  <c r="U17" i="44"/>
  <c r="C17" i="44"/>
  <c r="U16" i="44"/>
  <c r="C16" i="44"/>
  <c r="AY24" i="44"/>
  <c r="AW24" i="44"/>
  <c r="AT24" i="44"/>
  <c r="AS24" i="44"/>
  <c r="AR24" i="44"/>
  <c r="AP24" i="44"/>
  <c r="AP23" i="44" s="1"/>
  <c r="AO24" i="44"/>
  <c r="AN24" i="44"/>
  <c r="AM24" i="44"/>
  <c r="AL24" i="44"/>
  <c r="AK24" i="44"/>
  <c r="AJ24" i="44"/>
  <c r="AI24" i="44"/>
  <c r="AG24" i="44"/>
  <c r="AF24" i="44"/>
  <c r="AE24" i="44"/>
  <c r="AC24" i="44"/>
  <c r="AB24" i="44"/>
  <c r="AA24" i="44"/>
  <c r="Y24" i="44"/>
  <c r="W24" i="44"/>
  <c r="AX22" i="44"/>
  <c r="AU22" i="44"/>
  <c r="AX21" i="44"/>
  <c r="AU21" i="44"/>
  <c r="AX20" i="44"/>
  <c r="AU20" i="44"/>
  <c r="AX19" i="44"/>
  <c r="AU19" i="44"/>
  <c r="AY18" i="44"/>
  <c r="AY15" i="44" s="1"/>
  <c r="AW18" i="44"/>
  <c r="AW15" i="44" s="1"/>
  <c r="AT18" i="44"/>
  <c r="AT15" i="44" s="1"/>
  <c r="AS18" i="44"/>
  <c r="AS15" i="44" s="1"/>
  <c r="AR18" i="44"/>
  <c r="AP18" i="44"/>
  <c r="AO18" i="44"/>
  <c r="AN18" i="44"/>
  <c r="AN15" i="44" s="1"/>
  <c r="AM18" i="44"/>
  <c r="AL18" i="44"/>
  <c r="AK18" i="44"/>
  <c r="AJ18" i="44"/>
  <c r="AI18" i="44"/>
  <c r="AI15" i="44" s="1"/>
  <c r="AG18" i="44"/>
  <c r="AG15" i="44" s="1"/>
  <c r="AF18" i="44"/>
  <c r="AF15" i="44" s="1"/>
  <c r="AE18" i="44"/>
  <c r="AE15" i="44" s="1"/>
  <c r="AC18" i="44"/>
  <c r="AB18" i="44"/>
  <c r="AA18" i="44"/>
  <c r="AA15" i="44" s="1"/>
  <c r="Y18" i="44"/>
  <c r="Y15" i="44" s="1"/>
  <c r="W18" i="44"/>
  <c r="AU17" i="44"/>
  <c r="AU16" i="44"/>
  <c r="AR15" i="44"/>
  <c r="AP15" i="44"/>
  <c r="AK15" i="44"/>
  <c r="AJ15" i="44"/>
  <c r="AC15" i="44"/>
  <c r="AB15" i="44"/>
  <c r="W15" i="44"/>
  <c r="CC24" i="44"/>
  <c r="CA24" i="44"/>
  <c r="BX24" i="44"/>
  <c r="BW24" i="44"/>
  <c r="BV24" i="44"/>
  <c r="BT24" i="44"/>
  <c r="BS24" i="44"/>
  <c r="BR24" i="44"/>
  <c r="BQ24" i="44"/>
  <c r="BP24" i="44"/>
  <c r="BO24" i="44"/>
  <c r="BN24" i="44"/>
  <c r="BM24" i="44"/>
  <c r="BK24" i="44"/>
  <c r="BJ24" i="44"/>
  <c r="BI24" i="44"/>
  <c r="BG24" i="44"/>
  <c r="BF24" i="44"/>
  <c r="BE24" i="44"/>
  <c r="BC24" i="44"/>
  <c r="BA24" i="44"/>
  <c r="CB22" i="44"/>
  <c r="BY22" i="44"/>
  <c r="CB21" i="44"/>
  <c r="BY21" i="44"/>
  <c r="CB20" i="44"/>
  <c r="BY20" i="44"/>
  <c r="CB19" i="44"/>
  <c r="BY19" i="44"/>
  <c r="CC18" i="44"/>
  <c r="CA18" i="44"/>
  <c r="CA15" i="44" s="1"/>
  <c r="BX18" i="44"/>
  <c r="BW18" i="44"/>
  <c r="BW15" i="44" s="1"/>
  <c r="BV18" i="44"/>
  <c r="BT18" i="44"/>
  <c r="BT15" i="44" s="1"/>
  <c r="BS18" i="44"/>
  <c r="BR18" i="44"/>
  <c r="BR15" i="44" s="1"/>
  <c r="BQ18" i="44"/>
  <c r="BP18" i="44"/>
  <c r="BO18" i="44"/>
  <c r="BO15" i="44" s="1"/>
  <c r="BN18" i="44"/>
  <c r="BN15" i="44" s="1"/>
  <c r="BM18" i="44"/>
  <c r="BK18" i="44"/>
  <c r="BJ18" i="44"/>
  <c r="BJ15" i="44" s="1"/>
  <c r="BI18" i="44"/>
  <c r="BI15" i="44" s="1"/>
  <c r="BG18" i="44"/>
  <c r="BF18" i="44"/>
  <c r="BF15" i="44" s="1"/>
  <c r="BE18" i="44"/>
  <c r="BE15" i="44" s="1"/>
  <c r="BC18" i="44"/>
  <c r="BA18" i="44"/>
  <c r="BA15" i="44" s="1"/>
  <c r="BY17" i="44"/>
  <c r="BY16" i="44"/>
  <c r="CC15" i="44"/>
  <c r="BX15" i="44"/>
  <c r="BV15" i="44"/>
  <c r="BK15" i="44"/>
  <c r="BG15" i="44"/>
  <c r="BC15" i="44"/>
  <c r="DG24" i="15"/>
  <c r="DE24" i="15"/>
  <c r="DB24" i="15"/>
  <c r="DA24" i="15"/>
  <c r="CZ24" i="15"/>
  <c r="CX24" i="15"/>
  <c r="CW24" i="15"/>
  <c r="CV24" i="15"/>
  <c r="CU24" i="15"/>
  <c r="CT24" i="15"/>
  <c r="CS24" i="15"/>
  <c r="CR24" i="15"/>
  <c r="CQ24" i="15"/>
  <c r="CO24" i="15"/>
  <c r="CN24" i="15"/>
  <c r="CM24" i="15"/>
  <c r="CK24" i="15"/>
  <c r="CJ24" i="15"/>
  <c r="CJ23" i="15" s="1"/>
  <c r="CI24" i="15"/>
  <c r="CG24" i="15"/>
  <c r="CE24" i="15"/>
  <c r="CX23" i="15"/>
  <c r="CS23" i="15"/>
  <c r="DF22" i="15"/>
  <c r="DC22" i="15"/>
  <c r="DF21" i="15"/>
  <c r="DC21" i="15"/>
  <c r="DF20" i="15"/>
  <c r="DC20" i="15"/>
  <c r="DF19" i="15"/>
  <c r="DC19" i="15"/>
  <c r="DG18" i="15"/>
  <c r="DG15" i="15" s="1"/>
  <c r="DE18" i="15"/>
  <c r="DE15" i="15" s="1"/>
  <c r="DB18" i="15"/>
  <c r="DB15" i="15" s="1"/>
  <c r="DA18" i="15"/>
  <c r="DA15" i="15" s="1"/>
  <c r="CZ18" i="15"/>
  <c r="CZ15" i="15" s="1"/>
  <c r="CX18" i="15"/>
  <c r="CW18" i="15"/>
  <c r="CV18" i="15"/>
  <c r="CU18" i="15"/>
  <c r="CT18" i="15"/>
  <c r="CS18" i="15"/>
  <c r="CS15" i="15" s="1"/>
  <c r="CR18" i="15"/>
  <c r="CQ18" i="15"/>
  <c r="CO18" i="15"/>
  <c r="CO15" i="15" s="1"/>
  <c r="CN18" i="15"/>
  <c r="CN15" i="15" s="1"/>
  <c r="CM18" i="15"/>
  <c r="CM15" i="15" s="1"/>
  <c r="CK18" i="15"/>
  <c r="CK15" i="15" s="1"/>
  <c r="CJ18" i="15"/>
  <c r="CJ15" i="15" s="1"/>
  <c r="CI18" i="15"/>
  <c r="CI15" i="15" s="1"/>
  <c r="CG18" i="15"/>
  <c r="CE18" i="15"/>
  <c r="CE15" i="15" s="1"/>
  <c r="DC17" i="15"/>
  <c r="DC16" i="15"/>
  <c r="CX15" i="15"/>
  <c r="CV15" i="15"/>
  <c r="CG15" i="15"/>
  <c r="CC24" i="15"/>
  <c r="CA24" i="15"/>
  <c r="BX24" i="15"/>
  <c r="BX23" i="15" s="1"/>
  <c r="BW24" i="15"/>
  <c r="BW23" i="15" s="1"/>
  <c r="BV24" i="15"/>
  <c r="BT24" i="15"/>
  <c r="BS24" i="15"/>
  <c r="BR24" i="15"/>
  <c r="BQ24" i="15"/>
  <c r="BP24" i="15"/>
  <c r="BO24" i="15"/>
  <c r="BN24" i="15"/>
  <c r="BM24" i="15"/>
  <c r="BK24" i="15"/>
  <c r="BK23" i="15" s="1"/>
  <c r="BJ24" i="15"/>
  <c r="BI24" i="15"/>
  <c r="BI23" i="15" s="1"/>
  <c r="BG24" i="15"/>
  <c r="BG23" i="15" s="1"/>
  <c r="BF24" i="15"/>
  <c r="BE24" i="15"/>
  <c r="BC24" i="15"/>
  <c r="BA24" i="15"/>
  <c r="CB22" i="15"/>
  <c r="BY22" i="15"/>
  <c r="CB21" i="15"/>
  <c r="BY21" i="15"/>
  <c r="CB20" i="15"/>
  <c r="BY20" i="15"/>
  <c r="CB19" i="15"/>
  <c r="BY19" i="15"/>
  <c r="CC18" i="15"/>
  <c r="CC15" i="15" s="1"/>
  <c r="CA18" i="15"/>
  <c r="CA15" i="15" s="1"/>
  <c r="BX18" i="15"/>
  <c r="BX15" i="15" s="1"/>
  <c r="BW18" i="15"/>
  <c r="BW15" i="15" s="1"/>
  <c r="BV18" i="15"/>
  <c r="BT18" i="15"/>
  <c r="BT15" i="15" s="1"/>
  <c r="BS18" i="15"/>
  <c r="BR18" i="15"/>
  <c r="BQ18" i="15"/>
  <c r="BP18" i="15"/>
  <c r="BO18" i="15"/>
  <c r="BO15" i="15" s="1"/>
  <c r="BN18" i="15"/>
  <c r="BM18" i="15"/>
  <c r="BK18" i="15"/>
  <c r="BK15" i="15" s="1"/>
  <c r="BJ18" i="15"/>
  <c r="BI18" i="15"/>
  <c r="BI15" i="15" s="1"/>
  <c r="BG18" i="15"/>
  <c r="BF18" i="15"/>
  <c r="BF15" i="15" s="1"/>
  <c r="BE18" i="15"/>
  <c r="BC18" i="15"/>
  <c r="BA18" i="15"/>
  <c r="BA15" i="15" s="1"/>
  <c r="BY17" i="15"/>
  <c r="BY16" i="15"/>
  <c r="BV15" i="15"/>
  <c r="BR15" i="15"/>
  <c r="BJ15" i="15"/>
  <c r="BG15" i="15"/>
  <c r="BE15" i="15"/>
  <c r="BC15" i="15"/>
  <c r="AT24" i="15"/>
  <c r="AS24" i="15"/>
  <c r="AR24" i="15"/>
  <c r="AU22" i="15"/>
  <c r="AU21" i="15"/>
  <c r="AU20" i="15"/>
  <c r="AU19" i="15"/>
  <c r="AU18" i="15" s="1"/>
  <c r="AT18" i="15"/>
  <c r="AT15" i="15" s="1"/>
  <c r="AS18" i="15"/>
  <c r="AS15" i="15" s="1"/>
  <c r="AR18" i="15"/>
  <c r="AR15" i="15" s="1"/>
  <c r="AU17" i="15"/>
  <c r="AU16" i="15"/>
  <c r="AW18" i="15"/>
  <c r="AW15" i="15" s="1"/>
  <c r="AY18" i="15"/>
  <c r="AY15" i="15" s="1"/>
  <c r="AX19" i="15"/>
  <c r="AX20" i="15"/>
  <c r="AX21" i="15"/>
  <c r="AX22" i="15"/>
  <c r="AW24" i="15"/>
  <c r="AY24" i="15"/>
  <c r="AP24" i="15"/>
  <c r="AO24" i="15"/>
  <c r="AN24" i="15"/>
  <c r="AM24" i="15"/>
  <c r="AL24" i="15"/>
  <c r="AK24" i="15"/>
  <c r="AJ24" i="15"/>
  <c r="AI24" i="15"/>
  <c r="AP18" i="15"/>
  <c r="AP15" i="15" s="1"/>
  <c r="AO15" i="15" s="1"/>
  <c r="AO18" i="15"/>
  <c r="AN18" i="15"/>
  <c r="AN15" i="15" s="1"/>
  <c r="AM18" i="15"/>
  <c r="AM15" i="15" s="1"/>
  <c r="AL18" i="15"/>
  <c r="AK18" i="15"/>
  <c r="AK15" i="15" s="1"/>
  <c r="AJ18" i="15"/>
  <c r="AI18" i="15"/>
  <c r="AA23" i="15"/>
  <c r="U17" i="15"/>
  <c r="U16" i="15"/>
  <c r="U20" i="15"/>
  <c r="G24" i="15"/>
  <c r="D57" i="15"/>
  <c r="O18" i="15"/>
  <c r="M18" i="15"/>
  <c r="L18" i="15"/>
  <c r="D15" i="15"/>
  <c r="G18" i="15"/>
  <c r="G15" i="15" s="1"/>
  <c r="DF60" i="44"/>
  <c r="DC60" i="44"/>
  <c r="CB60" i="44"/>
  <c r="BY60" i="44"/>
  <c r="AX60" i="44"/>
  <c r="U60" i="44"/>
  <c r="C60" i="44"/>
  <c r="DF56" i="44"/>
  <c r="DC56" i="44"/>
  <c r="CB56" i="44"/>
  <c r="BY56" i="44"/>
  <c r="AX56" i="44"/>
  <c r="AU56" i="44"/>
  <c r="U56" i="44"/>
  <c r="C56" i="44"/>
  <c r="DF55" i="44"/>
  <c r="DC55" i="44"/>
  <c r="CB55" i="44"/>
  <c r="BY55" i="44"/>
  <c r="AX55" i="44"/>
  <c r="AU55" i="44"/>
  <c r="U55" i="44"/>
  <c r="C55" i="44"/>
  <c r="DF54" i="44"/>
  <c r="DC54" i="44"/>
  <c r="CB54" i="44"/>
  <c r="BY54" i="44"/>
  <c r="AX54" i="44"/>
  <c r="AU54" i="44"/>
  <c r="U54" i="44"/>
  <c r="C54" i="44"/>
  <c r="DF53" i="44"/>
  <c r="DF52" i="44" s="1"/>
  <c r="DC53" i="44"/>
  <c r="CB53" i="44"/>
  <c r="BY53" i="44"/>
  <c r="AX53" i="44"/>
  <c r="AU53" i="44"/>
  <c r="U53" i="44"/>
  <c r="C53" i="44"/>
  <c r="DF56" i="15"/>
  <c r="DC56" i="15"/>
  <c r="CB56" i="15"/>
  <c r="BY56" i="15"/>
  <c r="AX56" i="15"/>
  <c r="AU56" i="15"/>
  <c r="U56" i="15"/>
  <c r="C56" i="15"/>
  <c r="DF55" i="15"/>
  <c r="DC55" i="15"/>
  <c r="CB55" i="15"/>
  <c r="BY55" i="15"/>
  <c r="AX55" i="15"/>
  <c r="AU55" i="15"/>
  <c r="U55" i="15"/>
  <c r="C55" i="15"/>
  <c r="DF54" i="15"/>
  <c r="DC54" i="15"/>
  <c r="CB54" i="15"/>
  <c r="BY54" i="15"/>
  <c r="AX54" i="15"/>
  <c r="AU54" i="15"/>
  <c r="U54" i="15"/>
  <c r="C54" i="15"/>
  <c r="DF53" i="15"/>
  <c r="DC53" i="15"/>
  <c r="CB53" i="15"/>
  <c r="BY53" i="15"/>
  <c r="AX53" i="15"/>
  <c r="AU53" i="15"/>
  <c r="U53" i="15"/>
  <c r="C53" i="15"/>
  <c r="DF52" i="15"/>
  <c r="DC52" i="15"/>
  <c r="CB52" i="15"/>
  <c r="BY52" i="15"/>
  <c r="AX52" i="15"/>
  <c r="AU52" i="15"/>
  <c r="U52" i="15"/>
  <c r="C52" i="15"/>
  <c r="DF59" i="44"/>
  <c r="DC59" i="44"/>
  <c r="CB59" i="44"/>
  <c r="BY59" i="44"/>
  <c r="AX59" i="44"/>
  <c r="U59" i="44"/>
  <c r="C59" i="44"/>
  <c r="DF58" i="44"/>
  <c r="DF57" i="44" s="1"/>
  <c r="DC58" i="44"/>
  <c r="CB58" i="44"/>
  <c r="BY58" i="44"/>
  <c r="AX58" i="44"/>
  <c r="U58" i="44"/>
  <c r="C58" i="44"/>
  <c r="DF51" i="44"/>
  <c r="DC51" i="44"/>
  <c r="CB51" i="44"/>
  <c r="BY51" i="44"/>
  <c r="AX51" i="44"/>
  <c r="AU51" i="44"/>
  <c r="U51" i="44"/>
  <c r="C51" i="44"/>
  <c r="DF50" i="44"/>
  <c r="DC50" i="44"/>
  <c r="CB50" i="44"/>
  <c r="BY50" i="44"/>
  <c r="AX50" i="44"/>
  <c r="AU50" i="44"/>
  <c r="U50" i="44"/>
  <c r="C50" i="44"/>
  <c r="DF49" i="44"/>
  <c r="DC49" i="44"/>
  <c r="CB49" i="44"/>
  <c r="BY49" i="44"/>
  <c r="AX49" i="44"/>
  <c r="AU49" i="44"/>
  <c r="U49" i="44"/>
  <c r="C49" i="44"/>
  <c r="DF48" i="44"/>
  <c r="DC48" i="44"/>
  <c r="CB48" i="44"/>
  <c r="BY48" i="44"/>
  <c r="AX48" i="44"/>
  <c r="AU48" i="44"/>
  <c r="U48" i="44"/>
  <c r="C48" i="44"/>
  <c r="DF47" i="44"/>
  <c r="DC47" i="44"/>
  <c r="CB47" i="44"/>
  <c r="BY47" i="44"/>
  <c r="AX47" i="44"/>
  <c r="AU47" i="44"/>
  <c r="U47" i="44"/>
  <c r="C47" i="44"/>
  <c r="DF46" i="44"/>
  <c r="DC46" i="44"/>
  <c r="CB46" i="44"/>
  <c r="BY46" i="44"/>
  <c r="AX46" i="44"/>
  <c r="AU46" i="44"/>
  <c r="U46" i="44"/>
  <c r="C46" i="44"/>
  <c r="DF45" i="44"/>
  <c r="DC45" i="44"/>
  <c r="CB45" i="44"/>
  <c r="BY45" i="44"/>
  <c r="AX45" i="44"/>
  <c r="AU45" i="44"/>
  <c r="U45" i="44"/>
  <c r="C45" i="44"/>
  <c r="DF44" i="44"/>
  <c r="DC44" i="44"/>
  <c r="CB44" i="44"/>
  <c r="BY44" i="44"/>
  <c r="AX44" i="44"/>
  <c r="AU44" i="44"/>
  <c r="U44" i="44"/>
  <c r="C44" i="44"/>
  <c r="DF43" i="44"/>
  <c r="DC43" i="44"/>
  <c r="CB43" i="44"/>
  <c r="BY43" i="44"/>
  <c r="AX43" i="44"/>
  <c r="AU43" i="44"/>
  <c r="U43" i="44"/>
  <c r="C43" i="44"/>
  <c r="DF42" i="44"/>
  <c r="DC42" i="44"/>
  <c r="CB42" i="44"/>
  <c r="BY42" i="44"/>
  <c r="AX42" i="44"/>
  <c r="AU42" i="44"/>
  <c r="U42" i="44"/>
  <c r="C42" i="44"/>
  <c r="DF41" i="44"/>
  <c r="DC41" i="44"/>
  <c r="CB41" i="44"/>
  <c r="BY41" i="44"/>
  <c r="AX41" i="44"/>
  <c r="AU41" i="44"/>
  <c r="U41" i="44"/>
  <c r="C41" i="44"/>
  <c r="DF40" i="44"/>
  <c r="DC40" i="44"/>
  <c r="CB40" i="44"/>
  <c r="BY40" i="44"/>
  <c r="AX40" i="44"/>
  <c r="AU40" i="44"/>
  <c r="U40" i="44"/>
  <c r="C40" i="44"/>
  <c r="DF39" i="44"/>
  <c r="DC39" i="44"/>
  <c r="CB39" i="44"/>
  <c r="BY39" i="44"/>
  <c r="AX39" i="44"/>
  <c r="AU39" i="44"/>
  <c r="U39" i="44"/>
  <c r="C39" i="44"/>
  <c r="DG38" i="44"/>
  <c r="DE38" i="44"/>
  <c r="DA38" i="44"/>
  <c r="CZ38" i="44"/>
  <c r="CX38" i="44"/>
  <c r="CW38" i="44"/>
  <c r="CV38" i="44"/>
  <c r="CU38" i="44"/>
  <c r="CT38" i="44"/>
  <c r="CS38" i="44"/>
  <c r="CR38" i="44"/>
  <c r="CQ38" i="44"/>
  <c r="CO38" i="44"/>
  <c r="CN38" i="44"/>
  <c r="CM38" i="44"/>
  <c r="CK38" i="44"/>
  <c r="CJ38" i="44"/>
  <c r="CI38" i="44"/>
  <c r="CG38" i="44"/>
  <c r="CE38" i="44"/>
  <c r="CC38" i="44"/>
  <c r="CA38" i="44"/>
  <c r="BX38" i="44"/>
  <c r="BW38" i="44"/>
  <c r="BV38" i="44"/>
  <c r="BT38" i="44"/>
  <c r="BS38" i="44"/>
  <c r="BR38" i="44"/>
  <c r="BQ38" i="44"/>
  <c r="BP38" i="44"/>
  <c r="BO38" i="44"/>
  <c r="BN38" i="44"/>
  <c r="BM38" i="44"/>
  <c r="BK38" i="44"/>
  <c r="BJ38" i="44"/>
  <c r="BI38" i="44"/>
  <c r="BG38" i="44"/>
  <c r="BF38" i="44"/>
  <c r="BE38" i="44"/>
  <c r="BC38" i="44"/>
  <c r="BA38" i="44"/>
  <c r="AY38" i="44"/>
  <c r="AW38" i="44"/>
  <c r="AT38" i="44"/>
  <c r="AS38" i="44"/>
  <c r="AR38" i="44"/>
  <c r="AR23" i="44" s="1"/>
  <c r="AP38" i="44"/>
  <c r="AO38" i="44"/>
  <c r="AN38" i="44"/>
  <c r="AM38" i="44"/>
  <c r="AL38" i="44"/>
  <c r="AJ38" i="44"/>
  <c r="AI38" i="44"/>
  <c r="AG38" i="44"/>
  <c r="AF38" i="44"/>
  <c r="AE38" i="44"/>
  <c r="AC38" i="44"/>
  <c r="AB38" i="44"/>
  <c r="AA38" i="44"/>
  <c r="Y38" i="44"/>
  <c r="W38" i="44"/>
  <c r="T38" i="44"/>
  <c r="S38" i="44"/>
  <c r="R38" i="44"/>
  <c r="P38" i="44"/>
  <c r="N38" i="44"/>
  <c r="M38" i="44"/>
  <c r="L38" i="44"/>
  <c r="K38" i="44"/>
  <c r="J38" i="44"/>
  <c r="I38" i="44"/>
  <c r="G38" i="44"/>
  <c r="F38" i="44"/>
  <c r="E38" i="44"/>
  <c r="D38" i="44"/>
  <c r="DF37" i="44"/>
  <c r="DC37" i="44"/>
  <c r="CB37" i="44"/>
  <c r="BY37" i="44"/>
  <c r="AX37" i="44"/>
  <c r="AU37" i="44"/>
  <c r="U37" i="44"/>
  <c r="C37" i="44"/>
  <c r="DF36" i="44"/>
  <c r="DC36" i="44"/>
  <c r="CB36" i="44"/>
  <c r="BY36" i="44"/>
  <c r="AX36" i="44"/>
  <c r="AU36" i="44"/>
  <c r="U36" i="44"/>
  <c r="C36" i="44"/>
  <c r="DF35" i="44"/>
  <c r="DC35" i="44"/>
  <c r="CB35" i="44"/>
  <c r="BY35" i="44"/>
  <c r="AX35" i="44"/>
  <c r="AU35" i="44"/>
  <c r="U35" i="44"/>
  <c r="C35" i="44"/>
  <c r="DF34" i="44"/>
  <c r="DC34" i="44"/>
  <c r="CB34" i="44"/>
  <c r="BY34" i="44"/>
  <c r="AX34" i="44"/>
  <c r="AU34" i="44"/>
  <c r="U34" i="44"/>
  <c r="C34" i="44"/>
  <c r="DF33" i="44"/>
  <c r="DC33" i="44"/>
  <c r="CB33" i="44"/>
  <c r="BY33" i="44"/>
  <c r="AX33" i="44"/>
  <c r="AU33" i="44"/>
  <c r="U33" i="44"/>
  <c r="C33" i="44"/>
  <c r="DF32" i="44"/>
  <c r="DC32" i="44"/>
  <c r="CB32" i="44"/>
  <c r="BY32" i="44"/>
  <c r="AX32" i="44"/>
  <c r="AU32" i="44"/>
  <c r="U32" i="44"/>
  <c r="C32" i="44"/>
  <c r="DF31" i="44"/>
  <c r="DC31" i="44"/>
  <c r="CB31" i="44"/>
  <c r="BY31" i="44"/>
  <c r="AX31" i="44"/>
  <c r="AU31" i="44"/>
  <c r="U31" i="44"/>
  <c r="C31" i="44"/>
  <c r="DF30" i="44"/>
  <c r="DC30" i="44"/>
  <c r="CB30" i="44"/>
  <c r="BY30" i="44"/>
  <c r="AX30" i="44"/>
  <c r="AU30" i="44"/>
  <c r="U30" i="44"/>
  <c r="C30" i="44"/>
  <c r="DF29" i="44"/>
  <c r="DC29" i="44"/>
  <c r="CB29" i="44"/>
  <c r="BY29" i="44"/>
  <c r="AX29" i="44"/>
  <c r="AU29" i="44"/>
  <c r="U29" i="44"/>
  <c r="C29" i="44"/>
  <c r="DF28" i="44"/>
  <c r="DC28" i="44"/>
  <c r="CB28" i="44"/>
  <c r="BY28" i="44"/>
  <c r="AX28" i="44"/>
  <c r="AU28" i="44"/>
  <c r="U28" i="44"/>
  <c r="C28" i="44"/>
  <c r="DF27" i="44"/>
  <c r="DC27" i="44"/>
  <c r="CB27" i="44"/>
  <c r="BY27" i="44"/>
  <c r="AX27" i="44"/>
  <c r="AU27" i="44"/>
  <c r="U27" i="44"/>
  <c r="C27" i="44"/>
  <c r="DF26" i="44"/>
  <c r="DC26" i="44"/>
  <c r="CB26" i="44"/>
  <c r="BY26" i="44"/>
  <c r="AX26" i="44"/>
  <c r="AU26" i="44"/>
  <c r="U26" i="44"/>
  <c r="C26" i="44"/>
  <c r="DF25" i="44"/>
  <c r="DC25" i="44"/>
  <c r="CB25" i="44"/>
  <c r="BY25" i="44"/>
  <c r="AX25" i="44"/>
  <c r="AU25" i="44"/>
  <c r="U25" i="44"/>
  <c r="C25" i="44"/>
  <c r="DF13" i="44"/>
  <c r="DC13" i="44"/>
  <c r="CB13" i="44"/>
  <c r="BY13" i="44"/>
  <c r="AX13" i="44"/>
  <c r="AU13" i="44"/>
  <c r="U13" i="44"/>
  <c r="C13" i="44"/>
  <c r="DF12" i="44"/>
  <c r="DC12" i="44"/>
  <c r="CB12" i="44"/>
  <c r="BY12" i="44"/>
  <c r="AX12" i="44"/>
  <c r="AU12" i="44"/>
  <c r="U12" i="44"/>
  <c r="C12" i="44"/>
  <c r="DG57" i="15"/>
  <c r="DE57" i="15"/>
  <c r="DB57" i="15"/>
  <c r="DA57" i="15"/>
  <c r="CZ57" i="15"/>
  <c r="CX57" i="15"/>
  <c r="CW57" i="15"/>
  <c r="CV57" i="15"/>
  <c r="CU57" i="15"/>
  <c r="CT57" i="15"/>
  <c r="CS57" i="15"/>
  <c r="CR57" i="15"/>
  <c r="CQ57" i="15"/>
  <c r="CO57" i="15"/>
  <c r="CN57" i="15"/>
  <c r="CM57" i="15"/>
  <c r="CK57" i="15"/>
  <c r="CJ57" i="15"/>
  <c r="CI57" i="15"/>
  <c r="CG57" i="15"/>
  <c r="CE57" i="15"/>
  <c r="CC57" i="15"/>
  <c r="CA57" i="15"/>
  <c r="BX57" i="15"/>
  <c r="BW57" i="15"/>
  <c r="BV57" i="15"/>
  <c r="BT57" i="15"/>
  <c r="BS57" i="15"/>
  <c r="BR57" i="15"/>
  <c r="BQ57" i="15"/>
  <c r="BP57" i="15"/>
  <c r="BO57" i="15"/>
  <c r="BN57" i="15"/>
  <c r="BM57" i="15"/>
  <c r="BK57" i="15"/>
  <c r="BJ57" i="15"/>
  <c r="BI57" i="15"/>
  <c r="BG57" i="15"/>
  <c r="BF57" i="15"/>
  <c r="BE57" i="15"/>
  <c r="BC57" i="15"/>
  <c r="BA57" i="15"/>
  <c r="AY57" i="15"/>
  <c r="AW57" i="15"/>
  <c r="AT57" i="15"/>
  <c r="AS57" i="15"/>
  <c r="AR57" i="15"/>
  <c r="AP57" i="15"/>
  <c r="AO57" i="15"/>
  <c r="AN57" i="15"/>
  <c r="AM57" i="15"/>
  <c r="AL57" i="15"/>
  <c r="AK57" i="15"/>
  <c r="AJ57" i="15"/>
  <c r="AI57" i="15"/>
  <c r="AG57" i="15"/>
  <c r="AF57" i="15"/>
  <c r="AE57" i="15"/>
  <c r="AE23" i="15" s="1"/>
  <c r="AC57" i="15"/>
  <c r="AC23" i="15" s="1"/>
  <c r="AB57" i="15"/>
  <c r="AA57" i="15"/>
  <c r="Y57" i="15"/>
  <c r="W57" i="15"/>
  <c r="T57" i="15"/>
  <c r="S57" i="15"/>
  <c r="R57" i="15"/>
  <c r="P57" i="15"/>
  <c r="O57" i="15"/>
  <c r="N57" i="15"/>
  <c r="M57" i="15"/>
  <c r="L57" i="15"/>
  <c r="K57" i="15"/>
  <c r="J57" i="15"/>
  <c r="I57" i="15"/>
  <c r="G57" i="15"/>
  <c r="F57" i="15"/>
  <c r="E57" i="15"/>
  <c r="D18" i="15"/>
  <c r="DF60" i="15"/>
  <c r="DC60" i="15"/>
  <c r="CB60" i="15"/>
  <c r="BY60" i="15"/>
  <c r="AX60" i="15"/>
  <c r="AU60" i="15"/>
  <c r="U60" i="15"/>
  <c r="C60" i="15"/>
  <c r="DF59" i="15"/>
  <c r="DC59" i="15"/>
  <c r="CB59" i="15"/>
  <c r="BY59" i="15"/>
  <c r="AX59" i="15"/>
  <c r="AU59" i="15"/>
  <c r="U59" i="15"/>
  <c r="C59" i="15"/>
  <c r="DF58" i="15"/>
  <c r="DC58" i="15"/>
  <c r="CB58" i="15"/>
  <c r="BY58" i="15"/>
  <c r="AX58" i="15"/>
  <c r="AU58" i="15"/>
  <c r="U58" i="15"/>
  <c r="C58" i="15"/>
  <c r="DF51" i="15"/>
  <c r="DC51" i="15"/>
  <c r="CB51" i="15"/>
  <c r="BY51" i="15"/>
  <c r="AX51" i="15"/>
  <c r="AU51" i="15"/>
  <c r="U51" i="15"/>
  <c r="C51" i="15"/>
  <c r="DF50" i="15"/>
  <c r="DC50" i="15"/>
  <c r="CB50" i="15"/>
  <c r="BY50" i="15"/>
  <c r="AX50" i="15"/>
  <c r="AU50" i="15"/>
  <c r="U50" i="15"/>
  <c r="C50" i="15"/>
  <c r="DF49" i="15"/>
  <c r="DC49" i="15"/>
  <c r="CB49" i="15"/>
  <c r="BY49" i="15"/>
  <c r="AX49" i="15"/>
  <c r="AU49" i="15"/>
  <c r="U49" i="15"/>
  <c r="C49" i="15"/>
  <c r="DF48" i="15"/>
  <c r="DC48" i="15"/>
  <c r="CB48" i="15"/>
  <c r="BY48" i="15"/>
  <c r="AX48" i="15"/>
  <c r="AU48" i="15"/>
  <c r="U48" i="15"/>
  <c r="C48" i="15"/>
  <c r="DF47" i="15"/>
  <c r="DC47" i="15"/>
  <c r="CB47" i="15"/>
  <c r="BY47" i="15"/>
  <c r="AX47" i="15"/>
  <c r="AU47" i="15"/>
  <c r="U47" i="15"/>
  <c r="C47" i="15"/>
  <c r="DF46" i="15"/>
  <c r="DC46" i="15"/>
  <c r="CB46" i="15"/>
  <c r="BY46" i="15"/>
  <c r="AX46" i="15"/>
  <c r="AU46" i="15"/>
  <c r="U46" i="15"/>
  <c r="C46" i="15"/>
  <c r="DF45" i="15"/>
  <c r="DC45" i="15"/>
  <c r="CB45" i="15"/>
  <c r="BY45" i="15"/>
  <c r="AX45" i="15"/>
  <c r="AU45" i="15"/>
  <c r="U45" i="15"/>
  <c r="C45" i="15"/>
  <c r="DF44" i="15"/>
  <c r="DC44" i="15"/>
  <c r="CB44" i="15"/>
  <c r="BY44" i="15"/>
  <c r="AX44" i="15"/>
  <c r="AU44" i="15"/>
  <c r="U44" i="15"/>
  <c r="C44" i="15"/>
  <c r="DF43" i="15"/>
  <c r="DC43" i="15"/>
  <c r="CB43" i="15"/>
  <c r="BY43" i="15"/>
  <c r="AX43" i="15"/>
  <c r="AU43" i="15"/>
  <c r="U43" i="15"/>
  <c r="C43" i="15"/>
  <c r="DF42" i="15"/>
  <c r="DC42" i="15"/>
  <c r="CB42" i="15"/>
  <c r="BY42" i="15"/>
  <c r="AX42" i="15"/>
  <c r="AU42" i="15"/>
  <c r="U42" i="15"/>
  <c r="C42" i="15"/>
  <c r="DF41" i="15"/>
  <c r="DC41" i="15"/>
  <c r="CB41" i="15"/>
  <c r="BY41" i="15"/>
  <c r="AX41" i="15"/>
  <c r="AU41" i="15"/>
  <c r="U41" i="15"/>
  <c r="C41" i="15"/>
  <c r="DF40" i="15"/>
  <c r="DC40" i="15"/>
  <c r="CB40" i="15"/>
  <c r="BY40" i="15"/>
  <c r="AX40" i="15"/>
  <c r="AU40" i="15"/>
  <c r="U40" i="15"/>
  <c r="C40" i="15"/>
  <c r="DF39" i="15"/>
  <c r="DC39" i="15"/>
  <c r="CB39" i="15"/>
  <c r="BY39" i="15"/>
  <c r="AX39" i="15"/>
  <c r="AU39" i="15"/>
  <c r="U39" i="15"/>
  <c r="C39" i="15"/>
  <c r="DG38" i="15"/>
  <c r="DE38" i="15"/>
  <c r="DB38" i="15"/>
  <c r="DA38" i="15"/>
  <c r="CZ38" i="15"/>
  <c r="CX38" i="15"/>
  <c r="CW38" i="15"/>
  <c r="CV38" i="15"/>
  <c r="CV23" i="15" s="1"/>
  <c r="CU38" i="15"/>
  <c r="CT38" i="15"/>
  <c r="CS38" i="15"/>
  <c r="CR38" i="15"/>
  <c r="CQ38" i="15"/>
  <c r="CO38" i="15"/>
  <c r="CN38" i="15"/>
  <c r="CM38" i="15"/>
  <c r="CK38" i="15"/>
  <c r="CJ38" i="15"/>
  <c r="CI38" i="15"/>
  <c r="CG38" i="15"/>
  <c r="CE38" i="15"/>
  <c r="CC38" i="15"/>
  <c r="CC23" i="15" s="1"/>
  <c r="CA38" i="15"/>
  <c r="BX38" i="15"/>
  <c r="BW38" i="15"/>
  <c r="BV38" i="15"/>
  <c r="BT38" i="15"/>
  <c r="BS38" i="15"/>
  <c r="BR38" i="15"/>
  <c r="BQ38" i="15"/>
  <c r="BP38" i="15"/>
  <c r="BO38" i="15"/>
  <c r="BO23" i="15" s="1"/>
  <c r="BM23" i="15" s="1"/>
  <c r="BN38" i="15"/>
  <c r="BM38" i="15"/>
  <c r="BK38" i="15"/>
  <c r="BJ38" i="15"/>
  <c r="BJ23" i="15" s="1"/>
  <c r="BI38" i="15"/>
  <c r="BG38" i="15"/>
  <c r="BF38" i="15"/>
  <c r="BE38" i="15"/>
  <c r="BC38" i="15"/>
  <c r="BA38" i="15"/>
  <c r="AY38" i="15"/>
  <c r="AW38" i="15"/>
  <c r="AT38" i="15"/>
  <c r="AS38" i="15"/>
  <c r="AR38" i="15"/>
  <c r="AP38" i="15"/>
  <c r="AO38" i="15"/>
  <c r="AN38" i="15"/>
  <c r="AN23" i="15" s="1"/>
  <c r="AM38" i="15"/>
  <c r="AL38" i="15"/>
  <c r="AK38" i="15"/>
  <c r="AJ38" i="15"/>
  <c r="AI38" i="15"/>
  <c r="AG38" i="15"/>
  <c r="AF38" i="15"/>
  <c r="AE38" i="15"/>
  <c r="AC38" i="15"/>
  <c r="AB38" i="15"/>
  <c r="AA38" i="15"/>
  <c r="Y38" i="15"/>
  <c r="W38" i="15"/>
  <c r="T38" i="15"/>
  <c r="S38" i="15"/>
  <c r="R38" i="15"/>
  <c r="P38" i="15"/>
  <c r="O38" i="15"/>
  <c r="N38" i="15"/>
  <c r="M38" i="15"/>
  <c r="L38" i="15"/>
  <c r="K38" i="15"/>
  <c r="J38" i="15"/>
  <c r="I38" i="15"/>
  <c r="G38" i="15"/>
  <c r="F38" i="15"/>
  <c r="E38" i="15"/>
  <c r="D38" i="15"/>
  <c r="DF37" i="15"/>
  <c r="DC37" i="15"/>
  <c r="CB37" i="15"/>
  <c r="BY37" i="15"/>
  <c r="AX37" i="15"/>
  <c r="AU37" i="15"/>
  <c r="U37" i="15"/>
  <c r="C37" i="15"/>
  <c r="DF36" i="15"/>
  <c r="DC36" i="15"/>
  <c r="CB36" i="15"/>
  <c r="BY36" i="15"/>
  <c r="AX36" i="15"/>
  <c r="AU36" i="15"/>
  <c r="U36" i="15"/>
  <c r="C36" i="15"/>
  <c r="DF35" i="15"/>
  <c r="DC35" i="15"/>
  <c r="CB35" i="15"/>
  <c r="BY35" i="15"/>
  <c r="AX35" i="15"/>
  <c r="AU35" i="15"/>
  <c r="U35" i="15"/>
  <c r="C35" i="15"/>
  <c r="DF34" i="15"/>
  <c r="DC34" i="15"/>
  <c r="CB34" i="15"/>
  <c r="BY34" i="15"/>
  <c r="AX34" i="15"/>
  <c r="AU34" i="15"/>
  <c r="U34" i="15"/>
  <c r="C34" i="15"/>
  <c r="DF33" i="15"/>
  <c r="DC33" i="15"/>
  <c r="CB33" i="15"/>
  <c r="BY33" i="15"/>
  <c r="AX33" i="15"/>
  <c r="AU33" i="15"/>
  <c r="U33" i="15"/>
  <c r="C33" i="15"/>
  <c r="DF32" i="15"/>
  <c r="DC32" i="15"/>
  <c r="CB32" i="15"/>
  <c r="BY32" i="15"/>
  <c r="AX32" i="15"/>
  <c r="AU32" i="15"/>
  <c r="U32" i="15"/>
  <c r="C32" i="15"/>
  <c r="DF31" i="15"/>
  <c r="DC31" i="15"/>
  <c r="CB31" i="15"/>
  <c r="BY31" i="15"/>
  <c r="AX31" i="15"/>
  <c r="AU31" i="15"/>
  <c r="U31" i="15"/>
  <c r="C31" i="15"/>
  <c r="DF30" i="15"/>
  <c r="DC30" i="15"/>
  <c r="CB30" i="15"/>
  <c r="BY30" i="15"/>
  <c r="AX30" i="15"/>
  <c r="AU30" i="15"/>
  <c r="U30" i="15"/>
  <c r="C30" i="15"/>
  <c r="DF29" i="15"/>
  <c r="DC29" i="15"/>
  <c r="CB29" i="15"/>
  <c r="BY29" i="15"/>
  <c r="AX29" i="15"/>
  <c r="AU29" i="15"/>
  <c r="U29" i="15"/>
  <c r="C29" i="15"/>
  <c r="DF28" i="15"/>
  <c r="DC28" i="15"/>
  <c r="CB28" i="15"/>
  <c r="BY28" i="15"/>
  <c r="AX28" i="15"/>
  <c r="AU28" i="15"/>
  <c r="U28" i="15"/>
  <c r="C28" i="15"/>
  <c r="DF27" i="15"/>
  <c r="DC27" i="15"/>
  <c r="CB27" i="15"/>
  <c r="BY27" i="15"/>
  <c r="AX27" i="15"/>
  <c r="AU27" i="15"/>
  <c r="U27" i="15"/>
  <c r="C27" i="15"/>
  <c r="DF26" i="15"/>
  <c r="DC26" i="15"/>
  <c r="CB26" i="15"/>
  <c r="BY26" i="15"/>
  <c r="AX26" i="15"/>
  <c r="AX24" i="15" s="1"/>
  <c r="AU26" i="15"/>
  <c r="U26" i="15"/>
  <c r="C26" i="15"/>
  <c r="DF25" i="15"/>
  <c r="DC25" i="15"/>
  <c r="CB25" i="15"/>
  <c r="BY25" i="15"/>
  <c r="AX25" i="15"/>
  <c r="AU25" i="15"/>
  <c r="U25" i="15"/>
  <c r="C25" i="15"/>
  <c r="AG24" i="15"/>
  <c r="AF24" i="15"/>
  <c r="AE24" i="15"/>
  <c r="AC24" i="15"/>
  <c r="AB24" i="15"/>
  <c r="AA24" i="15"/>
  <c r="Y24" i="15"/>
  <c r="Y23" i="15" s="1"/>
  <c r="W24" i="15"/>
  <c r="W23" i="15" s="1"/>
  <c r="T24" i="15"/>
  <c r="S24" i="15"/>
  <c r="S23" i="15" s="1"/>
  <c r="R24" i="15"/>
  <c r="R23" i="15" s="1"/>
  <c r="P24" i="15"/>
  <c r="P23" i="15" s="1"/>
  <c r="O24" i="15"/>
  <c r="N24" i="15"/>
  <c r="M24" i="15"/>
  <c r="L24" i="15"/>
  <c r="K24" i="15"/>
  <c r="J24" i="15"/>
  <c r="I24" i="15"/>
  <c r="F24" i="15"/>
  <c r="F23" i="15" s="1"/>
  <c r="E24" i="15"/>
  <c r="E23" i="15" s="1"/>
  <c r="D24" i="15"/>
  <c r="D23" i="15" s="1"/>
  <c r="DE23" i="44" l="1"/>
  <c r="CM23" i="44"/>
  <c r="AU15" i="15"/>
  <c r="AF23" i="15"/>
  <c r="O23" i="15"/>
  <c r="DC24" i="44"/>
  <c r="DC23" i="44" s="1"/>
  <c r="DC62" i="44" s="1"/>
  <c r="L10" i="5" s="1"/>
  <c r="AY23" i="15"/>
  <c r="AK23" i="15"/>
  <c r="AJ23" i="15" s="1"/>
  <c r="U24" i="44"/>
  <c r="BW23" i="44"/>
  <c r="BW62" i="44" s="1"/>
  <c r="DC57" i="44"/>
  <c r="AW23" i="15"/>
  <c r="CM23" i="15"/>
  <c r="P23" i="44"/>
  <c r="O23" i="44" s="1"/>
  <c r="DC24" i="15"/>
  <c r="BO23" i="44"/>
  <c r="BM23" i="44" s="1"/>
  <c r="M15" i="44"/>
  <c r="CQ15" i="44"/>
  <c r="K23" i="15"/>
  <c r="J23" i="15" s="1"/>
  <c r="DB23" i="15"/>
  <c r="BQ15" i="15"/>
  <c r="CS23" i="44"/>
  <c r="CQ23" i="44" s="1"/>
  <c r="AG23" i="15"/>
  <c r="AU24" i="44"/>
  <c r="U52" i="44"/>
  <c r="CN23" i="15"/>
  <c r="DG23" i="15"/>
  <c r="CU15" i="44"/>
  <c r="CG23" i="15"/>
  <c r="BR23" i="44"/>
  <c r="BR62" i="44" s="1"/>
  <c r="BV23" i="44"/>
  <c r="DF24" i="15"/>
  <c r="N23" i="15"/>
  <c r="M23" i="15" s="1"/>
  <c r="BC23" i="15"/>
  <c r="AX24" i="44"/>
  <c r="BI23" i="44"/>
  <c r="BI62" i="44" s="1"/>
  <c r="AU52" i="44"/>
  <c r="AR23" i="15"/>
  <c r="CO23" i="15"/>
  <c r="CV23" i="44"/>
  <c r="CT23" i="44" s="1"/>
  <c r="AB23" i="15"/>
  <c r="DA23" i="15"/>
  <c r="BY24" i="44"/>
  <c r="BG23" i="44"/>
  <c r="BG62" i="44" s="1"/>
  <c r="CB24" i="44"/>
  <c r="AX57" i="44"/>
  <c r="BY52" i="44"/>
  <c r="G23" i="15"/>
  <c r="AX18" i="15"/>
  <c r="AX15" i="15" s="1"/>
  <c r="U18" i="44"/>
  <c r="CG23" i="44"/>
  <c r="BN15" i="15"/>
  <c r="AP23" i="15"/>
  <c r="AO23" i="15" s="1"/>
  <c r="BQ15" i="44"/>
  <c r="AU24" i="15"/>
  <c r="U57" i="44"/>
  <c r="BX23" i="44"/>
  <c r="BY24" i="15"/>
  <c r="BY57" i="44"/>
  <c r="CB52" i="44"/>
  <c r="AB23" i="44"/>
  <c r="AS23" i="44"/>
  <c r="AS62" i="44" s="1"/>
  <c r="I15" i="44"/>
  <c r="N23" i="44"/>
  <c r="L23" i="44" s="1"/>
  <c r="AU57" i="44"/>
  <c r="CI23" i="44"/>
  <c r="CI62" i="44" s="1"/>
  <c r="CZ23" i="15"/>
  <c r="CK23" i="15"/>
  <c r="AX52" i="44"/>
  <c r="BR23" i="15"/>
  <c r="T23" i="15"/>
  <c r="CB24" i="15"/>
  <c r="CB23" i="15" s="1"/>
  <c r="CA23" i="15"/>
  <c r="DF24" i="44"/>
  <c r="CB57" i="44"/>
  <c r="DC52" i="44"/>
  <c r="BV23" i="15"/>
  <c r="AC23" i="44"/>
  <c r="AY23" i="44"/>
  <c r="AY62" i="44" s="1"/>
  <c r="F11" i="5" s="1"/>
  <c r="CR15" i="15"/>
  <c r="DC23" i="15"/>
  <c r="I23" i="15"/>
  <c r="U38" i="44"/>
  <c r="AX38" i="44"/>
  <c r="AM23" i="15"/>
  <c r="CB18" i="44"/>
  <c r="CB15" i="44" s="1"/>
  <c r="BC23" i="44"/>
  <c r="C57" i="15"/>
  <c r="AI15" i="15"/>
  <c r="AT23" i="15"/>
  <c r="BN23" i="15"/>
  <c r="CW15" i="15"/>
  <c r="CU23" i="15"/>
  <c r="AU18" i="44"/>
  <c r="AU15" i="44" s="1"/>
  <c r="AG23" i="44"/>
  <c r="CA23" i="44"/>
  <c r="CA62" i="44" s="1"/>
  <c r="DF18" i="44"/>
  <c r="DF15" i="44" s="1"/>
  <c r="DF62" i="44" s="1"/>
  <c r="BK23" i="44"/>
  <c r="AJ15" i="15"/>
  <c r="AL23" i="15"/>
  <c r="BP15" i="15"/>
  <c r="BY18" i="15"/>
  <c r="BY15" i="15" s="1"/>
  <c r="AO15" i="44"/>
  <c r="CW15" i="44"/>
  <c r="CC23" i="44"/>
  <c r="CC62" i="44" s="1"/>
  <c r="I11" i="5" s="1"/>
  <c r="CE23" i="15"/>
  <c r="BP23" i="15"/>
  <c r="CW23" i="15"/>
  <c r="AL15" i="15"/>
  <c r="BQ23" i="15"/>
  <c r="AT23" i="44"/>
  <c r="AT62" i="44" s="1"/>
  <c r="CI23" i="15"/>
  <c r="BA23" i="15"/>
  <c r="AK23" i="44"/>
  <c r="AI23" i="44" s="1"/>
  <c r="BT23" i="15"/>
  <c r="BS23" i="15" s="1"/>
  <c r="C24" i="44"/>
  <c r="C57" i="44"/>
  <c r="R23" i="44"/>
  <c r="R62" i="44" s="1"/>
  <c r="BM15" i="44"/>
  <c r="BE23" i="15"/>
  <c r="BF23" i="15"/>
  <c r="CQ15" i="15"/>
  <c r="DE23" i="15"/>
  <c r="AA23" i="44"/>
  <c r="F23" i="44"/>
  <c r="Y23" i="44"/>
  <c r="CN23" i="44"/>
  <c r="CN62" i="44" s="1"/>
  <c r="CO23" i="44"/>
  <c r="CO62" i="44" s="1"/>
  <c r="DF18" i="15"/>
  <c r="DF15" i="15" s="1"/>
  <c r="CQ23" i="15"/>
  <c r="BP15" i="44"/>
  <c r="BY18" i="44"/>
  <c r="BY15" i="44" s="1"/>
  <c r="CR15" i="44"/>
  <c r="CT15" i="15"/>
  <c r="DC18" i="15"/>
  <c r="DC15" i="15" s="1"/>
  <c r="CR23" i="15"/>
  <c r="AX18" i="44"/>
  <c r="AX15" i="44" s="1"/>
  <c r="BF23" i="44"/>
  <c r="CJ23" i="44"/>
  <c r="DA23" i="44"/>
  <c r="DA62" i="44" s="1"/>
  <c r="DC38" i="44"/>
  <c r="AI23" i="15"/>
  <c r="BM15" i="15"/>
  <c r="CB18" i="15"/>
  <c r="CB15" i="15" s="1"/>
  <c r="CU15" i="15"/>
  <c r="CT15" i="44"/>
  <c r="CK23" i="44"/>
  <c r="CK62" i="44" s="1"/>
  <c r="DF38" i="44"/>
  <c r="DF23" i="44" s="1"/>
  <c r="AS23" i="15"/>
  <c r="CT23" i="15"/>
  <c r="BS15" i="44"/>
  <c r="DC18" i="44"/>
  <c r="DC15" i="44" s="1"/>
  <c r="BJ23" i="44"/>
  <c r="DB23" i="44"/>
  <c r="CE23" i="44"/>
  <c r="CE62" i="44" s="1"/>
  <c r="CZ23" i="44"/>
  <c r="CZ62" i="44" s="1"/>
  <c r="CX23" i="44"/>
  <c r="CW23" i="44" s="1"/>
  <c r="G23" i="44"/>
  <c r="G62" i="44" s="1"/>
  <c r="AF23" i="44"/>
  <c r="AF62" i="44" s="1"/>
  <c r="K23" i="44"/>
  <c r="S23" i="44"/>
  <c r="S62" i="44" s="1"/>
  <c r="AE23" i="44"/>
  <c r="AN23" i="44"/>
  <c r="AM23" i="44" s="1"/>
  <c r="BA23" i="44"/>
  <c r="BA62" i="44" s="1"/>
  <c r="BE23" i="44"/>
  <c r="BE62" i="44" s="1"/>
  <c r="BT23" i="44"/>
  <c r="BS23" i="44" s="1"/>
  <c r="AJ23" i="44"/>
  <c r="BP23" i="44"/>
  <c r="BQ23" i="44"/>
  <c r="AW23" i="44"/>
  <c r="AW62" i="44" s="1"/>
  <c r="AO23" i="44"/>
  <c r="BN23" i="44"/>
  <c r="I23" i="44"/>
  <c r="J23" i="44"/>
  <c r="D23" i="44"/>
  <c r="D62" i="44" s="1"/>
  <c r="U15" i="44"/>
  <c r="C18" i="44"/>
  <c r="C15" i="44" s="1"/>
  <c r="E23" i="44"/>
  <c r="E62" i="44" s="1"/>
  <c r="AL15" i="44"/>
  <c r="AM15" i="44"/>
  <c r="BS15" i="15"/>
  <c r="W62" i="44"/>
  <c r="BC62" i="44"/>
  <c r="DE62" i="44"/>
  <c r="C38" i="44"/>
  <c r="CB38" i="44"/>
  <c r="CB23" i="44" s="1"/>
  <c r="Y62" i="44"/>
  <c r="T62" i="44"/>
  <c r="BK62" i="44"/>
  <c r="AA62" i="44"/>
  <c r="AU38" i="44"/>
  <c r="F62" i="44"/>
  <c r="AB62" i="44"/>
  <c r="BF62" i="44"/>
  <c r="CM62" i="44"/>
  <c r="AE62" i="44"/>
  <c r="CJ62" i="44"/>
  <c r="BY38" i="44"/>
  <c r="BY23" i="44" s="1"/>
  <c r="DC57" i="15"/>
  <c r="DG62" i="44"/>
  <c r="L11" i="5" s="1"/>
  <c r="AR62" i="44"/>
  <c r="BX62" i="44"/>
  <c r="BV62" i="44"/>
  <c r="AN62" i="44"/>
  <c r="U57" i="15"/>
  <c r="U38" i="15"/>
  <c r="AU57" i="15"/>
  <c r="AX57" i="15"/>
  <c r="AU38" i="15"/>
  <c r="AU23" i="15" s="1"/>
  <c r="U24" i="15"/>
  <c r="CB57" i="15"/>
  <c r="DF57" i="15"/>
  <c r="BY57" i="15"/>
  <c r="K62" i="44"/>
  <c r="AX38" i="15"/>
  <c r="DF38" i="15"/>
  <c r="DF23" i="15" s="1"/>
  <c r="BY38" i="15"/>
  <c r="C38" i="15"/>
  <c r="CB38" i="15"/>
  <c r="C24" i="15"/>
  <c r="DC38" i="15"/>
  <c r="L13" i="5"/>
  <c r="L12" i="5" s="1"/>
  <c r="K13" i="5"/>
  <c r="K12" i="5" s="1"/>
  <c r="I13" i="5"/>
  <c r="I12" i="5" s="1"/>
  <c r="H13" i="5"/>
  <c r="H12" i="5" s="1"/>
  <c r="C23" i="44" l="1"/>
  <c r="C62" i="44" s="1"/>
  <c r="AX23" i="15"/>
  <c r="M23" i="44"/>
  <c r="BY23" i="15"/>
  <c r="AU23" i="44"/>
  <c r="AU62" i="44" s="1"/>
  <c r="F10" i="5" s="1"/>
  <c r="CU23" i="44"/>
  <c r="CR23" i="44"/>
  <c r="CR62" i="44" s="1"/>
  <c r="AX23" i="44"/>
  <c r="L23" i="15"/>
  <c r="P62" i="44"/>
  <c r="O62" i="44" s="1"/>
  <c r="U23" i="44"/>
  <c r="U62" i="44" s="1"/>
  <c r="CS62" i="44"/>
  <c r="CQ62" i="44" s="1"/>
  <c r="U23" i="15"/>
  <c r="AL23" i="44"/>
  <c r="AL62" i="44" s="1"/>
  <c r="C23" i="15"/>
  <c r="J62" i="44"/>
  <c r="BT62" i="44"/>
  <c r="CX62" i="44"/>
  <c r="N62" i="44"/>
  <c r="L62" i="44" s="1"/>
  <c r="AK62" i="44"/>
  <c r="AI62" i="44" s="1"/>
  <c r="BO62" i="44"/>
  <c r="BN62" i="44" s="1"/>
  <c r="AC62" i="44"/>
  <c r="BQ62" i="44"/>
  <c r="AG62" i="44"/>
  <c r="DB62" i="44"/>
  <c r="CB62" i="44"/>
  <c r="AP62" i="44"/>
  <c r="AO62" i="44" s="1"/>
  <c r="BY62" i="44"/>
  <c r="I10" i="5" s="1"/>
  <c r="BJ62" i="44"/>
  <c r="AX62" i="44"/>
  <c r="CG62" i="44"/>
  <c r="CV62" i="44"/>
  <c r="CU62" i="44" s="1"/>
  <c r="BS62" i="44"/>
  <c r="CW62" i="44"/>
  <c r="I62" i="44"/>
  <c r="F13" i="5"/>
  <c r="F12" i="5" s="1"/>
  <c r="E13" i="5"/>
  <c r="E12" i="5" s="1"/>
  <c r="D13" i="5"/>
  <c r="D12" i="5" s="1"/>
  <c r="BP62" i="44" l="1"/>
  <c r="AJ62" i="44"/>
  <c r="M62" i="44"/>
  <c r="AM62" i="44"/>
  <c r="BM62" i="44"/>
  <c r="CT62" i="44"/>
  <c r="D18" i="20" l="1"/>
  <c r="F15" i="20"/>
  <c r="E15" i="20"/>
  <c r="F13" i="4" l="1"/>
  <c r="F10" i="4"/>
  <c r="L20" i="20" l="1"/>
  <c r="I20" i="20"/>
  <c r="K20" i="20"/>
  <c r="H20" i="20"/>
  <c r="F20" i="20"/>
  <c r="F18" i="20" s="1"/>
  <c r="E20" i="20"/>
  <c r="E18" i="20" s="1"/>
  <c r="F8" i="4" l="1"/>
  <c r="F12" i="4"/>
  <c r="F11" i="4"/>
  <c r="F9" i="4"/>
  <c r="M7" i="4" l="1"/>
  <c r="L7" i="4"/>
  <c r="K7" i="4"/>
  <c r="F7" i="4" s="1"/>
  <c r="D7" i="4" l="1"/>
  <c r="H18" i="20" l="1"/>
  <c r="I15" i="20"/>
  <c r="G55" i="18" l="1"/>
  <c r="E11" i="20" s="1"/>
  <c r="G27" i="18"/>
  <c r="N8" i="4" s="1"/>
  <c r="U22" i="15" l="1"/>
  <c r="C22" i="15"/>
  <c r="U21" i="15"/>
  <c r="C21" i="15"/>
  <c r="C20" i="15"/>
  <c r="U19" i="15"/>
  <c r="C19" i="15"/>
  <c r="DF13" i="15"/>
  <c r="DC13" i="15"/>
  <c r="CB13" i="15"/>
  <c r="BY13" i="15"/>
  <c r="AX13" i="15"/>
  <c r="AU13" i="15"/>
  <c r="U13" i="15"/>
  <c r="C13" i="15"/>
  <c r="DF12" i="15"/>
  <c r="DC12" i="15"/>
  <c r="CB12" i="15"/>
  <c r="BY12" i="15"/>
  <c r="AX12" i="15"/>
  <c r="AU12" i="15"/>
  <c r="U12" i="15"/>
  <c r="C12" i="15"/>
  <c r="U18" i="15" l="1"/>
  <c r="U15" i="15" s="1"/>
  <c r="D62" i="15"/>
  <c r="C17" i="15"/>
  <c r="C16" i="15"/>
  <c r="I18" i="20" l="1"/>
  <c r="L18" i="20" l="1"/>
  <c r="K18" i="20"/>
  <c r="L15" i="20"/>
  <c r="H15" i="20"/>
  <c r="K15" i="20" s="1"/>
  <c r="M55" i="18" l="1"/>
  <c r="L11" i="20" s="1"/>
  <c r="L55" i="18"/>
  <c r="I11" i="20" s="1"/>
  <c r="K55" i="18"/>
  <c r="F11" i="20" s="1"/>
  <c r="K30" i="18"/>
  <c r="K36" i="18" s="1"/>
  <c r="M27" i="18"/>
  <c r="N13" i="4" s="1"/>
  <c r="L27" i="18"/>
  <c r="N12" i="4" s="1"/>
  <c r="K27" i="18"/>
  <c r="N11" i="4" s="1"/>
  <c r="I55" i="18"/>
  <c r="K11" i="20" s="1"/>
  <c r="H55" i="18"/>
  <c r="H11" i="20" s="1"/>
  <c r="G30" i="18"/>
  <c r="G36" i="18" s="1"/>
  <c r="H27" i="18"/>
  <c r="N9" i="4" s="1"/>
  <c r="K59" i="18" l="1"/>
  <c r="G59" i="18"/>
  <c r="I27" i="18" l="1"/>
  <c r="N10" i="4" l="1"/>
  <c r="DG62" i="15" l="1"/>
  <c r="K11" i="5" s="1"/>
  <c r="AY62" i="15"/>
  <c r="E11" i="5" s="1"/>
  <c r="CC62" i="15"/>
  <c r="H11" i="5" s="1"/>
  <c r="DF62" i="15"/>
  <c r="AX62" i="15"/>
  <c r="CB62" i="15"/>
  <c r="BV62" i="15"/>
  <c r="CS62" i="15"/>
  <c r="CN62" i="15"/>
  <c r="BX62" i="15"/>
  <c r="BK62" i="15"/>
  <c r="AG18" i="15"/>
  <c r="AG15" i="15" s="1"/>
  <c r="AF18" i="15"/>
  <c r="AF15" i="15" s="1"/>
  <c r="E18" i="15"/>
  <c r="E15" i="15" s="1"/>
  <c r="T18" i="15"/>
  <c r="S18" i="15"/>
  <c r="S15" i="15" s="1"/>
  <c r="AE18" i="15"/>
  <c r="AU62" i="15"/>
  <c r="E10" i="5" s="1"/>
  <c r="R18" i="15"/>
  <c r="BY62" i="15"/>
  <c r="H10" i="5" s="1"/>
  <c r="BT62" i="15"/>
  <c r="BR62" i="15"/>
  <c r="CV62" i="15"/>
  <c r="CO62" i="15"/>
  <c r="Y18" i="15"/>
  <c r="DB62" i="15"/>
  <c r="BJ62" i="15"/>
  <c r="F18" i="15"/>
  <c r="F15" i="15" s="1"/>
  <c r="DA62" i="15"/>
  <c r="U62" i="15"/>
  <c r="AB18" i="15"/>
  <c r="AB15" i="15" s="1"/>
  <c r="AA18" i="15"/>
  <c r="AA15" i="15" s="1"/>
  <c r="AA62" i="15" s="1"/>
  <c r="BG62" i="15"/>
  <c r="AC18" i="15"/>
  <c r="J18" i="15"/>
  <c r="P18" i="15"/>
  <c r="I18" i="15"/>
  <c r="K18" i="15"/>
  <c r="N18" i="15"/>
  <c r="W18" i="15"/>
  <c r="W15" i="15" s="1"/>
  <c r="BA62" i="15"/>
  <c r="AC15" i="15" l="1"/>
  <c r="AC62" i="15" s="1"/>
  <c r="R15" i="15"/>
  <c r="R62" i="15" s="1"/>
  <c r="N15" i="15"/>
  <c r="M15" i="15" s="1"/>
  <c r="L15" i="15"/>
  <c r="Y15" i="15"/>
  <c r="Y62" i="15" s="1"/>
  <c r="K15" i="15"/>
  <c r="J15" i="15" s="1"/>
  <c r="P15" i="15"/>
  <c r="P62" i="15" s="1"/>
  <c r="O62" i="15" s="1"/>
  <c r="O15" i="15"/>
  <c r="AE15" i="15"/>
  <c r="AE62" i="15" s="1"/>
  <c r="T15" i="15"/>
  <c r="T62" i="15" s="1"/>
  <c r="BP62" i="15"/>
  <c r="BQ62" i="15"/>
  <c r="CX62" i="15"/>
  <c r="D10" i="5"/>
  <c r="CA62" i="15"/>
  <c r="BO62" i="15"/>
  <c r="G62" i="15"/>
  <c r="D8" i="5" s="1"/>
  <c r="F9" i="5" s="1"/>
  <c r="CR62" i="15"/>
  <c r="C18" i="15"/>
  <c r="C15" i="15" s="1"/>
  <c r="E62" i="15"/>
  <c r="BE62" i="15"/>
  <c r="F62" i="15"/>
  <c r="AW62" i="15"/>
  <c r="AB62" i="15"/>
  <c r="BW62" i="15"/>
  <c r="AF62" i="15"/>
  <c r="BI62" i="15"/>
  <c r="CE62" i="15"/>
  <c r="BF62" i="15"/>
  <c r="CM62" i="15"/>
  <c r="BC62" i="15"/>
  <c r="AG62" i="15"/>
  <c r="AR62" i="15"/>
  <c r="S62" i="15"/>
  <c r="AS62" i="15"/>
  <c r="CJ62" i="15"/>
  <c r="CZ62" i="15"/>
  <c r="CG62" i="15"/>
  <c r="DE62" i="15"/>
  <c r="CU62" i="15"/>
  <c r="AK62" i="15"/>
  <c r="CT62" i="15"/>
  <c r="BS62" i="15"/>
  <c r="DC62" i="15"/>
  <c r="K10" i="5" s="1"/>
  <c r="CI62" i="15"/>
  <c r="W62" i="15"/>
  <c r="CK62" i="15"/>
  <c r="CQ62" i="15"/>
  <c r="AT62" i="15"/>
  <c r="I15" i="15" l="1"/>
  <c r="K62" i="15"/>
  <c r="J62" i="15" s="1"/>
  <c r="BM62" i="15"/>
  <c r="CW62" i="15"/>
  <c r="AI62" i="15"/>
  <c r="AJ62" i="15"/>
  <c r="AN62" i="15"/>
  <c r="AL62" i="15" s="1"/>
  <c r="BN62" i="15"/>
  <c r="AP62" i="15"/>
  <c r="N62" i="15"/>
  <c r="M62" i="15" s="1"/>
  <c r="E9" i="5"/>
  <c r="D20" i="5"/>
  <c r="F20" i="5"/>
  <c r="M11" i="4" s="1"/>
  <c r="D11" i="4" s="1"/>
  <c r="E20" i="5" l="1"/>
  <c r="M8" i="4" s="1"/>
  <c r="D8" i="4" s="1"/>
  <c r="D20" i="4" s="1"/>
  <c r="E10" i="20" s="1"/>
  <c r="E9" i="20" s="1"/>
  <c r="E22" i="5"/>
  <c r="F22" i="5"/>
  <c r="D23" i="4"/>
  <c r="F10" i="20" s="1"/>
  <c r="F9" i="20" s="1"/>
  <c r="I62" i="15"/>
  <c r="L62" i="15"/>
  <c r="AO62" i="15"/>
  <c r="AM62" i="15"/>
  <c r="H20" i="5"/>
  <c r="M9" i="4" s="1"/>
  <c r="D9" i="4" s="1"/>
  <c r="I20" i="5"/>
  <c r="M12" i="4" s="1"/>
  <c r="D12" i="4" s="1"/>
  <c r="I22" i="5" l="1"/>
  <c r="H22" i="5"/>
  <c r="E22" i="20"/>
  <c r="E8" i="20"/>
  <c r="E23" i="20" s="1"/>
  <c r="F8" i="20"/>
  <c r="F23" i="20" s="1"/>
  <c r="F22" i="20"/>
  <c r="D24" i="4"/>
  <c r="I10" i="20" s="1"/>
  <c r="I9" i="20" s="1"/>
  <c r="D21" i="4"/>
  <c r="H10" i="20" s="1"/>
  <c r="H9" i="20" s="1"/>
  <c r="L20" i="5"/>
  <c r="M13" i="4" s="1"/>
  <c r="D13" i="4" s="1"/>
  <c r="K20" i="5"/>
  <c r="M10" i="4" s="1"/>
  <c r="D10" i="4" s="1"/>
  <c r="K22" i="5" l="1"/>
  <c r="L22" i="5"/>
  <c r="H8" i="20"/>
  <c r="H23" i="20" s="1"/>
  <c r="H22" i="20"/>
  <c r="I8" i="20"/>
  <c r="I23" i="20" s="1"/>
  <c r="I22" i="20"/>
  <c r="D22" i="4"/>
  <c r="K10" i="20" s="1"/>
  <c r="K9" i="20" s="1"/>
  <c r="D25" i="4"/>
  <c r="L10" i="20" s="1"/>
  <c r="L9" i="20" s="1"/>
  <c r="L8" i="20" s="1"/>
  <c r="L23" i="20" s="1"/>
  <c r="K22" i="20" l="1"/>
  <c r="K8" i="20"/>
  <c r="K23" i="20" s="1"/>
  <c r="L22" i="20"/>
</calcChain>
</file>

<file path=xl/sharedStrings.xml><?xml version="1.0" encoding="utf-8"?>
<sst xmlns="http://schemas.openxmlformats.org/spreadsheetml/2006/main" count="622" uniqueCount="239">
  <si>
    <t>(-) ขอให้ระบุในรูปจำนวนลบ</t>
  </si>
  <si>
    <t>*</t>
  </si>
  <si>
    <t>กรณี ธพ. มีพอร์ตสินเชื่อ Others โปรดระบุรายละเอียดเพิ่มเติม</t>
  </si>
  <si>
    <t>/2</t>
  </si>
  <si>
    <t>/1</t>
  </si>
  <si>
    <t>Total</t>
  </si>
  <si>
    <t>General provision</t>
  </si>
  <si>
    <t>…</t>
  </si>
  <si>
    <t>Other3</t>
  </si>
  <si>
    <t>Other2</t>
  </si>
  <si>
    <t>Other1</t>
  </si>
  <si>
    <t>Interbank</t>
  </si>
  <si>
    <t>Sovereign</t>
  </si>
  <si>
    <t>SMEs - Real Estate</t>
  </si>
  <si>
    <t>SMEs</t>
  </si>
  <si>
    <t>Corp - Real Estate</t>
  </si>
  <si>
    <t>Corporate</t>
  </si>
  <si>
    <t xml:space="preserve">ทั้งหมด </t>
  </si>
  <si>
    <t>Stage 3</t>
  </si>
  <si>
    <t>Stage 2</t>
  </si>
  <si>
    <t>Stage 1</t>
  </si>
  <si>
    <t>ทั้งหมด</t>
  </si>
  <si>
    <t>สำรองตาม ECL (TFRS9)</t>
  </si>
  <si>
    <r>
      <t>ยอดสินเชื่อ</t>
    </r>
    <r>
      <rPr>
        <b/>
        <vertAlign val="superscript"/>
        <sz val="16"/>
        <rFont val="Tahoma"/>
        <family val="2"/>
        <scheme val="minor"/>
      </rPr>
      <t>/1</t>
    </r>
    <r>
      <rPr>
        <b/>
        <sz val="16"/>
        <rFont val="Tahoma"/>
        <family val="2"/>
        <scheme val="minor"/>
      </rPr>
      <t xml:space="preserve"> (จัดชั้นตาม TFRS9)</t>
    </r>
  </si>
  <si>
    <t>พอร์ต</t>
  </si>
  <si>
    <t>แบบรายงานผลการประเมินสำรองตาม Expected Loss</t>
  </si>
  <si>
    <t>Baseline</t>
  </si>
  <si>
    <t>Actual</t>
  </si>
  <si>
    <t>ปี</t>
  </si>
  <si>
    <t>Scenario</t>
  </si>
  <si>
    <t>(7)</t>
  </si>
  <si>
    <t>(3)</t>
  </si>
  <si>
    <t>(+/-) สำรองที่(เพิ่มขึ้น) ลดลง</t>
  </si>
  <si>
    <t>(-) ค่าใช้จ่ายในการดำเนินงาน</t>
  </si>
  <si>
    <t>รายได้อื่นๆ</t>
  </si>
  <si>
    <t>รายได้ค่าธรรมเนียมสุทธิ</t>
  </si>
  <si>
    <t>รายได้ดอกเบี้ยสุทธิ</t>
  </si>
  <si>
    <t>Net Interest Margin (%)</t>
  </si>
  <si>
    <t>กำไร/ขาดทุนสุทธิ</t>
  </si>
  <si>
    <t>ธนาคาร xxxxxxxxx จำกัด (มหาชน)</t>
  </si>
  <si>
    <t>Profit</t>
  </si>
  <si>
    <t>เงินสำรองสำหรับสินเชื่อ</t>
  </si>
  <si>
    <t>สำรองที่มีอยู่ ณ ต้นปี</t>
  </si>
  <si>
    <t>ผลกระทบต่อเงินสำรอง</t>
  </si>
  <si>
    <t>BIS Ratio (%)</t>
  </si>
  <si>
    <t>Tier 1 Ratio (%)</t>
  </si>
  <si>
    <t>RWA (Operation Risk)</t>
  </si>
  <si>
    <t>RWA (Market Risk)</t>
  </si>
  <si>
    <t>RWA (Credit Risk)</t>
  </si>
  <si>
    <t>RWA</t>
  </si>
  <si>
    <t>Tier 2</t>
  </si>
  <si>
    <t>(-) ส่วนขาดจากอัตราการกันเงินสำรองขั้นต่ำ</t>
  </si>
  <si>
    <t>เงินกองทุนทั้งสิ้นตามกฎหมาย (Total)</t>
  </si>
  <si>
    <t>(4)</t>
  </si>
  <si>
    <t>(2)</t>
  </si>
  <si>
    <t>(1)</t>
  </si>
  <si>
    <t>BIS Raio</t>
  </si>
  <si>
    <t>ผลกระทบต่อเงินกองทุน</t>
  </si>
  <si>
    <t>BIS</t>
  </si>
  <si>
    <t>A1. Fair Value through Profit or Loss (FVTPL) รวม</t>
  </si>
  <si>
    <t>รายการ</t>
  </si>
  <si>
    <t>FX</t>
  </si>
  <si>
    <t>Commodity</t>
  </si>
  <si>
    <t>Total Loss</t>
  </si>
  <si>
    <t>A3. Insurance contract liabilities</t>
  </si>
  <si>
    <t>Bank_ContactPerson</t>
  </si>
  <si>
    <t>ลำดับ</t>
  </si>
  <si>
    <t>ชื่อ - สกุล</t>
  </si>
  <si>
    <t>ตำแหน่ง</t>
  </si>
  <si>
    <t xml:space="preserve">e-mail </t>
  </si>
  <si>
    <t>หมายเลขโทรศัพท์ติดต่อ</t>
  </si>
  <si>
    <t>Responsible issues under stress testing</t>
  </si>
  <si>
    <t>Credit risk part:- …….</t>
  </si>
  <si>
    <t>Credit stress testing medels</t>
  </si>
  <si>
    <t>Portfolio planning (growth / income / provision)</t>
  </si>
  <si>
    <t>Market risk part:-…….</t>
  </si>
  <si>
    <t>Liquidity risk part</t>
  </si>
  <si>
    <t>….</t>
  </si>
  <si>
    <t>…..</t>
  </si>
  <si>
    <t>Table of Content</t>
  </si>
  <si>
    <t>Table</t>
  </si>
  <si>
    <t>รายละเอียด</t>
  </si>
  <si>
    <t>MKT</t>
  </si>
  <si>
    <t>รายชื่อผู้ติดต่อประสานงาน</t>
  </si>
  <si>
    <t>Counterparty Credit Risk</t>
  </si>
  <si>
    <t>ให้กรอกกำไรขาดทุนสำหรับงวด 1 ปีของแต่ละปี โดยไม่กรอกเป็นเลขกำไรสะสม</t>
  </si>
  <si>
    <t>CR_Baseline</t>
  </si>
  <si>
    <t>แบบรายงานประมาณการกำไร/ขาดทุนสุทธิ</t>
  </si>
  <si>
    <t>แบบรายงานสถานะเงินกองทุนและสินทรัพย์เสี่ยง</t>
  </si>
  <si>
    <r>
      <t>Others (</t>
    </r>
    <r>
      <rPr>
        <b/>
        <u/>
        <sz val="11"/>
        <color rgb="FFFF0000"/>
        <rFont val="Tahoma"/>
        <family val="2"/>
        <scheme val="minor"/>
      </rPr>
      <t>โปรดระบุ</t>
    </r>
    <r>
      <rPr>
        <b/>
        <sz val="11"/>
        <rFont val="Tahoma"/>
        <family val="2"/>
        <scheme val="minor"/>
      </rPr>
      <t>)</t>
    </r>
    <r>
      <rPr>
        <b/>
        <vertAlign val="superscript"/>
        <sz val="11"/>
        <rFont val="Tahoma"/>
        <family val="2"/>
        <scheme val="minor"/>
      </rPr>
      <t>/2</t>
    </r>
  </si>
  <si>
    <t>Insurance contract liabilities</t>
  </si>
  <si>
    <r>
      <t xml:space="preserve">(+/-) Other adjustment </t>
    </r>
    <r>
      <rPr>
        <b/>
        <i/>
        <sz val="10"/>
        <color rgb="FFFF0000"/>
        <rFont val="Tahoma"/>
        <family val="2"/>
        <scheme val="minor"/>
      </rPr>
      <t>(โปรดระบุ)</t>
    </r>
  </si>
  <si>
    <t>เงินลงทุนใน FVOCI</t>
  </si>
  <si>
    <t>(+/-) กำไร/ขาดทุน จากพอร์ต FVOCI (ไม่รวม Impairment)</t>
  </si>
  <si>
    <t>Private &amp; SOE</t>
  </si>
  <si>
    <t>Risk Factor</t>
  </si>
  <si>
    <t>Interest rate</t>
  </si>
  <si>
    <t>Amortized Cost</t>
  </si>
  <si>
    <t>Adverse</t>
  </si>
  <si>
    <t>กรณี Baseline</t>
  </si>
  <si>
    <t>Profit (Loss) (mi. THB)</t>
  </si>
  <si>
    <t>Risk Weighted Asset for Market Risk</t>
  </si>
  <si>
    <r>
      <t xml:space="preserve">Others </t>
    </r>
    <r>
      <rPr>
        <b/>
        <sz val="10"/>
        <color rgb="FFFF0000"/>
        <rFont val="Tahoma"/>
        <family val="2"/>
      </rPr>
      <t>(โปรดระบุ)</t>
    </r>
  </si>
  <si>
    <r>
      <t xml:space="preserve">Stage 3 </t>
    </r>
    <r>
      <rPr>
        <b/>
        <u/>
        <sz val="10"/>
        <rFont val="Tahoma"/>
        <family val="2"/>
        <scheme val="minor"/>
      </rPr>
      <t>ก่อน</t>
    </r>
    <r>
      <rPr>
        <b/>
        <sz val="10"/>
        <rFont val="Tahoma"/>
        <family val="2"/>
        <scheme val="minor"/>
      </rPr>
      <t xml:space="preserve"> Write-off</t>
    </r>
  </si>
  <si>
    <r>
      <t xml:space="preserve">ยอดสินเชื่อ Stage 3 </t>
    </r>
    <r>
      <rPr>
        <b/>
        <u/>
        <sz val="10"/>
        <rFont val="Tahoma"/>
        <family val="2"/>
        <scheme val="minor"/>
      </rPr>
      <t>หลัง</t>
    </r>
    <r>
      <rPr>
        <b/>
        <sz val="10"/>
        <rFont val="Tahoma"/>
        <family val="2"/>
        <scheme val="minor"/>
      </rPr>
      <t xml:space="preserve"> Write-off</t>
    </r>
  </si>
  <si>
    <t>0 - 2Y</t>
  </si>
  <si>
    <t>2 - 5Y</t>
  </si>
  <si>
    <t>5 - 7Y</t>
  </si>
  <si>
    <t>7 - 10Y</t>
  </si>
  <si>
    <t>&gt;10Y</t>
  </si>
  <si>
    <t>THB :</t>
  </si>
  <si>
    <t>USD :</t>
  </si>
  <si>
    <t>EUR :</t>
  </si>
  <si>
    <t>JPY :</t>
  </si>
  <si>
    <r>
      <t xml:space="preserve">Others : </t>
    </r>
    <r>
      <rPr>
        <sz val="10"/>
        <color rgb="FFFF0000"/>
        <rFont val="Tahoma"/>
        <family val="2"/>
      </rPr>
      <t>(โปรดระบุสกุลเงิน)</t>
    </r>
  </si>
  <si>
    <r>
      <t xml:space="preserve">สำรองตาม ECL </t>
    </r>
    <r>
      <rPr>
        <b/>
        <u/>
        <sz val="16"/>
        <color theme="1"/>
        <rFont val="Tahoma"/>
        <family val="2"/>
        <scheme val="minor"/>
      </rPr>
      <t>ก่อน</t>
    </r>
    <r>
      <rPr>
        <b/>
        <sz val="16"/>
        <color theme="1"/>
        <rFont val="Tahoma"/>
        <family val="2"/>
        <scheme val="minor"/>
      </rPr>
      <t xml:space="preserve"> Write-off
( ไม่รวม Management Overlay) </t>
    </r>
  </si>
  <si>
    <t>สำรองที่เพิ่มขึ้น (ลดลง) ทั้งหมด</t>
  </si>
  <si>
    <t>%PD</t>
  </si>
  <si>
    <t>%LGD</t>
  </si>
  <si>
    <t>EAD (ลบ.)</t>
  </si>
  <si>
    <t>ให้รายงาน 1 Year PD, 1 Year LGD และ 1 Year EAD โดยให้ถัวเฉลี่ยถ่วงน้ำหนักค่า 1 Year PD และ 1 Year LGD ด้วย 1 Year EAD ในขณะที่ค่า ECL เป็นค่าที่สถาบันการเงินคำนวณได้ตามแบบจำลอง</t>
  </si>
  <si>
    <r>
      <t>PD LGD EAD ตาม TFRS9</t>
    </r>
    <r>
      <rPr>
        <b/>
        <vertAlign val="superscript"/>
        <sz val="16"/>
        <color theme="1"/>
        <rFont val="Tahoma"/>
        <family val="2"/>
        <scheme val="minor"/>
      </rPr>
      <t>/3</t>
    </r>
  </si>
  <si>
    <t>/3</t>
  </si>
  <si>
    <r>
      <t xml:space="preserve">(-) </t>
    </r>
    <r>
      <rPr>
        <b/>
        <u/>
        <sz val="10"/>
        <rFont val="Tahoma"/>
        <family val="2"/>
        <scheme val="minor"/>
      </rPr>
      <t>สินเชื่อ</t>
    </r>
    <r>
      <rPr>
        <b/>
        <sz val="10"/>
        <rFont val="Tahoma"/>
        <family val="2"/>
        <scheme val="minor"/>
      </rPr>
      <t>ที่ลดลงจากการ Write-off ในระหว่างปี</t>
    </r>
  </si>
  <si>
    <t>Provision</t>
  </si>
  <si>
    <r>
      <t xml:space="preserve">(+/-) ส่วนที่เปลี่ยนแปลงจากการบริหารเงินกองทุนผ่าน Tier2 ตามแผน </t>
    </r>
    <r>
      <rPr>
        <b/>
        <i/>
        <sz val="10"/>
        <color rgb="FFFF0000"/>
        <rFont val="Tahoma"/>
        <family val="2"/>
        <scheme val="minor"/>
      </rPr>
      <t>(โปรดระบุ)</t>
    </r>
  </si>
  <si>
    <t>(+/-) ส่วนที่เปลี่ยนแปลงอื่นๆ เช่น Run-down</t>
  </si>
  <si>
    <t>แบบรายงานประมาณเงินสำรอง</t>
  </si>
  <si>
    <r>
      <t>(-) ผลขาดทุนจาก NPA และอื่น ๆ</t>
    </r>
    <r>
      <rPr>
        <b/>
        <vertAlign val="superscript"/>
        <sz val="12"/>
        <color theme="0"/>
        <rFont val="Tahoma"/>
        <family val="2"/>
        <scheme val="minor"/>
      </rPr>
      <t>/1</t>
    </r>
  </si>
  <si>
    <t>เช่น มูลค่าของ NPA  stock ที่ด้อยลง และส่วนขาดทุนจากการขาย NPA</t>
  </si>
  <si>
    <t>หมายเหตุ</t>
  </si>
  <si>
    <t>ผลกระทบจากการ Write-off ของ Stage 3 ระหว่างปี</t>
  </si>
  <si>
    <r>
      <t xml:space="preserve">ตัวอย่างเช่น สำรองตาม ECL ก่อน Write-off และ Overlay อยู่ที่ 100 ลบ. โดยมียอดหนี้ NPL ที่กำลัง Write-off ระหว่างปีอยู่ที่ 5 ลบ. ซึ่งยอด NPL ดังกล่าวต้องกันสำรองที่ 3 ลบ. ระหว่างปียอดหนี้ดังกล่าวถูกตัดออกจากบัญชีทำให้ต้องกันสำรอง (ผลขาดทุนทั้งหมดจากยอดหนี้) อยู่ที่ 4.5 ลบ.
</t>
    </r>
    <r>
      <rPr>
        <u/>
        <sz val="9"/>
        <color theme="1"/>
        <rFont val="Tahoma"/>
        <family val="2"/>
        <scheme val="major"/>
      </rPr>
      <t>ดังนั้น</t>
    </r>
    <r>
      <rPr>
        <sz val="9"/>
        <color theme="1"/>
        <rFont val="Tahoma"/>
        <family val="2"/>
        <scheme val="major"/>
      </rPr>
      <t xml:space="preserve"> ให้กรอกสำรองก่อน Write-off </t>
    </r>
    <r>
      <rPr>
        <u/>
        <sz val="9"/>
        <color theme="1"/>
        <rFont val="Tahoma"/>
        <family val="2"/>
        <scheme val="major"/>
      </rPr>
      <t>ข้อ 3</t>
    </r>
    <r>
      <rPr>
        <sz val="9"/>
        <color theme="1"/>
        <rFont val="Tahoma"/>
        <family val="2"/>
        <scheme val="major"/>
      </rPr>
      <t xml:space="preserve"> เป็น 100 กรอกสำรองส่วนเพิ่มจาก Write-off </t>
    </r>
    <r>
      <rPr>
        <u/>
        <sz val="9"/>
        <color theme="1"/>
        <rFont val="Tahoma"/>
        <family val="2"/>
        <scheme val="major"/>
      </rPr>
      <t>ข้อ 4</t>
    </r>
    <r>
      <rPr>
        <sz val="9"/>
        <color theme="1"/>
        <rFont val="Tahoma"/>
        <family val="2"/>
        <scheme val="major"/>
      </rPr>
      <t xml:space="preserve"> เป็น 1.5 (= 4.5 - 3) และกรอกสำรองเฉพาะยอดหนี้ที่ Write-off ระหว่างปี </t>
    </r>
    <r>
      <rPr>
        <u/>
        <sz val="9"/>
        <color theme="1"/>
        <rFont val="Tahoma"/>
        <family val="2"/>
        <scheme val="major"/>
      </rPr>
      <t>ข้อ 7</t>
    </r>
    <r>
      <rPr>
        <sz val="9"/>
        <color theme="1"/>
        <rFont val="Tahoma"/>
        <family val="2"/>
        <scheme val="major"/>
      </rPr>
      <t xml:space="preserve"> เป็น 4.5</t>
    </r>
  </si>
  <si>
    <r>
      <t xml:space="preserve">สำรองตาม ECL ณ สิ้นปี </t>
    </r>
    <r>
      <rPr>
        <b/>
        <u val="singleAccounting"/>
        <sz val="10"/>
        <color theme="1"/>
        <rFont val="Tahoma"/>
        <family val="2"/>
        <scheme val="minor"/>
      </rPr>
      <t>ก่อน</t>
    </r>
    <r>
      <rPr>
        <b/>
        <sz val="10"/>
        <color theme="1"/>
        <rFont val="Tahoma"/>
        <family val="2"/>
        <scheme val="minor"/>
      </rPr>
      <t xml:space="preserve"> Write-off และ Management Overlay</t>
    </r>
    <r>
      <rPr>
        <b/>
        <vertAlign val="superscript"/>
        <sz val="10"/>
        <color theme="1"/>
        <rFont val="Tahoma"/>
        <family val="2"/>
        <scheme val="minor"/>
      </rPr>
      <t>/1</t>
    </r>
  </si>
  <si>
    <t>แบบรายงานผลการประเมินความเสี่ยงด้านตลาดทั้งกรณี Baseline และ Adverse</t>
  </si>
  <si>
    <t>CR_Adverse</t>
  </si>
  <si>
    <r>
      <t>สำรอง</t>
    </r>
    <r>
      <rPr>
        <b/>
        <u val="singleAccounting"/>
        <sz val="10"/>
        <color theme="1"/>
        <rFont val="Tahoma"/>
        <family val="2"/>
        <scheme val="minor"/>
      </rPr>
      <t>ที่เพิ่มขึ้น</t>
    </r>
    <r>
      <rPr>
        <b/>
        <sz val="10"/>
        <color theme="1"/>
        <rFont val="Tahoma"/>
        <family val="2"/>
        <scheme val="minor"/>
      </rPr>
      <t>ระหว่างปีจาก Write-off (ผลขาดทุนจากการตัดหนี้สูญ)</t>
    </r>
    <r>
      <rPr>
        <b/>
        <vertAlign val="superscript"/>
        <sz val="10"/>
        <color theme="1"/>
        <rFont val="Tahoma"/>
        <family val="2"/>
        <scheme val="minor"/>
      </rPr>
      <t>/1</t>
    </r>
  </si>
  <si>
    <r>
      <t>(-) สำรอง</t>
    </r>
    <r>
      <rPr>
        <b/>
        <u val="singleAccounting"/>
        <sz val="10"/>
        <color rgb="FFFF0000"/>
        <rFont val="Tahoma"/>
        <family val="2"/>
        <scheme val="minor"/>
      </rPr>
      <t>ที่ลดลง</t>
    </r>
    <r>
      <rPr>
        <b/>
        <sz val="10"/>
        <color theme="1"/>
        <rFont val="Tahoma"/>
        <family val="2"/>
        <scheme val="minor"/>
      </rPr>
      <t>หลังจากการ Write-off</t>
    </r>
    <r>
      <rPr>
        <b/>
        <vertAlign val="superscript"/>
        <sz val="10"/>
        <color theme="1"/>
        <rFont val="Tahoma"/>
        <family val="2"/>
        <scheme val="minor"/>
      </rPr>
      <t>/1</t>
    </r>
  </si>
  <si>
    <t>ปริมาณสินเชื่อ Stage 3 ที่คาดว่าจะเพิ่มขึ้นระหว่างปี
(Potential New NPL)</t>
  </si>
  <si>
    <r>
      <t>สำรองที่</t>
    </r>
    <r>
      <rPr>
        <b/>
        <u val="singleAccounting"/>
        <sz val="10"/>
        <rFont val="Tahoma"/>
        <family val="2"/>
        <scheme val="minor"/>
      </rPr>
      <t>เพิ่มขึ้น</t>
    </r>
    <r>
      <rPr>
        <b/>
        <sz val="10"/>
        <rFont val="Tahoma"/>
        <family val="2"/>
        <scheme val="minor"/>
      </rPr>
      <t>จาก Write-off (ผลขาดทุนจากการตัดหนี้สูญ)</t>
    </r>
  </si>
  <si>
    <t>ยอดสินเชื่อรวมดอกเบี้ยค้างรับตาม TFRS9</t>
  </si>
  <si>
    <t>แบบรายงานผลการประเมินความเสี่ยงด้านเครดิต กรณี Baseline สำหรับพอร์ตรวม</t>
  </si>
  <si>
    <t>แบบรายงานผลการประเมินความเสี่ยงด้านเครดิต กรณี Adverse สำหรับพอร์ตรวม</t>
  </si>
  <si>
    <t>ณ สิ้นปี 2567</t>
  </si>
  <si>
    <t>CR_Base</t>
  </si>
  <si>
    <t>CR_Sluggish</t>
  </si>
  <si>
    <t>แบบรายงานผลการประเมินความเสี่ยงด้านเครดิต กรณี Sluggish สำหรับพอร์ตรวม</t>
  </si>
  <si>
    <t>แบบรายงานผลการประเมิน Stress Test ด้าน Market risk และเงินลงทุนที่ไม่ใช่ด้านเครดิต</t>
  </si>
  <si>
    <r>
      <t>A2. Fair Value through Other Comprehensive Income (FVOCI) (</t>
    </r>
    <r>
      <rPr>
        <b/>
        <u val="singleAccounting"/>
        <sz val="11"/>
        <rFont val="Tahoma"/>
        <family val="2"/>
      </rPr>
      <t>ไม่ต้องรวมผลการเปลี่ยนแปลงของ Fair Value ที่มาจากการเปลี่ยนแปลงของความเสี่ยงด้านเครดิต</t>
    </r>
    <r>
      <rPr>
        <b/>
        <sz val="11"/>
        <color theme="1"/>
        <rFont val="Tahoma"/>
        <family val="2"/>
      </rPr>
      <t>)</t>
    </r>
  </si>
  <si>
    <r>
      <t>ยอดสินเชื่อ</t>
    </r>
    <r>
      <rPr>
        <b/>
        <vertAlign val="superscript"/>
        <sz val="16"/>
        <color theme="1"/>
        <rFont val="Tahoma"/>
        <family val="2"/>
        <scheme val="minor"/>
      </rPr>
      <t>/1</t>
    </r>
    <r>
      <rPr>
        <b/>
        <sz val="16"/>
        <color theme="1"/>
        <rFont val="Tahoma"/>
        <family val="2"/>
        <scheme val="minor"/>
      </rPr>
      <t xml:space="preserve"> ณ สิ้นปี (</t>
    </r>
    <r>
      <rPr>
        <b/>
        <u/>
        <sz val="16"/>
        <color theme="1"/>
        <rFont val="Tahoma"/>
        <family val="2"/>
        <scheme val="minor"/>
      </rPr>
      <t>ก่อน</t>
    </r>
    <r>
      <rPr>
        <b/>
        <sz val="16"/>
        <color theme="1"/>
        <rFont val="Tahoma"/>
        <family val="2"/>
        <scheme val="minor"/>
      </rPr>
      <t xml:space="preserve">การช่วยเหลือทุกมาตรการ) </t>
    </r>
    <r>
      <rPr>
        <b/>
        <u/>
        <sz val="16"/>
        <color theme="1"/>
        <rFont val="Tahoma"/>
        <family val="2"/>
        <scheme val="minor"/>
      </rPr>
      <t>ก่อน</t>
    </r>
    <r>
      <rPr>
        <b/>
        <sz val="16"/>
        <color theme="1"/>
        <rFont val="Tahoma"/>
        <family val="2"/>
        <scheme val="minor"/>
      </rPr>
      <t>การ write-off</t>
    </r>
  </si>
  <si>
    <r>
      <t>ยอดสินเชื่อ</t>
    </r>
    <r>
      <rPr>
        <b/>
        <vertAlign val="superscript"/>
        <sz val="16"/>
        <color theme="1"/>
        <rFont val="Tahoma"/>
        <family val="2"/>
        <scheme val="minor"/>
      </rPr>
      <t>/1</t>
    </r>
    <r>
      <rPr>
        <b/>
        <sz val="16"/>
        <color theme="1"/>
        <rFont val="Tahoma"/>
        <family val="2"/>
        <scheme val="minor"/>
      </rPr>
      <t xml:space="preserve"> ณ สิ้นปี (</t>
    </r>
    <r>
      <rPr>
        <b/>
        <u/>
        <sz val="16"/>
        <color theme="1"/>
        <rFont val="Tahoma"/>
        <family val="2"/>
        <scheme val="minor"/>
      </rPr>
      <t>หลัง</t>
    </r>
    <r>
      <rPr>
        <b/>
        <sz val="16"/>
        <color theme="1"/>
        <rFont val="Tahoma"/>
        <family val="2"/>
        <scheme val="minor"/>
      </rPr>
      <t xml:space="preserve">การช่วยเหลือทุกมาตรการ) </t>
    </r>
    <r>
      <rPr>
        <b/>
        <u/>
        <sz val="16"/>
        <color theme="1"/>
        <rFont val="Tahoma"/>
        <family val="2"/>
        <scheme val="minor"/>
      </rPr>
      <t>ก่อน</t>
    </r>
    <r>
      <rPr>
        <b/>
        <sz val="16"/>
        <color theme="1"/>
        <rFont val="Tahoma"/>
        <family val="2"/>
        <scheme val="minor"/>
      </rPr>
      <t>การ write-off</t>
    </r>
  </si>
  <si>
    <t>Corp - Agriculture</t>
  </si>
  <si>
    <t>Corp - Construction</t>
  </si>
  <si>
    <t>Corp - Trade</t>
  </si>
  <si>
    <t>Corp - Transportation</t>
  </si>
  <si>
    <t>SMEs - Agriculture</t>
  </si>
  <si>
    <t>SMEs - Construction</t>
  </si>
  <si>
    <t>SMEs - Trade</t>
  </si>
  <si>
    <t>SMEs - Transportation</t>
  </si>
  <si>
    <t>Corp - Automotive</t>
  </si>
  <si>
    <t>SMEs - Automotive</t>
  </si>
  <si>
    <t>(+/-) กำไร/ขาดทุนจาก Mkt Trading, Digital asset และเงินลงทุนที่บันทึกตาม Equity method</t>
  </si>
  <si>
    <t>Corp - Accommodation</t>
  </si>
  <si>
    <t>SMEs - Accommodation</t>
  </si>
  <si>
    <t>Fair Value through Profit or Loss (FVTPL)</t>
  </si>
  <si>
    <t>Fair Value through Other Comprehensive Income (FVOCI)</t>
  </si>
  <si>
    <t>Equity Method</t>
  </si>
  <si>
    <t>Total Profit (Loss)</t>
  </si>
  <si>
    <t>Total OCI</t>
  </si>
  <si>
    <t>Measure Method</t>
  </si>
  <si>
    <t>ให้กรอกยอดคงค้าง ณ สิ้นปี</t>
  </si>
  <si>
    <t>Total exposure</t>
  </si>
  <si>
    <t>Venture capital/Start-up</t>
  </si>
  <si>
    <t>Equity</t>
  </si>
  <si>
    <t>บริษัทร่วม กิจการร่วมค้า</t>
  </si>
  <si>
    <t>บริษัทร่วม กิจการร่วมค้า Venture capital/Start-up</t>
  </si>
  <si>
    <t>ณ สิ้นปี 2568</t>
  </si>
  <si>
    <t>แบบรายงานผลการประเมิน Stress Test ด้าน Investment Risk</t>
  </si>
  <si>
    <t>Corp - Petroluem &amp; Petrochemical</t>
  </si>
  <si>
    <t>Corp - Utility</t>
  </si>
  <si>
    <t>SMEs - Petroluem &amp; Petrochemical</t>
  </si>
  <si>
    <t>SMEs - Utility</t>
  </si>
  <si>
    <t>Stop</t>
  </si>
  <si>
    <t>Start</t>
  </si>
  <si>
    <r>
      <rPr>
        <b/>
        <vertAlign val="superscript"/>
        <sz val="10"/>
        <color theme="1"/>
        <rFont val="Tahoma"/>
        <family val="2"/>
        <scheme val="major"/>
      </rPr>
      <t>/1</t>
    </r>
    <r>
      <rPr>
        <b/>
        <sz val="10"/>
        <color theme="1"/>
        <rFont val="Tahoma"/>
        <family val="2"/>
        <scheme val="major"/>
      </rPr>
      <t xml:space="preserve"> Profit (Loss) ของ FVTPL, FVOCI หมายถึง กำไรขาดทุนที่เกิดจากการเปลี่ยนแปลงของ Fair value 
ขณะที่ Profit (Loss) ของ Equity Method หมายถึงกำไรขาดทุนที่เกิดจากส่วนแบ่งกำไรขาดทุนจากกิจการที่ไปลงทุน</t>
    </r>
  </si>
  <si>
    <r>
      <rPr>
        <b/>
        <vertAlign val="superscript"/>
        <sz val="10"/>
        <color theme="1"/>
        <rFont val="Tahoma"/>
        <family val="2"/>
        <scheme val="major"/>
      </rPr>
      <t>/2</t>
    </r>
    <r>
      <rPr>
        <b/>
        <sz val="10"/>
        <color theme="1"/>
        <rFont val="Tahoma"/>
        <family val="2"/>
        <scheme val="major"/>
      </rPr>
      <t xml:space="preserve"> Exposure ของ FVTPL, FVOCI หมายถึง มูลค่าตาม Fair value ณ ตอนที่ซื้อสินทรัพย์ ขณะที่ Exposure ของ Equity Method หมายถึง เงินลงทุน ปรับด้วยส่วนแบ่งกำไรขาดทุน และเงินปันผลที่ได้รับจากกิจการที่ไปลงทุน</t>
    </r>
  </si>
  <si>
    <t>(6)</t>
  </si>
  <si>
    <r>
      <t xml:space="preserve">Profit (Loss) </t>
    </r>
    <r>
      <rPr>
        <b/>
        <vertAlign val="superscript"/>
        <sz val="10"/>
        <color theme="0"/>
        <rFont val="Tahoma"/>
        <family val="2"/>
      </rPr>
      <t>/1</t>
    </r>
    <r>
      <rPr>
        <b/>
        <sz val="10"/>
        <color theme="0"/>
        <rFont val="Tahoma"/>
        <family val="2"/>
      </rPr>
      <t xml:space="preserve">
(mi. THB)</t>
    </r>
  </si>
  <si>
    <r>
      <t xml:space="preserve">Exposure </t>
    </r>
    <r>
      <rPr>
        <b/>
        <vertAlign val="superscript"/>
        <sz val="10"/>
        <color theme="0"/>
        <rFont val="Tahoma"/>
        <family val="2"/>
      </rPr>
      <t>/2</t>
    </r>
    <r>
      <rPr>
        <b/>
        <sz val="10"/>
        <color theme="0"/>
        <rFont val="Tahoma"/>
        <family val="2"/>
      </rPr>
      <t xml:space="preserve">
(mi. THB)</t>
    </r>
  </si>
  <si>
    <t>ณ สิ้นปี 2569</t>
  </si>
  <si>
    <t>5.1) เพื่อรองรับ Model Risk Gap</t>
  </si>
  <si>
    <r>
      <t>สำรอง</t>
    </r>
    <r>
      <rPr>
        <b/>
        <u val="singleAccounting"/>
        <sz val="10"/>
        <rFont val="Tahoma"/>
        <family val="2"/>
        <scheme val="minor"/>
      </rPr>
      <t>ที่มีอยู่</t>
    </r>
    <r>
      <rPr>
        <b/>
        <sz val="10"/>
        <rFont val="Tahoma"/>
        <family val="2"/>
        <scheme val="minor"/>
      </rPr>
      <t>สำหรับ Management Overlay และ ส่วนเกิน ณ สิ้นปี</t>
    </r>
    <r>
      <rPr>
        <b/>
        <vertAlign val="superscript"/>
        <sz val="10"/>
        <rFont val="Tahoma"/>
        <family val="2"/>
        <scheme val="minor"/>
      </rPr>
      <t>/2</t>
    </r>
  </si>
  <si>
    <t>Corp - Food &amp; Beverage</t>
  </si>
  <si>
    <t>Corp - Manufacturing</t>
  </si>
  <si>
    <t>Corp - Finance</t>
  </si>
  <si>
    <t>- เพื่อรองรับประสิทธิภาพของแบบจำลองที่เสื่อมลง รวมถึง Gap จาก Model Design และ Model development</t>
  </si>
  <si>
    <t>-  System limitation / Data Issue และ อื่น ๆ</t>
  </si>
  <si>
    <t>5.4) ด้วยเหตุผลอื่น ๆ (โปรดระบุ)</t>
  </si>
  <si>
    <t>Corp - Others</t>
  </si>
  <si>
    <t>SMEs - Others</t>
  </si>
  <si>
    <t>ปริมาณสินเชื่อ Stage 3 ที่คาดว่าจะไหลกลับไปเป็น Stage 1 และ 2 ระหว่างปี
(Self-cured NPL)</t>
  </si>
  <si>
    <r>
      <t>PD LGD EAD ตาม TFRS9</t>
    </r>
    <r>
      <rPr>
        <b/>
        <vertAlign val="superscript"/>
        <sz val="16"/>
        <rFont val="Tahoma"/>
        <family val="2"/>
        <scheme val="minor"/>
      </rPr>
      <t>/3</t>
    </r>
  </si>
  <si>
    <r>
      <t>5.2) เพื่อรองรับ ลูกหนี้รายที่เปราะบาง หรืออยู่ใน sector เปราะบาง</t>
    </r>
    <r>
      <rPr>
        <b/>
        <vertAlign val="superscript"/>
        <sz val="10"/>
        <color theme="1"/>
        <rFont val="Tahoma"/>
        <family val="2"/>
        <scheme val="minor"/>
      </rPr>
      <t>/3</t>
    </r>
  </si>
  <si>
    <t>SMEs - Food &amp; Beverage</t>
  </si>
  <si>
    <t>SMEs - Manufacturing</t>
  </si>
  <si>
    <t>SMEs - Finance</t>
  </si>
  <si>
    <t>PSA</t>
  </si>
  <si>
    <t>NON PSA</t>
  </si>
  <si>
    <t>กรณี Adverse</t>
  </si>
  <si>
    <t>ลูกหนี้รัฐบาล (ก.คลัง)</t>
  </si>
  <si>
    <t>ลูกหนี้รอชดเชยจากรัฐบาล</t>
  </si>
  <si>
    <t xml:space="preserve">     other</t>
  </si>
  <si>
    <t>Staff loan</t>
  </si>
  <si>
    <t>ลูกหนี้ที่รัฐบาลค้ำประกัน</t>
  </si>
  <si>
    <t>Tier 1</t>
  </si>
  <si>
    <r>
      <t xml:space="preserve">(+/-) ส่วนที่เปลี่ยนแปลงจากการบริหารเงินกองทุน Tier1 ตามแผน </t>
    </r>
    <r>
      <rPr>
        <b/>
        <i/>
        <sz val="10"/>
        <color rgb="FFFF0000"/>
        <rFont val="Tahoma"/>
        <family val="2"/>
        <scheme val="minor"/>
      </rPr>
      <t>(โปรดระบุ)</t>
    </r>
  </si>
  <si>
    <t>(9)=(5)+(6)+(7)+(8)</t>
  </si>
  <si>
    <t>(8)=(1)+(2)+(3)+(4)</t>
  </si>
  <si>
    <t>(5)</t>
  </si>
  <si>
    <t>(11)</t>
  </si>
  <si>
    <t>ชื่อสถาบันการเงินเฉพาะกิจ</t>
  </si>
  <si>
    <t>Contact persons</t>
  </si>
  <si>
    <r>
      <t xml:space="preserve">(+/-) </t>
    </r>
    <r>
      <rPr>
        <b/>
        <i/>
        <u/>
        <sz val="10"/>
        <color theme="1"/>
        <rFont val="Tahoma"/>
        <family val="2"/>
        <scheme val="minor"/>
      </rPr>
      <t>กำไร/ขาดทุน</t>
    </r>
    <r>
      <rPr>
        <b/>
        <i/>
        <sz val="10"/>
        <color theme="1"/>
        <rFont val="Tahoma"/>
        <family val="2"/>
        <scheme val="minor"/>
      </rPr>
      <t xml:space="preserve"> สุทธิ หลังจ่ายเงินนำส่งเป็นรายได้แผ่นดิน</t>
    </r>
  </si>
  <si>
    <t xml:space="preserve">กำไรสุทธิก่อนรวมกำไร(ขาดทุน)จาก Provision Trading </t>
  </si>
  <si>
    <t>กำไร/ขาดทุนสุทธิหลังจ่ายเงินนำส่งเป็นรายได้แผ่นดิน</t>
  </si>
  <si>
    <t>(10)=(9)-(11)</t>
  </si>
  <si>
    <t>เงินนำส่งเป็นรายได้แผ่นดิน</t>
  </si>
  <si>
    <t>ประกอบด้วย 
     1. กลุ่มลูกหนี้ที่อยู่ในมาตรการผ่อนปรน เช่น ลูกหนี้ที่ได้รับการปรับโครงสร้างหนี้และได้ใช้ประโยชน์จากมาตรการในการย้ายชั้นหนี้ เป็นต้น 
     2. กลุ่มลูกหนี้ที่ธนาคารให้การช่วยเหลือเพิ่มเติม รวมถึงกลุ่มที่ ธปท. มีความห่วงใย นอกเหนือจากกลุ่มลูกหนี้ที่อยู่ในมาตรการผ่อนปรน</t>
  </si>
  <si>
    <t>/4</t>
  </si>
  <si>
    <t>ณ สิ้นปี 2570</t>
  </si>
  <si>
    <t>ณ ธ.ค. 2567</t>
  </si>
  <si>
    <t>2568</t>
  </si>
  <si>
    <t>สำรองที่มีอยู่  (ณ 31 ธ.ค. 2567)</t>
  </si>
  <si>
    <t>สำรองที่มีอยู่ ณ ธ.ค. 2567</t>
  </si>
  <si>
    <r>
      <t>สำรองที่มีอยู่ ณ สิ้นปี</t>
    </r>
    <r>
      <rPr>
        <b/>
        <vertAlign val="superscript"/>
        <sz val="10"/>
        <color theme="1"/>
        <rFont val="Tahoma"/>
        <family val="2"/>
        <scheme val="minor"/>
      </rPr>
      <t>/4</t>
    </r>
  </si>
  <si>
    <t>นิยามหัวข้อ 5.1)-5.5) ให้อิงตามแบบรายงานแจกแจงองค์ประกอบของ Management Overlay (MO) ทั้งนี้ การรายงาน MO ใน 3 ปีประมาณการให้เป็นไปตามแนวทางการบริหารจัดการ MO ของธนาคารภายใต้สถานการณ์จำลอง</t>
  </si>
  <si>
    <r>
      <t xml:space="preserve">ขอให้ธนาคารดำรงเงินสำรองที่มีอยู่ ณ สิ้นปีของแต่ละปี (ข้อ 8) </t>
    </r>
    <r>
      <rPr>
        <u/>
        <sz val="9"/>
        <color theme="1"/>
        <rFont val="Tahoma"/>
        <family val="2"/>
        <scheme val="major"/>
      </rPr>
      <t>ไม่น้อยกว่า</t>
    </r>
    <r>
      <rPr>
        <sz val="9"/>
        <color theme="1"/>
        <rFont val="Tahoma"/>
        <family val="2"/>
        <scheme val="major"/>
      </rPr>
      <t>ยอดเงินสำรองที่มีอยู่ ณ 31 ธ.ค. 2567 (ข้อ 1) โดยสามารถเพิ่มสำรองใน ข้อ 5.5</t>
    </r>
  </si>
  <si>
    <t>5.3) เพื่อรองรับ Specific Economic Uncertainties</t>
  </si>
  <si>
    <r>
      <t>5.5) Management Overlay ส่วนที่เหลือ</t>
    </r>
    <r>
      <rPr>
        <b/>
        <vertAlign val="superscript"/>
        <sz val="10"/>
        <color theme="1"/>
        <rFont val="Tahoma"/>
        <family val="2"/>
        <scheme val="minor"/>
      </rPr>
      <t>/4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</si>
</sst>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87" formatCode="_([$€-2]* #,##0.00_);_([$€-2]* \(#,##0.00\);_([$€-2]* &quot;-&quot;??_)"/>
    <numFmt numFmtId="188" formatCode="_(* #,##0.00_);_(* \(#,##0.00\);_(* &quot;-&quot;??_);_(@_)"/>
    <numFmt numFmtId="189" formatCode="#,##0.00,,"/>
    <numFmt numFmtId="190" formatCode="#,##0.00,,;[Red]\(#,##0.00,,\)"/>
    <numFmt numFmtId="191" formatCode="#,##0.00,,;[Red]\-#,##0.00,,"/>
    <numFmt numFmtId="192" formatCode="#,##0,,;[Red]\(#,##0,,\)"/>
    <numFmt numFmtId="193" formatCode="#,##0.0;[Red]#,##0.0"/>
    <numFmt numFmtId="194" formatCode="0.0%"/>
    <numFmt numFmtId="195" formatCode="#,##0,,_);[Red]\(#,##0,,\)"/>
    <numFmt numFmtId="196" formatCode="_([$€-2]* #,##0_);_([$€-2]* \(#,##0\);_([$€-2]* &quot;-&quot;??_)"/>
    <numFmt numFmtId="197" formatCode="_([$€-2]* #,##0.0000000_);_([$€-2]* \(#,##0.0000000\);_([$€-2]* &quot;-&quot;??_)"/>
  </numFmts>
  <fonts count="102" x14ac:knownFonts="1">
    <font>
      <sz val="16"/>
      <color theme="1"/>
      <name val="BrowalliaUPC"/>
      <family val="2"/>
      <charset val="222"/>
    </font>
    <font>
      <sz val="16"/>
      <color theme="1"/>
      <name val="BrowalliaUPC"/>
      <family val="2"/>
      <charset val="222"/>
    </font>
    <font>
      <sz val="16"/>
      <color rgb="FFFF0000"/>
      <name val="BrowalliaUPC"/>
      <family val="2"/>
      <charset val="222"/>
    </font>
    <font>
      <sz val="16"/>
      <color theme="0"/>
      <name val="BrowalliaUPC"/>
      <family val="2"/>
      <charset val="222"/>
    </font>
    <font>
      <sz val="10"/>
      <color theme="1"/>
      <name val="Tahoma"/>
      <family val="2"/>
      <scheme val="minor"/>
    </font>
    <font>
      <b/>
      <vertAlign val="superscript"/>
      <sz val="14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2"/>
      <color rgb="FFFF0000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6"/>
      <color theme="1"/>
      <name val="Angsana New"/>
      <family val="2"/>
      <charset val="222"/>
    </font>
    <font>
      <b/>
      <sz val="10"/>
      <name val="Tahoma"/>
      <family val="2"/>
      <scheme val="minor"/>
    </font>
    <font>
      <b/>
      <sz val="11"/>
      <name val="Tahoma"/>
      <family val="2"/>
      <scheme val="minor"/>
    </font>
    <font>
      <i/>
      <sz val="10"/>
      <color theme="1"/>
      <name val="Tahoma"/>
      <family val="2"/>
      <scheme val="minor"/>
    </font>
    <font>
      <i/>
      <sz val="10"/>
      <name val="Tahoma"/>
      <family val="2"/>
      <scheme val="minor"/>
    </font>
    <font>
      <i/>
      <sz val="11"/>
      <color theme="1"/>
      <name val="Tahoma"/>
      <family val="2"/>
      <scheme val="minor"/>
    </font>
    <font>
      <b/>
      <u/>
      <sz val="11"/>
      <color rgb="FFFF0000"/>
      <name val="Tahoma"/>
      <family val="2"/>
      <scheme val="minor"/>
    </font>
    <font>
      <b/>
      <vertAlign val="superscript"/>
      <sz val="11"/>
      <name val="Tahoma"/>
      <family val="2"/>
      <scheme val="minor"/>
    </font>
    <font>
      <i/>
      <sz val="1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6"/>
      <name val="Tahoma"/>
      <family val="2"/>
      <scheme val="minor"/>
    </font>
    <font>
      <b/>
      <sz val="16"/>
      <color theme="0"/>
      <name val="Tahoma"/>
      <family val="2"/>
      <scheme val="minor"/>
    </font>
    <font>
      <b/>
      <vertAlign val="superscript"/>
      <sz val="16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20"/>
      <color theme="0"/>
      <name val="Tahoma"/>
      <family val="2"/>
      <scheme val="minor"/>
    </font>
    <font>
      <b/>
      <sz val="28"/>
      <color theme="0"/>
      <name val="Tahoma"/>
      <family val="2"/>
      <scheme val="minor"/>
    </font>
    <font>
      <sz val="28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0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12"/>
      <color theme="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vertAlign val="superscript"/>
      <sz val="11"/>
      <color rgb="FFFF0000"/>
      <name val="Tahoma"/>
      <family val="2"/>
      <scheme val="minor"/>
    </font>
    <font>
      <sz val="9"/>
      <color theme="1"/>
      <name val="Tahoma"/>
      <family val="2"/>
      <scheme val="minor"/>
    </font>
    <font>
      <b/>
      <sz val="10"/>
      <color theme="0"/>
      <name val="Tahoma"/>
      <family val="2"/>
      <scheme val="minor"/>
    </font>
    <font>
      <b/>
      <i/>
      <sz val="10"/>
      <color theme="1"/>
      <name val="Tahoma"/>
      <family val="2"/>
      <scheme val="minor"/>
    </font>
    <font>
      <b/>
      <i/>
      <u/>
      <sz val="10"/>
      <color theme="1"/>
      <name val="Tahoma"/>
      <family val="2"/>
      <scheme val="minor"/>
    </font>
    <font>
      <b/>
      <sz val="9"/>
      <color theme="0"/>
      <name val="Tahoma"/>
      <family val="2"/>
      <scheme val="minor"/>
    </font>
    <font>
      <b/>
      <sz val="9"/>
      <color theme="1"/>
      <name val="Tahoma"/>
      <family val="2"/>
      <scheme val="minor"/>
    </font>
    <font>
      <sz val="10"/>
      <color theme="1"/>
      <name val="Tahoma"/>
      <family val="2"/>
      <charset val="22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  <charset val="222"/>
    </font>
    <font>
      <b/>
      <sz val="10"/>
      <color rgb="FF0000FF"/>
      <name val="Tahoma"/>
      <family val="2"/>
    </font>
    <font>
      <sz val="10"/>
      <color theme="1"/>
      <name val="BrowalliaUPC"/>
      <family val="2"/>
      <charset val="222"/>
    </font>
    <font>
      <sz val="10"/>
      <color rgb="FF0000FF"/>
      <name val="Tahoma"/>
      <family val="2"/>
    </font>
    <font>
      <sz val="10"/>
      <color rgb="FF0000FF"/>
      <name val="Tahoma"/>
      <family val="2"/>
      <charset val="222"/>
    </font>
    <font>
      <b/>
      <sz val="12"/>
      <color theme="1"/>
      <name val="Browallia New"/>
      <family val="2"/>
    </font>
    <font>
      <u/>
      <sz val="16"/>
      <color theme="10"/>
      <name val="Angsana New"/>
      <family val="2"/>
      <charset val="222"/>
    </font>
    <font>
      <b/>
      <sz val="10"/>
      <color theme="4"/>
      <name val="Tahoma"/>
      <family val="2"/>
      <scheme val="minor"/>
    </font>
    <font>
      <b/>
      <sz val="16"/>
      <color theme="1"/>
      <name val="BrowalliaUPC"/>
      <family val="2"/>
    </font>
    <font>
      <b/>
      <sz val="11"/>
      <color theme="0"/>
      <name val="Tahoma"/>
      <family val="2"/>
    </font>
    <font>
      <b/>
      <sz val="12"/>
      <color rgb="FF0000CC"/>
      <name val="Browallia New"/>
      <family val="2"/>
    </font>
    <font>
      <b/>
      <sz val="12"/>
      <color rgb="FFFF0000"/>
      <name val="Browallia New"/>
      <family val="2"/>
    </font>
    <font>
      <b/>
      <sz val="10"/>
      <name val="Tahoma"/>
      <family val="2"/>
    </font>
    <font>
      <sz val="10"/>
      <name val="Tahoma"/>
      <family val="2"/>
    </font>
    <font>
      <b/>
      <sz val="14"/>
      <color rgb="FFFF0000"/>
      <name val="Tahoma"/>
      <family val="2"/>
    </font>
    <font>
      <b/>
      <i/>
      <sz val="10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8"/>
      <color theme="0"/>
      <name val="Tahoma"/>
      <family val="2"/>
      <scheme val="minor"/>
    </font>
    <font>
      <b/>
      <u/>
      <sz val="16"/>
      <color theme="1"/>
      <name val="Tahoma"/>
      <family val="2"/>
      <scheme val="minor"/>
    </font>
    <font>
      <b/>
      <i/>
      <sz val="10"/>
      <name val="Tahoma"/>
      <family val="2"/>
      <scheme val="minor"/>
    </font>
    <font>
      <b/>
      <sz val="10"/>
      <color rgb="FFFF0000"/>
      <name val="Tahoma"/>
      <family val="2"/>
    </font>
    <font>
      <b/>
      <vertAlign val="superscript"/>
      <sz val="10"/>
      <name val="Tahoma"/>
      <family val="2"/>
    </font>
    <font>
      <b/>
      <u/>
      <sz val="10"/>
      <name val="Tahoma"/>
      <family val="2"/>
      <scheme val="minor"/>
    </font>
    <font>
      <sz val="10"/>
      <name val="Tahoma"/>
      <family val="2"/>
      <charset val="22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u val="singleAccounting"/>
      <sz val="10"/>
      <color theme="1"/>
      <name val="Tahoma"/>
      <family val="2"/>
      <scheme val="minor"/>
    </font>
    <font>
      <b/>
      <vertAlign val="superscript"/>
      <sz val="16"/>
      <color theme="1"/>
      <name val="Tahoma"/>
      <family val="2"/>
      <scheme val="minor"/>
    </font>
    <font>
      <sz val="16"/>
      <name val="Tahoma"/>
      <family val="2"/>
      <scheme val="minor"/>
    </font>
    <font>
      <sz val="12"/>
      <name val="Tahoma"/>
      <family val="2"/>
      <scheme val="minor"/>
    </font>
    <font>
      <sz val="16"/>
      <name val="BrowalliaUPC"/>
      <family val="2"/>
      <charset val="222"/>
    </font>
    <font>
      <b/>
      <vertAlign val="superscript"/>
      <sz val="10"/>
      <color theme="1"/>
      <name val="Tahoma"/>
      <family val="2"/>
      <scheme val="minor"/>
    </font>
    <font>
      <sz val="8"/>
      <color theme="1"/>
      <name val="BrowalliaUPC"/>
      <family val="2"/>
      <charset val="222"/>
    </font>
    <font>
      <sz val="9"/>
      <color theme="1"/>
      <name val="Tahoma"/>
      <family val="2"/>
      <scheme val="major"/>
    </font>
    <font>
      <u/>
      <sz val="9"/>
      <color theme="1"/>
      <name val="Tahoma"/>
      <family val="2"/>
      <scheme val="major"/>
    </font>
    <font>
      <b/>
      <vertAlign val="superscript"/>
      <sz val="12"/>
      <color theme="0"/>
      <name val="Tahoma"/>
      <family val="2"/>
      <scheme val="minor"/>
    </font>
    <font>
      <b/>
      <vertAlign val="superscript"/>
      <sz val="12"/>
      <name val="Tahoma"/>
      <family val="2"/>
      <scheme val="minor"/>
    </font>
    <font>
      <b/>
      <sz val="8"/>
      <color theme="1"/>
      <name val="Tahoma"/>
      <family val="2"/>
      <scheme val="major"/>
    </font>
    <font>
      <b/>
      <u val="singleAccounting"/>
      <sz val="10"/>
      <color rgb="FFFF0000"/>
      <name val="Tahoma"/>
      <family val="2"/>
      <scheme val="minor"/>
    </font>
    <font>
      <b/>
      <u val="singleAccounting"/>
      <sz val="10"/>
      <name val="Tahoma"/>
      <family val="2"/>
      <scheme val="minor"/>
    </font>
    <font>
      <sz val="11"/>
      <name val="Calibri"/>
      <family val="2"/>
    </font>
    <font>
      <b/>
      <sz val="36"/>
      <color rgb="FFFF0000"/>
      <name val="Browallia New"/>
      <family val="2"/>
    </font>
    <font>
      <b/>
      <u val="singleAccounting"/>
      <sz val="11"/>
      <name val="Tahoma"/>
      <family val="2"/>
    </font>
    <font>
      <b/>
      <vertAlign val="superscript"/>
      <sz val="10"/>
      <name val="Tahoma"/>
      <family val="2"/>
      <scheme val="minor"/>
    </font>
    <font>
      <b/>
      <vertAlign val="superscript"/>
      <sz val="10"/>
      <color theme="0"/>
      <name val="Tahoma"/>
      <family val="2"/>
    </font>
    <font>
      <b/>
      <sz val="10"/>
      <color theme="1"/>
      <name val="Tahoma"/>
      <family val="2"/>
      <scheme val="major"/>
    </font>
    <font>
      <b/>
      <vertAlign val="superscript"/>
      <sz val="10"/>
      <color theme="1"/>
      <name val="Tahoma"/>
      <family val="2"/>
      <scheme val="major"/>
    </font>
    <font>
      <b/>
      <sz val="10"/>
      <name val="Tahoma"/>
      <family val="2"/>
      <charset val="222"/>
    </font>
    <font>
      <sz val="10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vertAlign val="superscript"/>
      <sz val="12"/>
      <color theme="1"/>
      <name val="Tahoma"/>
      <family val="2"/>
      <scheme val="minor"/>
    </font>
    <font>
      <sz val="8"/>
      <name val="BrowalliaUPC"/>
      <family val="2"/>
      <charset val="222"/>
    </font>
    <font>
      <sz val="11"/>
      <name val="Tahom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medium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/>
      <bottom style="hair">
        <color theme="1" tint="0.4999847407452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1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medium">
        <color indexed="6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indexed="64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medium">
        <color indexed="64"/>
      </top>
      <bottom style="dott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theme="0" tint="-0.24994659260841701"/>
      </top>
      <bottom/>
      <diagonal/>
    </border>
    <border>
      <left style="medium">
        <color indexed="64"/>
      </left>
      <right/>
      <top style="dotted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hair">
        <color theme="1" tint="0.499984740745262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7" fontId="42" fillId="0" borderId="0"/>
    <xf numFmtId="187" fontId="55" fillId="0" borderId="0" applyNumberFormat="0" applyFill="0" applyBorder="0" applyAlignment="0" applyProtection="0"/>
    <xf numFmtId="0" fontId="89" fillId="0" borderId="0"/>
    <xf numFmtId="0" fontId="98" fillId="0" borderId="0"/>
    <xf numFmtId="43" fontId="98" fillId="0" borderId="0" applyFont="0" applyFill="0" applyBorder="0" applyAlignment="0" applyProtection="0"/>
  </cellStyleXfs>
  <cellXfs count="546">
    <xf numFmtId="0" fontId="0" fillId="0" borderId="0" xfId="0"/>
    <xf numFmtId="187" fontId="4" fillId="0" borderId="0" xfId="0" applyNumberFormat="1" applyFont="1" applyAlignment="1">
      <alignment vertical="center"/>
    </xf>
    <xf numFmtId="187" fontId="5" fillId="0" borderId="0" xfId="0" applyNumberFormat="1" applyFont="1" applyAlignment="1">
      <alignment horizontal="right" vertical="center"/>
    </xf>
    <xf numFmtId="187" fontId="6" fillId="0" borderId="0" xfId="0" applyNumberFormat="1" applyFont="1" applyAlignment="1">
      <alignment vertical="center"/>
    </xf>
    <xf numFmtId="187" fontId="7" fillId="0" borderId="0" xfId="0" applyNumberFormat="1" applyFont="1" applyAlignment="1">
      <alignment vertical="center"/>
    </xf>
    <xf numFmtId="187" fontId="8" fillId="0" borderId="0" xfId="0" applyNumberFormat="1" applyFont="1" applyAlignment="1">
      <alignment vertical="center"/>
    </xf>
    <xf numFmtId="187" fontId="8" fillId="0" borderId="0" xfId="0" applyNumberFormat="1" applyFont="1" applyAlignment="1">
      <alignment horizontal="right" vertical="center"/>
    </xf>
    <xf numFmtId="187" fontId="7" fillId="0" borderId="0" xfId="0" applyNumberFormat="1" applyFont="1" applyAlignment="1">
      <alignment horizontal="left" vertical="center"/>
    </xf>
    <xf numFmtId="189" fontId="9" fillId="0" borderId="4" xfId="1" applyNumberFormat="1" applyFont="1" applyFill="1" applyBorder="1" applyAlignment="1">
      <alignment horizontal="center" vertical="center"/>
    </xf>
    <xf numFmtId="189" fontId="9" fillId="0" borderId="0" xfId="0" applyNumberFormat="1" applyFont="1" applyAlignment="1">
      <alignment horizontal="center" vertical="center"/>
    </xf>
    <xf numFmtId="9" fontId="9" fillId="0" borderId="0" xfId="1" applyFont="1" applyFill="1" applyBorder="1" applyAlignment="1">
      <alignment horizontal="center" vertical="center"/>
    </xf>
    <xf numFmtId="189" fontId="9" fillId="2" borderId="6" xfId="2" applyNumberFormat="1" applyFont="1" applyFill="1" applyBorder="1" applyAlignment="1">
      <alignment horizontal="center" vertical="center"/>
    </xf>
    <xf numFmtId="190" fontId="9" fillId="3" borderId="1" xfId="3" applyNumberFormat="1" applyFont="1" applyFill="1" applyBorder="1" applyAlignment="1">
      <alignment horizontal="center" vertical="center"/>
    </xf>
    <xf numFmtId="190" fontId="9" fillId="3" borderId="2" xfId="3" applyNumberFormat="1" applyFont="1" applyFill="1" applyBorder="1" applyAlignment="1">
      <alignment horizontal="center" vertical="center"/>
    </xf>
    <xf numFmtId="190" fontId="9" fillId="3" borderId="7" xfId="2" applyNumberFormat="1" applyFont="1" applyFill="1" applyBorder="1" applyAlignment="1">
      <alignment horizontal="center" vertical="center"/>
    </xf>
    <xf numFmtId="190" fontId="9" fillId="3" borderId="3" xfId="2" applyNumberFormat="1" applyFont="1" applyFill="1" applyBorder="1" applyAlignment="1">
      <alignment horizontal="center" vertical="center"/>
    </xf>
    <xf numFmtId="38" fontId="9" fillId="0" borderId="4" xfId="2" applyNumberFormat="1" applyFont="1" applyFill="1" applyBorder="1" applyAlignment="1">
      <alignment horizontal="center" vertical="center"/>
    </xf>
    <xf numFmtId="191" fontId="9" fillId="3" borderId="5" xfId="2" applyNumberFormat="1" applyFont="1" applyFill="1" applyBorder="1" applyAlignment="1">
      <alignment horizontal="center" vertical="center"/>
    </xf>
    <xf numFmtId="192" fontId="9" fillId="3" borderId="3" xfId="2" applyNumberFormat="1" applyFont="1" applyFill="1" applyBorder="1" applyAlignment="1">
      <alignment horizontal="center" vertical="center"/>
    </xf>
    <xf numFmtId="38" fontId="9" fillId="0" borderId="0" xfId="2" applyNumberFormat="1" applyFont="1" applyFill="1" applyBorder="1" applyAlignment="1">
      <alignment horizontal="center" vertical="center"/>
    </xf>
    <xf numFmtId="190" fontId="9" fillId="3" borderId="8" xfId="3" applyNumberFormat="1" applyFont="1" applyFill="1" applyBorder="1" applyAlignment="1">
      <alignment horizontal="center" vertical="center"/>
    </xf>
    <xf numFmtId="190" fontId="12" fillId="3" borderId="9" xfId="2" applyNumberFormat="1" applyFont="1" applyFill="1" applyBorder="1" applyAlignment="1">
      <alignment horizontal="center" vertical="center"/>
    </xf>
    <xf numFmtId="190" fontId="12" fillId="4" borderId="10" xfId="2" applyNumberFormat="1" applyFont="1" applyFill="1" applyBorder="1" applyAlignment="1">
      <alignment horizontal="center" vertical="center"/>
    </xf>
    <xf numFmtId="190" fontId="12" fillId="3" borderId="10" xfId="2" applyNumberFormat="1" applyFont="1" applyFill="1" applyBorder="1" applyAlignment="1">
      <alignment horizontal="center" vertical="center"/>
    </xf>
    <xf numFmtId="190" fontId="9" fillId="3" borderId="11" xfId="2" applyNumberFormat="1" applyFont="1" applyFill="1" applyBorder="1" applyAlignment="1">
      <alignment horizontal="center" vertical="center"/>
    </xf>
    <xf numFmtId="187" fontId="13" fillId="0" borderId="12" xfId="0" applyNumberFormat="1" applyFont="1" applyBorder="1" applyAlignment="1">
      <alignment horizontal="left" vertical="center"/>
    </xf>
    <xf numFmtId="190" fontId="14" fillId="0" borderId="14" xfId="2" applyNumberFormat="1" applyFont="1" applyFill="1" applyBorder="1" applyAlignment="1">
      <alignment horizontal="center" vertical="center"/>
    </xf>
    <xf numFmtId="190" fontId="14" fillId="0" borderId="0" xfId="1" applyNumberFormat="1" applyFont="1" applyFill="1" applyBorder="1" applyAlignment="1">
      <alignment horizontal="center" vertical="center"/>
    </xf>
    <xf numFmtId="191" fontId="15" fillId="0" borderId="15" xfId="2" applyNumberFormat="1" applyFont="1" applyFill="1" applyBorder="1" applyAlignment="1">
      <alignment horizontal="center" vertical="center"/>
    </xf>
    <xf numFmtId="190" fontId="14" fillId="2" borderId="16" xfId="2" applyNumberFormat="1" applyFont="1" applyFill="1" applyBorder="1" applyAlignment="1">
      <alignment horizontal="center" vertical="center"/>
    </xf>
    <xf numFmtId="187" fontId="14" fillId="0" borderId="0" xfId="0" applyNumberFormat="1" applyFont="1" applyAlignment="1">
      <alignment vertical="center"/>
    </xf>
    <xf numFmtId="193" fontId="9" fillId="0" borderId="0" xfId="0" applyNumberFormat="1" applyFont="1" applyAlignment="1">
      <alignment vertical="center"/>
    </xf>
    <xf numFmtId="10" fontId="14" fillId="0" borderId="0" xfId="1" applyNumberFormat="1" applyFont="1" applyFill="1" applyBorder="1" applyAlignment="1">
      <alignment horizontal="center" vertical="center"/>
    </xf>
    <xf numFmtId="190" fontId="15" fillId="0" borderId="14" xfId="2" applyNumberFormat="1" applyFont="1" applyFill="1" applyBorder="1" applyAlignment="1">
      <alignment horizontal="center" vertical="center"/>
    </xf>
    <xf numFmtId="190" fontId="15" fillId="0" borderId="15" xfId="2" applyNumberFormat="1" applyFont="1" applyFill="1" applyBorder="1" applyAlignment="1">
      <alignment horizontal="center" vertical="center"/>
    </xf>
    <xf numFmtId="190" fontId="14" fillId="2" borderId="14" xfId="2" applyNumberFormat="1" applyFont="1" applyFill="1" applyBorder="1" applyAlignment="1">
      <alignment horizontal="center" vertical="center"/>
    </xf>
    <xf numFmtId="190" fontId="9" fillId="2" borderId="13" xfId="3" applyNumberFormat="1" applyFont="1" applyFill="1" applyBorder="1" applyAlignment="1">
      <alignment horizontal="center" vertical="center"/>
    </xf>
    <xf numFmtId="190" fontId="9" fillId="2" borderId="14" xfId="3" applyNumberFormat="1" applyFont="1" applyFill="1" applyBorder="1" applyAlignment="1">
      <alignment horizontal="center" vertical="center"/>
    </xf>
    <xf numFmtId="190" fontId="9" fillId="2" borderId="14" xfId="2" applyNumberFormat="1" applyFont="1" applyFill="1" applyBorder="1" applyAlignment="1">
      <alignment horizontal="center" vertical="center"/>
    </xf>
    <xf numFmtId="190" fontId="9" fillId="0" borderId="0" xfId="1" applyNumberFormat="1" applyFont="1" applyFill="1" applyBorder="1" applyAlignment="1">
      <alignment horizontal="center" vertical="center"/>
    </xf>
    <xf numFmtId="191" fontId="9" fillId="2" borderId="15" xfId="3" applyNumberFormat="1" applyFont="1" applyFill="1" applyBorder="1" applyAlignment="1">
      <alignment horizontal="center" vertical="center"/>
    </xf>
    <xf numFmtId="190" fontId="9" fillId="2" borderId="16" xfId="3" applyNumberFormat="1" applyFont="1" applyFill="1" applyBorder="1" applyAlignment="1">
      <alignment horizontal="center" vertical="center"/>
    </xf>
    <xf numFmtId="10" fontId="9" fillId="0" borderId="0" xfId="1" applyNumberFormat="1" applyFont="1" applyFill="1" applyBorder="1" applyAlignment="1">
      <alignment horizontal="center" vertical="center"/>
    </xf>
    <xf numFmtId="191" fontId="9" fillId="2" borderId="15" xfId="2" applyNumberFormat="1" applyFont="1" applyFill="1" applyBorder="1" applyAlignment="1">
      <alignment horizontal="center" vertical="center"/>
    </xf>
    <xf numFmtId="190" fontId="9" fillId="2" borderId="16" xfId="2" applyNumberFormat="1" applyFont="1" applyFill="1" applyBorder="1" applyAlignment="1">
      <alignment horizontal="center" vertical="center"/>
    </xf>
    <xf numFmtId="187" fontId="9" fillId="0" borderId="0" xfId="0" applyNumberFormat="1" applyFont="1" applyAlignment="1">
      <alignment vertical="center"/>
    </xf>
    <xf numFmtId="187" fontId="19" fillId="0" borderId="17" xfId="0" applyNumberFormat="1" applyFont="1" applyBorder="1" applyAlignment="1">
      <alignment horizontal="left" vertical="center" indent="2"/>
    </xf>
    <xf numFmtId="10" fontId="4" fillId="0" borderId="0" xfId="1" applyNumberFormat="1" applyFont="1" applyFill="1" applyBorder="1" applyAlignment="1">
      <alignment horizontal="center" vertical="center"/>
    </xf>
    <xf numFmtId="190" fontId="12" fillId="2" borderId="15" xfId="3" applyNumberFormat="1" applyFont="1" applyFill="1" applyBorder="1" applyAlignment="1">
      <alignment horizontal="center" vertical="center"/>
    </xf>
    <xf numFmtId="191" fontId="9" fillId="2" borderId="18" xfId="3" applyNumberFormat="1" applyFont="1" applyFill="1" applyBorder="1" applyAlignment="1">
      <alignment horizontal="center" vertical="center"/>
    </xf>
    <xf numFmtId="190" fontId="9" fillId="0" borderId="0" xfId="0" applyNumberFormat="1" applyFont="1" applyAlignment="1">
      <alignment horizontal="center" vertical="center" wrapText="1"/>
    </xf>
    <xf numFmtId="187" fontId="22" fillId="0" borderId="0" xfId="0" applyNumberFormat="1" applyFont="1" applyAlignment="1">
      <alignment vertical="center"/>
    </xf>
    <xf numFmtId="187" fontId="9" fillId="0" borderId="0" xfId="0" quotePrefix="1" applyNumberFormat="1" applyFont="1" applyAlignment="1">
      <alignment horizontal="center" vertical="center" wrapText="1"/>
    </xf>
    <xf numFmtId="190" fontId="21" fillId="0" borderId="0" xfId="0" applyNumberFormat="1" applyFont="1" applyAlignment="1">
      <alignment horizontal="center" vertical="center" wrapText="1"/>
    </xf>
    <xf numFmtId="187" fontId="9" fillId="0" borderId="0" xfId="0" applyNumberFormat="1" applyFont="1" applyAlignment="1">
      <alignment horizontal="center" vertical="center" wrapText="1"/>
    </xf>
    <xf numFmtId="187" fontId="29" fillId="0" borderId="0" xfId="0" applyNumberFormat="1" applyFont="1" applyAlignment="1">
      <alignment vertical="center"/>
    </xf>
    <xf numFmtId="187" fontId="28" fillId="0" borderId="0" xfId="0" applyNumberFormat="1" applyFont="1" applyAlignment="1">
      <alignment horizontal="center" vertical="center"/>
    </xf>
    <xf numFmtId="187" fontId="30" fillId="0" borderId="0" xfId="0" applyNumberFormat="1" applyFont="1" applyAlignment="1">
      <alignment vertical="center"/>
    </xf>
    <xf numFmtId="187" fontId="26" fillId="0" borderId="0" xfId="0" applyNumberFormat="1" applyFont="1" applyAlignment="1">
      <alignment horizontal="left" vertical="center"/>
    </xf>
    <xf numFmtId="187" fontId="21" fillId="0" borderId="0" xfId="0" applyNumberFormat="1" applyFont="1" applyAlignment="1">
      <alignment horizontal="center" vertical="center"/>
    </xf>
    <xf numFmtId="187" fontId="21" fillId="0" borderId="0" xfId="0" applyNumberFormat="1" applyFont="1" applyAlignment="1">
      <alignment vertical="center"/>
    </xf>
    <xf numFmtId="187" fontId="26" fillId="0" borderId="0" xfId="0" applyNumberFormat="1" applyFont="1" applyAlignment="1">
      <alignment vertical="center"/>
    </xf>
    <xf numFmtId="187" fontId="26" fillId="0" borderId="0" xfId="0" applyNumberFormat="1" applyFont="1" applyAlignment="1">
      <alignment horizontal="center" vertical="center"/>
    </xf>
    <xf numFmtId="190" fontId="9" fillId="0" borderId="0" xfId="0" applyNumberFormat="1" applyFont="1" applyAlignment="1">
      <alignment horizontal="center" vertical="center"/>
    </xf>
    <xf numFmtId="190" fontId="4" fillId="4" borderId="43" xfId="3" applyNumberFormat="1" applyFont="1" applyFill="1" applyBorder="1" applyAlignment="1">
      <alignment horizontal="center" vertical="center"/>
    </xf>
    <xf numFmtId="190" fontId="4" fillId="2" borderId="43" xfId="3" applyNumberFormat="1" applyFont="1" applyFill="1" applyBorder="1" applyAlignment="1">
      <alignment horizontal="center" vertical="center"/>
    </xf>
    <xf numFmtId="187" fontId="31" fillId="0" borderId="0" xfId="0" applyNumberFormat="1" applyFont="1" applyAlignment="1">
      <alignment vertical="center"/>
    </xf>
    <xf numFmtId="190" fontId="9" fillId="2" borderId="43" xfId="3" applyNumberFormat="1" applyFont="1" applyFill="1" applyBorder="1" applyAlignment="1">
      <alignment horizontal="center" vertical="center"/>
    </xf>
    <xf numFmtId="190" fontId="4" fillId="4" borderId="45" xfId="3" applyNumberFormat="1" applyFont="1" applyFill="1" applyBorder="1" applyAlignment="1">
      <alignment horizontal="center" vertical="center"/>
    </xf>
    <xf numFmtId="190" fontId="4" fillId="2" borderId="45" xfId="3" applyNumberFormat="1" applyFont="1" applyFill="1" applyBorder="1" applyAlignment="1">
      <alignment horizontal="center" vertical="center"/>
    </xf>
    <xf numFmtId="190" fontId="9" fillId="2" borderId="45" xfId="3" applyNumberFormat="1" applyFont="1" applyFill="1" applyBorder="1" applyAlignment="1">
      <alignment horizontal="center" vertical="center"/>
    </xf>
    <xf numFmtId="190" fontId="31" fillId="4" borderId="47" xfId="3" applyNumberFormat="1" applyFont="1" applyFill="1" applyBorder="1" applyAlignment="1">
      <alignment horizontal="center" vertical="center"/>
    </xf>
    <xf numFmtId="190" fontId="31" fillId="2" borderId="47" xfId="3" applyNumberFormat="1" applyFont="1" applyFill="1" applyBorder="1" applyAlignment="1">
      <alignment horizontal="center" vertical="center"/>
    </xf>
    <xf numFmtId="190" fontId="12" fillId="2" borderId="47" xfId="3" applyNumberFormat="1" applyFont="1" applyFill="1" applyBorder="1" applyAlignment="1">
      <alignment horizontal="center" vertical="center"/>
    </xf>
    <xf numFmtId="190" fontId="12" fillId="4" borderId="47" xfId="3" applyNumberFormat="1" applyFont="1" applyFill="1" applyBorder="1" applyAlignment="1">
      <alignment horizontal="center" vertical="center"/>
    </xf>
    <xf numFmtId="187" fontId="32" fillId="8" borderId="46" xfId="0" quotePrefix="1" applyNumberFormat="1" applyFont="1" applyFill="1" applyBorder="1" applyAlignment="1">
      <alignment horizontal="center" vertical="center" wrapText="1"/>
    </xf>
    <xf numFmtId="187" fontId="33" fillId="8" borderId="49" xfId="0" applyNumberFormat="1" applyFont="1" applyFill="1" applyBorder="1" applyAlignment="1">
      <alignment horizontal="center" vertical="center" wrapText="1"/>
    </xf>
    <xf numFmtId="187" fontId="34" fillId="0" borderId="0" xfId="0" applyNumberFormat="1" applyFont="1" applyAlignment="1">
      <alignment vertical="center"/>
    </xf>
    <xf numFmtId="187" fontId="35" fillId="0" borderId="0" xfId="0" applyNumberFormat="1" applyFont="1" applyAlignment="1">
      <alignment horizontal="right" vertical="center"/>
    </xf>
    <xf numFmtId="10" fontId="4" fillId="4" borderId="43" xfId="1" applyNumberFormat="1" applyFont="1" applyFill="1" applyBorder="1" applyAlignment="1">
      <alignment horizontal="center" vertical="center"/>
    </xf>
    <xf numFmtId="10" fontId="4" fillId="4" borderId="45" xfId="1" applyNumberFormat="1" applyFont="1" applyFill="1" applyBorder="1" applyAlignment="1">
      <alignment horizontal="center" vertical="center"/>
    </xf>
    <xf numFmtId="10" fontId="31" fillId="4" borderId="47" xfId="1" applyNumberFormat="1" applyFont="1" applyFill="1" applyBorder="1" applyAlignment="1">
      <alignment horizontal="center" vertical="center"/>
    </xf>
    <xf numFmtId="187" fontId="4" fillId="0" borderId="0" xfId="0" applyNumberFormat="1" applyFont="1" applyAlignment="1">
      <alignment horizontal="center" vertical="center"/>
    </xf>
    <xf numFmtId="0" fontId="4" fillId="0" borderId="50" xfId="3" applyNumberFormat="1" applyFont="1" applyBorder="1" applyAlignment="1">
      <alignment horizontal="center" vertical="center"/>
    </xf>
    <xf numFmtId="187" fontId="36" fillId="0" borderId="0" xfId="0" applyNumberFormat="1" applyFont="1" applyAlignment="1">
      <alignment horizontal="center" vertical="center"/>
    </xf>
    <xf numFmtId="187" fontId="37" fillId="8" borderId="48" xfId="0" applyNumberFormat="1" applyFont="1" applyFill="1" applyBorder="1" applyAlignment="1">
      <alignment horizontal="center" vertical="center" wrapText="1"/>
    </xf>
    <xf numFmtId="187" fontId="7" fillId="0" borderId="0" xfId="0" applyNumberFormat="1" applyFont="1" applyAlignment="1">
      <alignment horizontal="center" vertical="center"/>
    </xf>
    <xf numFmtId="187" fontId="37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87" fontId="9" fillId="0" borderId="56" xfId="0" applyNumberFormat="1" applyFont="1" applyBorder="1" applyAlignment="1">
      <alignment horizontal="left" vertical="center" indent="1"/>
    </xf>
    <xf numFmtId="0" fontId="9" fillId="0" borderId="5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87" fontId="9" fillId="0" borderId="61" xfId="0" applyNumberFormat="1" applyFont="1" applyBorder="1" applyAlignment="1">
      <alignment horizontal="left" vertical="center" indent="1"/>
    </xf>
    <xf numFmtId="10" fontId="4" fillId="2" borderId="51" xfId="1" applyNumberFormat="1" applyFont="1" applyFill="1" applyBorder="1" applyAlignment="1">
      <alignment horizontal="center" vertical="center"/>
    </xf>
    <xf numFmtId="10" fontId="4" fillId="2" borderId="52" xfId="1" applyNumberFormat="1" applyFont="1" applyFill="1" applyBorder="1" applyAlignment="1">
      <alignment horizontal="center" vertical="center"/>
    </xf>
    <xf numFmtId="187" fontId="9" fillId="0" borderId="4" xfId="0" applyNumberFormat="1" applyFont="1" applyBorder="1" applyAlignment="1">
      <alignment horizontal="left" vertical="center" indent="1"/>
    </xf>
    <xf numFmtId="10" fontId="4" fillId="2" borderId="55" xfId="1" applyNumberFormat="1" applyFont="1" applyFill="1" applyBorder="1" applyAlignment="1">
      <alignment horizontal="center" vertical="center"/>
    </xf>
    <xf numFmtId="10" fontId="4" fillId="2" borderId="56" xfId="1" applyNumberFormat="1" applyFont="1" applyFill="1" applyBorder="1" applyAlignment="1">
      <alignment horizontal="center" vertical="center"/>
    </xf>
    <xf numFmtId="187" fontId="9" fillId="0" borderId="65" xfId="0" applyNumberFormat="1" applyFont="1" applyBorder="1" applyAlignment="1">
      <alignment horizontal="left" vertical="center" indent="1"/>
    </xf>
    <xf numFmtId="0" fontId="9" fillId="0" borderId="55" xfId="0" applyFont="1" applyBorder="1" applyAlignment="1">
      <alignment horizontal="center" vertical="center"/>
    </xf>
    <xf numFmtId="190" fontId="4" fillId="4" borderId="55" xfId="3" applyNumberFormat="1" applyFont="1" applyFill="1" applyBorder="1" applyAlignment="1">
      <alignment horizontal="center" vertical="center"/>
    </xf>
    <xf numFmtId="190" fontId="4" fillId="4" borderId="0" xfId="3" applyNumberFormat="1" applyFont="1" applyFill="1" applyBorder="1" applyAlignment="1">
      <alignment horizontal="center" vertical="center"/>
    </xf>
    <xf numFmtId="190" fontId="4" fillId="4" borderId="56" xfId="3" applyNumberFormat="1" applyFont="1" applyFill="1" applyBorder="1" applyAlignment="1">
      <alignment horizontal="center" vertical="center"/>
    </xf>
    <xf numFmtId="187" fontId="38" fillId="0" borderId="0" xfId="0" applyNumberFormat="1" applyFont="1" applyAlignment="1">
      <alignment horizontal="left" vertical="center" indent="2"/>
    </xf>
    <xf numFmtId="187" fontId="38" fillId="0" borderId="65" xfId="0" applyNumberFormat="1" applyFont="1" applyBorder="1" applyAlignment="1">
      <alignment horizontal="left" vertical="center" indent="2"/>
    </xf>
    <xf numFmtId="190" fontId="4" fillId="0" borderId="56" xfId="3" applyNumberFormat="1" applyFont="1" applyFill="1" applyBorder="1" applyAlignment="1">
      <alignment horizontal="center" vertical="center"/>
    </xf>
    <xf numFmtId="190" fontId="4" fillId="0" borderId="55" xfId="3" applyNumberFormat="1" applyFont="1" applyFill="1" applyBorder="1" applyAlignment="1">
      <alignment horizontal="center" vertical="center"/>
    </xf>
    <xf numFmtId="190" fontId="4" fillId="0" borderId="0" xfId="3" applyNumberFormat="1" applyFont="1" applyFill="1" applyBorder="1" applyAlignment="1">
      <alignment horizontal="center" vertical="center"/>
    </xf>
    <xf numFmtId="190" fontId="4" fillId="2" borderId="55" xfId="3" applyNumberFormat="1" applyFont="1" applyFill="1" applyBorder="1" applyAlignment="1">
      <alignment horizontal="center" vertical="center"/>
    </xf>
    <xf numFmtId="190" fontId="4" fillId="2" borderId="56" xfId="3" applyNumberFormat="1" applyFont="1" applyFill="1" applyBorder="1" applyAlignment="1">
      <alignment horizontal="center" vertical="center"/>
    </xf>
    <xf numFmtId="187" fontId="9" fillId="0" borderId="66" xfId="0" applyNumberFormat="1" applyFont="1" applyBorder="1" applyAlignment="1">
      <alignment horizontal="left" vertical="center" indent="1"/>
    </xf>
    <xf numFmtId="187" fontId="9" fillId="0" borderId="54" xfId="0" applyNumberFormat="1" applyFont="1" applyBorder="1" applyAlignment="1">
      <alignment horizontal="left" vertical="center" indent="1"/>
    </xf>
    <xf numFmtId="190" fontId="4" fillId="3" borderId="55" xfId="4" applyNumberFormat="1" applyFont="1" applyFill="1" applyBorder="1" applyAlignment="1">
      <alignment horizontal="center" vertical="center"/>
    </xf>
    <xf numFmtId="187" fontId="38" fillId="0" borderId="54" xfId="0" applyNumberFormat="1" applyFont="1" applyBorder="1" applyAlignment="1">
      <alignment horizontal="left" vertical="center" indent="2"/>
    </xf>
    <xf numFmtId="187" fontId="9" fillId="0" borderId="68" xfId="0" applyNumberFormat="1" applyFont="1" applyBorder="1" applyAlignment="1">
      <alignment vertical="center"/>
    </xf>
    <xf numFmtId="0" fontId="9" fillId="0" borderId="60" xfId="0" applyFont="1" applyBorder="1" applyAlignment="1">
      <alignment horizontal="center" vertical="center"/>
    </xf>
    <xf numFmtId="187" fontId="40" fillId="8" borderId="44" xfId="0" quotePrefix="1" applyNumberFormat="1" applyFont="1" applyFill="1" applyBorder="1" applyAlignment="1">
      <alignment horizontal="center" vertical="center"/>
    </xf>
    <xf numFmtId="187" fontId="41" fillId="0" borderId="0" xfId="0" applyNumberFormat="1" applyFont="1" applyAlignment="1">
      <alignment vertical="center"/>
    </xf>
    <xf numFmtId="187" fontId="40" fillId="0" borderId="0" xfId="0" quotePrefix="1" applyNumberFormat="1" applyFont="1" applyAlignment="1">
      <alignment horizontal="center" vertical="center"/>
    </xf>
    <xf numFmtId="187" fontId="42" fillId="0" borderId="0" xfId="5"/>
    <xf numFmtId="187" fontId="44" fillId="0" borderId="0" xfId="5" applyFont="1"/>
    <xf numFmtId="187" fontId="45" fillId="0" borderId="0" xfId="5" applyFont="1"/>
    <xf numFmtId="187" fontId="46" fillId="0" borderId="0" xfId="5" applyFont="1"/>
    <xf numFmtId="187" fontId="47" fillId="0" borderId="0" xfId="5" applyFont="1"/>
    <xf numFmtId="187" fontId="42" fillId="0" borderId="0" xfId="5" quotePrefix="1"/>
    <xf numFmtId="187" fontId="45" fillId="0" borderId="0" xfId="5" applyFont="1" applyAlignment="1">
      <alignment horizontal="right"/>
    </xf>
    <xf numFmtId="187" fontId="49" fillId="0" borderId="0" xfId="5" applyFont="1"/>
    <xf numFmtId="0" fontId="3" fillId="0" borderId="0" xfId="0" applyFont="1"/>
    <xf numFmtId="187" fontId="48" fillId="6" borderId="79" xfId="5" applyFont="1" applyFill="1" applyBorder="1" applyAlignment="1">
      <alignment horizontal="left" vertical="center"/>
    </xf>
    <xf numFmtId="187" fontId="48" fillId="6" borderId="76" xfId="5" applyFont="1" applyFill="1" applyBorder="1" applyAlignment="1">
      <alignment horizontal="left" vertical="center"/>
    </xf>
    <xf numFmtId="195" fontId="48" fillId="6" borderId="34" xfId="5" applyNumberFormat="1" applyFont="1" applyFill="1" applyBorder="1" applyAlignment="1">
      <alignment horizontal="center" vertical="center"/>
    </xf>
    <xf numFmtId="187" fontId="49" fillId="0" borderId="76" xfId="5" applyFont="1" applyBorder="1"/>
    <xf numFmtId="187" fontId="50" fillId="0" borderId="0" xfId="5" applyFont="1" applyAlignment="1">
      <alignment horizontal="left" vertical="center"/>
    </xf>
    <xf numFmtId="0" fontId="51" fillId="0" borderId="0" xfId="0" applyFont="1"/>
    <xf numFmtId="187" fontId="52" fillId="0" borderId="0" xfId="5" applyFont="1"/>
    <xf numFmtId="187" fontId="52" fillId="8" borderId="40" xfId="5" applyFont="1" applyFill="1" applyBorder="1"/>
    <xf numFmtId="187" fontId="50" fillId="8" borderId="39" xfId="5" applyFont="1" applyFill="1" applyBorder="1" applyAlignment="1">
      <alignment horizontal="left" vertical="center"/>
    </xf>
    <xf numFmtId="187" fontId="42" fillId="8" borderId="38" xfId="5" applyFill="1" applyBorder="1"/>
    <xf numFmtId="187" fontId="52" fillId="8" borderId="30" xfId="5" applyFont="1" applyFill="1" applyBorder="1"/>
    <xf numFmtId="187" fontId="50" fillId="8" borderId="22" xfId="5" applyFont="1" applyFill="1" applyBorder="1" applyAlignment="1">
      <alignment horizontal="left" vertical="center"/>
    </xf>
    <xf numFmtId="187" fontId="46" fillId="6" borderId="75" xfId="5" applyFont="1" applyFill="1" applyBorder="1" applyAlignment="1">
      <alignment horizontal="left" vertical="center"/>
    </xf>
    <xf numFmtId="187" fontId="46" fillId="6" borderId="76" xfId="5" applyFont="1" applyFill="1" applyBorder="1" applyAlignment="1">
      <alignment horizontal="left" vertical="center"/>
    </xf>
    <xf numFmtId="187" fontId="42" fillId="0" borderId="76" xfId="5" applyBorder="1"/>
    <xf numFmtId="195" fontId="50" fillId="0" borderId="34" xfId="5" applyNumberFormat="1" applyFont="1" applyBorder="1" applyAlignment="1">
      <alignment horizontal="center" vertical="center"/>
    </xf>
    <xf numFmtId="187" fontId="50" fillId="0" borderId="0" xfId="5" applyFont="1" applyAlignment="1">
      <alignment horizontal="left" vertical="center" indent="1"/>
    </xf>
    <xf numFmtId="187" fontId="53" fillId="0" borderId="0" xfId="5" applyFont="1"/>
    <xf numFmtId="0" fontId="46" fillId="0" borderId="75" xfId="5" applyNumberFormat="1" applyFont="1" applyBorder="1" applyAlignment="1">
      <alignment horizontal="right" vertical="center"/>
    </xf>
    <xf numFmtId="187" fontId="46" fillId="0" borderId="77" xfId="5" applyFont="1" applyBorder="1" applyAlignment="1">
      <alignment horizontal="left" vertical="center" indent="1"/>
    </xf>
    <xf numFmtId="187" fontId="42" fillId="0" borderId="34" xfId="5" applyBorder="1" applyAlignment="1">
      <alignment vertical="center"/>
    </xf>
    <xf numFmtId="195" fontId="42" fillId="0" borderId="34" xfId="5" applyNumberFormat="1" applyBorder="1" applyAlignment="1">
      <alignment horizontal="center" vertical="center"/>
    </xf>
    <xf numFmtId="187" fontId="54" fillId="0" borderId="0" xfId="0" applyNumberFormat="1" applyFont="1" applyAlignment="1">
      <alignment vertical="center"/>
    </xf>
    <xf numFmtId="0" fontId="57" fillId="0" borderId="0" xfId="0" applyFont="1"/>
    <xf numFmtId="0" fontId="58" fillId="8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34" xfId="0" applyBorder="1"/>
    <xf numFmtId="0" fontId="2" fillId="0" borderId="0" xfId="0" applyFont="1"/>
    <xf numFmtId="187" fontId="54" fillId="0" borderId="0" xfId="0" applyNumberFormat="1" applyFont="1" applyAlignment="1">
      <alignment horizontal="center" vertical="center"/>
    </xf>
    <xf numFmtId="187" fontId="59" fillId="0" borderId="0" xfId="0" applyNumberFormat="1" applyFont="1" applyAlignment="1">
      <alignment horizontal="left" vertical="center"/>
    </xf>
    <xf numFmtId="187" fontId="59" fillId="0" borderId="0" xfId="0" applyNumberFormat="1" applyFont="1" applyAlignment="1">
      <alignment vertical="center"/>
    </xf>
    <xf numFmtId="0" fontId="61" fillId="0" borderId="82" xfId="5" applyNumberFormat="1" applyFont="1" applyBorder="1" applyAlignment="1">
      <alignment horizontal="right" vertical="center"/>
    </xf>
    <xf numFmtId="187" fontId="61" fillId="0" borderId="83" xfId="5" applyFont="1" applyBorder="1" applyAlignment="1">
      <alignment horizontal="left" vertical="center"/>
    </xf>
    <xf numFmtId="187" fontId="62" fillId="0" borderId="83" xfId="5" applyFont="1" applyBorder="1" applyAlignment="1">
      <alignment vertical="center"/>
    </xf>
    <xf numFmtId="0" fontId="61" fillId="0" borderId="78" xfId="5" applyNumberFormat="1" applyFont="1" applyBorder="1" applyAlignment="1">
      <alignment horizontal="right" vertical="center"/>
    </xf>
    <xf numFmtId="187" fontId="61" fillId="0" borderId="65" xfId="5" applyFont="1" applyBorder="1" applyAlignment="1">
      <alignment horizontal="left" vertical="center"/>
    </xf>
    <xf numFmtId="187" fontId="62" fillId="0" borderId="65" xfId="5" applyFont="1" applyBorder="1" applyAlignment="1">
      <alignment vertical="center"/>
    </xf>
    <xf numFmtId="0" fontId="61" fillId="0" borderId="79" xfId="5" applyNumberFormat="1" applyFont="1" applyBorder="1" applyAlignment="1">
      <alignment horizontal="right" vertical="center"/>
    </xf>
    <xf numFmtId="187" fontId="61" fillId="0" borderId="84" xfId="5" applyFont="1" applyBorder="1" applyAlignment="1">
      <alignment horizontal="left" vertical="center"/>
    </xf>
    <xf numFmtId="187" fontId="62" fillId="0" borderId="84" xfId="5" applyFont="1" applyBorder="1" applyAlignment="1">
      <alignment vertical="center"/>
    </xf>
    <xf numFmtId="187" fontId="48" fillId="6" borderId="30" xfId="5" applyFont="1" applyFill="1" applyBorder="1" applyAlignment="1">
      <alignment horizontal="left" vertical="center"/>
    </xf>
    <xf numFmtId="187" fontId="48" fillId="6" borderId="22" xfId="5" applyFont="1" applyFill="1" applyBorder="1" applyAlignment="1">
      <alignment horizontal="left" vertical="center"/>
    </xf>
    <xf numFmtId="190" fontId="31" fillId="2" borderId="47" xfId="3" quotePrefix="1" applyNumberFormat="1" applyFont="1" applyFill="1" applyBorder="1" applyAlignment="1">
      <alignment horizontal="center" vertical="center"/>
    </xf>
    <xf numFmtId="190" fontId="4" fillId="2" borderId="45" xfId="3" quotePrefix="1" applyNumberFormat="1" applyFont="1" applyFill="1" applyBorder="1" applyAlignment="1">
      <alignment horizontal="center" vertical="center"/>
    </xf>
    <xf numFmtId="190" fontId="4" fillId="2" borderId="43" xfId="3" quotePrefix="1" applyNumberFormat="1" applyFont="1" applyFill="1" applyBorder="1" applyAlignment="1">
      <alignment horizontal="center" vertical="center"/>
    </xf>
    <xf numFmtId="187" fontId="63" fillId="0" borderId="0" xfId="5" applyFont="1"/>
    <xf numFmtId="0" fontId="59" fillId="0" borderId="0" xfId="0" applyFont="1" applyAlignment="1">
      <alignment vertical="center"/>
    </xf>
    <xf numFmtId="187" fontId="54" fillId="0" borderId="0" xfId="0" applyNumberFormat="1" applyFont="1" applyAlignment="1">
      <alignment horizontal="left" vertical="center"/>
    </xf>
    <xf numFmtId="190" fontId="14" fillId="3" borderId="16" xfId="2" applyNumberFormat="1" applyFont="1" applyFill="1" applyBorder="1" applyAlignment="1">
      <alignment horizontal="center" vertical="center"/>
    </xf>
    <xf numFmtId="190" fontId="15" fillId="3" borderId="14" xfId="2" applyNumberFormat="1" applyFont="1" applyFill="1" applyBorder="1" applyAlignment="1">
      <alignment horizontal="center" vertical="center"/>
    </xf>
    <xf numFmtId="190" fontId="21" fillId="3" borderId="11" xfId="0" applyNumberFormat="1" applyFont="1" applyFill="1" applyBorder="1" applyAlignment="1">
      <alignment horizontal="center" vertical="center" wrapText="1"/>
    </xf>
    <xf numFmtId="190" fontId="9" fillId="3" borderId="9" xfId="0" applyNumberFormat="1" applyFont="1" applyFill="1" applyBorder="1" applyAlignment="1">
      <alignment horizontal="center" vertical="center" wrapText="1"/>
    </xf>
    <xf numFmtId="187" fontId="20" fillId="3" borderId="10" xfId="0" quotePrefix="1" applyNumberFormat="1" applyFont="1" applyFill="1" applyBorder="1" applyAlignment="1">
      <alignment horizontal="center" vertical="center" wrapText="1"/>
    </xf>
    <xf numFmtId="190" fontId="12" fillId="3" borderId="10" xfId="0" applyNumberFormat="1" applyFont="1" applyFill="1" applyBorder="1" applyAlignment="1">
      <alignment horizontal="center" vertical="center" wrapText="1"/>
    </xf>
    <xf numFmtId="190" fontId="9" fillId="3" borderId="10" xfId="0" applyNumberFormat="1" applyFont="1" applyFill="1" applyBorder="1" applyAlignment="1">
      <alignment horizontal="center" vertical="center" wrapText="1"/>
    </xf>
    <xf numFmtId="190" fontId="9" fillId="3" borderId="8" xfId="0" applyNumberFormat="1" applyFont="1" applyFill="1" applyBorder="1" applyAlignment="1">
      <alignment horizontal="center" vertical="center" wrapText="1"/>
    </xf>
    <xf numFmtId="187" fontId="65" fillId="3" borderId="12" xfId="0" applyNumberFormat="1" applyFont="1" applyFill="1" applyBorder="1" applyAlignment="1">
      <alignment horizontal="left" vertical="center"/>
    </xf>
    <xf numFmtId="190" fontId="15" fillId="3" borderId="13" xfId="2" applyNumberFormat="1" applyFont="1" applyFill="1" applyBorder="1" applyAlignment="1">
      <alignment horizontal="center" vertical="center"/>
    </xf>
    <xf numFmtId="187" fontId="10" fillId="2" borderId="86" xfId="0" applyNumberFormat="1" applyFont="1" applyFill="1" applyBorder="1" applyAlignment="1">
      <alignment horizontal="center" vertical="center"/>
    </xf>
    <xf numFmtId="190" fontId="37" fillId="3" borderId="16" xfId="3" applyNumberFormat="1" applyFont="1" applyFill="1" applyBorder="1" applyAlignment="1">
      <alignment horizontal="center" vertical="center"/>
    </xf>
    <xf numFmtId="190" fontId="37" fillId="3" borderId="15" xfId="3" applyNumberFormat="1" applyFont="1" applyFill="1" applyBorder="1" applyAlignment="1">
      <alignment horizontal="center" vertical="center"/>
    </xf>
    <xf numFmtId="190" fontId="37" fillId="3" borderId="13" xfId="3" applyNumberFormat="1" applyFont="1" applyFill="1" applyBorder="1" applyAlignment="1">
      <alignment horizontal="center" vertical="center"/>
    </xf>
    <xf numFmtId="187" fontId="37" fillId="0" borderId="0" xfId="0" quotePrefix="1" applyNumberFormat="1" applyFont="1" applyAlignment="1">
      <alignment horizontal="center" vertical="center" wrapText="1"/>
    </xf>
    <xf numFmtId="187" fontId="66" fillId="0" borderId="0" xfId="0" applyNumberFormat="1" applyFont="1" applyAlignment="1">
      <alignment vertical="center"/>
    </xf>
    <xf numFmtId="191" fontId="37" fillId="3" borderId="18" xfId="3" applyNumberFormat="1" applyFont="1" applyFill="1" applyBorder="1" applyAlignment="1">
      <alignment horizontal="center" vertical="center"/>
    </xf>
    <xf numFmtId="190" fontId="37" fillId="0" borderId="0" xfId="0" applyNumberFormat="1" applyFont="1" applyAlignment="1">
      <alignment horizontal="center" vertical="center" wrapText="1"/>
    </xf>
    <xf numFmtId="190" fontId="37" fillId="3" borderId="14" xfId="2" applyNumberFormat="1" applyFont="1" applyFill="1" applyBorder="1" applyAlignment="1">
      <alignment horizontal="center" vertical="center"/>
    </xf>
    <xf numFmtId="190" fontId="37" fillId="3" borderId="14" xfId="3" applyNumberFormat="1" applyFont="1" applyFill="1" applyBorder="1" applyAlignment="1">
      <alignment horizontal="center" vertical="center"/>
    </xf>
    <xf numFmtId="190" fontId="9" fillId="2" borderId="60" xfId="3" applyNumberFormat="1" applyFont="1" applyFill="1" applyBorder="1" applyAlignment="1">
      <alignment horizontal="center" vertical="center"/>
    </xf>
    <xf numFmtId="190" fontId="9" fillId="2" borderId="67" xfId="3" applyNumberFormat="1" applyFont="1" applyFill="1" applyBorder="1" applyAlignment="1">
      <alignment horizontal="center" vertical="center"/>
    </xf>
    <xf numFmtId="190" fontId="9" fillId="0" borderId="0" xfId="3" applyNumberFormat="1" applyFont="1" applyFill="1" applyBorder="1" applyAlignment="1">
      <alignment horizontal="center" vertical="center"/>
    </xf>
    <xf numFmtId="190" fontId="14" fillId="0" borderId="16" xfId="2" applyNumberFormat="1" applyFont="1" applyFill="1" applyBorder="1" applyAlignment="1">
      <alignment horizontal="center" vertical="center"/>
    </xf>
    <xf numFmtId="190" fontId="31" fillId="4" borderId="56" xfId="3" applyNumberFormat="1" applyFont="1" applyFill="1" applyBorder="1" applyAlignment="1">
      <alignment horizontal="center" vertical="center"/>
    </xf>
    <xf numFmtId="190" fontId="31" fillId="4" borderId="0" xfId="3" applyNumberFormat="1" applyFont="1" applyFill="1" applyBorder="1" applyAlignment="1">
      <alignment horizontal="center" vertical="center"/>
    </xf>
    <xf numFmtId="187" fontId="68" fillId="0" borderId="65" xfId="0" applyNumberFormat="1" applyFont="1" applyBorder="1" applyAlignment="1">
      <alignment horizontal="left" vertical="center" indent="2"/>
    </xf>
    <xf numFmtId="187" fontId="68" fillId="0" borderId="66" xfId="0" applyNumberFormat="1" applyFont="1" applyBorder="1" applyAlignment="1">
      <alignment horizontal="left" vertical="center" indent="2"/>
    </xf>
    <xf numFmtId="187" fontId="9" fillId="4" borderId="0" xfId="0" applyNumberFormat="1" applyFont="1" applyFill="1" applyAlignment="1">
      <alignment vertical="center"/>
    </xf>
    <xf numFmtId="187" fontId="12" fillId="4" borderId="0" xfId="0" applyNumberFormat="1" applyFont="1" applyFill="1" applyAlignment="1">
      <alignment vertical="center"/>
    </xf>
    <xf numFmtId="10" fontId="9" fillId="0" borderId="4" xfId="1" applyNumberFormat="1" applyFont="1" applyBorder="1" applyAlignment="1">
      <alignment vertical="center"/>
    </xf>
    <xf numFmtId="0" fontId="9" fillId="0" borderId="58" xfId="0" applyFont="1" applyBorder="1" applyAlignment="1">
      <alignment horizontal="center" vertical="center"/>
    </xf>
    <xf numFmtId="190" fontId="31" fillId="4" borderId="10" xfId="3" applyNumberFormat="1" applyFont="1" applyFill="1" applyBorder="1" applyAlignment="1">
      <alignment horizontal="center" vertical="center"/>
    </xf>
    <xf numFmtId="190" fontId="4" fillId="0" borderId="10" xfId="3" applyNumberFormat="1" applyFont="1" applyFill="1" applyBorder="1" applyAlignment="1">
      <alignment horizontal="center" vertical="center"/>
    </xf>
    <xf numFmtId="10" fontId="4" fillId="0" borderId="2" xfId="1" applyNumberFormat="1" applyFont="1" applyFill="1" applyBorder="1" applyAlignment="1">
      <alignment horizontal="center" vertical="center"/>
    </xf>
    <xf numFmtId="187" fontId="12" fillId="4" borderId="10" xfId="0" applyNumberFormat="1" applyFont="1" applyFill="1" applyBorder="1" applyAlignment="1">
      <alignment vertical="center"/>
    </xf>
    <xf numFmtId="187" fontId="9" fillId="0" borderId="10" xfId="0" applyNumberFormat="1" applyFont="1" applyBorder="1" applyAlignment="1">
      <alignment vertical="center"/>
    </xf>
    <xf numFmtId="10" fontId="9" fillId="0" borderId="10" xfId="1" applyNumberFormat="1" applyFont="1" applyBorder="1" applyAlignment="1">
      <alignment vertical="center"/>
    </xf>
    <xf numFmtId="0" fontId="70" fillId="0" borderId="0" xfId="5" applyNumberFormat="1" applyFont="1" applyAlignment="1">
      <alignment horizontal="left" vertical="center"/>
    </xf>
    <xf numFmtId="187" fontId="48" fillId="0" borderId="0" xfId="5" applyFont="1" applyAlignment="1">
      <alignment horizontal="left" vertical="center"/>
    </xf>
    <xf numFmtId="195" fontId="48" fillId="0" borderId="0" xfId="5" applyNumberFormat="1" applyFont="1" applyAlignment="1">
      <alignment horizontal="center" vertical="center"/>
    </xf>
    <xf numFmtId="0" fontId="42" fillId="0" borderId="77" xfId="5" applyNumberFormat="1" applyBorder="1" applyAlignment="1">
      <alignment horizontal="center" vertical="center"/>
    </xf>
    <xf numFmtId="190" fontId="15" fillId="2" borderId="13" xfId="2" applyNumberFormat="1" applyFont="1" applyFill="1" applyBorder="1" applyAlignment="1">
      <alignment horizontal="center" vertical="center"/>
    </xf>
    <xf numFmtId="190" fontId="14" fillId="2" borderId="13" xfId="2" applyNumberFormat="1" applyFont="1" applyFill="1" applyBorder="1" applyAlignment="1">
      <alignment horizontal="center" vertical="center"/>
    </xf>
    <xf numFmtId="190" fontId="9" fillId="2" borderId="13" xfId="2" applyNumberFormat="1" applyFont="1" applyFill="1" applyBorder="1" applyAlignment="1">
      <alignment horizontal="center" vertical="center"/>
    </xf>
    <xf numFmtId="190" fontId="38" fillId="2" borderId="13" xfId="2" applyNumberFormat="1" applyFont="1" applyFill="1" applyBorder="1" applyAlignment="1">
      <alignment horizontal="center" vertical="center"/>
    </xf>
    <xf numFmtId="0" fontId="61" fillId="0" borderId="87" xfId="5" applyNumberFormat="1" applyFont="1" applyBorder="1" applyAlignment="1">
      <alignment horizontal="right" vertical="center"/>
    </xf>
    <xf numFmtId="187" fontId="61" fillId="0" borderId="88" xfId="5" applyFont="1" applyBorder="1" applyAlignment="1">
      <alignment horizontal="left" vertical="center"/>
    </xf>
    <xf numFmtId="187" fontId="62" fillId="0" borderId="88" xfId="5" applyFont="1" applyBorder="1" applyAlignment="1">
      <alignment vertical="center"/>
    </xf>
    <xf numFmtId="187" fontId="48" fillId="8" borderId="0" xfId="5" applyFont="1" applyFill="1" applyAlignment="1">
      <alignment horizontal="center" vertical="center"/>
    </xf>
    <xf numFmtId="187" fontId="43" fillId="0" borderId="0" xfId="5" applyFont="1" applyAlignment="1">
      <alignment horizontal="center"/>
    </xf>
    <xf numFmtId="187" fontId="20" fillId="3" borderId="23" xfId="0" quotePrefix="1" applyNumberFormat="1" applyFont="1" applyFill="1" applyBorder="1" applyAlignment="1">
      <alignment horizontal="center" vertical="center" wrapText="1"/>
    </xf>
    <xf numFmtId="190" fontId="4" fillId="3" borderId="0" xfId="3" applyNumberFormat="1" applyFont="1" applyFill="1" applyBorder="1" applyAlignment="1">
      <alignment horizontal="right" vertical="center"/>
    </xf>
    <xf numFmtId="190" fontId="4" fillId="2" borderId="78" xfId="3" applyNumberFormat="1" applyFont="1" applyFill="1" applyBorder="1" applyAlignment="1">
      <alignment horizontal="right" vertical="center"/>
    </xf>
    <xf numFmtId="49" fontId="42" fillId="0" borderId="34" xfId="5" applyNumberFormat="1" applyBorder="1" applyAlignment="1">
      <alignment horizontal="center" vertical="center"/>
    </xf>
    <xf numFmtId="0" fontId="42" fillId="0" borderId="0" xfId="5" applyNumberFormat="1"/>
    <xf numFmtId="187" fontId="62" fillId="0" borderId="62" xfId="5" applyFont="1" applyBorder="1" applyAlignment="1">
      <alignment horizontal="center" vertical="center"/>
    </xf>
    <xf numFmtId="0" fontId="61" fillId="0" borderId="89" xfId="5" applyNumberFormat="1" applyFont="1" applyBorder="1" applyAlignment="1">
      <alignment horizontal="right" vertical="center"/>
    </xf>
    <xf numFmtId="187" fontId="61" fillId="0" borderId="66" xfId="5" applyFont="1" applyBorder="1" applyAlignment="1">
      <alignment horizontal="left" vertical="center"/>
    </xf>
    <xf numFmtId="187" fontId="62" fillId="0" borderId="66" xfId="5" applyFont="1" applyBorder="1" applyAlignment="1">
      <alignment vertical="center"/>
    </xf>
    <xf numFmtId="187" fontId="42" fillId="0" borderId="56" xfId="5" applyBorder="1" applyAlignment="1">
      <alignment horizontal="center" vertical="center"/>
    </xf>
    <xf numFmtId="187" fontId="73" fillId="0" borderId="56" xfId="5" applyFont="1" applyBorder="1" applyAlignment="1">
      <alignment horizontal="center" vertical="center"/>
    </xf>
    <xf numFmtId="187" fontId="62" fillId="0" borderId="64" xfId="5" applyFont="1" applyBorder="1" applyAlignment="1">
      <alignment vertical="center"/>
    </xf>
    <xf numFmtId="187" fontId="62" fillId="0" borderId="90" xfId="5" applyFont="1" applyBorder="1" applyAlignment="1">
      <alignment vertical="center"/>
    </xf>
    <xf numFmtId="187" fontId="42" fillId="0" borderId="20" xfId="5" applyBorder="1" applyAlignment="1">
      <alignment vertical="center"/>
    </xf>
    <xf numFmtId="187" fontId="48" fillId="10" borderId="26" xfId="5" applyFont="1" applyFill="1" applyBorder="1" applyAlignment="1">
      <alignment horizontal="center" vertical="center"/>
    </xf>
    <xf numFmtId="187" fontId="48" fillId="10" borderId="34" xfId="5" applyFont="1" applyFill="1" applyBorder="1" applyAlignment="1">
      <alignment horizontal="center" vertical="center"/>
    </xf>
    <xf numFmtId="187" fontId="9" fillId="0" borderId="0" xfId="0" applyNumberFormat="1" applyFont="1" applyAlignment="1">
      <alignment horizontal="center" vertical="center"/>
    </xf>
    <xf numFmtId="187" fontId="9" fillId="0" borderId="0" xfId="0" applyNumberFormat="1" applyFont="1" applyAlignment="1">
      <alignment horizontal="left" vertical="center" indent="1"/>
    </xf>
    <xf numFmtId="187" fontId="9" fillId="0" borderId="67" xfId="0" applyNumberFormat="1" applyFont="1" applyBorder="1" applyAlignment="1">
      <alignment horizontal="left" vertical="center" indent="1"/>
    </xf>
    <xf numFmtId="190" fontId="4" fillId="2" borderId="91" xfId="3" applyNumberFormat="1" applyFont="1" applyFill="1" applyBorder="1" applyAlignment="1">
      <alignment horizontal="right" vertical="center"/>
    </xf>
    <xf numFmtId="190" fontId="4" fillId="3" borderId="41" xfId="3" applyNumberFormat="1" applyFont="1" applyFill="1" applyBorder="1" applyAlignment="1">
      <alignment horizontal="right" vertical="center"/>
    </xf>
    <xf numFmtId="190" fontId="9" fillId="3" borderId="41" xfId="4" applyNumberFormat="1" applyFont="1" applyFill="1" applyBorder="1" applyAlignment="1">
      <alignment vertical="center"/>
    </xf>
    <xf numFmtId="187" fontId="12" fillId="11" borderId="20" xfId="0" applyNumberFormat="1" applyFont="1" applyFill="1" applyBorder="1" applyAlignment="1">
      <alignment horizontal="center" vertical="center" wrapText="1"/>
    </xf>
    <xf numFmtId="190" fontId="9" fillId="3" borderId="0" xfId="0" applyNumberFormat="1" applyFont="1" applyFill="1" applyAlignment="1">
      <alignment horizontal="center" vertical="center" wrapText="1"/>
    </xf>
    <xf numFmtId="10" fontId="15" fillId="0" borderId="14" xfId="1" applyNumberFormat="1" applyFont="1" applyFill="1" applyBorder="1" applyAlignment="1">
      <alignment horizontal="center" vertical="center"/>
    </xf>
    <xf numFmtId="10" fontId="14" fillId="0" borderId="14" xfId="1" applyNumberFormat="1" applyFont="1" applyFill="1" applyBorder="1" applyAlignment="1">
      <alignment horizontal="center" vertical="center"/>
    </xf>
    <xf numFmtId="10" fontId="9" fillId="2" borderId="18" xfId="1" applyNumberFormat="1" applyFont="1" applyFill="1" applyBorder="1" applyAlignment="1">
      <alignment horizontal="center" vertical="center"/>
    </xf>
    <xf numFmtId="190" fontId="37" fillId="3" borderId="40" xfId="0" applyNumberFormat="1" applyFont="1" applyFill="1" applyBorder="1" applyAlignment="1">
      <alignment horizontal="center" vertical="center" wrapText="1"/>
    </xf>
    <xf numFmtId="190" fontId="37" fillId="3" borderId="39" xfId="0" applyNumberFormat="1" applyFont="1" applyFill="1" applyBorder="1" applyAlignment="1">
      <alignment horizontal="center" vertical="center" wrapText="1"/>
    </xf>
    <xf numFmtId="190" fontId="37" fillId="3" borderId="38" xfId="0" applyNumberFormat="1" applyFont="1" applyFill="1" applyBorder="1" applyAlignment="1">
      <alignment horizontal="center" vertical="center" wrapText="1"/>
    </xf>
    <xf numFmtId="190" fontId="9" fillId="3" borderId="41" xfId="0" applyNumberFormat="1" applyFont="1" applyFill="1" applyBorder="1" applyAlignment="1">
      <alignment horizontal="center" vertical="center" wrapText="1"/>
    </xf>
    <xf numFmtId="10" fontId="9" fillId="2" borderId="92" xfId="1" applyNumberFormat="1" applyFont="1" applyFill="1" applyBorder="1" applyAlignment="1">
      <alignment horizontal="center" vertical="center"/>
    </xf>
    <xf numFmtId="38" fontId="9" fillId="3" borderId="30" xfId="2" applyNumberFormat="1" applyFont="1" applyFill="1" applyBorder="1" applyAlignment="1">
      <alignment horizontal="center" vertical="center"/>
    </xf>
    <xf numFmtId="38" fontId="9" fillId="3" borderId="22" xfId="2" applyNumberFormat="1" applyFont="1" applyFill="1" applyBorder="1" applyAlignment="1">
      <alignment horizontal="center" vertical="center"/>
    </xf>
    <xf numFmtId="38" fontId="9" fillId="3" borderId="21" xfId="2" applyNumberFormat="1" applyFont="1" applyFill="1" applyBorder="1" applyAlignment="1">
      <alignment horizontal="center" vertical="center"/>
    </xf>
    <xf numFmtId="10" fontId="9" fillId="2" borderId="2" xfId="1" applyNumberFormat="1" applyFont="1" applyFill="1" applyBorder="1" applyAlignment="1">
      <alignment horizontal="center" vertical="center"/>
    </xf>
    <xf numFmtId="187" fontId="77" fillId="0" borderId="0" xfId="0" applyNumberFormat="1" applyFont="1" applyAlignment="1">
      <alignment vertical="center"/>
    </xf>
    <xf numFmtId="190" fontId="12" fillId="3" borderId="14" xfId="2" applyNumberFormat="1" applyFont="1" applyFill="1" applyBorder="1" applyAlignment="1">
      <alignment horizontal="center" vertical="center"/>
    </xf>
    <xf numFmtId="187" fontId="12" fillId="3" borderId="10" xfId="0" quotePrefix="1" applyNumberFormat="1" applyFont="1" applyFill="1" applyBorder="1" applyAlignment="1">
      <alignment horizontal="center" vertical="center" wrapText="1"/>
    </xf>
    <xf numFmtId="190" fontId="12" fillId="2" borderId="14" xfId="2" applyNumberFormat="1" applyFont="1" applyFill="1" applyBorder="1" applyAlignment="1">
      <alignment horizontal="center" vertical="center"/>
    </xf>
    <xf numFmtId="190" fontId="12" fillId="3" borderId="3" xfId="2" applyNumberFormat="1" applyFont="1" applyFill="1" applyBorder="1" applyAlignment="1">
      <alignment horizontal="center" vertical="center"/>
    </xf>
    <xf numFmtId="187" fontId="78" fillId="0" borderId="0" xfId="0" applyNumberFormat="1" applyFont="1" applyAlignment="1">
      <alignment vertical="center"/>
    </xf>
    <xf numFmtId="0" fontId="79" fillId="0" borderId="0" xfId="0" applyFont="1"/>
    <xf numFmtId="0" fontId="81" fillId="0" borderId="0" xfId="0" applyFont="1"/>
    <xf numFmtId="0" fontId="82" fillId="0" borderId="0" xfId="0" applyFont="1" applyAlignment="1">
      <alignment vertical="top" wrapText="1"/>
    </xf>
    <xf numFmtId="187" fontId="37" fillId="8" borderId="93" xfId="0" applyNumberFormat="1" applyFont="1" applyFill="1" applyBorder="1" applyAlignment="1">
      <alignment horizontal="center" vertical="center"/>
    </xf>
    <xf numFmtId="187" fontId="56" fillId="0" borderId="80" xfId="6" applyFont="1" applyBorder="1" applyAlignment="1">
      <alignment horizontal="left" vertical="center"/>
    </xf>
    <xf numFmtId="187" fontId="9" fillId="0" borderId="28" xfId="0" applyNumberFormat="1" applyFont="1" applyBorder="1" applyAlignment="1">
      <alignment horizontal="left" vertical="center" indent="1"/>
    </xf>
    <xf numFmtId="187" fontId="9" fillId="0" borderId="49" xfId="0" applyNumberFormat="1" applyFont="1" applyBorder="1" applyAlignment="1">
      <alignment vertical="center"/>
    </xf>
    <xf numFmtId="187" fontId="54" fillId="0" borderId="49" xfId="0" applyNumberFormat="1" applyFont="1" applyBorder="1" applyAlignment="1">
      <alignment vertical="center"/>
    </xf>
    <xf numFmtId="187" fontId="60" fillId="0" borderId="0" xfId="0" applyNumberFormat="1" applyFont="1" applyAlignment="1">
      <alignment vertical="center"/>
    </xf>
    <xf numFmtId="187" fontId="60" fillId="0" borderId="49" xfId="0" applyNumberFormat="1" applyFont="1" applyBorder="1" applyAlignment="1">
      <alignment vertical="center"/>
    </xf>
    <xf numFmtId="187" fontId="56" fillId="0" borderId="81" xfId="6" applyFont="1" applyBorder="1" applyAlignment="1">
      <alignment horizontal="left" vertical="center"/>
    </xf>
    <xf numFmtId="187" fontId="9" fillId="0" borderId="94" xfId="0" applyNumberFormat="1" applyFont="1" applyBorder="1" applyAlignment="1">
      <alignment horizontal="left" vertical="center" indent="1"/>
    </xf>
    <xf numFmtId="187" fontId="59" fillId="0" borderId="4" xfId="0" applyNumberFormat="1" applyFont="1" applyBorder="1" applyAlignment="1">
      <alignment horizontal="left" vertical="center"/>
    </xf>
    <xf numFmtId="187" fontId="59" fillId="0" borderId="4" xfId="0" applyNumberFormat="1" applyFont="1" applyBorder="1" applyAlignment="1">
      <alignment vertical="center"/>
    </xf>
    <xf numFmtId="0" fontId="2" fillId="0" borderId="4" xfId="0" applyFont="1" applyBorder="1"/>
    <xf numFmtId="187" fontId="60" fillId="0" borderId="4" xfId="0" applyNumberFormat="1" applyFont="1" applyBorder="1" applyAlignment="1">
      <alignment vertical="center"/>
    </xf>
    <xf numFmtId="187" fontId="60" fillId="0" borderId="95" xfId="0" applyNumberFormat="1" applyFont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187" fontId="12" fillId="0" borderId="0" xfId="0" applyNumberFormat="1" applyFont="1" applyAlignment="1">
      <alignment vertical="center"/>
    </xf>
    <xf numFmtId="187" fontId="85" fillId="0" borderId="0" xfId="0" applyNumberFormat="1" applyFont="1" applyAlignment="1">
      <alignment horizontal="right" vertical="center"/>
    </xf>
    <xf numFmtId="0" fontId="86" fillId="0" borderId="0" xfId="0" applyFont="1" applyAlignment="1">
      <alignment horizontal="right" vertical="top"/>
    </xf>
    <xf numFmtId="187" fontId="42" fillId="8" borderId="39" xfId="5" applyFill="1" applyBorder="1"/>
    <xf numFmtId="187" fontId="42" fillId="8" borderId="22" xfId="5" applyFill="1" applyBorder="1"/>
    <xf numFmtId="187" fontId="42" fillId="8" borderId="9" xfId="5" applyFill="1" applyBorder="1"/>
    <xf numFmtId="187" fontId="40" fillId="8" borderId="28" xfId="0" quotePrefix="1" applyNumberFormat="1" applyFont="1" applyFill="1" applyBorder="1" applyAlignment="1">
      <alignment horizontal="center" vertical="center"/>
    </xf>
    <xf numFmtId="187" fontId="37" fillId="8" borderId="96" xfId="0" applyNumberFormat="1" applyFont="1" applyFill="1" applyBorder="1" applyAlignment="1">
      <alignment horizontal="center" vertical="center"/>
    </xf>
    <xf numFmtId="187" fontId="37" fillId="8" borderId="97" xfId="0" applyNumberFormat="1" applyFont="1" applyFill="1" applyBorder="1" applyAlignment="1">
      <alignment horizontal="center" vertical="center"/>
    </xf>
    <xf numFmtId="187" fontId="40" fillId="8" borderId="96" xfId="0" quotePrefix="1" applyNumberFormat="1" applyFont="1" applyFill="1" applyBorder="1" applyAlignment="1">
      <alignment horizontal="center" vertical="center"/>
    </xf>
    <xf numFmtId="187" fontId="40" fillId="8" borderId="97" xfId="0" quotePrefix="1" applyNumberFormat="1" applyFont="1" applyFill="1" applyBorder="1" applyAlignment="1">
      <alignment horizontal="center" vertical="center"/>
    </xf>
    <xf numFmtId="190" fontId="4" fillId="3" borderId="96" xfId="3" applyNumberFormat="1" applyFont="1" applyFill="1" applyBorder="1" applyAlignment="1">
      <alignment horizontal="right" vertical="center"/>
    </xf>
    <xf numFmtId="190" fontId="4" fillId="2" borderId="96" xfId="3" applyNumberFormat="1" applyFont="1" applyFill="1" applyBorder="1" applyAlignment="1">
      <alignment horizontal="right" vertical="center"/>
    </xf>
    <xf numFmtId="190" fontId="4" fillId="0" borderId="96" xfId="3" applyNumberFormat="1" applyFont="1" applyFill="1" applyBorder="1" applyAlignment="1">
      <alignment horizontal="right" vertical="center"/>
    </xf>
    <xf numFmtId="194" fontId="4" fillId="0" borderId="0" xfId="1" applyNumberFormat="1" applyFont="1" applyAlignment="1">
      <alignment vertical="center"/>
    </xf>
    <xf numFmtId="190" fontId="21" fillId="0" borderId="0" xfId="0" applyNumberFormat="1" applyFont="1" applyAlignment="1">
      <alignment vertical="center" wrapText="1"/>
    </xf>
    <xf numFmtId="190" fontId="21" fillId="0" borderId="22" xfId="0" applyNumberFormat="1" applyFont="1" applyBorder="1" applyAlignment="1">
      <alignment horizontal="center" vertical="center" wrapText="1"/>
    </xf>
    <xf numFmtId="190" fontId="24" fillId="0" borderId="0" xfId="0" applyNumberFormat="1" applyFont="1" applyAlignment="1">
      <alignment horizontal="center" vertical="center" wrapText="1"/>
    </xf>
    <xf numFmtId="191" fontId="37" fillId="3" borderId="99" xfId="3" applyNumberFormat="1" applyFont="1" applyFill="1" applyBorder="1" applyAlignment="1">
      <alignment horizontal="center" vertical="center"/>
    </xf>
    <xf numFmtId="191" fontId="15" fillId="0" borderId="14" xfId="2" applyNumberFormat="1" applyFont="1" applyFill="1" applyBorder="1" applyAlignment="1">
      <alignment horizontal="center" vertical="center"/>
    </xf>
    <xf numFmtId="190" fontId="9" fillId="0" borderId="15" xfId="3" applyNumberFormat="1" applyFont="1" applyFill="1" applyBorder="1" applyAlignment="1">
      <alignment horizontal="center" vertical="center"/>
    </xf>
    <xf numFmtId="190" fontId="14" fillId="0" borderId="15" xfId="2" applyNumberFormat="1" applyFont="1" applyFill="1" applyBorder="1" applyAlignment="1">
      <alignment horizontal="center" vertical="center"/>
    </xf>
    <xf numFmtId="192" fontId="9" fillId="0" borderId="5" xfId="2" applyNumberFormat="1" applyFont="1" applyFill="1" applyBorder="1" applyAlignment="1">
      <alignment horizontal="center" vertical="center"/>
    </xf>
    <xf numFmtId="191" fontId="9" fillId="3" borderId="100" xfId="2" applyNumberFormat="1" applyFont="1" applyFill="1" applyBorder="1" applyAlignment="1">
      <alignment horizontal="center" vertical="center"/>
    </xf>
    <xf numFmtId="189" fontId="9" fillId="0" borderId="5" xfId="2" applyNumberFormat="1" applyFont="1" applyFill="1" applyBorder="1" applyAlignment="1">
      <alignment horizontal="center" vertical="center"/>
    </xf>
    <xf numFmtId="187" fontId="48" fillId="12" borderId="34" xfId="5" applyFont="1" applyFill="1" applyBorder="1" applyAlignment="1">
      <alignment horizontal="center" vertical="center"/>
    </xf>
    <xf numFmtId="187" fontId="48" fillId="12" borderId="26" xfId="5" applyFont="1" applyFill="1" applyBorder="1" applyAlignment="1">
      <alignment horizontal="center" vertical="center"/>
    </xf>
    <xf numFmtId="0" fontId="69" fillId="0" borderId="0" xfId="5" applyNumberFormat="1" applyFont="1" applyAlignment="1">
      <alignment horizontal="left" vertical="center"/>
    </xf>
    <xf numFmtId="195" fontId="72" fillId="0" borderId="82" xfId="5" applyNumberFormat="1" applyFont="1" applyBorder="1" applyAlignment="1">
      <alignment horizontal="center" vertical="center"/>
    </xf>
    <xf numFmtId="195" fontId="72" fillId="0" borderId="62" xfId="5" applyNumberFormat="1" applyFont="1" applyBorder="1" applyAlignment="1">
      <alignment horizontal="center" vertical="center"/>
    </xf>
    <xf numFmtId="187" fontId="72" fillId="0" borderId="0" xfId="5" applyFont="1"/>
    <xf numFmtId="195" fontId="72" fillId="0" borderId="89" xfId="5" applyNumberFormat="1" applyFont="1" applyBorder="1" applyAlignment="1">
      <alignment horizontal="center" vertical="center"/>
    </xf>
    <xf numFmtId="195" fontId="72" fillId="0" borderId="61" xfId="5" applyNumberFormat="1" applyFont="1" applyBorder="1" applyAlignment="1">
      <alignment horizontal="center" vertical="center"/>
    </xf>
    <xf numFmtId="195" fontId="72" fillId="0" borderId="78" xfId="5" applyNumberFormat="1" applyFont="1" applyBorder="1" applyAlignment="1">
      <alignment horizontal="center" vertical="center"/>
    </xf>
    <xf numFmtId="195" fontId="72" fillId="0" borderId="56" xfId="5" applyNumberFormat="1" applyFont="1" applyBorder="1" applyAlignment="1">
      <alignment horizontal="center" vertical="center"/>
    </xf>
    <xf numFmtId="195" fontId="72" fillId="0" borderId="87" xfId="5" applyNumberFormat="1" applyFont="1" applyBorder="1" applyAlignment="1">
      <alignment horizontal="center" vertical="center"/>
    </xf>
    <xf numFmtId="195" fontId="72" fillId="0" borderId="59" xfId="5" applyNumberFormat="1" applyFont="1" applyBorder="1" applyAlignment="1">
      <alignment horizontal="center" vertical="center"/>
    </xf>
    <xf numFmtId="195" fontId="72" fillId="0" borderId="79" xfId="5" applyNumberFormat="1" applyFont="1" applyBorder="1" applyAlignment="1">
      <alignment horizontal="center" vertical="center"/>
    </xf>
    <xf numFmtId="195" fontId="72" fillId="0" borderId="85" xfId="5" applyNumberFormat="1" applyFont="1" applyBorder="1" applyAlignment="1">
      <alignment horizontal="center" vertical="center"/>
    </xf>
    <xf numFmtId="187" fontId="90" fillId="0" borderId="0" xfId="0" applyNumberFormat="1" applyFont="1" applyAlignment="1">
      <alignment horizontal="left" vertical="center"/>
    </xf>
    <xf numFmtId="190" fontId="31" fillId="2" borderId="56" xfId="3" applyNumberFormat="1" applyFont="1" applyFill="1" applyBorder="1" applyAlignment="1">
      <alignment horizontal="center" vertical="center"/>
    </xf>
    <xf numFmtId="190" fontId="31" fillId="4" borderId="48" xfId="3" applyNumberFormat="1" applyFont="1" applyFill="1" applyBorder="1" applyAlignment="1">
      <alignment horizontal="center" vertical="center"/>
    </xf>
    <xf numFmtId="0" fontId="4" fillId="0" borderId="43" xfId="3" applyNumberFormat="1" applyFont="1" applyBorder="1" applyAlignment="1">
      <alignment horizontal="center" vertical="center"/>
    </xf>
    <xf numFmtId="0" fontId="4" fillId="0" borderId="101" xfId="3" applyNumberFormat="1" applyFont="1" applyBorder="1" applyAlignment="1">
      <alignment horizontal="center" vertical="center"/>
    </xf>
    <xf numFmtId="0" fontId="4" fillId="0" borderId="102" xfId="3" applyNumberFormat="1" applyFont="1" applyBorder="1" applyAlignment="1">
      <alignment horizontal="center" vertical="center"/>
    </xf>
    <xf numFmtId="187" fontId="12" fillId="0" borderId="31" xfId="0" applyNumberFormat="1" applyFont="1" applyBorder="1" applyAlignment="1">
      <alignment horizontal="center" vertical="center" wrapText="1"/>
    </xf>
    <xf numFmtId="187" fontId="12" fillId="0" borderId="26" xfId="0" applyNumberFormat="1" applyFont="1" applyBorder="1" applyAlignment="1">
      <alignment horizontal="center" vertical="center" wrapText="1"/>
    </xf>
    <xf numFmtId="187" fontId="12" fillId="0" borderId="20" xfId="0" applyNumberFormat="1" applyFont="1" applyBorder="1" applyAlignment="1">
      <alignment horizontal="center" vertical="center" wrapText="1"/>
    </xf>
    <xf numFmtId="187" fontId="12" fillId="0" borderId="37" xfId="0" applyNumberFormat="1" applyFont="1" applyBorder="1" applyAlignment="1">
      <alignment horizontal="center" vertical="center" wrapText="1"/>
    </xf>
    <xf numFmtId="187" fontId="12" fillId="0" borderId="10" xfId="0" applyNumberFormat="1" applyFont="1" applyBorder="1" applyAlignment="1">
      <alignment horizontal="center" vertical="center" wrapText="1"/>
    </xf>
    <xf numFmtId="190" fontId="37" fillId="0" borderId="15" xfId="3" applyNumberFormat="1" applyFont="1" applyFill="1" applyBorder="1" applyAlignment="1">
      <alignment horizontal="center" vertical="center"/>
    </xf>
    <xf numFmtId="190" fontId="12" fillId="0" borderId="15" xfId="3" applyNumberFormat="1" applyFont="1" applyFill="1" applyBorder="1" applyAlignment="1">
      <alignment horizontal="center" vertical="center"/>
    </xf>
    <xf numFmtId="191" fontId="9" fillId="0" borderId="15" xfId="2" applyNumberFormat="1" applyFont="1" applyFill="1" applyBorder="1" applyAlignment="1">
      <alignment horizontal="center" vertical="center"/>
    </xf>
    <xf numFmtId="190" fontId="12" fillId="0" borderId="9" xfId="2" applyNumberFormat="1" applyFont="1" applyFill="1" applyBorder="1" applyAlignment="1">
      <alignment horizontal="center" vertical="center"/>
    </xf>
    <xf numFmtId="189" fontId="9" fillId="0" borderId="6" xfId="2" applyNumberFormat="1" applyFont="1" applyFill="1" applyBorder="1" applyAlignment="1">
      <alignment horizontal="center" vertical="center"/>
    </xf>
    <xf numFmtId="190" fontId="4" fillId="2" borderId="102" xfId="3" applyNumberFormat="1" applyFont="1" applyFill="1" applyBorder="1" applyAlignment="1">
      <alignment horizontal="center" vertical="center"/>
    </xf>
    <xf numFmtId="190" fontId="4" fillId="4" borderId="36" xfId="0" applyNumberFormat="1" applyFont="1" applyFill="1" applyBorder="1" applyAlignment="1">
      <alignment horizontal="center" vertical="center"/>
    </xf>
    <xf numFmtId="190" fontId="4" fillId="0" borderId="0" xfId="0" applyNumberFormat="1" applyFont="1" applyAlignment="1">
      <alignment horizontal="center" vertical="center"/>
    </xf>
    <xf numFmtId="190" fontId="4" fillId="0" borderId="0" xfId="0" applyNumberFormat="1" applyFont="1" applyAlignment="1">
      <alignment vertical="center"/>
    </xf>
    <xf numFmtId="190" fontId="4" fillId="0" borderId="4" xfId="0" applyNumberFormat="1" applyFont="1" applyBorder="1" applyAlignment="1">
      <alignment vertical="center"/>
    </xf>
    <xf numFmtId="190" fontId="31" fillId="4" borderId="36" xfId="0" applyNumberFormat="1" applyFont="1" applyFill="1" applyBorder="1" applyAlignment="1">
      <alignment horizontal="center" vertical="center"/>
    </xf>
    <xf numFmtId="190" fontId="31" fillId="0" borderId="0" xfId="0" applyNumberFormat="1" applyFont="1" applyAlignment="1">
      <alignment horizontal="center" vertical="center"/>
    </xf>
    <xf numFmtId="190" fontId="31" fillId="0" borderId="4" xfId="0" applyNumberFormat="1" applyFont="1" applyBorder="1" applyAlignment="1">
      <alignment horizontal="center" vertical="center"/>
    </xf>
    <xf numFmtId="0" fontId="0" fillId="0" borderId="105" xfId="0" applyBorder="1"/>
    <xf numFmtId="0" fontId="0" fillId="0" borderId="96" xfId="0" applyBorder="1"/>
    <xf numFmtId="0" fontId="0" fillId="0" borderId="106" xfId="0" applyBorder="1"/>
    <xf numFmtId="0" fontId="0" fillId="0" borderId="29" xfId="0" applyBorder="1"/>
    <xf numFmtId="0" fontId="0" fillId="0" borderId="9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7" xfId="0" applyBorder="1"/>
    <xf numFmtId="0" fontId="0" fillId="3" borderId="0" xfId="0" applyFill="1"/>
    <xf numFmtId="0" fontId="94" fillId="0" borderId="0" xfId="0" applyFont="1" applyAlignment="1">
      <alignment vertical="center"/>
    </xf>
    <xf numFmtId="195" fontId="79" fillId="14" borderId="75" xfId="0" applyNumberFormat="1" applyFont="1" applyFill="1" applyBorder="1"/>
    <xf numFmtId="195" fontId="0" fillId="13" borderId="75" xfId="0" applyNumberFormat="1" applyFill="1" applyBorder="1"/>
    <xf numFmtId="0" fontId="0" fillId="0" borderId="34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75" xfId="0" applyBorder="1" applyAlignment="1">
      <alignment vertical="center"/>
    </xf>
    <xf numFmtId="0" fontId="0" fillId="0" borderId="108" xfId="0" applyBorder="1" applyAlignment="1">
      <alignment vertical="center"/>
    </xf>
    <xf numFmtId="187" fontId="48" fillId="12" borderId="27" xfId="5" applyFont="1" applyFill="1" applyBorder="1" applyAlignment="1">
      <alignment horizontal="center" vertical="center" wrapText="1"/>
    </xf>
    <xf numFmtId="0" fontId="0" fillId="0" borderId="98" xfId="0" applyBorder="1"/>
    <xf numFmtId="187" fontId="48" fillId="10" borderId="27" xfId="5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187" fontId="33" fillId="8" borderId="48" xfId="0" applyNumberFormat="1" applyFont="1" applyFill="1" applyBorder="1" applyAlignment="1">
      <alignment horizontal="center" vertical="center" wrapText="1"/>
    </xf>
    <xf numFmtId="187" fontId="33" fillId="8" borderId="46" xfId="0" applyNumberFormat="1" applyFont="1" applyFill="1" applyBorder="1" applyAlignment="1">
      <alignment horizontal="center" vertical="center" wrapText="1"/>
    </xf>
    <xf numFmtId="187" fontId="6" fillId="0" borderId="36" xfId="0" applyNumberFormat="1" applyFont="1" applyBorder="1" applyAlignment="1">
      <alignment horizontal="center" vertical="center"/>
    </xf>
    <xf numFmtId="187" fontId="22" fillId="0" borderId="0" xfId="0" applyNumberFormat="1" applyFont="1" applyAlignment="1">
      <alignment horizontal="center" vertical="center"/>
    </xf>
    <xf numFmtId="187" fontId="4" fillId="0" borderId="36" xfId="0" applyNumberFormat="1" applyFont="1" applyBorder="1" applyAlignment="1">
      <alignment vertical="center"/>
    </xf>
    <xf numFmtId="187" fontId="97" fillId="0" borderId="0" xfId="0" applyNumberFormat="1" applyFont="1" applyAlignment="1">
      <alignment vertical="center"/>
    </xf>
    <xf numFmtId="187" fontId="99" fillId="0" borderId="0" xfId="8" applyNumberFormat="1" applyFont="1" applyAlignment="1">
      <alignment horizontal="left" vertical="center"/>
    </xf>
    <xf numFmtId="43" fontId="0" fillId="0" borderId="0" xfId="0" applyNumberFormat="1"/>
    <xf numFmtId="0" fontId="99" fillId="0" borderId="0" xfId="8" applyFont="1" applyAlignment="1">
      <alignment horizontal="right" vertical="center"/>
    </xf>
    <xf numFmtId="187" fontId="43" fillId="0" borderId="0" xfId="5" applyFont="1"/>
    <xf numFmtId="0" fontId="4" fillId="0" borderId="0" xfId="0" applyFont="1"/>
    <xf numFmtId="0" fontId="4" fillId="0" borderId="0" xfId="0" applyFont="1" applyAlignment="1">
      <alignment horizontal="left" vertical="top"/>
    </xf>
    <xf numFmtId="190" fontId="4" fillId="3" borderId="25" xfId="3" applyNumberFormat="1" applyFont="1" applyFill="1" applyBorder="1" applyAlignment="1">
      <alignment horizontal="right" vertical="center"/>
    </xf>
    <xf numFmtId="190" fontId="4" fillId="3" borderId="27" xfId="3" applyNumberFormat="1" applyFont="1" applyFill="1" applyBorder="1" applyAlignment="1">
      <alignment horizontal="right" vertical="center"/>
    </xf>
    <xf numFmtId="190" fontId="4" fillId="2" borderId="109" xfId="3" applyNumberFormat="1" applyFont="1" applyFill="1" applyBorder="1" applyAlignment="1">
      <alignment horizontal="right" vertical="center"/>
    </xf>
    <xf numFmtId="190" fontId="4" fillId="2" borderId="63" xfId="3" applyNumberFormat="1" applyFont="1" applyFill="1" applyBorder="1" applyAlignment="1">
      <alignment horizontal="right" vertical="center"/>
    </xf>
    <xf numFmtId="190" fontId="4" fillId="2" borderId="106" xfId="3" applyNumberFormat="1" applyFont="1" applyFill="1" applyBorder="1" applyAlignment="1">
      <alignment horizontal="right" vertical="center"/>
    </xf>
    <xf numFmtId="190" fontId="4" fillId="0" borderId="106" xfId="3" applyNumberFormat="1" applyFont="1" applyFill="1" applyBorder="1" applyAlignment="1">
      <alignment horizontal="right" vertical="center"/>
    </xf>
    <xf numFmtId="187" fontId="12" fillId="0" borderId="56" xfId="0" applyNumberFormat="1" applyFont="1" applyBorder="1" applyAlignment="1">
      <alignment horizontal="left" vertical="center" indent="1"/>
    </xf>
    <xf numFmtId="196" fontId="9" fillId="0" borderId="61" xfId="0" applyNumberFormat="1" applyFont="1" applyBorder="1" applyAlignment="1">
      <alignment horizontal="left" vertical="center" indent="4"/>
    </xf>
    <xf numFmtId="190" fontId="4" fillId="5" borderId="96" xfId="3" applyNumberFormat="1" applyFont="1" applyFill="1" applyBorder="1" applyAlignment="1">
      <alignment horizontal="right" vertical="center"/>
    </xf>
    <xf numFmtId="190" fontId="4" fillId="5" borderId="106" xfId="3" applyNumberFormat="1" applyFont="1" applyFill="1" applyBorder="1" applyAlignment="1">
      <alignment horizontal="right" vertical="center"/>
    </xf>
    <xf numFmtId="0" fontId="0" fillId="5" borderId="0" xfId="0" applyFill="1"/>
    <xf numFmtId="187" fontId="13" fillId="0" borderId="12" xfId="0" applyNumberFormat="1" applyFont="1" applyBorder="1" applyAlignment="1">
      <alignment horizontal="left" vertical="center" indent="3"/>
    </xf>
    <xf numFmtId="187" fontId="19" fillId="0" borderId="17" xfId="0" applyNumberFormat="1" applyFont="1" applyBorder="1" applyAlignment="1">
      <alignment horizontal="left" vertical="center" indent="5"/>
    </xf>
    <xf numFmtId="187" fontId="16" fillId="0" borderId="17" xfId="0" applyNumberFormat="1" applyFont="1" applyBorder="1" applyAlignment="1">
      <alignment horizontal="left" vertical="center" indent="5"/>
    </xf>
    <xf numFmtId="187" fontId="13" fillId="15" borderId="12" xfId="0" applyNumberFormat="1" applyFont="1" applyFill="1" applyBorder="1" applyAlignment="1">
      <alignment horizontal="left" vertical="center"/>
    </xf>
    <xf numFmtId="189" fontId="9" fillId="2" borderId="16" xfId="3" applyNumberFormat="1" applyFont="1" applyFill="1" applyBorder="1" applyAlignment="1">
      <alignment horizontal="center" vertical="center"/>
    </xf>
    <xf numFmtId="189" fontId="12" fillId="0" borderId="15" xfId="3" applyNumberFormat="1" applyFont="1" applyFill="1" applyBorder="1" applyAlignment="1">
      <alignment horizontal="center" vertical="center"/>
    </xf>
    <xf numFmtId="189" fontId="9" fillId="0" borderId="0" xfId="0" applyNumberFormat="1" applyFont="1" applyAlignment="1">
      <alignment vertical="center"/>
    </xf>
    <xf numFmtId="189" fontId="9" fillId="0" borderId="15" xfId="3" applyNumberFormat="1" applyFont="1" applyFill="1" applyBorder="1" applyAlignment="1">
      <alignment horizontal="center" vertical="center"/>
    </xf>
    <xf numFmtId="189" fontId="9" fillId="0" borderId="0" xfId="1" applyNumberFormat="1" applyFont="1" applyFill="1" applyBorder="1" applyAlignment="1">
      <alignment horizontal="center" vertical="center"/>
    </xf>
    <xf numFmtId="190" fontId="4" fillId="2" borderId="96" xfId="3" quotePrefix="1" applyNumberFormat="1" applyFont="1" applyFill="1" applyBorder="1" applyAlignment="1">
      <alignment horizontal="right" vertical="center"/>
    </xf>
    <xf numFmtId="190" fontId="9" fillId="2" borderId="12" xfId="2" applyNumberFormat="1" applyFont="1" applyFill="1" applyBorder="1" applyAlignment="1">
      <alignment horizontal="center" vertical="center"/>
    </xf>
    <xf numFmtId="190" fontId="12" fillId="2" borderId="110" xfId="2" applyNumberFormat="1" applyFont="1" applyFill="1" applyBorder="1" applyAlignment="1">
      <alignment horizontal="center" vertical="center"/>
    </xf>
    <xf numFmtId="190" fontId="12" fillId="2" borderId="15" xfId="2" applyNumberFormat="1" applyFont="1" applyFill="1" applyBorder="1" applyAlignment="1">
      <alignment horizontal="center" vertical="center"/>
    </xf>
    <xf numFmtId="10" fontId="12" fillId="2" borderId="14" xfId="1" applyNumberFormat="1" applyFont="1" applyFill="1" applyBorder="1" applyAlignment="1">
      <alignment horizontal="center" vertical="center"/>
    </xf>
    <xf numFmtId="10" fontId="12" fillId="2" borderId="15" xfId="1" applyNumberFormat="1" applyFont="1" applyFill="1" applyBorder="1" applyAlignment="1">
      <alignment horizontal="center" vertical="center"/>
    </xf>
    <xf numFmtId="191" fontId="12" fillId="2" borderId="15" xfId="2" applyNumberFormat="1" applyFont="1" applyFill="1" applyBorder="1" applyAlignment="1">
      <alignment horizontal="center" vertical="center"/>
    </xf>
    <xf numFmtId="10" fontId="9" fillId="2" borderId="0" xfId="1" applyNumberFormat="1" applyFont="1" applyFill="1" applyBorder="1" applyAlignment="1">
      <alignment horizontal="center" vertical="center"/>
    </xf>
    <xf numFmtId="193" fontId="9" fillId="2" borderId="0" xfId="0" applyNumberFormat="1" applyFont="1" applyFill="1" applyAlignment="1">
      <alignment vertical="center"/>
    </xf>
    <xf numFmtId="190" fontId="9" fillId="2" borderId="15" xfId="2" applyNumberFormat="1" applyFont="1" applyFill="1" applyBorder="1" applyAlignment="1">
      <alignment horizontal="center" vertical="center"/>
    </xf>
    <xf numFmtId="190" fontId="9" fillId="2" borderId="0" xfId="1" applyNumberFormat="1" applyFont="1" applyFill="1" applyBorder="1" applyAlignment="1">
      <alignment horizontal="center" vertical="center"/>
    </xf>
    <xf numFmtId="0" fontId="0" fillId="2" borderId="0" xfId="0" applyFill="1"/>
    <xf numFmtId="190" fontId="14" fillId="2" borderId="12" xfId="2" applyNumberFormat="1" applyFont="1" applyFill="1" applyBorder="1" applyAlignment="1">
      <alignment horizontal="center" vertical="center"/>
    </xf>
    <xf numFmtId="190" fontId="15" fillId="0" borderId="110" xfId="2" applyNumberFormat="1" applyFont="1" applyFill="1" applyBorder="1" applyAlignment="1">
      <alignment horizontal="center" vertical="center"/>
    </xf>
    <xf numFmtId="187" fontId="101" fillId="0" borderId="12" xfId="0" applyNumberFormat="1" applyFont="1" applyBorder="1" applyAlignment="1">
      <alignment horizontal="left" vertical="center" indent="4"/>
    </xf>
    <xf numFmtId="187" fontId="101" fillId="0" borderId="12" xfId="0" applyNumberFormat="1" applyFont="1" applyBorder="1" applyAlignment="1">
      <alignment horizontal="left" vertical="center" indent="5"/>
    </xf>
    <xf numFmtId="197" fontId="16" fillId="0" borderId="17" xfId="0" applyNumberFormat="1" applyFont="1" applyBorder="1" applyAlignment="1">
      <alignment horizontal="left" vertical="center" indent="5"/>
    </xf>
    <xf numFmtId="187" fontId="19" fillId="0" borderId="12" xfId="0" applyNumberFormat="1" applyFont="1" applyBorder="1" applyAlignment="1">
      <alignment horizontal="left" vertical="center" indent="5"/>
    </xf>
    <xf numFmtId="190" fontId="4" fillId="4" borderId="58" xfId="3" applyNumberFormat="1" applyFont="1" applyFill="1" applyBorder="1" applyAlignment="1">
      <alignment horizontal="center" vertical="center"/>
    </xf>
    <xf numFmtId="190" fontId="4" fillId="4" borderId="59" xfId="3" applyNumberFormat="1" applyFont="1" applyFill="1" applyBorder="1" applyAlignment="1">
      <alignment horizontal="center" vertical="center"/>
    </xf>
    <xf numFmtId="187" fontId="9" fillId="0" borderId="2" xfId="0" applyNumberFormat="1" applyFont="1" applyBorder="1" applyAlignment="1">
      <alignment horizontal="left" vertical="center" indent="1"/>
    </xf>
    <xf numFmtId="190" fontId="4" fillId="3" borderId="7" xfId="3" applyNumberFormat="1" applyFont="1" applyFill="1" applyBorder="1" applyAlignment="1">
      <alignment horizontal="right" vertical="center"/>
    </xf>
    <xf numFmtId="190" fontId="4" fillId="2" borderId="98" xfId="3" applyNumberFormat="1" applyFont="1" applyFill="1" applyBorder="1" applyAlignment="1">
      <alignment horizontal="right" vertical="center"/>
    </xf>
    <xf numFmtId="190" fontId="4" fillId="2" borderId="107" xfId="3" applyNumberFormat="1" applyFont="1" applyFill="1" applyBorder="1" applyAlignment="1">
      <alignment horizontal="right" vertical="center"/>
    </xf>
    <xf numFmtId="190" fontId="4" fillId="0" borderId="77" xfId="3" applyNumberFormat="1" applyFont="1" applyFill="1" applyBorder="1" applyAlignment="1">
      <alignment horizontal="right" vertical="center"/>
    </xf>
    <xf numFmtId="190" fontId="4" fillId="0" borderId="97" xfId="3" applyNumberFormat="1" applyFont="1" applyFill="1" applyBorder="1" applyAlignment="1">
      <alignment horizontal="right" vertical="center"/>
    </xf>
    <xf numFmtId="187" fontId="9" fillId="0" borderId="0" xfId="0" applyNumberFormat="1" applyFont="1" applyAlignment="1">
      <alignment horizontal="center" vertical="center"/>
    </xf>
    <xf numFmtId="187" fontId="37" fillId="8" borderId="42" xfId="0" applyNumberFormat="1" applyFont="1" applyFill="1" applyBorder="1" applyAlignment="1">
      <alignment horizontal="center" vertical="center"/>
    </xf>
    <xf numFmtId="187" fontId="37" fillId="8" borderId="36" xfId="0" applyNumberFormat="1" applyFont="1" applyFill="1" applyBorder="1" applyAlignment="1">
      <alignment horizontal="center" vertical="center"/>
    </xf>
    <xf numFmtId="187" fontId="37" fillId="8" borderId="35" xfId="0" applyNumberFormat="1" applyFont="1" applyFill="1" applyBorder="1" applyAlignment="1">
      <alignment horizontal="center" vertical="center"/>
    </xf>
    <xf numFmtId="190" fontId="28" fillId="7" borderId="0" xfId="0" applyNumberFormat="1" applyFont="1" applyFill="1" applyAlignment="1">
      <alignment horizontal="center" vertical="center"/>
    </xf>
    <xf numFmtId="190" fontId="21" fillId="16" borderId="11" xfId="0" applyNumberFormat="1" applyFont="1" applyFill="1" applyBorder="1" applyAlignment="1">
      <alignment horizontal="center" vertical="center" wrapText="1"/>
    </xf>
    <xf numFmtId="190" fontId="21" fillId="16" borderId="23" xfId="0" applyNumberFormat="1" applyFont="1" applyFill="1" applyBorder="1" applyAlignment="1">
      <alignment horizontal="center" vertical="center" wrapText="1"/>
    </xf>
    <xf numFmtId="190" fontId="9" fillId="6" borderId="26" xfId="0" applyNumberFormat="1" applyFont="1" applyFill="1" applyBorder="1" applyAlignment="1">
      <alignment horizontal="center" vertical="center" wrapText="1"/>
    </xf>
    <xf numFmtId="190" fontId="9" fillId="6" borderId="20" xfId="0" applyNumberFormat="1" applyFont="1" applyFill="1" applyBorder="1" applyAlignment="1">
      <alignment horizontal="center" vertical="center" wrapText="1"/>
    </xf>
    <xf numFmtId="190" fontId="21" fillId="6" borderId="41" xfId="0" applyNumberFormat="1" applyFont="1" applyFill="1" applyBorder="1" applyAlignment="1">
      <alignment horizontal="center" vertical="center" wrapText="1"/>
    </xf>
    <xf numFmtId="190" fontId="21" fillId="6" borderId="0" xfId="0" applyNumberFormat="1" applyFont="1" applyFill="1" applyAlignment="1">
      <alignment horizontal="center" vertical="center" wrapText="1"/>
    </xf>
    <xf numFmtId="190" fontId="21" fillId="6" borderId="9" xfId="0" applyNumberFormat="1" applyFont="1" applyFill="1" applyBorder="1" applyAlignment="1">
      <alignment horizontal="center" vertical="center" wrapText="1"/>
    </xf>
    <xf numFmtId="190" fontId="21" fillId="6" borderId="30" xfId="0" applyNumberFormat="1" applyFont="1" applyFill="1" applyBorder="1" applyAlignment="1">
      <alignment horizontal="center" vertical="center" wrapText="1"/>
    </xf>
    <xf numFmtId="190" fontId="21" fillId="6" borderId="22" xfId="0" applyNumberFormat="1" applyFont="1" applyFill="1" applyBorder="1" applyAlignment="1">
      <alignment horizontal="center" vertical="center" wrapText="1"/>
    </xf>
    <xf numFmtId="190" fontId="21" fillId="6" borderId="21" xfId="0" applyNumberFormat="1" applyFont="1" applyFill="1" applyBorder="1" applyAlignment="1">
      <alignment horizontal="center" vertical="center" wrapText="1"/>
    </xf>
    <xf numFmtId="190" fontId="12" fillId="6" borderId="26" xfId="0" applyNumberFormat="1" applyFont="1" applyFill="1" applyBorder="1" applyAlignment="1">
      <alignment horizontal="center" vertical="center" wrapText="1"/>
    </xf>
    <xf numFmtId="190" fontId="12" fillId="6" borderId="20" xfId="0" applyNumberFormat="1" applyFont="1" applyFill="1" applyBorder="1" applyAlignment="1">
      <alignment horizontal="center" vertical="center" wrapText="1"/>
    </xf>
    <xf numFmtId="187" fontId="12" fillId="11" borderId="34" xfId="0" applyNumberFormat="1" applyFont="1" applyFill="1" applyBorder="1" applyAlignment="1">
      <alignment horizontal="center" vertical="center" wrapText="1"/>
    </xf>
    <xf numFmtId="190" fontId="21" fillId="6" borderId="40" xfId="0" applyNumberFormat="1" applyFont="1" applyFill="1" applyBorder="1" applyAlignment="1">
      <alignment horizontal="center" vertical="center" wrapText="1"/>
    </xf>
    <xf numFmtId="190" fontId="21" fillId="6" borderId="39" xfId="0" applyNumberFormat="1" applyFont="1" applyFill="1" applyBorder="1" applyAlignment="1">
      <alignment horizontal="center" vertical="center" wrapText="1"/>
    </xf>
    <xf numFmtId="190" fontId="21" fillId="6" borderId="38" xfId="0" applyNumberFormat="1" applyFont="1" applyFill="1" applyBorder="1" applyAlignment="1">
      <alignment horizontal="center" vertical="center" wrapText="1"/>
    </xf>
    <xf numFmtId="190" fontId="9" fillId="6" borderId="25" xfId="0" applyNumberFormat="1" applyFont="1" applyFill="1" applyBorder="1" applyAlignment="1">
      <alignment horizontal="center" vertical="center" wrapText="1"/>
    </xf>
    <xf numFmtId="190" fontId="9" fillId="6" borderId="19" xfId="0" applyNumberFormat="1" applyFont="1" applyFill="1" applyBorder="1" applyAlignment="1">
      <alignment horizontal="center" vertical="center" wrapText="1"/>
    </xf>
    <xf numFmtId="187" fontId="12" fillId="9" borderId="26" xfId="0" quotePrefix="1" applyNumberFormat="1" applyFont="1" applyFill="1" applyBorder="1" applyAlignment="1">
      <alignment horizontal="center" vertical="center" wrapText="1"/>
    </xf>
    <xf numFmtId="187" fontId="12" fillId="9" borderId="20" xfId="0" quotePrefix="1" applyNumberFormat="1" applyFont="1" applyFill="1" applyBorder="1" applyAlignment="1">
      <alignment horizontal="center" vertical="center" wrapText="1"/>
    </xf>
    <xf numFmtId="190" fontId="21" fillId="9" borderId="11" xfId="0" applyNumberFormat="1" applyFont="1" applyFill="1" applyBorder="1" applyAlignment="1">
      <alignment horizontal="center" vertical="center" wrapText="1"/>
    </xf>
    <xf numFmtId="190" fontId="21" fillId="9" borderId="23" xfId="0" applyNumberFormat="1" applyFont="1" applyFill="1" applyBorder="1" applyAlignment="1">
      <alignment horizontal="center" vertical="center" wrapText="1"/>
    </xf>
    <xf numFmtId="187" fontId="21" fillId="11" borderId="40" xfId="0" applyNumberFormat="1" applyFont="1" applyFill="1" applyBorder="1" applyAlignment="1">
      <alignment horizontal="center" vertical="center"/>
    </xf>
    <xf numFmtId="187" fontId="21" fillId="11" borderId="39" xfId="0" applyNumberFormat="1" applyFont="1" applyFill="1" applyBorder="1" applyAlignment="1">
      <alignment horizontal="center" vertical="center"/>
    </xf>
    <xf numFmtId="187" fontId="21" fillId="11" borderId="38" xfId="0" applyNumberFormat="1" applyFont="1" applyFill="1" applyBorder="1" applyAlignment="1">
      <alignment horizontal="center" vertical="center"/>
    </xf>
    <xf numFmtId="187" fontId="21" fillId="11" borderId="30" xfId="0" applyNumberFormat="1" applyFont="1" applyFill="1" applyBorder="1" applyAlignment="1">
      <alignment horizontal="center" vertical="center"/>
    </xf>
    <xf numFmtId="187" fontId="21" fillId="11" borderId="22" xfId="0" applyNumberFormat="1" applyFont="1" applyFill="1" applyBorder="1" applyAlignment="1">
      <alignment horizontal="center" vertical="center"/>
    </xf>
    <xf numFmtId="187" fontId="21" fillId="11" borderId="21" xfId="0" applyNumberFormat="1" applyFont="1" applyFill="1" applyBorder="1" applyAlignment="1">
      <alignment horizontal="center" vertical="center"/>
    </xf>
    <xf numFmtId="187" fontId="26" fillId="0" borderId="0" xfId="0" applyNumberFormat="1" applyFont="1" applyAlignment="1">
      <alignment horizontal="center" vertical="center"/>
    </xf>
    <xf numFmtId="187" fontId="21" fillId="0" borderId="0" xfId="0" applyNumberFormat="1" applyFont="1" applyAlignment="1">
      <alignment horizontal="center" vertical="center"/>
    </xf>
    <xf numFmtId="190" fontId="21" fillId="6" borderId="0" xfId="0" applyNumberFormat="1" applyFont="1" applyFill="1" applyAlignment="1">
      <alignment horizontal="center" vertical="center"/>
    </xf>
    <xf numFmtId="190" fontId="21" fillId="6" borderId="49" xfId="0" applyNumberFormat="1" applyFont="1" applyFill="1" applyBorder="1" applyAlignment="1">
      <alignment horizontal="center" vertical="center"/>
    </xf>
    <xf numFmtId="190" fontId="21" fillId="6" borderId="30" xfId="0" applyNumberFormat="1" applyFont="1" applyFill="1" applyBorder="1" applyAlignment="1">
      <alignment horizontal="center" vertical="center"/>
    </xf>
    <xf numFmtId="190" fontId="21" fillId="6" borderId="22" xfId="0" applyNumberFormat="1" applyFont="1" applyFill="1" applyBorder="1" applyAlignment="1">
      <alignment horizontal="center" vertical="center"/>
    </xf>
    <xf numFmtId="190" fontId="21" fillId="6" borderId="29" xfId="0" applyNumberFormat="1" applyFont="1" applyFill="1" applyBorder="1" applyAlignment="1">
      <alignment horizontal="center" vertical="center"/>
    </xf>
    <xf numFmtId="187" fontId="27" fillId="7" borderId="37" xfId="0" applyNumberFormat="1" applyFont="1" applyFill="1" applyBorder="1" applyAlignment="1">
      <alignment horizontal="center" vertical="center"/>
    </xf>
    <xf numFmtId="187" fontId="27" fillId="7" borderId="36" xfId="0" applyNumberFormat="1" applyFont="1" applyFill="1" applyBorder="1" applyAlignment="1">
      <alignment horizontal="center" vertical="center"/>
    </xf>
    <xf numFmtId="187" fontId="27" fillId="7" borderId="35" xfId="0" applyNumberFormat="1" applyFont="1" applyFill="1" applyBorder="1" applyAlignment="1">
      <alignment horizontal="center" vertical="center"/>
    </xf>
    <xf numFmtId="187" fontId="27" fillId="7" borderId="41" xfId="0" applyNumberFormat="1" applyFont="1" applyFill="1" applyBorder="1" applyAlignment="1">
      <alignment horizontal="center" vertical="center"/>
    </xf>
    <xf numFmtId="187" fontId="27" fillId="7" borderId="0" xfId="0" applyNumberFormat="1" applyFont="1" applyFill="1" applyAlignment="1">
      <alignment horizontal="center" vertical="center"/>
    </xf>
    <xf numFmtId="187" fontId="27" fillId="7" borderId="49" xfId="0" applyNumberFormat="1" applyFont="1" applyFill="1" applyBorder="1" applyAlignment="1">
      <alignment horizontal="center" vertical="center"/>
    </xf>
    <xf numFmtId="187" fontId="23" fillId="6" borderId="34" xfId="0" applyNumberFormat="1" applyFont="1" applyFill="1" applyBorder="1" applyAlignment="1">
      <alignment horizontal="center" vertical="center"/>
    </xf>
    <xf numFmtId="187" fontId="12" fillId="6" borderId="33" xfId="0" applyNumberFormat="1" applyFont="1" applyFill="1" applyBorder="1" applyAlignment="1">
      <alignment horizontal="center" vertical="center" wrapText="1"/>
    </xf>
    <xf numFmtId="187" fontId="12" fillId="6" borderId="10" xfId="0" applyNumberFormat="1" applyFont="1" applyFill="1" applyBorder="1" applyAlignment="1">
      <alignment horizontal="center" vertical="center" wrapText="1"/>
    </xf>
    <xf numFmtId="187" fontId="12" fillId="6" borderId="20" xfId="0" applyNumberFormat="1" applyFont="1" applyFill="1" applyBorder="1" applyAlignment="1">
      <alignment horizontal="center" vertical="center" wrapText="1"/>
    </xf>
    <xf numFmtId="187" fontId="23" fillId="6" borderId="32" xfId="0" applyNumberFormat="1" applyFont="1" applyFill="1" applyBorder="1" applyAlignment="1">
      <alignment horizontal="center" vertical="center" wrapText="1"/>
    </xf>
    <xf numFmtId="187" fontId="23" fillId="6" borderId="31" xfId="0" applyNumberFormat="1" applyFont="1" applyFill="1" applyBorder="1" applyAlignment="1">
      <alignment horizontal="center" vertical="center" wrapText="1"/>
    </xf>
    <xf numFmtId="187" fontId="23" fillId="6" borderId="63" xfId="0" applyNumberFormat="1" applyFont="1" applyFill="1" applyBorder="1" applyAlignment="1">
      <alignment horizontal="center" vertical="center" wrapText="1"/>
    </xf>
    <xf numFmtId="17" fontId="23" fillId="6" borderId="27" xfId="0" applyNumberFormat="1" applyFont="1" applyFill="1" applyBorder="1" applyAlignment="1">
      <alignment horizontal="center" vertical="center" wrapText="1"/>
    </xf>
    <xf numFmtId="17" fontId="23" fillId="6" borderId="23" xfId="0" applyNumberFormat="1" applyFont="1" applyFill="1" applyBorder="1" applyAlignment="1">
      <alignment horizontal="center" vertical="center" wrapText="1"/>
    </xf>
    <xf numFmtId="187" fontId="13" fillId="6" borderId="26" xfId="0" applyNumberFormat="1" applyFont="1" applyFill="1" applyBorder="1" applyAlignment="1">
      <alignment horizontal="center" vertical="center" wrapText="1"/>
    </xf>
    <xf numFmtId="187" fontId="13" fillId="6" borderId="20" xfId="0" applyNumberFormat="1" applyFont="1" applyFill="1" applyBorder="1" applyAlignment="1">
      <alignment horizontal="center" vertical="center" wrapText="1"/>
    </xf>
    <xf numFmtId="187" fontId="12" fillId="6" borderId="26" xfId="0" applyNumberFormat="1" applyFont="1" applyFill="1" applyBorder="1" applyAlignment="1">
      <alignment horizontal="center" vertical="center" wrapText="1"/>
    </xf>
    <xf numFmtId="187" fontId="23" fillId="11" borderId="32" xfId="0" applyNumberFormat="1" applyFont="1" applyFill="1" applyBorder="1" applyAlignment="1">
      <alignment horizontal="center" vertical="center" wrapText="1"/>
    </xf>
    <xf numFmtId="187" fontId="23" fillId="11" borderId="31" xfId="0" applyNumberFormat="1" applyFont="1" applyFill="1" applyBorder="1" applyAlignment="1">
      <alignment horizontal="center" vertical="center" wrapText="1"/>
    </xf>
    <xf numFmtId="187" fontId="23" fillId="11" borderId="103" xfId="0" applyNumberFormat="1" applyFont="1" applyFill="1" applyBorder="1" applyAlignment="1">
      <alignment horizontal="center" vertical="center" wrapText="1"/>
    </xf>
    <xf numFmtId="187" fontId="24" fillId="7" borderId="42" xfId="0" applyNumberFormat="1" applyFont="1" applyFill="1" applyBorder="1" applyAlignment="1">
      <alignment horizontal="center" vertical="center"/>
    </xf>
    <xf numFmtId="187" fontId="24" fillId="7" borderId="28" xfId="0" applyNumberFormat="1" applyFont="1" applyFill="1" applyBorder="1" applyAlignment="1">
      <alignment horizontal="center" vertical="center"/>
    </xf>
    <xf numFmtId="187" fontId="24" fillId="7" borderId="24" xfId="0" applyNumberFormat="1" applyFont="1" applyFill="1" applyBorder="1" applyAlignment="1">
      <alignment horizontal="center" vertical="center"/>
    </xf>
    <xf numFmtId="187" fontId="43" fillId="0" borderId="0" xfId="5" applyFont="1" applyAlignment="1">
      <alignment horizontal="center"/>
    </xf>
    <xf numFmtId="187" fontId="48" fillId="8" borderId="40" xfId="5" applyFont="1" applyFill="1" applyBorder="1" applyAlignment="1">
      <alignment horizontal="center" vertical="center"/>
    </xf>
    <xf numFmtId="187" fontId="48" fillId="8" borderId="39" xfId="5" applyFont="1" applyFill="1" applyBorder="1" applyAlignment="1">
      <alignment horizontal="center" vertical="center"/>
    </xf>
    <xf numFmtId="187" fontId="48" fillId="8" borderId="41" xfId="5" applyFont="1" applyFill="1" applyBorder="1" applyAlignment="1">
      <alignment horizontal="center" vertical="center"/>
    </xf>
    <xf numFmtId="187" fontId="48" fillId="8" borderId="0" xfId="5" applyFont="1" applyFill="1" applyAlignment="1">
      <alignment horizontal="center" vertical="center"/>
    </xf>
    <xf numFmtId="187" fontId="48" fillId="8" borderId="30" xfId="5" applyFont="1" applyFill="1" applyBorder="1" applyAlignment="1">
      <alignment horizontal="center" vertical="center"/>
    </xf>
    <xf numFmtId="187" fontId="48" fillId="8" borderId="22" xfId="5" applyFont="1" applyFill="1" applyBorder="1" applyAlignment="1">
      <alignment horizontal="center" vertical="center"/>
    </xf>
    <xf numFmtId="187" fontId="48" fillId="12" borderId="30" xfId="5" applyFont="1" applyFill="1" applyBorder="1" applyAlignment="1">
      <alignment horizontal="center" vertical="center"/>
    </xf>
    <xf numFmtId="187" fontId="48" fillId="12" borderId="22" xfId="5" applyFont="1" applyFill="1" applyBorder="1" applyAlignment="1">
      <alignment horizontal="center" vertical="center"/>
    </xf>
    <xf numFmtId="187" fontId="43" fillId="0" borderId="0" xfId="5" applyFont="1" applyAlignment="1">
      <alignment horizontal="left"/>
    </xf>
    <xf numFmtId="187" fontId="48" fillId="10" borderId="30" xfId="5" applyFont="1" applyFill="1" applyBorder="1" applyAlignment="1">
      <alignment horizontal="center" vertical="center"/>
    </xf>
    <xf numFmtId="187" fontId="48" fillId="10" borderId="22" xfId="5" applyFont="1" applyFill="1" applyBorder="1" applyAlignment="1">
      <alignment horizontal="center" vertical="center"/>
    </xf>
    <xf numFmtId="187" fontId="96" fillId="14" borderId="75" xfId="5" applyFont="1" applyFill="1" applyBorder="1" applyAlignment="1">
      <alignment horizontal="left" vertical="center"/>
    </xf>
    <xf numFmtId="187" fontId="96" fillId="14" borderId="76" xfId="5" applyFont="1" applyFill="1" applyBorder="1" applyAlignment="1">
      <alignment horizontal="left" vertical="center"/>
    </xf>
    <xf numFmtId="187" fontId="61" fillId="13" borderId="75" xfId="5" applyFont="1" applyFill="1" applyBorder="1" applyAlignment="1">
      <alignment horizontal="left" vertical="center"/>
    </xf>
    <xf numFmtId="187" fontId="61" fillId="13" borderId="76" xfId="5" applyFont="1" applyFill="1" applyBorder="1" applyAlignment="1">
      <alignment horizontal="left" vertical="center"/>
    </xf>
    <xf numFmtId="187" fontId="48" fillId="12" borderId="104" xfId="5" applyFont="1" applyFill="1" applyBorder="1" applyAlignment="1">
      <alignment horizontal="center" vertical="center"/>
    </xf>
    <xf numFmtId="187" fontId="48" fillId="12" borderId="31" xfId="5" applyFont="1" applyFill="1" applyBorder="1" applyAlignment="1">
      <alignment horizontal="center" vertical="center"/>
    </xf>
    <xf numFmtId="187" fontId="48" fillId="12" borderId="63" xfId="5" applyFont="1" applyFill="1" applyBorder="1" applyAlignment="1">
      <alignment horizontal="center" vertical="center"/>
    </xf>
    <xf numFmtId="187" fontId="48" fillId="10" borderId="104" xfId="5" applyFont="1" applyFill="1" applyBorder="1" applyAlignment="1">
      <alignment horizontal="center" vertical="center"/>
    </xf>
    <xf numFmtId="187" fontId="48" fillId="10" borderId="31" xfId="5" applyFont="1" applyFill="1" applyBorder="1" applyAlignment="1">
      <alignment horizontal="center" vertical="center"/>
    </xf>
    <xf numFmtId="187" fontId="48" fillId="10" borderId="63" xfId="5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105" xfId="0" applyBorder="1" applyAlignment="1">
      <alignment horizontal="left" vertical="center"/>
    </xf>
    <xf numFmtId="187" fontId="48" fillId="8" borderId="42" xfId="5" applyFont="1" applyFill="1" applyBorder="1" applyAlignment="1">
      <alignment horizontal="center" vertical="center"/>
    </xf>
    <xf numFmtId="187" fontId="48" fillId="8" borderId="53" xfId="5" applyFont="1" applyFill="1" applyBorder="1" applyAlignment="1">
      <alignment horizontal="center" vertical="center"/>
    </xf>
    <xf numFmtId="187" fontId="48" fillId="8" borderId="28" xfId="5" applyFont="1" applyFill="1" applyBorder="1" applyAlignment="1">
      <alignment horizontal="center" vertical="center"/>
    </xf>
    <xf numFmtId="187" fontId="48" fillId="8" borderId="9" xfId="5" applyFont="1" applyFill="1" applyBorder="1" applyAlignment="1">
      <alignment horizontal="center" vertical="center"/>
    </xf>
    <xf numFmtId="187" fontId="48" fillId="8" borderId="36" xfId="5" applyFont="1" applyFill="1" applyBorder="1" applyAlignment="1">
      <alignment horizontal="center" vertical="center"/>
    </xf>
    <xf numFmtId="187" fontId="48" fillId="8" borderId="35" xfId="5" applyFont="1" applyFill="1" applyBorder="1" applyAlignment="1">
      <alignment horizontal="center" vertical="center"/>
    </xf>
    <xf numFmtId="187" fontId="48" fillId="8" borderId="49" xfId="5" applyFont="1" applyFill="1" applyBorder="1" applyAlignment="1">
      <alignment horizontal="center" vertical="center"/>
    </xf>
    <xf numFmtId="0" fontId="37" fillId="8" borderId="24" xfId="0" applyFont="1" applyFill="1" applyBorder="1" applyAlignment="1">
      <alignment horizontal="center" vertical="center"/>
    </xf>
    <xf numFmtId="0" fontId="37" fillId="8" borderId="22" xfId="0" applyFont="1" applyFill="1" applyBorder="1" applyAlignment="1">
      <alignment horizontal="center" vertical="center"/>
    </xf>
    <xf numFmtId="187" fontId="21" fillId="0" borderId="4" xfId="0" applyNumberFormat="1" applyFont="1" applyBorder="1" applyAlignment="1">
      <alignment horizontal="left" vertical="center"/>
    </xf>
    <xf numFmtId="187" fontId="37" fillId="8" borderId="28" xfId="0" applyNumberFormat="1" applyFont="1" applyFill="1" applyBorder="1" applyAlignment="1">
      <alignment horizontal="center" vertical="center"/>
    </xf>
    <xf numFmtId="187" fontId="37" fillId="8" borderId="49" xfId="0" applyNumberFormat="1" applyFont="1" applyFill="1" applyBorder="1" applyAlignment="1">
      <alignment horizontal="center" vertical="center"/>
    </xf>
    <xf numFmtId="187" fontId="37" fillId="8" borderId="94" xfId="0" applyNumberFormat="1" applyFont="1" applyFill="1" applyBorder="1" applyAlignment="1">
      <alignment horizontal="center" vertical="center"/>
    </xf>
    <xf numFmtId="187" fontId="37" fillId="8" borderId="95" xfId="0" applyNumberFormat="1" applyFont="1" applyFill="1" applyBorder="1" applyAlignment="1">
      <alignment horizontal="center" vertical="center"/>
    </xf>
    <xf numFmtId="0" fontId="37" fillId="8" borderId="28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187" fontId="33" fillId="8" borderId="48" xfId="0" applyNumberFormat="1" applyFont="1" applyFill="1" applyBorder="1" applyAlignment="1">
      <alignment horizontal="center" vertical="center" wrapText="1"/>
    </xf>
    <xf numFmtId="187" fontId="33" fillId="8" borderId="46" xfId="0" applyNumberFormat="1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87" fontId="26" fillId="0" borderId="0" xfId="0" applyNumberFormat="1" applyFont="1" applyAlignment="1">
      <alignment horizontal="left" vertical="center"/>
    </xf>
    <xf numFmtId="187" fontId="37" fillId="8" borderId="74" xfId="0" applyNumberFormat="1" applyFont="1" applyFill="1" applyBorder="1" applyAlignment="1">
      <alignment horizontal="center" vertical="center"/>
    </xf>
    <xf numFmtId="187" fontId="37" fillId="8" borderId="73" xfId="0" applyNumberFormat="1" applyFont="1" applyFill="1" applyBorder="1" applyAlignment="1">
      <alignment horizontal="center" vertical="center"/>
    </xf>
    <xf numFmtId="187" fontId="37" fillId="8" borderId="72" xfId="0" applyNumberFormat="1" applyFont="1" applyFill="1" applyBorder="1" applyAlignment="1">
      <alignment horizontal="center" vertical="center"/>
    </xf>
    <xf numFmtId="187" fontId="37" fillId="8" borderId="71" xfId="0" applyNumberFormat="1" applyFont="1" applyFill="1" applyBorder="1" applyAlignment="1">
      <alignment horizontal="center" vertical="center"/>
    </xf>
    <xf numFmtId="187" fontId="37" fillId="8" borderId="70" xfId="0" applyNumberFormat="1" applyFont="1" applyFill="1" applyBorder="1" applyAlignment="1">
      <alignment horizontal="center" vertical="center"/>
    </xf>
    <xf numFmtId="187" fontId="37" fillId="8" borderId="69" xfId="0" applyNumberFormat="1" applyFont="1" applyFill="1" applyBorder="1" applyAlignment="1">
      <alignment horizontal="center" vertical="center"/>
    </xf>
  </cellXfs>
  <cellStyles count="10">
    <cellStyle name="Comma 2" xfId="2" xr:uid="{00000000-0005-0000-0000-000000000000}"/>
    <cellStyle name="Comma 2 2" xfId="4" xr:uid="{00000000-0005-0000-0000-000001000000}"/>
    <cellStyle name="Comma 3" xfId="9" xr:uid="{B0790437-2282-4DD5-A50F-5365FF591DCD}"/>
    <cellStyle name="Comma 5" xfId="3" xr:uid="{00000000-0005-0000-0000-000002000000}"/>
    <cellStyle name="Hyperlink" xfId="6" builtinId="8"/>
    <cellStyle name="Normal" xfId="0" builtinId="0"/>
    <cellStyle name="Normal 2" xfId="7" xr:uid="{BBD15C2E-3B18-4B41-81B7-21F4D4502F36}"/>
    <cellStyle name="Normal 3" xfId="8" xr:uid="{6DF46C50-657F-4822-966F-DA12CB57A66C}"/>
    <cellStyle name="Normal 85" xfId="5" xr:uid="{00000000-0005-0000-0000-000005000000}"/>
    <cellStyle name="Percent" xfId="1" builtinId="5"/>
  </cellStyles>
  <dxfs count="0"/>
  <tableStyles count="0" defaultTableStyle="TableStyleMedium2" defaultPivotStyle="PivotStyleLight16"/>
  <colors>
    <mruColors>
      <color rgb="FFF98127"/>
      <color rgb="FF637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4"/>
  <sheetViews>
    <sheetView workbookViewId="0"/>
  </sheetViews>
  <sheetFormatPr defaultColWidth="8.8984375" defaultRowHeight="22.8" x14ac:dyDescent="0.55000000000000004"/>
  <cols>
    <col min="1" max="1" width="7.59765625" customWidth="1"/>
    <col min="2" max="2" width="29.09765625" bestFit="1" customWidth="1"/>
    <col min="12" max="12" width="14.09765625" customWidth="1"/>
    <col min="17" max="17" width="4.09765625" customWidth="1"/>
  </cols>
  <sheetData>
    <row r="1" spans="1:17" x14ac:dyDescent="0.55000000000000004">
      <c r="A1" s="150"/>
      <c r="B1" s="157"/>
      <c r="C1" s="150"/>
      <c r="D1" s="150"/>
      <c r="E1" s="150"/>
      <c r="F1" s="150"/>
      <c r="G1" s="150"/>
      <c r="H1" s="150"/>
      <c r="I1" s="150"/>
      <c r="J1" s="150"/>
      <c r="K1" s="150"/>
      <c r="L1" s="150"/>
    </row>
    <row r="2" spans="1:17" ht="24" x14ac:dyDescent="0.65">
      <c r="A2" s="150"/>
      <c r="B2" s="428" t="s">
        <v>79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Q2" s="151"/>
    </row>
    <row r="3" spans="1:17" ht="23.4" thickBot="1" x14ac:dyDescent="0.6">
      <c r="A3" s="150"/>
      <c r="B3" s="244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7" ht="23.4" thickBot="1" x14ac:dyDescent="0.6">
      <c r="A4" s="150"/>
      <c r="B4" s="273" t="s">
        <v>80</v>
      </c>
      <c r="C4" s="429" t="s">
        <v>81</v>
      </c>
      <c r="D4" s="430"/>
      <c r="E4" s="430"/>
      <c r="F4" s="430"/>
      <c r="G4" s="430"/>
      <c r="H4" s="430"/>
      <c r="I4" s="430"/>
      <c r="J4" s="430"/>
      <c r="K4" s="430"/>
      <c r="L4" s="431"/>
    </row>
    <row r="5" spans="1:17" x14ac:dyDescent="0.55000000000000004">
      <c r="A5" s="150"/>
      <c r="B5" s="274" t="s">
        <v>144</v>
      </c>
      <c r="C5" s="275" t="s">
        <v>141</v>
      </c>
      <c r="D5" s="45"/>
      <c r="E5" s="45"/>
      <c r="F5" s="45"/>
      <c r="G5" s="45"/>
      <c r="H5" s="45"/>
      <c r="I5" s="45"/>
      <c r="J5" s="45"/>
      <c r="K5" s="45"/>
      <c r="L5" s="276"/>
    </row>
    <row r="6" spans="1:17" x14ac:dyDescent="0.55000000000000004">
      <c r="A6" s="150"/>
      <c r="B6" s="274" t="s">
        <v>135</v>
      </c>
      <c r="C6" s="275" t="s">
        <v>142</v>
      </c>
      <c r="D6" s="45"/>
      <c r="E6" s="45"/>
      <c r="F6" s="45"/>
      <c r="G6" s="45"/>
      <c r="H6" s="45"/>
      <c r="I6" s="45"/>
      <c r="J6" s="45"/>
      <c r="K6" s="45"/>
      <c r="L6" s="276"/>
    </row>
    <row r="7" spans="1:17" x14ac:dyDescent="0.55000000000000004">
      <c r="A7" s="150"/>
      <c r="B7" s="274" t="s">
        <v>145</v>
      </c>
      <c r="C7" s="275" t="s">
        <v>146</v>
      </c>
      <c r="D7" s="45"/>
      <c r="E7" s="45"/>
      <c r="F7" s="45"/>
      <c r="G7" s="45"/>
      <c r="H7" s="45"/>
      <c r="I7" s="45"/>
      <c r="J7" s="45"/>
      <c r="K7" s="45"/>
      <c r="L7" s="276"/>
    </row>
    <row r="8" spans="1:17" x14ac:dyDescent="0.55000000000000004">
      <c r="A8" s="150"/>
      <c r="B8" s="274" t="s">
        <v>82</v>
      </c>
      <c r="C8" s="275" t="s">
        <v>134</v>
      </c>
      <c r="E8" s="45"/>
      <c r="F8" s="45"/>
      <c r="G8" s="45"/>
      <c r="H8" s="45"/>
      <c r="I8" s="45"/>
      <c r="J8" s="45"/>
      <c r="K8" s="45"/>
      <c r="L8" s="276"/>
    </row>
    <row r="9" spans="1:17" x14ac:dyDescent="0.55000000000000004">
      <c r="A9" s="150"/>
      <c r="B9" s="274" t="s">
        <v>124</v>
      </c>
      <c r="C9" s="275" t="s">
        <v>127</v>
      </c>
      <c r="D9" s="150"/>
      <c r="E9" s="150"/>
      <c r="F9" s="150"/>
      <c r="G9" s="150"/>
      <c r="H9" s="150"/>
      <c r="I9" s="150"/>
      <c r="J9" s="150"/>
      <c r="K9" s="150"/>
      <c r="L9" s="277"/>
    </row>
    <row r="10" spans="1:17" s="156" customFormat="1" x14ac:dyDescent="0.55000000000000004">
      <c r="A10" s="159"/>
      <c r="B10" s="274" t="s">
        <v>40</v>
      </c>
      <c r="C10" s="275" t="s">
        <v>87</v>
      </c>
      <c r="D10" s="159"/>
      <c r="E10" s="159"/>
      <c r="F10" s="159"/>
      <c r="G10" s="159"/>
      <c r="H10" s="159"/>
      <c r="I10" s="278"/>
      <c r="J10" s="278"/>
      <c r="K10" s="278"/>
      <c r="L10" s="279"/>
    </row>
    <row r="11" spans="1:17" s="156" customFormat="1" x14ac:dyDescent="0.55000000000000004">
      <c r="A11" s="159"/>
      <c r="B11" s="274" t="s">
        <v>58</v>
      </c>
      <c r="C11" s="275" t="s">
        <v>88</v>
      </c>
      <c r="D11" s="159"/>
      <c r="E11" s="159"/>
      <c r="F11" s="159"/>
      <c r="G11" s="159"/>
      <c r="H11" s="159"/>
      <c r="I11" s="278"/>
      <c r="J11" s="278"/>
      <c r="K11" s="278"/>
      <c r="L11" s="279"/>
    </row>
    <row r="12" spans="1:17" s="156" customFormat="1" ht="23.4" thickBot="1" x14ac:dyDescent="0.6">
      <c r="A12" s="175"/>
      <c r="B12" s="280" t="s">
        <v>65</v>
      </c>
      <c r="C12" s="281" t="s">
        <v>83</v>
      </c>
      <c r="D12" s="282"/>
      <c r="E12" s="283"/>
      <c r="F12" s="283"/>
      <c r="G12" s="284"/>
      <c r="H12" s="283"/>
      <c r="I12" s="285"/>
      <c r="J12" s="285"/>
      <c r="K12" s="285"/>
      <c r="L12" s="286"/>
    </row>
    <row r="13" spans="1:17" x14ac:dyDescent="0.55000000000000004">
      <c r="A13" s="175"/>
      <c r="B13" s="158"/>
      <c r="C13" s="158"/>
      <c r="D13" s="176"/>
      <c r="E13" s="150"/>
      <c r="F13" s="150"/>
      <c r="G13" s="176"/>
      <c r="H13" s="150"/>
    </row>
    <row r="14" spans="1:17" ht="24" customHeight="1" x14ac:dyDescent="0.55000000000000004">
      <c r="B14" s="327"/>
    </row>
  </sheetData>
  <mergeCells count="2">
    <mergeCell ref="B2:L2"/>
    <mergeCell ref="C4:L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I78"/>
  <sheetViews>
    <sheetView tabSelected="1" zoomScale="55" zoomScaleNormal="55" workbookViewId="0">
      <pane xSplit="2" ySplit="10" topLeftCell="BU52" activePane="bottomRight" state="frozen"/>
      <selection pane="topRight" activeCell="C1" sqref="C1"/>
      <selection pane="bottomLeft" activeCell="A11" sqref="A11"/>
      <selection pane="bottomRight" activeCell="CQ62" sqref="CQ62"/>
    </sheetView>
  </sheetViews>
  <sheetFormatPr defaultColWidth="8.8984375" defaultRowHeight="19.5" customHeight="1" x14ac:dyDescent="0.55000000000000004"/>
  <cols>
    <col min="1" max="1" width="9.8984375" bestFit="1" customWidth="1"/>
    <col min="2" max="2" width="62.09765625" customWidth="1"/>
    <col min="3" max="3" width="11.09765625" customWidth="1"/>
    <col min="4" max="6" width="15.59765625" customWidth="1"/>
    <col min="7" max="7" width="10" customWidth="1"/>
    <col min="8" max="8" width="1.5" customWidth="1"/>
    <col min="9" max="16" width="10" customWidth="1"/>
    <col min="17" max="17" width="1.5" customWidth="1"/>
    <col min="18" max="21" width="11.59765625" customWidth="1"/>
    <col min="22" max="22" width="2.59765625" customWidth="1"/>
    <col min="23" max="23" width="34.59765625" customWidth="1"/>
    <col min="24" max="24" width="1" customWidth="1"/>
    <col min="25" max="25" width="32.3984375" customWidth="1"/>
    <col min="26" max="26" width="1.3984375" customWidth="1"/>
    <col min="27" max="27" width="10" customWidth="1"/>
    <col min="28" max="28" width="10.59765625" bestFit="1" customWidth="1"/>
    <col min="29" max="29" width="10" customWidth="1"/>
    <col min="30" max="30" width="1.3984375" customWidth="1"/>
    <col min="31" max="31" width="10" customWidth="1"/>
    <col min="32" max="32" width="10.59765625" bestFit="1" customWidth="1"/>
    <col min="33" max="33" width="10" customWidth="1"/>
    <col min="34" max="34" width="1.5" customWidth="1"/>
    <col min="35" max="42" width="9.59765625" customWidth="1"/>
    <col min="43" max="43" width="1.5" customWidth="1"/>
    <col min="44" max="47" width="13.3984375" customWidth="1"/>
    <col min="48" max="48" width="1.5" customWidth="1"/>
    <col min="49" max="49" width="17.59765625" customWidth="1"/>
    <col min="50" max="50" width="17.8984375" customWidth="1"/>
    <col min="51" max="51" width="17.09765625" customWidth="1"/>
    <col min="52" max="52" width="2.59765625" customWidth="1"/>
    <col min="53" max="53" width="33.8984375" customWidth="1"/>
    <col min="54" max="54" width="2.59765625" customWidth="1"/>
    <col min="55" max="55" width="32.5" customWidth="1"/>
    <col min="56" max="56" width="1.3984375" customWidth="1"/>
    <col min="57" max="57" width="10" customWidth="1"/>
    <col min="58" max="58" width="10.59765625" bestFit="1" customWidth="1"/>
    <col min="59" max="59" width="10" customWidth="1"/>
    <col min="60" max="60" width="1.3984375" customWidth="1"/>
    <col min="61" max="61" width="10" customWidth="1"/>
    <col min="62" max="62" width="10.59765625" bestFit="1" customWidth="1"/>
    <col min="63" max="63" width="10" customWidth="1"/>
    <col min="64" max="64" width="1.5" customWidth="1"/>
    <col min="65" max="72" width="10.09765625" customWidth="1"/>
    <col min="73" max="73" width="1.5" customWidth="1"/>
    <col min="74" max="77" width="13.3984375" customWidth="1"/>
    <col min="78" max="78" width="1.5" customWidth="1"/>
    <col min="79" max="79" width="17.59765625" style="270" customWidth="1"/>
    <col min="80" max="80" width="17.8984375" customWidth="1"/>
    <col min="81" max="81" width="22.3984375" bestFit="1" customWidth="1"/>
    <col min="82" max="82" width="2.59765625" customWidth="1"/>
    <col min="83" max="83" width="35.3984375" customWidth="1"/>
    <col min="84" max="84" width="2.59765625" customWidth="1"/>
    <col min="85" max="85" width="33" customWidth="1"/>
    <col min="86" max="86" width="1.3984375" customWidth="1"/>
    <col min="87" max="87" width="10" customWidth="1"/>
    <col min="88" max="88" width="10.59765625" bestFit="1" customWidth="1"/>
    <col min="89" max="89" width="10" customWidth="1"/>
    <col min="90" max="90" width="1.3984375" customWidth="1"/>
    <col min="91" max="91" width="10" customWidth="1"/>
    <col min="92" max="92" width="10.59765625" bestFit="1" customWidth="1"/>
    <col min="93" max="93" width="10" customWidth="1"/>
    <col min="94" max="94" width="1.5" customWidth="1"/>
    <col min="95" max="102" width="12.09765625" customWidth="1"/>
    <col min="103" max="103" width="1.5" customWidth="1"/>
    <col min="104" max="107" width="13.3984375" customWidth="1"/>
    <col min="108" max="108" width="1.5" customWidth="1"/>
    <col min="109" max="109" width="17.59765625" customWidth="1"/>
    <col min="110" max="111" width="17.8984375" customWidth="1"/>
    <col min="112" max="113" width="2.59765625" customWidth="1"/>
  </cols>
  <sheetData>
    <row r="1" spans="1:113" ht="19.5" customHeight="1" x14ac:dyDescent="0.55000000000000004">
      <c r="A1" s="1"/>
      <c r="B1" s="6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66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</row>
    <row r="2" spans="1:113" ht="19.5" customHeight="1" x14ac:dyDescent="0.55000000000000004">
      <c r="A2" s="57"/>
      <c r="B2" s="461" t="s">
        <v>25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61"/>
      <c r="W2" s="61"/>
      <c r="X2" s="61"/>
      <c r="Y2" s="461"/>
      <c r="Z2" s="461"/>
      <c r="AA2" s="461"/>
      <c r="AB2" s="461"/>
      <c r="AC2" s="461"/>
      <c r="AD2" s="461"/>
      <c r="AE2" s="461"/>
      <c r="AF2" s="461"/>
      <c r="AG2" s="461"/>
      <c r="AH2" s="461"/>
      <c r="AI2" s="461"/>
      <c r="AJ2" s="461"/>
      <c r="AK2" s="461"/>
      <c r="AL2" s="461"/>
      <c r="AM2" s="461"/>
      <c r="AN2" s="461"/>
      <c r="AO2" s="461"/>
      <c r="AP2" s="461"/>
      <c r="AQ2" s="461"/>
      <c r="AR2" s="461"/>
      <c r="AS2" s="461"/>
      <c r="AT2" s="461"/>
      <c r="AU2" s="461"/>
      <c r="AV2" s="461"/>
      <c r="AW2" s="461"/>
      <c r="AX2" s="461"/>
      <c r="AY2" s="62"/>
      <c r="AZ2" s="61"/>
      <c r="BA2" s="61"/>
      <c r="BB2" s="61"/>
      <c r="BC2" s="461"/>
      <c r="BD2" s="461"/>
      <c r="BE2" s="461"/>
      <c r="BF2" s="461"/>
      <c r="BG2" s="461"/>
      <c r="BH2" s="461"/>
      <c r="BI2" s="461"/>
      <c r="BJ2" s="461"/>
      <c r="BK2" s="461"/>
      <c r="BL2" s="461"/>
      <c r="BM2" s="461"/>
      <c r="BN2" s="461"/>
      <c r="BO2" s="461"/>
      <c r="BP2" s="461"/>
      <c r="BQ2" s="461"/>
      <c r="BR2" s="461"/>
      <c r="BS2" s="461"/>
      <c r="BT2" s="461"/>
      <c r="BU2" s="461"/>
      <c r="BV2" s="461"/>
      <c r="BW2" s="461"/>
      <c r="BX2" s="461"/>
      <c r="BY2" s="461"/>
      <c r="BZ2" s="461"/>
      <c r="CA2" s="461"/>
      <c r="CB2" s="461"/>
      <c r="CC2" s="62"/>
      <c r="CD2" s="61"/>
      <c r="CE2" s="61"/>
      <c r="CF2" s="61"/>
      <c r="CG2" s="461"/>
      <c r="CH2" s="461"/>
      <c r="CI2" s="461"/>
      <c r="CJ2" s="461"/>
      <c r="CK2" s="461"/>
      <c r="CL2" s="461"/>
      <c r="CM2" s="461"/>
      <c r="CN2" s="461"/>
      <c r="CO2" s="461"/>
      <c r="CP2" s="461"/>
      <c r="CQ2" s="461"/>
      <c r="CR2" s="461"/>
      <c r="CS2" s="461"/>
      <c r="CT2" s="461"/>
      <c r="CU2" s="461"/>
      <c r="CV2" s="461"/>
      <c r="CW2" s="461"/>
      <c r="CX2" s="461"/>
      <c r="CY2" s="461"/>
      <c r="CZ2" s="461"/>
      <c r="DA2" s="461"/>
      <c r="DB2" s="461"/>
      <c r="DC2" s="461"/>
      <c r="DD2" s="461"/>
      <c r="DE2" s="461"/>
      <c r="DF2" s="461"/>
      <c r="DG2" s="62"/>
      <c r="DH2" s="61"/>
      <c r="DI2" s="61"/>
    </row>
    <row r="3" spans="1:113" ht="19.5" customHeight="1" x14ac:dyDescent="0.55000000000000004">
      <c r="A3" s="57"/>
      <c r="B3" s="461" t="s">
        <v>99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61"/>
      <c r="W3" s="61"/>
      <c r="X3" s="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62"/>
      <c r="AZ3" s="61"/>
      <c r="BA3" s="61"/>
      <c r="BB3" s="61"/>
      <c r="BC3" s="461"/>
      <c r="BD3" s="461"/>
      <c r="BE3" s="461"/>
      <c r="BF3" s="461"/>
      <c r="BG3" s="461"/>
      <c r="BH3" s="461"/>
      <c r="BI3" s="461"/>
      <c r="BJ3" s="461"/>
      <c r="BK3" s="461"/>
      <c r="BL3" s="461"/>
      <c r="BM3" s="461"/>
      <c r="BN3" s="461"/>
      <c r="BO3" s="461"/>
      <c r="BP3" s="461"/>
      <c r="BQ3" s="461"/>
      <c r="BR3" s="461"/>
      <c r="BS3" s="461"/>
      <c r="BT3" s="461"/>
      <c r="BU3" s="461"/>
      <c r="BV3" s="461"/>
      <c r="BW3" s="461"/>
      <c r="BX3" s="461"/>
      <c r="BY3" s="461"/>
      <c r="BZ3" s="461"/>
      <c r="CA3" s="461"/>
      <c r="CB3" s="461"/>
      <c r="CC3" s="62"/>
      <c r="CD3" s="61"/>
      <c r="CE3" s="61"/>
      <c r="CF3" s="61"/>
      <c r="CG3" s="461"/>
      <c r="CH3" s="461"/>
      <c r="CI3" s="461"/>
      <c r="CJ3" s="461"/>
      <c r="CK3" s="461"/>
      <c r="CL3" s="461"/>
      <c r="CM3" s="461"/>
      <c r="CN3" s="461"/>
      <c r="CO3" s="461"/>
      <c r="CP3" s="461"/>
      <c r="CQ3" s="461"/>
      <c r="CR3" s="461"/>
      <c r="CS3" s="461"/>
      <c r="CT3" s="461"/>
      <c r="CU3" s="461"/>
      <c r="CV3" s="461"/>
      <c r="CW3" s="461"/>
      <c r="CX3" s="461"/>
      <c r="CY3" s="461"/>
      <c r="CZ3" s="461"/>
      <c r="DA3" s="461"/>
      <c r="DB3" s="461"/>
      <c r="DC3" s="461"/>
      <c r="DD3" s="461"/>
      <c r="DE3" s="461"/>
      <c r="DF3" s="461"/>
      <c r="DG3" s="62"/>
      <c r="DH3" s="61"/>
      <c r="DI3" s="61"/>
    </row>
    <row r="4" spans="1:113" ht="19.5" customHeight="1" x14ac:dyDescent="0.55000000000000004">
      <c r="A4" s="57"/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61"/>
      <c r="W4" s="61"/>
      <c r="X4" s="60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59"/>
      <c r="AZ4" s="61"/>
      <c r="BA4" s="61"/>
      <c r="BB4" s="60"/>
      <c r="BC4" s="462"/>
      <c r="BD4" s="462"/>
      <c r="BE4" s="462"/>
      <c r="BF4" s="462"/>
      <c r="BG4" s="462"/>
      <c r="BH4" s="462"/>
      <c r="BI4" s="462"/>
      <c r="BJ4" s="462"/>
      <c r="BK4" s="462"/>
      <c r="BL4" s="462"/>
      <c r="BM4" s="462"/>
      <c r="BN4" s="462"/>
      <c r="BO4" s="462"/>
      <c r="BP4" s="462"/>
      <c r="BQ4" s="462"/>
      <c r="BR4" s="462"/>
      <c r="BS4" s="462"/>
      <c r="BT4" s="462"/>
      <c r="BU4" s="462"/>
      <c r="BV4" s="462"/>
      <c r="BW4" s="462"/>
      <c r="BX4" s="462"/>
      <c r="BY4" s="462"/>
      <c r="BZ4" s="462"/>
      <c r="CA4" s="462"/>
      <c r="CB4" s="462"/>
      <c r="CC4" s="59"/>
      <c r="CD4" s="61"/>
      <c r="CE4" s="61"/>
      <c r="CF4" s="60"/>
      <c r="CG4" s="462"/>
      <c r="CH4" s="462"/>
      <c r="CI4" s="462"/>
      <c r="CJ4" s="462"/>
      <c r="CK4" s="462"/>
      <c r="CL4" s="462"/>
      <c r="CM4" s="462"/>
      <c r="CN4" s="462"/>
      <c r="CO4" s="462"/>
      <c r="CP4" s="462"/>
      <c r="CQ4" s="462"/>
      <c r="CR4" s="462"/>
      <c r="CS4" s="462"/>
      <c r="CT4" s="462"/>
      <c r="CU4" s="462"/>
      <c r="CV4" s="462"/>
      <c r="CW4" s="462"/>
      <c r="CX4" s="462"/>
      <c r="CY4" s="462"/>
      <c r="CZ4" s="462"/>
      <c r="DA4" s="462"/>
      <c r="DB4" s="462"/>
      <c r="DC4" s="462"/>
      <c r="DD4" s="462"/>
      <c r="DE4" s="462"/>
      <c r="DF4" s="462"/>
      <c r="DG4" s="59"/>
      <c r="DH4" s="61"/>
      <c r="DI4" s="60"/>
    </row>
    <row r="5" spans="1:113" ht="19.5" customHeight="1" thickBot="1" x14ac:dyDescent="0.6">
      <c r="A5" s="57"/>
      <c r="B5" s="58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264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</row>
    <row r="6" spans="1:113" ht="45.75" customHeight="1" x14ac:dyDescent="0.55000000000000004">
      <c r="A6" s="55"/>
      <c r="B6" s="489" t="s">
        <v>24</v>
      </c>
      <c r="C6" s="468" t="s">
        <v>143</v>
      </c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69"/>
      <c r="S6" s="469"/>
      <c r="T6" s="469"/>
      <c r="U6" s="470"/>
      <c r="V6" s="56"/>
      <c r="W6" s="432" t="s">
        <v>176</v>
      </c>
      <c r="X6" s="432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32"/>
      <c r="AS6" s="432"/>
      <c r="AT6" s="432"/>
      <c r="AU6" s="432"/>
      <c r="AV6" s="432"/>
      <c r="AW6" s="432"/>
      <c r="AX6" s="432"/>
      <c r="AY6" s="432"/>
      <c r="AZ6" s="56"/>
      <c r="BA6" s="432" t="s">
        <v>189</v>
      </c>
      <c r="BB6" s="432"/>
      <c r="BC6" s="432"/>
      <c r="BD6" s="432"/>
      <c r="BE6" s="432"/>
      <c r="BF6" s="432"/>
      <c r="BG6" s="432"/>
      <c r="BH6" s="432"/>
      <c r="BI6" s="432"/>
      <c r="BJ6" s="432"/>
      <c r="BK6" s="432"/>
      <c r="BL6" s="432"/>
      <c r="BM6" s="432"/>
      <c r="BN6" s="432"/>
      <c r="BO6" s="432"/>
      <c r="BP6" s="432"/>
      <c r="BQ6" s="432"/>
      <c r="BR6" s="432"/>
      <c r="BS6" s="432"/>
      <c r="BT6" s="432"/>
      <c r="BU6" s="432"/>
      <c r="BV6" s="432"/>
      <c r="BW6" s="432"/>
      <c r="BX6" s="432"/>
      <c r="BY6" s="432"/>
      <c r="BZ6" s="432"/>
      <c r="CA6" s="432"/>
      <c r="CB6" s="432"/>
      <c r="CC6" s="432"/>
      <c r="CD6" s="56"/>
      <c r="CE6" s="432" t="s">
        <v>229</v>
      </c>
      <c r="CF6" s="432"/>
      <c r="CG6" s="432"/>
      <c r="CH6" s="432"/>
      <c r="CI6" s="432"/>
      <c r="CJ6" s="432"/>
      <c r="CK6" s="432"/>
      <c r="CL6" s="432"/>
      <c r="CM6" s="432"/>
      <c r="CN6" s="432"/>
      <c r="CO6" s="432"/>
      <c r="CP6" s="432"/>
      <c r="CQ6" s="432"/>
      <c r="CR6" s="432"/>
      <c r="CS6" s="432"/>
      <c r="CT6" s="432"/>
      <c r="CU6" s="432"/>
      <c r="CV6" s="432"/>
      <c r="CW6" s="432"/>
      <c r="CX6" s="432"/>
      <c r="CY6" s="432"/>
      <c r="CZ6" s="432"/>
      <c r="DA6" s="432"/>
      <c r="DB6" s="432"/>
      <c r="DC6" s="432"/>
      <c r="DD6" s="432"/>
      <c r="DE6" s="432"/>
      <c r="DF6" s="432"/>
      <c r="DG6" s="432"/>
      <c r="DH6" s="56"/>
      <c r="DI6" s="55"/>
    </row>
    <row r="7" spans="1:113" ht="66.75" customHeight="1" thickBot="1" x14ac:dyDescent="0.6">
      <c r="A7" s="1"/>
      <c r="B7" s="490"/>
      <c r="C7" s="471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3"/>
      <c r="V7" s="54"/>
      <c r="W7" s="433" t="s">
        <v>200</v>
      </c>
      <c r="X7" s="1"/>
      <c r="Y7" s="453" t="s">
        <v>138</v>
      </c>
      <c r="Z7" s="303"/>
      <c r="AA7" s="437" t="s">
        <v>149</v>
      </c>
      <c r="AB7" s="438"/>
      <c r="AC7" s="439"/>
      <c r="AD7" s="303"/>
      <c r="AE7" s="437" t="s">
        <v>150</v>
      </c>
      <c r="AF7" s="438"/>
      <c r="AG7" s="439"/>
      <c r="AH7" s="53"/>
      <c r="AI7" s="455" t="s">
        <v>121</v>
      </c>
      <c r="AJ7" s="456"/>
      <c r="AK7" s="456"/>
      <c r="AL7" s="456"/>
      <c r="AM7" s="456"/>
      <c r="AN7" s="456"/>
      <c r="AO7" s="456"/>
      <c r="AP7" s="457"/>
      <c r="AQ7" s="53"/>
      <c r="AR7" s="437" t="s">
        <v>115</v>
      </c>
      <c r="AS7" s="463"/>
      <c r="AT7" s="463"/>
      <c r="AU7" s="464"/>
      <c r="AV7" s="53"/>
      <c r="AW7" s="446" t="s">
        <v>131</v>
      </c>
      <c r="AX7" s="447"/>
      <c r="AY7" s="448"/>
      <c r="AZ7" s="54"/>
      <c r="BA7" s="433" t="s">
        <v>200</v>
      </c>
      <c r="BB7" s="1"/>
      <c r="BC7" s="453" t="s">
        <v>138</v>
      </c>
      <c r="BD7" s="303"/>
      <c r="BE7" s="437" t="s">
        <v>149</v>
      </c>
      <c r="BF7" s="438"/>
      <c r="BG7" s="439"/>
      <c r="BH7" s="303"/>
      <c r="BI7" s="437" t="s">
        <v>150</v>
      </c>
      <c r="BJ7" s="438"/>
      <c r="BK7" s="439"/>
      <c r="BL7" s="53"/>
      <c r="BM7" s="455" t="s">
        <v>121</v>
      </c>
      <c r="BN7" s="456"/>
      <c r="BO7" s="456"/>
      <c r="BP7" s="456"/>
      <c r="BQ7" s="456"/>
      <c r="BR7" s="456"/>
      <c r="BS7" s="456"/>
      <c r="BT7" s="457"/>
      <c r="BU7" s="53"/>
      <c r="BV7" s="437" t="s">
        <v>115</v>
      </c>
      <c r="BW7" s="463"/>
      <c r="BX7" s="463"/>
      <c r="BY7" s="464"/>
      <c r="BZ7" s="53"/>
      <c r="CA7" s="446" t="s">
        <v>131</v>
      </c>
      <c r="CB7" s="447"/>
      <c r="CC7" s="448"/>
      <c r="CD7" s="54"/>
      <c r="CE7" s="433" t="s">
        <v>200</v>
      </c>
      <c r="CF7" s="1"/>
      <c r="CG7" s="453" t="s">
        <v>138</v>
      </c>
      <c r="CH7" s="303"/>
      <c r="CI7" s="437" t="s">
        <v>149</v>
      </c>
      <c r="CJ7" s="438"/>
      <c r="CK7" s="439"/>
      <c r="CL7" s="303"/>
      <c r="CM7" s="437" t="s">
        <v>150</v>
      </c>
      <c r="CN7" s="438"/>
      <c r="CO7" s="439"/>
      <c r="CP7" s="53"/>
      <c r="CQ7" s="455" t="s">
        <v>121</v>
      </c>
      <c r="CR7" s="456"/>
      <c r="CS7" s="456"/>
      <c r="CT7" s="456"/>
      <c r="CU7" s="456"/>
      <c r="CV7" s="456"/>
      <c r="CW7" s="456"/>
      <c r="CX7" s="457"/>
      <c r="CY7" s="53"/>
      <c r="CZ7" s="437" t="s">
        <v>115</v>
      </c>
      <c r="DA7" s="463"/>
      <c r="DB7" s="463"/>
      <c r="DC7" s="464"/>
      <c r="DD7" s="53"/>
      <c r="DE7" s="446" t="s">
        <v>131</v>
      </c>
      <c r="DF7" s="447"/>
      <c r="DG7" s="448"/>
      <c r="DH7" s="54"/>
      <c r="DI7" s="1"/>
    </row>
    <row r="8" spans="1:113" ht="20.25" customHeight="1" x14ac:dyDescent="0.55000000000000004">
      <c r="A8" s="1"/>
      <c r="B8" s="490"/>
      <c r="C8" s="474" t="s">
        <v>23</v>
      </c>
      <c r="D8" s="474"/>
      <c r="E8" s="474"/>
      <c r="F8" s="474"/>
      <c r="G8" s="475" t="s">
        <v>233</v>
      </c>
      <c r="H8" s="336"/>
      <c r="I8" s="486" t="s">
        <v>201</v>
      </c>
      <c r="J8" s="487"/>
      <c r="K8" s="487"/>
      <c r="L8" s="487"/>
      <c r="M8" s="487"/>
      <c r="N8" s="487"/>
      <c r="O8" s="487"/>
      <c r="P8" s="488"/>
      <c r="Q8" s="333"/>
      <c r="R8" s="478" t="s">
        <v>22</v>
      </c>
      <c r="S8" s="479"/>
      <c r="T8" s="479"/>
      <c r="U8" s="480"/>
      <c r="V8" s="54"/>
      <c r="W8" s="433"/>
      <c r="X8" s="1"/>
      <c r="Y8" s="453"/>
      <c r="Z8" s="303"/>
      <c r="AA8" s="440"/>
      <c r="AB8" s="441"/>
      <c r="AC8" s="442"/>
      <c r="AD8" s="303"/>
      <c r="AE8" s="440"/>
      <c r="AF8" s="441"/>
      <c r="AG8" s="442"/>
      <c r="AH8" s="53"/>
      <c r="AI8" s="458"/>
      <c r="AJ8" s="459"/>
      <c r="AK8" s="459"/>
      <c r="AL8" s="459"/>
      <c r="AM8" s="459"/>
      <c r="AN8" s="459"/>
      <c r="AO8" s="459"/>
      <c r="AP8" s="460"/>
      <c r="AQ8" s="53"/>
      <c r="AR8" s="465"/>
      <c r="AS8" s="466"/>
      <c r="AT8" s="466"/>
      <c r="AU8" s="467"/>
      <c r="AV8" s="53"/>
      <c r="AW8" s="440"/>
      <c r="AX8" s="441"/>
      <c r="AY8" s="442"/>
      <c r="AZ8" s="54"/>
      <c r="BA8" s="433"/>
      <c r="BB8" s="1"/>
      <c r="BC8" s="453"/>
      <c r="BD8" s="303"/>
      <c r="BE8" s="440"/>
      <c r="BF8" s="441"/>
      <c r="BG8" s="442"/>
      <c r="BH8" s="303"/>
      <c r="BI8" s="440"/>
      <c r="BJ8" s="441"/>
      <c r="BK8" s="442"/>
      <c r="BL8" s="53"/>
      <c r="BM8" s="458"/>
      <c r="BN8" s="459"/>
      <c r="BO8" s="459"/>
      <c r="BP8" s="459"/>
      <c r="BQ8" s="459"/>
      <c r="BR8" s="459"/>
      <c r="BS8" s="459"/>
      <c r="BT8" s="460"/>
      <c r="BU8" s="53"/>
      <c r="BV8" s="465"/>
      <c r="BW8" s="466"/>
      <c r="BX8" s="466"/>
      <c r="BY8" s="467"/>
      <c r="BZ8" s="53"/>
      <c r="CA8" s="440"/>
      <c r="CB8" s="441"/>
      <c r="CC8" s="442"/>
      <c r="CD8" s="54"/>
      <c r="CE8" s="433"/>
      <c r="CF8" s="1"/>
      <c r="CG8" s="453"/>
      <c r="CH8" s="303"/>
      <c r="CI8" s="440"/>
      <c r="CJ8" s="441"/>
      <c r="CK8" s="442"/>
      <c r="CL8" s="303"/>
      <c r="CM8" s="440"/>
      <c r="CN8" s="441"/>
      <c r="CO8" s="442"/>
      <c r="CP8" s="53"/>
      <c r="CQ8" s="458"/>
      <c r="CR8" s="459"/>
      <c r="CS8" s="459"/>
      <c r="CT8" s="459"/>
      <c r="CU8" s="459"/>
      <c r="CV8" s="459"/>
      <c r="CW8" s="459"/>
      <c r="CX8" s="460"/>
      <c r="CY8" s="53"/>
      <c r="CZ8" s="465"/>
      <c r="DA8" s="466"/>
      <c r="DB8" s="466"/>
      <c r="DC8" s="467"/>
      <c r="DD8" s="53"/>
      <c r="DE8" s="440"/>
      <c r="DF8" s="441"/>
      <c r="DG8" s="442"/>
      <c r="DH8" s="54"/>
      <c r="DI8" s="1"/>
    </row>
    <row r="9" spans="1:113" ht="71.25" customHeight="1" x14ac:dyDescent="0.55000000000000004">
      <c r="A9" s="1"/>
      <c r="B9" s="490"/>
      <c r="C9" s="481" t="s">
        <v>230</v>
      </c>
      <c r="D9" s="483" t="s">
        <v>20</v>
      </c>
      <c r="E9" s="483" t="s">
        <v>19</v>
      </c>
      <c r="F9" s="483" t="s">
        <v>18</v>
      </c>
      <c r="G9" s="476"/>
      <c r="H9" s="337"/>
      <c r="I9" s="445" t="s">
        <v>20</v>
      </c>
      <c r="J9" s="445"/>
      <c r="K9" s="445"/>
      <c r="L9" s="445" t="s">
        <v>19</v>
      </c>
      <c r="M9" s="445"/>
      <c r="N9" s="445"/>
      <c r="O9" s="445" t="s">
        <v>18</v>
      </c>
      <c r="P9" s="445"/>
      <c r="Q9" s="334"/>
      <c r="R9" s="485" t="s">
        <v>20</v>
      </c>
      <c r="S9" s="485" t="s">
        <v>19</v>
      </c>
      <c r="T9" s="485" t="s">
        <v>18</v>
      </c>
      <c r="U9" s="449" t="s">
        <v>21</v>
      </c>
      <c r="V9" s="54"/>
      <c r="W9" s="433"/>
      <c r="X9" s="1"/>
      <c r="Y9" s="453"/>
      <c r="Z9" s="53"/>
      <c r="AA9" s="435" t="s">
        <v>20</v>
      </c>
      <c r="AB9" s="435" t="s">
        <v>19</v>
      </c>
      <c r="AC9" s="435" t="s">
        <v>18</v>
      </c>
      <c r="AD9" s="53"/>
      <c r="AE9" s="435" t="s">
        <v>20</v>
      </c>
      <c r="AF9" s="435" t="s">
        <v>19</v>
      </c>
      <c r="AG9" s="435" t="s">
        <v>18</v>
      </c>
      <c r="AH9" s="50"/>
      <c r="AI9" s="445" t="s">
        <v>20</v>
      </c>
      <c r="AJ9" s="445"/>
      <c r="AK9" s="445"/>
      <c r="AL9" s="445" t="s">
        <v>19</v>
      </c>
      <c r="AM9" s="445"/>
      <c r="AN9" s="445"/>
      <c r="AO9" s="445" t="s">
        <v>18</v>
      </c>
      <c r="AP9" s="445"/>
      <c r="AQ9" s="50"/>
      <c r="AR9" s="435" t="s">
        <v>20</v>
      </c>
      <c r="AS9" s="435" t="s">
        <v>19</v>
      </c>
      <c r="AT9" s="443" t="s">
        <v>103</v>
      </c>
      <c r="AU9" s="449" t="s">
        <v>17</v>
      </c>
      <c r="AV9" s="50"/>
      <c r="AW9" s="451" t="s">
        <v>123</v>
      </c>
      <c r="AX9" s="443" t="s">
        <v>104</v>
      </c>
      <c r="AY9" s="451" t="s">
        <v>139</v>
      </c>
      <c r="AZ9" s="54"/>
      <c r="BA9" s="433"/>
      <c r="BB9" s="1"/>
      <c r="BC9" s="453"/>
      <c r="BD9" s="53"/>
      <c r="BE9" s="435" t="s">
        <v>20</v>
      </c>
      <c r="BF9" s="435" t="s">
        <v>19</v>
      </c>
      <c r="BG9" s="435" t="s">
        <v>18</v>
      </c>
      <c r="BH9" s="53"/>
      <c r="BI9" s="435" t="s">
        <v>20</v>
      </c>
      <c r="BJ9" s="435" t="s">
        <v>19</v>
      </c>
      <c r="BK9" s="435" t="s">
        <v>18</v>
      </c>
      <c r="BL9" s="50"/>
      <c r="BM9" s="445" t="s">
        <v>20</v>
      </c>
      <c r="BN9" s="445"/>
      <c r="BO9" s="445"/>
      <c r="BP9" s="445" t="s">
        <v>19</v>
      </c>
      <c r="BQ9" s="445"/>
      <c r="BR9" s="445"/>
      <c r="BS9" s="445" t="s">
        <v>18</v>
      </c>
      <c r="BT9" s="445"/>
      <c r="BU9" s="50"/>
      <c r="BV9" s="435" t="s">
        <v>20</v>
      </c>
      <c r="BW9" s="435" t="s">
        <v>19</v>
      </c>
      <c r="BX9" s="443" t="s">
        <v>103</v>
      </c>
      <c r="BY9" s="449" t="s">
        <v>17</v>
      </c>
      <c r="BZ9" s="50"/>
      <c r="CA9" s="451" t="s">
        <v>123</v>
      </c>
      <c r="CB9" s="443" t="s">
        <v>104</v>
      </c>
      <c r="CC9" s="451" t="s">
        <v>139</v>
      </c>
      <c r="CD9" s="54"/>
      <c r="CE9" s="433"/>
      <c r="CF9" s="1"/>
      <c r="CG9" s="453"/>
      <c r="CH9" s="53"/>
      <c r="CI9" s="435" t="s">
        <v>20</v>
      </c>
      <c r="CJ9" s="435" t="s">
        <v>19</v>
      </c>
      <c r="CK9" s="435" t="s">
        <v>18</v>
      </c>
      <c r="CL9" s="53"/>
      <c r="CM9" s="435" t="s">
        <v>20</v>
      </c>
      <c r="CN9" s="435" t="s">
        <v>19</v>
      </c>
      <c r="CO9" s="435" t="s">
        <v>18</v>
      </c>
      <c r="CP9" s="50"/>
      <c r="CQ9" s="445" t="s">
        <v>20</v>
      </c>
      <c r="CR9" s="445"/>
      <c r="CS9" s="445"/>
      <c r="CT9" s="445" t="s">
        <v>19</v>
      </c>
      <c r="CU9" s="445"/>
      <c r="CV9" s="445"/>
      <c r="CW9" s="445" t="s">
        <v>18</v>
      </c>
      <c r="CX9" s="445"/>
      <c r="CY9" s="50"/>
      <c r="CZ9" s="435" t="s">
        <v>20</v>
      </c>
      <c r="DA9" s="435" t="s">
        <v>19</v>
      </c>
      <c r="DB9" s="443" t="s">
        <v>103</v>
      </c>
      <c r="DC9" s="449" t="s">
        <v>17</v>
      </c>
      <c r="DD9" s="50"/>
      <c r="DE9" s="451" t="s">
        <v>123</v>
      </c>
      <c r="DF9" s="443" t="s">
        <v>104</v>
      </c>
      <c r="DG9" s="451" t="s">
        <v>139</v>
      </c>
      <c r="DH9" s="54"/>
      <c r="DI9" s="1"/>
    </row>
    <row r="10" spans="1:113" ht="33" customHeight="1" x14ac:dyDescent="0.55000000000000004">
      <c r="A10" s="1"/>
      <c r="B10" s="491"/>
      <c r="C10" s="482"/>
      <c r="D10" s="484"/>
      <c r="E10" s="484"/>
      <c r="F10" s="484"/>
      <c r="G10" s="477"/>
      <c r="H10" s="335"/>
      <c r="I10" s="250" t="s">
        <v>117</v>
      </c>
      <c r="J10" s="250" t="s">
        <v>118</v>
      </c>
      <c r="K10" s="250" t="s">
        <v>119</v>
      </c>
      <c r="L10" s="250" t="s">
        <v>117</v>
      </c>
      <c r="M10" s="250" t="s">
        <v>118</v>
      </c>
      <c r="N10" s="250" t="s">
        <v>119</v>
      </c>
      <c r="O10" s="250" t="s">
        <v>118</v>
      </c>
      <c r="P10" s="250" t="s">
        <v>119</v>
      </c>
      <c r="Q10" s="335"/>
      <c r="R10" s="477"/>
      <c r="S10" s="477"/>
      <c r="T10" s="477"/>
      <c r="U10" s="450"/>
      <c r="V10" s="52"/>
      <c r="W10" s="434"/>
      <c r="X10" s="51"/>
      <c r="Y10" s="454"/>
      <c r="Z10" s="304"/>
      <c r="AA10" s="436"/>
      <c r="AB10" s="436"/>
      <c r="AC10" s="436"/>
      <c r="AD10" s="304"/>
      <c r="AE10" s="436"/>
      <c r="AF10" s="436"/>
      <c r="AG10" s="436"/>
      <c r="AH10" s="50"/>
      <c r="AI10" s="250" t="s">
        <v>117</v>
      </c>
      <c r="AJ10" s="250" t="s">
        <v>118</v>
      </c>
      <c r="AK10" s="250" t="s">
        <v>119</v>
      </c>
      <c r="AL10" s="250" t="s">
        <v>117</v>
      </c>
      <c r="AM10" s="250" t="s">
        <v>118</v>
      </c>
      <c r="AN10" s="250" t="s">
        <v>119</v>
      </c>
      <c r="AO10" s="250" t="s">
        <v>118</v>
      </c>
      <c r="AP10" s="250" t="s">
        <v>119</v>
      </c>
      <c r="AQ10" s="50"/>
      <c r="AR10" s="436"/>
      <c r="AS10" s="436"/>
      <c r="AT10" s="444"/>
      <c r="AU10" s="450"/>
      <c r="AV10" s="50"/>
      <c r="AW10" s="452"/>
      <c r="AX10" s="444"/>
      <c r="AY10" s="452"/>
      <c r="AZ10" s="52"/>
      <c r="BA10" s="434"/>
      <c r="BB10" s="51"/>
      <c r="BC10" s="454"/>
      <c r="BD10" s="304"/>
      <c r="BE10" s="436"/>
      <c r="BF10" s="436"/>
      <c r="BG10" s="436"/>
      <c r="BH10" s="304"/>
      <c r="BI10" s="436"/>
      <c r="BJ10" s="436"/>
      <c r="BK10" s="436"/>
      <c r="BL10" s="50"/>
      <c r="BM10" s="250" t="s">
        <v>117</v>
      </c>
      <c r="BN10" s="250" t="s">
        <v>118</v>
      </c>
      <c r="BO10" s="250" t="s">
        <v>119</v>
      </c>
      <c r="BP10" s="250" t="s">
        <v>117</v>
      </c>
      <c r="BQ10" s="250" t="s">
        <v>118</v>
      </c>
      <c r="BR10" s="250" t="s">
        <v>119</v>
      </c>
      <c r="BS10" s="250" t="s">
        <v>118</v>
      </c>
      <c r="BT10" s="250" t="s">
        <v>119</v>
      </c>
      <c r="BU10" s="50"/>
      <c r="BV10" s="436"/>
      <c r="BW10" s="436"/>
      <c r="BX10" s="444"/>
      <c r="BY10" s="450"/>
      <c r="BZ10" s="50"/>
      <c r="CA10" s="452"/>
      <c r="CB10" s="444"/>
      <c r="CC10" s="452"/>
      <c r="CD10" s="52"/>
      <c r="CE10" s="434"/>
      <c r="CF10" s="51"/>
      <c r="CG10" s="454"/>
      <c r="CH10" s="304"/>
      <c r="CI10" s="436"/>
      <c r="CJ10" s="436"/>
      <c r="CK10" s="436"/>
      <c r="CL10" s="304"/>
      <c r="CM10" s="436"/>
      <c r="CN10" s="436"/>
      <c r="CO10" s="436"/>
      <c r="CP10" s="50"/>
      <c r="CQ10" s="250" t="s">
        <v>117</v>
      </c>
      <c r="CR10" s="250" t="s">
        <v>118</v>
      </c>
      <c r="CS10" s="250" t="s">
        <v>119</v>
      </c>
      <c r="CT10" s="250" t="s">
        <v>117</v>
      </c>
      <c r="CU10" s="250" t="s">
        <v>118</v>
      </c>
      <c r="CV10" s="250" t="s">
        <v>119</v>
      </c>
      <c r="CW10" s="250" t="s">
        <v>118</v>
      </c>
      <c r="CX10" s="250" t="s">
        <v>119</v>
      </c>
      <c r="CY10" s="50"/>
      <c r="CZ10" s="436"/>
      <c r="DA10" s="436"/>
      <c r="DB10" s="444"/>
      <c r="DC10" s="450"/>
      <c r="DD10" s="50"/>
      <c r="DE10" s="452"/>
      <c r="DF10" s="444"/>
      <c r="DG10" s="452"/>
      <c r="DH10" s="52"/>
      <c r="DI10" s="51"/>
    </row>
    <row r="11" spans="1:113" ht="19.5" customHeight="1" x14ac:dyDescent="0.55000000000000004">
      <c r="A11" s="375" t="s">
        <v>183</v>
      </c>
      <c r="B11" s="185" t="s">
        <v>92</v>
      </c>
      <c r="C11" s="188"/>
      <c r="D11" s="189"/>
      <c r="E11" s="189"/>
      <c r="F11" s="189"/>
      <c r="G11" s="189"/>
      <c r="H11" s="338"/>
      <c r="I11" s="189"/>
      <c r="J11" s="189"/>
      <c r="K11" s="189"/>
      <c r="L11" s="189"/>
      <c r="M11" s="189"/>
      <c r="N11" s="189"/>
      <c r="O11" s="189"/>
      <c r="P11" s="189"/>
      <c r="Q11" s="338"/>
      <c r="R11" s="189"/>
      <c r="S11" s="189"/>
      <c r="T11" s="189"/>
      <c r="U11" s="190"/>
      <c r="V11" s="191"/>
      <c r="W11" s="188"/>
      <c r="X11" s="192"/>
      <c r="Y11" s="188"/>
      <c r="Z11" s="305"/>
      <c r="AA11" s="306"/>
      <c r="AB11" s="193"/>
      <c r="AC11" s="193"/>
      <c r="AD11" s="305"/>
      <c r="AE11" s="306"/>
      <c r="AF11" s="193"/>
      <c r="AG11" s="193"/>
      <c r="AH11" s="194"/>
      <c r="AI11" s="255"/>
      <c r="AJ11" s="256"/>
      <c r="AK11" s="256"/>
      <c r="AL11" s="256"/>
      <c r="AM11" s="256"/>
      <c r="AN11" s="256"/>
      <c r="AO11" s="256"/>
      <c r="AP11" s="257"/>
      <c r="AQ11" s="194"/>
      <c r="AR11" s="196"/>
      <c r="AS11" s="196"/>
      <c r="AT11" s="196"/>
      <c r="AU11" s="190"/>
      <c r="AV11" s="194"/>
      <c r="AW11" s="195"/>
      <c r="AX11" s="196"/>
      <c r="AY11" s="228"/>
      <c r="AZ11" s="191"/>
      <c r="BA11" s="188"/>
      <c r="BB11" s="192"/>
      <c r="BC11" s="188"/>
      <c r="BD11" s="305"/>
      <c r="BE11" s="306"/>
      <c r="BF11" s="193"/>
      <c r="BG11" s="193"/>
      <c r="BH11" s="305"/>
      <c r="BI11" s="306"/>
      <c r="BJ11" s="193"/>
      <c r="BK11" s="193"/>
      <c r="BL11" s="194"/>
      <c r="BM11" s="255"/>
      <c r="BN11" s="256"/>
      <c r="BO11" s="256"/>
      <c r="BP11" s="256"/>
      <c r="BQ11" s="256"/>
      <c r="BR11" s="256"/>
      <c r="BS11" s="256"/>
      <c r="BT11" s="257"/>
      <c r="BU11" s="194"/>
      <c r="BV11" s="196"/>
      <c r="BW11" s="196"/>
      <c r="BX11" s="196"/>
      <c r="BY11" s="190"/>
      <c r="BZ11" s="194"/>
      <c r="CA11" s="265"/>
      <c r="CB11" s="196"/>
      <c r="CC11" s="228"/>
      <c r="CD11" s="191"/>
      <c r="CE11" s="188"/>
      <c r="CF11" s="192"/>
      <c r="CG11" s="188"/>
      <c r="CH11" s="305"/>
      <c r="CI11" s="306"/>
      <c r="CJ11" s="193"/>
      <c r="CK11" s="193"/>
      <c r="CL11" s="305"/>
      <c r="CM11" s="306"/>
      <c r="CN11" s="193"/>
      <c r="CO11" s="193"/>
      <c r="CP11" s="194"/>
      <c r="CQ11" s="255"/>
      <c r="CR11" s="256"/>
      <c r="CS11" s="256"/>
      <c r="CT11" s="256"/>
      <c r="CU11" s="256"/>
      <c r="CV11" s="256"/>
      <c r="CW11" s="256"/>
      <c r="CX11" s="257"/>
      <c r="CY11" s="194"/>
      <c r="CZ11" s="196"/>
      <c r="DA11" s="196"/>
      <c r="DB11" s="196"/>
      <c r="DC11" s="190"/>
      <c r="DD11" s="194"/>
      <c r="DE11" s="195"/>
      <c r="DF11" s="196"/>
      <c r="DG11" s="228"/>
      <c r="DH11" s="191"/>
      <c r="DI11" s="192"/>
    </row>
    <row r="12" spans="1:113" ht="19.5" customHeight="1" x14ac:dyDescent="0.55000000000000004">
      <c r="A12" s="1"/>
      <c r="B12" s="46" t="s">
        <v>94</v>
      </c>
      <c r="C12" s="29">
        <f>SUM(D12:F12)</f>
        <v>3000000</v>
      </c>
      <c r="D12" s="33">
        <v>1000000</v>
      </c>
      <c r="E12" s="33">
        <v>1000000</v>
      </c>
      <c r="F12" s="33">
        <v>1000000</v>
      </c>
      <c r="G12" s="33">
        <v>1000000</v>
      </c>
      <c r="H12" s="33"/>
      <c r="I12" s="252">
        <v>0.01</v>
      </c>
      <c r="J12" s="253">
        <v>0.1</v>
      </c>
      <c r="K12" s="33">
        <v>1000000</v>
      </c>
      <c r="L12" s="252">
        <v>0.01</v>
      </c>
      <c r="M12" s="253">
        <v>0.1</v>
      </c>
      <c r="N12" s="33">
        <v>1000000</v>
      </c>
      <c r="O12" s="253">
        <v>0.1</v>
      </c>
      <c r="P12" s="33">
        <v>1000000</v>
      </c>
      <c r="Q12" s="33"/>
      <c r="R12" s="33">
        <v>6000</v>
      </c>
      <c r="S12" s="33">
        <v>6000</v>
      </c>
      <c r="T12" s="33">
        <v>6000</v>
      </c>
      <c r="U12" s="219">
        <f>SUM(R12:T12)</f>
        <v>18000</v>
      </c>
      <c r="V12" s="52"/>
      <c r="W12" s="200">
        <v>1000000</v>
      </c>
      <c r="X12" s="51"/>
      <c r="Y12" s="200">
        <v>1000000</v>
      </c>
      <c r="Z12" s="53"/>
      <c r="AA12" s="307">
        <v>1000000</v>
      </c>
      <c r="AB12" s="28">
        <v>1000000</v>
      </c>
      <c r="AC12" s="28">
        <v>1000000</v>
      </c>
      <c r="AD12" s="53"/>
      <c r="AE12" s="307">
        <v>1000000</v>
      </c>
      <c r="AF12" s="28">
        <v>1000000</v>
      </c>
      <c r="AG12" s="28">
        <v>1000000</v>
      </c>
      <c r="AH12" s="50"/>
      <c r="AI12" s="252">
        <v>0.01</v>
      </c>
      <c r="AJ12" s="253">
        <v>0.1</v>
      </c>
      <c r="AK12" s="33">
        <v>1000000</v>
      </c>
      <c r="AL12" s="252">
        <v>0.01</v>
      </c>
      <c r="AM12" s="253">
        <v>0.1</v>
      </c>
      <c r="AN12" s="33">
        <v>1000000</v>
      </c>
      <c r="AO12" s="253">
        <v>0.1</v>
      </c>
      <c r="AP12" s="33">
        <v>1000000</v>
      </c>
      <c r="AQ12" s="50"/>
      <c r="AR12" s="26">
        <v>12000</v>
      </c>
      <c r="AS12" s="26">
        <v>36000</v>
      </c>
      <c r="AT12" s="26">
        <v>600000</v>
      </c>
      <c r="AU12" s="222">
        <f t="shared" ref="AU12:AU13" si="0">SUM(AR12:AT12)</f>
        <v>648000</v>
      </c>
      <c r="AV12" s="50"/>
      <c r="AW12" s="26">
        <v>-10000</v>
      </c>
      <c r="AX12" s="35">
        <f>AG12+AW12</f>
        <v>990000</v>
      </c>
      <c r="AY12" s="26">
        <v>10000</v>
      </c>
      <c r="AZ12" s="52"/>
      <c r="BA12" s="200">
        <v>1000000</v>
      </c>
      <c r="BB12" s="51"/>
      <c r="BC12" s="200">
        <v>1000000</v>
      </c>
      <c r="BD12" s="53"/>
      <c r="BE12" s="307">
        <v>1000000</v>
      </c>
      <c r="BF12" s="28">
        <v>1000000</v>
      </c>
      <c r="BG12" s="28">
        <v>1000000</v>
      </c>
      <c r="BH12" s="53"/>
      <c r="BI12" s="307">
        <v>1000000</v>
      </c>
      <c r="BJ12" s="28">
        <v>1000000</v>
      </c>
      <c r="BK12" s="28">
        <v>1000000</v>
      </c>
      <c r="BL12" s="50"/>
      <c r="BM12" s="252">
        <v>0.01</v>
      </c>
      <c r="BN12" s="253">
        <v>0.1</v>
      </c>
      <c r="BO12" s="33">
        <v>1000000</v>
      </c>
      <c r="BP12" s="252">
        <v>0.01</v>
      </c>
      <c r="BQ12" s="253">
        <v>0.1</v>
      </c>
      <c r="BR12" s="33">
        <v>1000000</v>
      </c>
      <c r="BS12" s="253">
        <v>0.1</v>
      </c>
      <c r="BT12" s="33">
        <v>1000000</v>
      </c>
      <c r="BU12" s="50"/>
      <c r="BV12" s="26">
        <v>12000</v>
      </c>
      <c r="BW12" s="26">
        <v>36000</v>
      </c>
      <c r="BX12" s="26">
        <v>600000</v>
      </c>
      <c r="BY12" s="222">
        <f t="shared" ref="BY12:BY13" si="1">SUM(BV12:BX12)</f>
        <v>648000</v>
      </c>
      <c r="BZ12" s="50"/>
      <c r="CA12" s="33">
        <v>-10000</v>
      </c>
      <c r="CB12" s="35">
        <f>BK12+CA12</f>
        <v>990000</v>
      </c>
      <c r="CC12" s="26">
        <v>10000</v>
      </c>
      <c r="CD12" s="52"/>
      <c r="CE12" s="200">
        <v>1000000</v>
      </c>
      <c r="CF12" s="51"/>
      <c r="CG12" s="200">
        <v>1000000</v>
      </c>
      <c r="CH12" s="53"/>
      <c r="CI12" s="307">
        <v>1000000</v>
      </c>
      <c r="CJ12" s="28">
        <v>1000000</v>
      </c>
      <c r="CK12" s="28">
        <v>1000000</v>
      </c>
      <c r="CL12" s="53"/>
      <c r="CM12" s="307">
        <v>1000000</v>
      </c>
      <c r="CN12" s="28">
        <v>1000000</v>
      </c>
      <c r="CO12" s="28">
        <v>1000000</v>
      </c>
      <c r="CP12" s="50"/>
      <c r="CQ12" s="252">
        <v>0.01</v>
      </c>
      <c r="CR12" s="253">
        <v>0.1</v>
      </c>
      <c r="CS12" s="33">
        <v>1000000</v>
      </c>
      <c r="CT12" s="252">
        <v>0.01</v>
      </c>
      <c r="CU12" s="253">
        <v>0.1</v>
      </c>
      <c r="CV12" s="33">
        <v>1000000</v>
      </c>
      <c r="CW12" s="253">
        <v>0.1</v>
      </c>
      <c r="CX12" s="33">
        <v>1000000</v>
      </c>
      <c r="CY12" s="50"/>
      <c r="CZ12" s="26">
        <v>12000</v>
      </c>
      <c r="DA12" s="26">
        <v>36000</v>
      </c>
      <c r="DB12" s="26">
        <v>600000</v>
      </c>
      <c r="DC12" s="222">
        <f t="shared" ref="DC12:DC13" si="2">SUM(CZ12:DB12)</f>
        <v>648000</v>
      </c>
      <c r="DD12" s="50"/>
      <c r="DE12" s="26">
        <v>-10000</v>
      </c>
      <c r="DF12" s="35">
        <f>CO12+DE12</f>
        <v>990000</v>
      </c>
      <c r="DG12" s="26">
        <v>10000</v>
      </c>
      <c r="DH12" s="52"/>
      <c r="DI12" s="51"/>
    </row>
    <row r="13" spans="1:113" ht="19.5" customHeight="1" x14ac:dyDescent="0.55000000000000004">
      <c r="A13" s="1"/>
      <c r="B13" s="46" t="s">
        <v>12</v>
      </c>
      <c r="C13" s="29">
        <f>SUM(D13:F13)</f>
        <v>3000000</v>
      </c>
      <c r="D13" s="33">
        <v>1000000</v>
      </c>
      <c r="E13" s="33">
        <v>1000000</v>
      </c>
      <c r="F13" s="33">
        <v>1000000</v>
      </c>
      <c r="G13" s="33">
        <v>1000000</v>
      </c>
      <c r="H13" s="33"/>
      <c r="I13" s="252">
        <v>0.01</v>
      </c>
      <c r="J13" s="253">
        <v>0.1</v>
      </c>
      <c r="K13" s="33">
        <v>1000000</v>
      </c>
      <c r="L13" s="252">
        <v>0.01</v>
      </c>
      <c r="M13" s="253">
        <v>0.1</v>
      </c>
      <c r="N13" s="33">
        <v>1000000</v>
      </c>
      <c r="O13" s="253">
        <v>0.1</v>
      </c>
      <c r="P13" s="33">
        <v>1000000</v>
      </c>
      <c r="Q13" s="33"/>
      <c r="R13" s="33">
        <v>6000</v>
      </c>
      <c r="S13" s="33">
        <v>6000</v>
      </c>
      <c r="T13" s="33">
        <v>6000</v>
      </c>
      <c r="U13" s="219">
        <f>SUM(R13:T13)</f>
        <v>18000</v>
      </c>
      <c r="V13" s="52"/>
      <c r="W13" s="200">
        <v>1000000</v>
      </c>
      <c r="X13" s="51"/>
      <c r="Y13" s="200">
        <v>1000000</v>
      </c>
      <c r="Z13" s="53"/>
      <c r="AA13" s="307">
        <v>1000000</v>
      </c>
      <c r="AB13" s="28">
        <v>1000000</v>
      </c>
      <c r="AC13" s="28">
        <v>1000000</v>
      </c>
      <c r="AD13" s="53"/>
      <c r="AE13" s="307">
        <v>1000000</v>
      </c>
      <c r="AF13" s="28">
        <v>1000000</v>
      </c>
      <c r="AG13" s="28">
        <v>1000000</v>
      </c>
      <c r="AH13" s="50"/>
      <c r="AI13" s="252">
        <v>0.01</v>
      </c>
      <c r="AJ13" s="253">
        <v>0.1</v>
      </c>
      <c r="AK13" s="33">
        <v>1000000</v>
      </c>
      <c r="AL13" s="252">
        <v>0.01</v>
      </c>
      <c r="AM13" s="253">
        <v>0.1</v>
      </c>
      <c r="AN13" s="33">
        <v>1000000</v>
      </c>
      <c r="AO13" s="253">
        <v>0.1</v>
      </c>
      <c r="AP13" s="33">
        <v>1000000</v>
      </c>
      <c r="AQ13" s="50"/>
      <c r="AR13" s="26">
        <v>12000</v>
      </c>
      <c r="AS13" s="26">
        <v>36000</v>
      </c>
      <c r="AT13" s="26">
        <v>600000</v>
      </c>
      <c r="AU13" s="222">
        <f t="shared" si="0"/>
        <v>648000</v>
      </c>
      <c r="AV13" s="50"/>
      <c r="AW13" s="26">
        <v>-10000</v>
      </c>
      <c r="AX13" s="35">
        <f>AG13+AW13</f>
        <v>990000</v>
      </c>
      <c r="AY13" s="26">
        <v>10000</v>
      </c>
      <c r="AZ13" s="52"/>
      <c r="BA13" s="200">
        <v>1000000</v>
      </c>
      <c r="BB13" s="51"/>
      <c r="BC13" s="200">
        <v>1000000</v>
      </c>
      <c r="BD13" s="53"/>
      <c r="BE13" s="307">
        <v>1000000</v>
      </c>
      <c r="BF13" s="28">
        <v>1000000</v>
      </c>
      <c r="BG13" s="28">
        <v>1000000</v>
      </c>
      <c r="BH13" s="53"/>
      <c r="BI13" s="307">
        <v>1000000</v>
      </c>
      <c r="BJ13" s="28">
        <v>1000000</v>
      </c>
      <c r="BK13" s="28">
        <v>1000000</v>
      </c>
      <c r="BL13" s="50"/>
      <c r="BM13" s="252">
        <v>0.01</v>
      </c>
      <c r="BN13" s="253">
        <v>0.1</v>
      </c>
      <c r="BO13" s="33">
        <v>1000000</v>
      </c>
      <c r="BP13" s="252">
        <v>0.01</v>
      </c>
      <c r="BQ13" s="253">
        <v>0.1</v>
      </c>
      <c r="BR13" s="33">
        <v>1000000</v>
      </c>
      <c r="BS13" s="253">
        <v>0.1</v>
      </c>
      <c r="BT13" s="33">
        <v>1000000</v>
      </c>
      <c r="BU13" s="50"/>
      <c r="BV13" s="26">
        <v>12000</v>
      </c>
      <c r="BW13" s="26">
        <v>36000</v>
      </c>
      <c r="BX13" s="26">
        <v>600000</v>
      </c>
      <c r="BY13" s="222">
        <f t="shared" si="1"/>
        <v>648000</v>
      </c>
      <c r="BZ13" s="50"/>
      <c r="CA13" s="33">
        <v>-10000</v>
      </c>
      <c r="CB13" s="35">
        <f>BK13+CA13</f>
        <v>990000</v>
      </c>
      <c r="CC13" s="26">
        <v>10000</v>
      </c>
      <c r="CD13" s="52"/>
      <c r="CE13" s="200">
        <v>1000000</v>
      </c>
      <c r="CF13" s="51"/>
      <c r="CG13" s="200">
        <v>1000000</v>
      </c>
      <c r="CH13" s="53"/>
      <c r="CI13" s="307">
        <v>1000000</v>
      </c>
      <c r="CJ13" s="28">
        <v>1000000</v>
      </c>
      <c r="CK13" s="28">
        <v>1000000</v>
      </c>
      <c r="CL13" s="53"/>
      <c r="CM13" s="307">
        <v>1000000</v>
      </c>
      <c r="CN13" s="28">
        <v>1000000</v>
      </c>
      <c r="CO13" s="28">
        <v>1000000</v>
      </c>
      <c r="CP13" s="50"/>
      <c r="CQ13" s="252">
        <v>0.01</v>
      </c>
      <c r="CR13" s="253">
        <v>0.1</v>
      </c>
      <c r="CS13" s="33">
        <v>1000000</v>
      </c>
      <c r="CT13" s="252">
        <v>0.01</v>
      </c>
      <c r="CU13" s="253">
        <v>0.1</v>
      </c>
      <c r="CV13" s="33">
        <v>1000000</v>
      </c>
      <c r="CW13" s="253">
        <v>0.1</v>
      </c>
      <c r="CX13" s="33">
        <v>1000000</v>
      </c>
      <c r="CY13" s="50"/>
      <c r="CZ13" s="26">
        <v>12000</v>
      </c>
      <c r="DA13" s="26">
        <v>36000</v>
      </c>
      <c r="DB13" s="26">
        <v>600000</v>
      </c>
      <c r="DC13" s="222">
        <f t="shared" si="2"/>
        <v>648000</v>
      </c>
      <c r="DD13" s="50"/>
      <c r="DE13" s="26">
        <v>-10000</v>
      </c>
      <c r="DF13" s="35">
        <f>CO13+DE13</f>
        <v>990000</v>
      </c>
      <c r="DG13" s="26">
        <v>10000</v>
      </c>
      <c r="DH13" s="52"/>
      <c r="DI13" s="51"/>
    </row>
    <row r="14" spans="1:113" ht="19.5" customHeight="1" x14ac:dyDescent="0.55000000000000004">
      <c r="A14" s="1"/>
      <c r="B14" s="185" t="s">
        <v>97</v>
      </c>
      <c r="C14" s="177"/>
      <c r="D14" s="178"/>
      <c r="E14" s="178"/>
      <c r="F14" s="178"/>
      <c r="G14" s="178"/>
      <c r="H14" s="33"/>
      <c r="I14" s="178"/>
      <c r="J14" s="178"/>
      <c r="K14" s="178"/>
      <c r="L14" s="178"/>
      <c r="M14" s="178"/>
      <c r="N14" s="178"/>
      <c r="O14" s="178"/>
      <c r="P14" s="178"/>
      <c r="Q14" s="33"/>
      <c r="R14" s="178"/>
      <c r="S14" s="178"/>
      <c r="T14" s="178"/>
      <c r="U14" s="186"/>
      <c r="V14" s="52"/>
      <c r="W14" s="179"/>
      <c r="X14" s="51"/>
      <c r="Y14" s="179"/>
      <c r="Z14" s="53"/>
      <c r="AA14" s="180"/>
      <c r="AB14" s="180"/>
      <c r="AC14" s="180"/>
      <c r="AD14" s="53"/>
      <c r="AE14" s="180"/>
      <c r="AF14" s="180"/>
      <c r="AG14" s="180"/>
      <c r="AH14" s="50"/>
      <c r="AI14" s="258"/>
      <c r="AJ14" s="251"/>
      <c r="AK14" s="251"/>
      <c r="AL14" s="251"/>
      <c r="AM14" s="251"/>
      <c r="AN14" s="251"/>
      <c r="AO14" s="251"/>
      <c r="AP14" s="180"/>
      <c r="AQ14" s="50"/>
      <c r="AR14" s="183"/>
      <c r="AS14" s="183"/>
      <c r="AT14" s="183"/>
      <c r="AU14" s="184"/>
      <c r="AV14" s="50"/>
      <c r="AW14" s="181"/>
      <c r="AX14" s="182"/>
      <c r="AY14" s="181"/>
      <c r="AZ14" s="52"/>
      <c r="BA14" s="179"/>
      <c r="BB14" s="51"/>
      <c r="BC14" s="179"/>
      <c r="BD14" s="53"/>
      <c r="BE14" s="180"/>
      <c r="BF14" s="180"/>
      <c r="BG14" s="180"/>
      <c r="BH14" s="53"/>
      <c r="BI14" s="180"/>
      <c r="BJ14" s="180"/>
      <c r="BK14" s="180"/>
      <c r="BL14" s="50"/>
      <c r="BM14" s="258"/>
      <c r="BN14" s="251"/>
      <c r="BO14" s="251"/>
      <c r="BP14" s="251"/>
      <c r="BQ14" s="251"/>
      <c r="BR14" s="251"/>
      <c r="BS14" s="251"/>
      <c r="BT14" s="180"/>
      <c r="BU14" s="50"/>
      <c r="BV14" s="183"/>
      <c r="BW14" s="183"/>
      <c r="BX14" s="183"/>
      <c r="BY14" s="184"/>
      <c r="BZ14" s="50"/>
      <c r="CA14" s="266"/>
      <c r="CB14" s="182"/>
      <c r="CC14" s="181"/>
      <c r="CD14" s="52"/>
      <c r="CE14" s="179"/>
      <c r="CF14" s="51"/>
      <c r="CG14" s="179"/>
      <c r="CH14" s="53"/>
      <c r="CI14" s="180"/>
      <c r="CJ14" s="180"/>
      <c r="CK14" s="180"/>
      <c r="CL14" s="53"/>
      <c r="CM14" s="180"/>
      <c r="CN14" s="180"/>
      <c r="CO14" s="180"/>
      <c r="CP14" s="50"/>
      <c r="CQ14" s="258"/>
      <c r="CR14" s="251"/>
      <c r="CS14" s="251"/>
      <c r="CT14" s="251"/>
      <c r="CU14" s="251"/>
      <c r="CV14" s="251"/>
      <c r="CW14" s="251"/>
      <c r="CX14" s="180"/>
      <c r="CY14" s="50"/>
      <c r="CZ14" s="183"/>
      <c r="DA14" s="183"/>
      <c r="DB14" s="183"/>
      <c r="DC14" s="184"/>
      <c r="DD14" s="50"/>
      <c r="DE14" s="181"/>
      <c r="DF14" s="182"/>
      <c r="DG14" s="181"/>
      <c r="DH14" s="52"/>
      <c r="DI14" s="51"/>
    </row>
    <row r="15" spans="1:113" ht="19.5" customHeight="1" x14ac:dyDescent="0.55000000000000004">
      <c r="A15" s="45"/>
      <c r="B15" s="396" t="s">
        <v>206</v>
      </c>
      <c r="C15" s="41">
        <f>C16+C17+C18</f>
        <v>30000000</v>
      </c>
      <c r="D15" s="48">
        <f>D16+D17+D18</f>
        <v>6000000</v>
      </c>
      <c r="E15" s="48">
        <f>E16+E17+E18</f>
        <v>18000000</v>
      </c>
      <c r="F15" s="48">
        <f>F16+F17+F18</f>
        <v>6000000</v>
      </c>
      <c r="G15" s="48">
        <f>G16+G17+G18</f>
        <v>6000000</v>
      </c>
      <c r="H15" s="398"/>
      <c r="I15" s="259">
        <f>(SUMPRODUCT(I18:I18,K18:K18)+I17*K17+I16*K16)/K15</f>
        <v>0.01</v>
      </c>
      <c r="J15" s="254">
        <f>(SUMPRODUCT(J18:J18,K18:K18)+J17*K17+J16*K16)/K15</f>
        <v>0.1</v>
      </c>
      <c r="K15" s="49">
        <f>K16+K17+K18</f>
        <v>6000000</v>
      </c>
      <c r="L15" s="259">
        <f>(SUMPRODUCT(L18:L18,N18:N18)+L17*N17+L16*N16)/N15</f>
        <v>0.01</v>
      </c>
      <c r="M15" s="254">
        <f>(SUMPRODUCT(M18:M18,N18:N18)+M17*N17+M16*N16)/N15</f>
        <v>0.1</v>
      </c>
      <c r="N15" s="49">
        <f>N16+N17+N18</f>
        <v>6000000</v>
      </c>
      <c r="O15" s="254">
        <f>(SUMPRODUCT(O18:O18,P18:P18)+O17*P17+O16*P16)/P15</f>
        <v>0.1</v>
      </c>
      <c r="P15" s="49">
        <f>P16+P17+P18</f>
        <v>6000000</v>
      </c>
      <c r="Q15" s="398"/>
      <c r="R15" s="48">
        <f>R16+R17+R18</f>
        <v>48000</v>
      </c>
      <c r="S15" s="48">
        <f>S16+S17+S18</f>
        <v>144000</v>
      </c>
      <c r="T15" s="48">
        <f>T16+T17+T18</f>
        <v>4800000</v>
      </c>
      <c r="U15" s="36">
        <f>U16+U17+U18</f>
        <v>4992000</v>
      </c>
      <c r="V15" s="10"/>
      <c r="W15" s="397">
        <f>W16+W17+W18</f>
        <v>6000000</v>
      </c>
      <c r="X15" s="399"/>
      <c r="Y15" s="397">
        <f>Y16+Y17+Y18</f>
        <v>6000000</v>
      </c>
      <c r="Z15" s="400"/>
      <c r="AA15" s="49">
        <f t="shared" ref="AA15:AC15" si="3">AA16+AA17+AA18</f>
        <v>6000000</v>
      </c>
      <c r="AB15" s="49">
        <f t="shared" si="3"/>
        <v>6000000</v>
      </c>
      <c r="AC15" s="49">
        <f t="shared" si="3"/>
        <v>6000000</v>
      </c>
      <c r="AD15" s="308"/>
      <c r="AE15" s="49">
        <f>AE16+AE17+AE18</f>
        <v>6000000</v>
      </c>
      <c r="AF15" s="49">
        <f>AF16+AF17+AF18</f>
        <v>6000000</v>
      </c>
      <c r="AG15" s="49">
        <f>AG16+AG17+AG18</f>
        <v>6000000</v>
      </c>
      <c r="AH15" s="401"/>
      <c r="AI15" s="259">
        <f>(SUMPRODUCT(AI18:AI18,AK18:AK18)+AI17*AK17+AI16*AK16)/AK15</f>
        <v>0.01</v>
      </c>
      <c r="AJ15" s="254">
        <f>(SUMPRODUCT(AJ18:AJ18,AK18:AK18)+AJ17*AK17+AJ16*AK16)/AK15</f>
        <v>0.1</v>
      </c>
      <c r="AK15" s="397">
        <f>AK16+AK17+AK18</f>
        <v>6000000</v>
      </c>
      <c r="AL15" s="259">
        <f>(SUMPRODUCT(AL18:AL18,AN18:AN18)+AL17*AN17+AL16*AN16)/AN15</f>
        <v>0.01</v>
      </c>
      <c r="AM15" s="254">
        <f>(SUMPRODUCT(AM18:AM18,AN18:AN18)+AM17*AN17+AM16*AN16)/AN15</f>
        <v>0.1</v>
      </c>
      <c r="AN15" s="397">
        <f>AN16+AN17+AN18</f>
        <v>6000000</v>
      </c>
      <c r="AO15" s="254">
        <f>(SUMPRODUCT(AO18:AO18,AP18:AP18)+AO17*AP17+AO16*AP16)/AP15</f>
        <v>0.1</v>
      </c>
      <c r="AP15" s="397">
        <f>AP16+AP17+AP18</f>
        <v>6000000</v>
      </c>
      <c r="AQ15" s="401"/>
      <c r="AR15" s="37">
        <f>AR16+AR17+AR18</f>
        <v>48000</v>
      </c>
      <c r="AS15" s="37">
        <f>AS16+AS17+AS18</f>
        <v>144000</v>
      </c>
      <c r="AT15" s="37">
        <f>AT16+AT17+AT18</f>
        <v>4800000</v>
      </c>
      <c r="AU15" s="36">
        <f>AU16+AU17+AU18</f>
        <v>4992000</v>
      </c>
      <c r="AV15" s="401"/>
      <c r="AW15" s="38">
        <f>AW16+AW17+AW18</f>
        <v>-60000</v>
      </c>
      <c r="AX15" s="37">
        <f>AX16+AX17+AX18</f>
        <v>5940000</v>
      </c>
      <c r="AY15" s="38">
        <f>AY16+AY17+AY18</f>
        <v>60000</v>
      </c>
      <c r="AZ15" s="10"/>
      <c r="BA15" s="397">
        <f>BA16+BA17+BA18</f>
        <v>6000000</v>
      </c>
      <c r="BB15" s="399"/>
      <c r="BC15" s="397">
        <f>BC16+BC17+BC18</f>
        <v>6000000</v>
      </c>
      <c r="BD15" s="400"/>
      <c r="BE15" s="49">
        <f t="shared" ref="BE15" si="4">BE16+BE17+BE18</f>
        <v>6000000</v>
      </c>
      <c r="BF15" s="49">
        <f t="shared" ref="BF15" si="5">BF16+BF17+BF18</f>
        <v>6000000</v>
      </c>
      <c r="BG15" s="49">
        <f t="shared" ref="BG15" si="6">BG16+BG17+BG18</f>
        <v>6000000</v>
      </c>
      <c r="BH15" s="308"/>
      <c r="BI15" s="49">
        <f>BI16+BI17+BI18</f>
        <v>6000000</v>
      </c>
      <c r="BJ15" s="49">
        <f>BJ16+BJ17+BJ18</f>
        <v>6000000</v>
      </c>
      <c r="BK15" s="49">
        <f>BK16+BK17+BK18</f>
        <v>6000000</v>
      </c>
      <c r="BL15" s="401"/>
      <c r="BM15" s="259">
        <f>(SUMPRODUCT(BM18:BM18,BO18:BO18)+BM17*BO17+BM16*BO16)/BO15</f>
        <v>0.01</v>
      </c>
      <c r="BN15" s="254">
        <f>(SUMPRODUCT(BN18:BN18,BO18:BO18)+BN17*BO17+BN16*BO16)/BO15</f>
        <v>0.1</v>
      </c>
      <c r="BO15" s="397">
        <f>BO16+BO17+BO18</f>
        <v>6000000</v>
      </c>
      <c r="BP15" s="259">
        <f>(SUMPRODUCT(BP18:BP18,BR18:BR18)+BP17*BR17+BP16*BR16)/BR15</f>
        <v>0.01</v>
      </c>
      <c r="BQ15" s="254">
        <f>(SUMPRODUCT(BQ18:BQ18,BR18:BR18)+BQ17*BR17+BQ16*BR16)/BR15</f>
        <v>0.1</v>
      </c>
      <c r="BR15" s="397">
        <f>BR16+BR17+BR18</f>
        <v>6000000</v>
      </c>
      <c r="BS15" s="254">
        <f>(SUMPRODUCT(BS18:BS18,BT18:BT18)+BS17*BT17+BS16*BT16)/BT15</f>
        <v>0.1</v>
      </c>
      <c r="BT15" s="397">
        <f>BT16+BT17+BT18</f>
        <v>6000000</v>
      </c>
      <c r="BU15" s="401"/>
      <c r="BV15" s="37">
        <f>BV16+BV17+BV18</f>
        <v>48000</v>
      </c>
      <c r="BW15" s="37">
        <f>BW16+BW17+BW18</f>
        <v>144000</v>
      </c>
      <c r="BX15" s="37">
        <f>BX16+BX17+BX18</f>
        <v>4800000</v>
      </c>
      <c r="BY15" s="36">
        <f>BY16+BY17+BY18</f>
        <v>4992000</v>
      </c>
      <c r="BZ15" s="401"/>
      <c r="CA15" s="38">
        <f>CA16+CA17+CA18</f>
        <v>-60000</v>
      </c>
      <c r="CB15" s="37">
        <f>CB16+CB17+CB18</f>
        <v>5940000</v>
      </c>
      <c r="CC15" s="38">
        <f>CC16+CC17+CC18</f>
        <v>60000</v>
      </c>
      <c r="CD15" s="10"/>
      <c r="CE15" s="397">
        <f>CE16+CE17+CE18</f>
        <v>6000000</v>
      </c>
      <c r="CF15" s="399"/>
      <c r="CG15" s="397">
        <f>CG16+CG17+CG18</f>
        <v>6000000</v>
      </c>
      <c r="CH15" s="400"/>
      <c r="CI15" s="49">
        <f t="shared" ref="CI15" si="7">CI16+CI17+CI18</f>
        <v>6000000</v>
      </c>
      <c r="CJ15" s="49">
        <f t="shared" ref="CJ15" si="8">CJ16+CJ17+CJ18</f>
        <v>6000000</v>
      </c>
      <c r="CK15" s="49">
        <f t="shared" ref="CK15" si="9">CK16+CK17+CK18</f>
        <v>6000000</v>
      </c>
      <c r="CL15" s="308"/>
      <c r="CM15" s="49">
        <f>CM16+CM17+CM18</f>
        <v>6000000</v>
      </c>
      <c r="CN15" s="49">
        <f>CN16+CN17+CN18</f>
        <v>6000000</v>
      </c>
      <c r="CO15" s="49">
        <f>CO16+CO17+CO18</f>
        <v>6000000</v>
      </c>
      <c r="CP15" s="401"/>
      <c r="CQ15" s="259">
        <f>(SUMPRODUCT(CQ18:CQ18,CS18:CS18)+CQ17*CS17+CQ16*CS16)/CS15</f>
        <v>0.01</v>
      </c>
      <c r="CR15" s="254">
        <f>(SUMPRODUCT(CR18:CR18,CS18:CS18)+CR17*CS17+CR16*CS16)/CS15</f>
        <v>0.1</v>
      </c>
      <c r="CS15" s="397">
        <f>CS16+CS17+CS18</f>
        <v>6000000</v>
      </c>
      <c r="CT15" s="259">
        <f>(SUMPRODUCT(CT18:CT18,CV18:CV18)+CT17*CV17+CT16*CV16)/CV15</f>
        <v>0.01</v>
      </c>
      <c r="CU15" s="254">
        <f>(SUMPRODUCT(CU18:CU18,CV18:CV18)+CU17*CV17+CU16*CV16)/CV15</f>
        <v>0.1</v>
      </c>
      <c r="CV15" s="397">
        <f>CV16+CV17+CV18</f>
        <v>6000000</v>
      </c>
      <c r="CW15" s="254">
        <f>(SUMPRODUCT(CW18:CW18,CX18:CX18)+CW17*CX17+CW16*CX16)/CX15</f>
        <v>0.1</v>
      </c>
      <c r="CX15" s="397">
        <f>CX16+CX17+CX18</f>
        <v>6000000</v>
      </c>
      <c r="CY15" s="401"/>
      <c r="CZ15" s="37">
        <f>CZ16+CZ17+CZ18</f>
        <v>48000</v>
      </c>
      <c r="DA15" s="37">
        <f>DA16+DA17+DA18</f>
        <v>144000</v>
      </c>
      <c r="DB15" s="37">
        <f>DB16+DB17+DB18</f>
        <v>4800000</v>
      </c>
      <c r="DC15" s="36">
        <f>DC16+DC17+DC18</f>
        <v>4992000</v>
      </c>
      <c r="DD15" s="401"/>
      <c r="DE15" s="38">
        <f>DE16+DE17+DE18</f>
        <v>-60000</v>
      </c>
      <c r="DF15" s="37">
        <f>DF16+DF17+DF18</f>
        <v>5940000</v>
      </c>
      <c r="DG15" s="38">
        <f>DG16+DG17+DG18</f>
        <v>60000</v>
      </c>
      <c r="DH15" s="42"/>
      <c r="DI15" s="31"/>
    </row>
    <row r="16" spans="1:113" ht="19.5" customHeight="1" x14ac:dyDescent="0.55000000000000004">
      <c r="A16" s="45"/>
      <c r="B16" s="393" t="s">
        <v>16</v>
      </c>
      <c r="C16" s="41">
        <f t="shared" ref="C16:C22" si="10">SUM(D16:F16)</f>
        <v>5000000</v>
      </c>
      <c r="D16" s="48">
        <v>1000000</v>
      </c>
      <c r="E16" s="48">
        <v>3000000</v>
      </c>
      <c r="F16" s="48">
        <v>1000000</v>
      </c>
      <c r="G16" s="48">
        <v>1000000</v>
      </c>
      <c r="H16" s="339"/>
      <c r="I16" s="259">
        <v>0.01</v>
      </c>
      <c r="J16" s="254">
        <v>0.1</v>
      </c>
      <c r="K16" s="48">
        <v>1000000</v>
      </c>
      <c r="L16" s="259">
        <v>0.01</v>
      </c>
      <c r="M16" s="254">
        <v>0.1</v>
      </c>
      <c r="N16" s="48">
        <v>1000000</v>
      </c>
      <c r="O16" s="254">
        <v>0.1</v>
      </c>
      <c r="P16" s="48">
        <v>1000000</v>
      </c>
      <c r="Q16" s="339"/>
      <c r="R16" s="48">
        <v>8000</v>
      </c>
      <c r="S16" s="48">
        <v>24000</v>
      </c>
      <c r="T16" s="48">
        <v>800000</v>
      </c>
      <c r="U16" s="36">
        <f>SUM(R16:T16)</f>
        <v>832000</v>
      </c>
      <c r="V16" s="42"/>
      <c r="W16" s="41">
        <v>1000000</v>
      </c>
      <c r="X16" s="31"/>
      <c r="Y16" s="41">
        <v>1000000</v>
      </c>
      <c r="Z16" s="308"/>
      <c r="AA16" s="49">
        <v>1000000</v>
      </c>
      <c r="AB16" s="49">
        <v>1000000</v>
      </c>
      <c r="AC16" s="49">
        <v>1000000</v>
      </c>
      <c r="AD16" s="308"/>
      <c r="AE16" s="49">
        <v>1000000</v>
      </c>
      <c r="AF16" s="49">
        <v>1000000</v>
      </c>
      <c r="AG16" s="49">
        <v>1000000</v>
      </c>
      <c r="AH16" s="39"/>
      <c r="AI16" s="259">
        <v>0.01</v>
      </c>
      <c r="AJ16" s="254">
        <v>0.1</v>
      </c>
      <c r="AK16" s="48">
        <v>1000000</v>
      </c>
      <c r="AL16" s="259">
        <v>0.01</v>
      </c>
      <c r="AM16" s="254">
        <v>0.1</v>
      </c>
      <c r="AN16" s="48">
        <v>1000000</v>
      </c>
      <c r="AO16" s="254">
        <v>0.1</v>
      </c>
      <c r="AP16" s="48">
        <v>1000000</v>
      </c>
      <c r="AQ16" s="39"/>
      <c r="AR16" s="37">
        <v>8000</v>
      </c>
      <c r="AS16" s="37">
        <v>24000</v>
      </c>
      <c r="AT16" s="37">
        <v>800000</v>
      </c>
      <c r="AU16" s="36">
        <f>SUM(AR16:AT16)</f>
        <v>832000</v>
      </c>
      <c r="AV16" s="39"/>
      <c r="AW16" s="38">
        <v>-10000</v>
      </c>
      <c r="AX16" s="37">
        <v>990000</v>
      </c>
      <c r="AY16" s="38">
        <v>10000</v>
      </c>
      <c r="AZ16" s="42"/>
      <c r="BA16" s="41">
        <v>1000000</v>
      </c>
      <c r="BB16" s="31"/>
      <c r="BC16" s="41">
        <v>1000000</v>
      </c>
      <c r="BD16" s="308"/>
      <c r="BE16" s="49">
        <v>1000000</v>
      </c>
      <c r="BF16" s="49">
        <v>1000000</v>
      </c>
      <c r="BG16" s="49">
        <v>1000000</v>
      </c>
      <c r="BH16" s="308"/>
      <c r="BI16" s="49">
        <v>1000000</v>
      </c>
      <c r="BJ16" s="49">
        <v>1000000</v>
      </c>
      <c r="BK16" s="49">
        <v>1000000</v>
      </c>
      <c r="BL16" s="39"/>
      <c r="BM16" s="259">
        <v>0.01</v>
      </c>
      <c r="BN16" s="254">
        <v>0.1</v>
      </c>
      <c r="BO16" s="48">
        <v>1000000</v>
      </c>
      <c r="BP16" s="259">
        <v>0.01</v>
      </c>
      <c r="BQ16" s="254">
        <v>0.1</v>
      </c>
      <c r="BR16" s="48">
        <v>1000000</v>
      </c>
      <c r="BS16" s="254">
        <v>0.1</v>
      </c>
      <c r="BT16" s="48">
        <v>1000000</v>
      </c>
      <c r="BU16" s="39"/>
      <c r="BV16" s="37">
        <v>8000</v>
      </c>
      <c r="BW16" s="37">
        <v>24000</v>
      </c>
      <c r="BX16" s="37">
        <v>800000</v>
      </c>
      <c r="BY16" s="36">
        <f>SUM(BV16:BX16)</f>
        <v>832000</v>
      </c>
      <c r="BZ16" s="39"/>
      <c r="CA16" s="38">
        <v>-10000</v>
      </c>
      <c r="CB16" s="37">
        <v>990000</v>
      </c>
      <c r="CC16" s="38">
        <v>10000</v>
      </c>
      <c r="CD16" s="42"/>
      <c r="CE16" s="41">
        <v>1000000</v>
      </c>
      <c r="CF16" s="31"/>
      <c r="CG16" s="41">
        <v>1000000</v>
      </c>
      <c r="CH16" s="308"/>
      <c r="CI16" s="49">
        <v>1000000</v>
      </c>
      <c r="CJ16" s="49">
        <v>1000000</v>
      </c>
      <c r="CK16" s="49">
        <v>1000000</v>
      </c>
      <c r="CL16" s="308"/>
      <c r="CM16" s="49">
        <v>1000000</v>
      </c>
      <c r="CN16" s="49">
        <v>1000000</v>
      </c>
      <c r="CO16" s="49">
        <v>1000000</v>
      </c>
      <c r="CP16" s="39"/>
      <c r="CQ16" s="259">
        <v>0.01</v>
      </c>
      <c r="CR16" s="254">
        <v>0.1</v>
      </c>
      <c r="CS16" s="48">
        <v>1000000</v>
      </c>
      <c r="CT16" s="259">
        <v>0.01</v>
      </c>
      <c r="CU16" s="254">
        <v>0.1</v>
      </c>
      <c r="CV16" s="48">
        <v>1000000</v>
      </c>
      <c r="CW16" s="254">
        <v>0.1</v>
      </c>
      <c r="CX16" s="48">
        <v>1000000</v>
      </c>
      <c r="CY16" s="39"/>
      <c r="CZ16" s="37">
        <v>8000</v>
      </c>
      <c r="DA16" s="37">
        <v>24000</v>
      </c>
      <c r="DB16" s="37">
        <v>800000</v>
      </c>
      <c r="DC16" s="36">
        <f>SUM(CZ16:DB16)</f>
        <v>832000</v>
      </c>
      <c r="DD16" s="39"/>
      <c r="DE16" s="38">
        <v>-10000</v>
      </c>
      <c r="DF16" s="37">
        <v>990000</v>
      </c>
      <c r="DG16" s="38">
        <v>10000</v>
      </c>
      <c r="DH16" s="42"/>
      <c r="DI16" s="31"/>
    </row>
    <row r="17" spans="1:113" ht="19.5" customHeight="1" x14ac:dyDescent="0.55000000000000004">
      <c r="A17" s="45"/>
      <c r="B17" s="393" t="s">
        <v>14</v>
      </c>
      <c r="C17" s="41">
        <f t="shared" si="10"/>
        <v>5000000</v>
      </c>
      <c r="D17" s="48">
        <v>1000000</v>
      </c>
      <c r="E17" s="48">
        <v>3000000</v>
      </c>
      <c r="F17" s="48">
        <v>1000000</v>
      </c>
      <c r="G17" s="48">
        <v>1000000</v>
      </c>
      <c r="H17" s="339"/>
      <c r="I17" s="259">
        <v>0.01</v>
      </c>
      <c r="J17" s="254">
        <v>0.1</v>
      </c>
      <c r="K17" s="48">
        <v>1000000</v>
      </c>
      <c r="L17" s="259">
        <v>0.01</v>
      </c>
      <c r="M17" s="254">
        <v>0.1</v>
      </c>
      <c r="N17" s="48">
        <v>1000000</v>
      </c>
      <c r="O17" s="254">
        <v>0.1</v>
      </c>
      <c r="P17" s="48">
        <v>1000000</v>
      </c>
      <c r="Q17" s="339"/>
      <c r="R17" s="48">
        <v>8000</v>
      </c>
      <c r="S17" s="48">
        <v>24000</v>
      </c>
      <c r="T17" s="48">
        <v>800000</v>
      </c>
      <c r="U17" s="36">
        <f>SUM(R17:T17)</f>
        <v>832000</v>
      </c>
      <c r="V17" s="42"/>
      <c r="W17" s="41">
        <v>1000000</v>
      </c>
      <c r="X17" s="31"/>
      <c r="Y17" s="41">
        <v>1000000</v>
      </c>
      <c r="Z17" s="308"/>
      <c r="AA17" s="40">
        <v>1000000</v>
      </c>
      <c r="AB17" s="40">
        <v>1000000</v>
      </c>
      <c r="AC17" s="40">
        <v>1000000</v>
      </c>
      <c r="AD17" s="308"/>
      <c r="AE17" s="40">
        <v>1000000</v>
      </c>
      <c r="AF17" s="40">
        <v>1000000</v>
      </c>
      <c r="AG17" s="40">
        <v>1000000</v>
      </c>
      <c r="AH17" s="39"/>
      <c r="AI17" s="259">
        <v>0.01</v>
      </c>
      <c r="AJ17" s="254">
        <v>0.1</v>
      </c>
      <c r="AK17" s="48">
        <v>1000000</v>
      </c>
      <c r="AL17" s="259">
        <v>0.01</v>
      </c>
      <c r="AM17" s="254">
        <v>0.1</v>
      </c>
      <c r="AN17" s="48">
        <v>1000000</v>
      </c>
      <c r="AO17" s="254">
        <v>0.1</v>
      </c>
      <c r="AP17" s="48">
        <v>1000000</v>
      </c>
      <c r="AQ17" s="39"/>
      <c r="AR17" s="37">
        <v>8000</v>
      </c>
      <c r="AS17" s="37">
        <v>24000</v>
      </c>
      <c r="AT17" s="37">
        <v>800000</v>
      </c>
      <c r="AU17" s="36">
        <f>SUM(AR17:AT17)</f>
        <v>832000</v>
      </c>
      <c r="AV17" s="39"/>
      <c r="AW17" s="38">
        <v>-10000</v>
      </c>
      <c r="AX17" s="37">
        <v>990000</v>
      </c>
      <c r="AY17" s="38">
        <v>10000</v>
      </c>
      <c r="AZ17" s="42"/>
      <c r="BA17" s="41">
        <v>1000000</v>
      </c>
      <c r="BB17" s="31"/>
      <c r="BC17" s="41">
        <v>1000000</v>
      </c>
      <c r="BD17" s="308"/>
      <c r="BE17" s="40">
        <v>1000000</v>
      </c>
      <c r="BF17" s="40">
        <v>1000000</v>
      </c>
      <c r="BG17" s="40">
        <v>1000000</v>
      </c>
      <c r="BH17" s="308"/>
      <c r="BI17" s="40">
        <v>1000000</v>
      </c>
      <c r="BJ17" s="40">
        <v>1000000</v>
      </c>
      <c r="BK17" s="40">
        <v>1000000</v>
      </c>
      <c r="BL17" s="39"/>
      <c r="BM17" s="259">
        <v>0.01</v>
      </c>
      <c r="BN17" s="254">
        <v>0.1</v>
      </c>
      <c r="BO17" s="48">
        <v>1000000</v>
      </c>
      <c r="BP17" s="259">
        <v>0.01</v>
      </c>
      <c r="BQ17" s="254">
        <v>0.1</v>
      </c>
      <c r="BR17" s="48">
        <v>1000000</v>
      </c>
      <c r="BS17" s="254">
        <v>0.1</v>
      </c>
      <c r="BT17" s="48">
        <v>1000000</v>
      </c>
      <c r="BU17" s="39"/>
      <c r="BV17" s="37">
        <v>8000</v>
      </c>
      <c r="BW17" s="37">
        <v>24000</v>
      </c>
      <c r="BX17" s="37">
        <v>800000</v>
      </c>
      <c r="BY17" s="36">
        <f>SUM(BV17:BX17)</f>
        <v>832000</v>
      </c>
      <c r="BZ17" s="39"/>
      <c r="CA17" s="38">
        <v>-10000</v>
      </c>
      <c r="CB17" s="37">
        <v>990000</v>
      </c>
      <c r="CC17" s="38">
        <v>10000</v>
      </c>
      <c r="CD17" s="42"/>
      <c r="CE17" s="41">
        <v>1000000</v>
      </c>
      <c r="CF17" s="31"/>
      <c r="CG17" s="41">
        <v>1000000</v>
      </c>
      <c r="CH17" s="308"/>
      <c r="CI17" s="40">
        <v>1000000</v>
      </c>
      <c r="CJ17" s="40">
        <v>1000000</v>
      </c>
      <c r="CK17" s="40">
        <v>1000000</v>
      </c>
      <c r="CL17" s="308"/>
      <c r="CM17" s="40">
        <v>1000000</v>
      </c>
      <c r="CN17" s="40">
        <v>1000000</v>
      </c>
      <c r="CO17" s="40">
        <v>1000000</v>
      </c>
      <c r="CP17" s="39"/>
      <c r="CQ17" s="259">
        <v>0.01</v>
      </c>
      <c r="CR17" s="254">
        <v>0.1</v>
      </c>
      <c r="CS17" s="48">
        <v>1000000</v>
      </c>
      <c r="CT17" s="259">
        <v>0.01</v>
      </c>
      <c r="CU17" s="254">
        <v>0.1</v>
      </c>
      <c r="CV17" s="48">
        <v>1000000</v>
      </c>
      <c r="CW17" s="254">
        <v>0.1</v>
      </c>
      <c r="CX17" s="48">
        <v>1000000</v>
      </c>
      <c r="CY17" s="39"/>
      <c r="CZ17" s="37">
        <v>8000</v>
      </c>
      <c r="DA17" s="37">
        <v>24000</v>
      </c>
      <c r="DB17" s="37">
        <v>800000</v>
      </c>
      <c r="DC17" s="36">
        <f>SUM(CZ17:DB17)</f>
        <v>832000</v>
      </c>
      <c r="DD17" s="39"/>
      <c r="DE17" s="38">
        <v>-10000</v>
      </c>
      <c r="DF17" s="37">
        <v>990000</v>
      </c>
      <c r="DG17" s="38">
        <v>10000</v>
      </c>
      <c r="DH17" s="42"/>
      <c r="DI17" s="31"/>
    </row>
    <row r="18" spans="1:113" ht="19.5" customHeight="1" x14ac:dyDescent="0.55000000000000004">
      <c r="A18" s="45"/>
      <c r="B18" s="393" t="s">
        <v>89</v>
      </c>
      <c r="C18" s="44">
        <f>SUM(D18:F18)</f>
        <v>20000000</v>
      </c>
      <c r="D18" s="43">
        <f>SUM(D19:D22)</f>
        <v>4000000</v>
      </c>
      <c r="E18" s="43">
        <f>SUM(E19:E22)</f>
        <v>12000000</v>
      </c>
      <c r="F18" s="43">
        <f>SUM(F19:F22)</f>
        <v>4000000</v>
      </c>
      <c r="G18" s="43">
        <f>SUM(G19:G22)</f>
        <v>4000000</v>
      </c>
      <c r="H18" s="340"/>
      <c r="I18" s="259">
        <f>SUMPRODUCT(I19:I22,K19:K22)/SUM(K19:K22)</f>
        <v>0.01</v>
      </c>
      <c r="J18" s="254">
        <f>SUMPRODUCT(J19:J22,K19:K22)/SUM(K19:K22)</f>
        <v>0.1</v>
      </c>
      <c r="K18" s="49">
        <f>SUM(K19:K22)</f>
        <v>4000000</v>
      </c>
      <c r="L18" s="259">
        <f>SUMPRODUCT(L19:L22,N19:N22)/SUM(N19:N22)</f>
        <v>0.01</v>
      </c>
      <c r="M18" s="254">
        <f>SUMPRODUCT(M19:M22,N19:N22)/SUM(N19:N22)</f>
        <v>0.1</v>
      </c>
      <c r="N18" s="49">
        <f>SUM(N19:N22)</f>
        <v>4000000</v>
      </c>
      <c r="O18" s="254">
        <f>SUMPRODUCT(O19:O22,P19:P22)/SUM(P19:P22)</f>
        <v>0.1</v>
      </c>
      <c r="P18" s="49">
        <f>SUM(P19:P22)</f>
        <v>4000000</v>
      </c>
      <c r="Q18" s="340"/>
      <c r="R18" s="48">
        <f>SUM(R19:R22)</f>
        <v>32000</v>
      </c>
      <c r="S18" s="48">
        <f>SUM(S19:S22)</f>
        <v>96000</v>
      </c>
      <c r="T18" s="48">
        <f>SUM(T19:T22)</f>
        <v>3200000</v>
      </c>
      <c r="U18" s="36">
        <f>SUM(U19:U22)</f>
        <v>3328000</v>
      </c>
      <c r="V18" s="42"/>
      <c r="W18" s="41">
        <f>SUM(W19:W22)</f>
        <v>4000000</v>
      </c>
      <c r="X18" s="31"/>
      <c r="Y18" s="41">
        <f>SUM(Y19:Y22)</f>
        <v>4000000</v>
      </c>
      <c r="Z18" s="308"/>
      <c r="AA18" s="40">
        <f>SUM(AA19:AA22)</f>
        <v>4000000</v>
      </c>
      <c r="AB18" s="40">
        <f>SUM(AB19:AB22)</f>
        <v>4000000</v>
      </c>
      <c r="AC18" s="40">
        <f>SUM(AC19:AC22)</f>
        <v>4000000</v>
      </c>
      <c r="AD18" s="308"/>
      <c r="AE18" s="40">
        <f>SUM(AE19:AE22)</f>
        <v>4000000</v>
      </c>
      <c r="AF18" s="40">
        <f>SUM(AF19:AF22)</f>
        <v>4000000</v>
      </c>
      <c r="AG18" s="40">
        <f>SUM(AG19:AG22)</f>
        <v>4000000</v>
      </c>
      <c r="AH18" s="39"/>
      <c r="AI18" s="259">
        <f>SUMPRODUCT(AI19:AI22,AK19:AK22)/SUM(AK19:AK22)</f>
        <v>0.01</v>
      </c>
      <c r="AJ18" s="254">
        <f>SUMPRODUCT(AJ19:AJ22,AK19:AK22)/SUM(AK19:AK22)</f>
        <v>0.1</v>
      </c>
      <c r="AK18" s="49">
        <f>SUM(AK19:AK22)</f>
        <v>4000000</v>
      </c>
      <c r="AL18" s="259">
        <f>SUMPRODUCT(AL19:AL22,AN19:AN22)/SUM(AN19:AN22)</f>
        <v>0.01</v>
      </c>
      <c r="AM18" s="254">
        <f>SUMPRODUCT(AM19:AM22,AN19:AN22)/SUM(AN19:AN22)</f>
        <v>0.1</v>
      </c>
      <c r="AN18" s="49">
        <f>SUM(AN19:AN22)</f>
        <v>4000000</v>
      </c>
      <c r="AO18" s="254">
        <f>SUMPRODUCT(AO19:AO22,AP19:AP22)/SUM(AP19:AP22)</f>
        <v>0.1</v>
      </c>
      <c r="AP18" s="49">
        <f>SUM(AP19:AP22)</f>
        <v>4000000</v>
      </c>
      <c r="AQ18" s="39"/>
      <c r="AR18" s="37">
        <f>SUM(AR19:AR22)</f>
        <v>32000</v>
      </c>
      <c r="AS18" s="37">
        <f>SUM(AS19:AS22)</f>
        <v>96000</v>
      </c>
      <c r="AT18" s="37">
        <f>SUM(AT19:AT22)</f>
        <v>3200000</v>
      </c>
      <c r="AU18" s="36">
        <f>SUM(AU19:AU22)</f>
        <v>3328000</v>
      </c>
      <c r="AV18" s="39"/>
      <c r="AW18" s="38">
        <f>SUM(AW19:AW22)</f>
        <v>-40000</v>
      </c>
      <c r="AX18" s="37">
        <f>SUM(AX19:AX22)</f>
        <v>3960000</v>
      </c>
      <c r="AY18" s="38">
        <f>SUM(AY19:AY22)</f>
        <v>40000</v>
      </c>
      <c r="AZ18" s="42"/>
      <c r="BA18" s="41">
        <f>SUM(BA19:BA22)</f>
        <v>4000000</v>
      </c>
      <c r="BB18" s="31"/>
      <c r="BC18" s="41">
        <f>SUM(BC19:BC22)</f>
        <v>4000000</v>
      </c>
      <c r="BD18" s="308"/>
      <c r="BE18" s="40">
        <f>SUM(BE19:BE22)</f>
        <v>4000000</v>
      </c>
      <c r="BF18" s="40">
        <f>SUM(BF19:BF22)</f>
        <v>4000000</v>
      </c>
      <c r="BG18" s="40">
        <f>SUM(BG19:BG22)</f>
        <v>4000000</v>
      </c>
      <c r="BH18" s="308"/>
      <c r="BI18" s="40">
        <f>SUM(BI19:BI22)</f>
        <v>4000000</v>
      </c>
      <c r="BJ18" s="40">
        <f>SUM(BJ19:BJ22)</f>
        <v>4000000</v>
      </c>
      <c r="BK18" s="40">
        <f>SUM(BK19:BK22)</f>
        <v>4000000</v>
      </c>
      <c r="BL18" s="39"/>
      <c r="BM18" s="259">
        <f>SUMPRODUCT(BM19:BM22,BO19:BO22)/SUM(BO19:BO22)</f>
        <v>0.01</v>
      </c>
      <c r="BN18" s="254">
        <f>SUMPRODUCT(BN19:BN22,BO19:BO22)/SUM(BO19:BO22)</f>
        <v>0.1</v>
      </c>
      <c r="BO18" s="49">
        <f>SUM(BO19:BO22)</f>
        <v>4000000</v>
      </c>
      <c r="BP18" s="259">
        <f>SUMPRODUCT(BP19:BP22,BR19:BR22)/SUM(BR19:BR22)</f>
        <v>0.01</v>
      </c>
      <c r="BQ18" s="254">
        <f>SUMPRODUCT(BQ19:BQ22,BR19:BR22)/SUM(BR19:BR22)</f>
        <v>0.1</v>
      </c>
      <c r="BR18" s="49">
        <f>SUM(BR19:BR22)</f>
        <v>4000000</v>
      </c>
      <c r="BS18" s="254">
        <f>SUMPRODUCT(BS19:BS22,BT19:BT22)/SUM(BT19:BT22)</f>
        <v>0.1</v>
      </c>
      <c r="BT18" s="49">
        <f>SUM(BT19:BT22)</f>
        <v>4000000</v>
      </c>
      <c r="BU18" s="39"/>
      <c r="BV18" s="37">
        <f>SUM(BV19:BV22)</f>
        <v>32000</v>
      </c>
      <c r="BW18" s="37">
        <f>SUM(BW19:BW22)</f>
        <v>96000</v>
      </c>
      <c r="BX18" s="37">
        <f>SUM(BX19:BX22)</f>
        <v>3200000</v>
      </c>
      <c r="BY18" s="36">
        <f>SUM(BY19:BY22)</f>
        <v>3328000</v>
      </c>
      <c r="BZ18" s="39"/>
      <c r="CA18" s="38">
        <f>SUM(CA19:CA22)</f>
        <v>-40000</v>
      </c>
      <c r="CB18" s="37">
        <f>SUM(CB19:CB22)</f>
        <v>3960000</v>
      </c>
      <c r="CC18" s="38">
        <f>SUM(CC19:CC22)</f>
        <v>40000</v>
      </c>
      <c r="CD18" s="42"/>
      <c r="CE18" s="41">
        <f>SUM(CE19:CE22)</f>
        <v>4000000</v>
      </c>
      <c r="CF18" s="31"/>
      <c r="CG18" s="41">
        <f>SUM(CG19:CG22)</f>
        <v>4000000</v>
      </c>
      <c r="CH18" s="308"/>
      <c r="CI18" s="40">
        <f>SUM(CI19:CI22)</f>
        <v>4000000</v>
      </c>
      <c r="CJ18" s="40">
        <f>SUM(CJ19:CJ22)</f>
        <v>4000000</v>
      </c>
      <c r="CK18" s="40">
        <f>SUM(CK19:CK22)</f>
        <v>4000000</v>
      </c>
      <c r="CL18" s="308"/>
      <c r="CM18" s="40">
        <f>SUM(CM19:CM22)</f>
        <v>4000000</v>
      </c>
      <c r="CN18" s="40">
        <f>SUM(CN19:CN22)</f>
        <v>4000000</v>
      </c>
      <c r="CO18" s="40">
        <f>SUM(CO19:CO22)</f>
        <v>4000000</v>
      </c>
      <c r="CP18" s="39"/>
      <c r="CQ18" s="259">
        <f>SUMPRODUCT(CQ19:CQ22,CS19:CS22)/SUM(CS19:CS22)</f>
        <v>0.01</v>
      </c>
      <c r="CR18" s="254">
        <f>SUMPRODUCT(CR19:CR22,CS19:CS22)/SUM(CS19:CS22)</f>
        <v>0.1</v>
      </c>
      <c r="CS18" s="49">
        <f>SUM(CS19:CS22)</f>
        <v>4000000</v>
      </c>
      <c r="CT18" s="259">
        <f>SUMPRODUCT(CT19:CT22,CV19:CV22)/SUM(CV19:CV22)</f>
        <v>0.01</v>
      </c>
      <c r="CU18" s="254">
        <f>SUMPRODUCT(CU19:CU22,CV19:CV22)/SUM(CV19:CV22)</f>
        <v>0.1</v>
      </c>
      <c r="CV18" s="49">
        <f>SUM(CV19:CV22)</f>
        <v>4000000</v>
      </c>
      <c r="CW18" s="254">
        <f>SUMPRODUCT(CW19:CW22,CX19:CX22)/SUM(CX19:CX22)</f>
        <v>0.1</v>
      </c>
      <c r="CX18" s="49">
        <f>SUM(CX19:CX22)</f>
        <v>4000000</v>
      </c>
      <c r="CY18" s="39"/>
      <c r="CZ18" s="37">
        <f>SUM(CZ19:CZ22)</f>
        <v>32000</v>
      </c>
      <c r="DA18" s="37">
        <f>SUM(DA19:DA22)</f>
        <v>96000</v>
      </c>
      <c r="DB18" s="37">
        <f>SUM(DB19:DB22)</f>
        <v>3200000</v>
      </c>
      <c r="DC18" s="36">
        <f>SUM(DC19:DC22)</f>
        <v>3328000</v>
      </c>
      <c r="DD18" s="39"/>
      <c r="DE18" s="38">
        <f>SUM(DE19:DE22)</f>
        <v>-40000</v>
      </c>
      <c r="DF18" s="37">
        <f>SUM(DF19:DF22)</f>
        <v>3960000</v>
      </c>
      <c r="DG18" s="38">
        <f>SUM(DG19:DG22)</f>
        <v>40000</v>
      </c>
      <c r="DH18" s="42"/>
      <c r="DI18" s="31"/>
    </row>
    <row r="19" spans="1:113" ht="19.5" customHeight="1" x14ac:dyDescent="0.55000000000000004">
      <c r="A19" s="30"/>
      <c r="B19" s="395" t="s">
        <v>10</v>
      </c>
      <c r="C19" s="29">
        <f t="shared" si="10"/>
        <v>5000000</v>
      </c>
      <c r="D19" s="33">
        <v>1000000</v>
      </c>
      <c r="E19" s="33">
        <v>3000000</v>
      </c>
      <c r="F19" s="33">
        <v>1000000</v>
      </c>
      <c r="G19" s="33">
        <v>1000000</v>
      </c>
      <c r="H19" s="34"/>
      <c r="I19" s="252">
        <v>0.01</v>
      </c>
      <c r="J19" s="253">
        <v>0.1</v>
      </c>
      <c r="K19" s="33">
        <v>1000000</v>
      </c>
      <c r="L19" s="252">
        <v>0.01</v>
      </c>
      <c r="M19" s="253">
        <v>0.1</v>
      </c>
      <c r="N19" s="33">
        <v>1000000</v>
      </c>
      <c r="O19" s="253">
        <v>0.1</v>
      </c>
      <c r="P19" s="33">
        <v>1000000</v>
      </c>
      <c r="Q19" s="34"/>
      <c r="R19" s="34">
        <v>8000</v>
      </c>
      <c r="S19" s="34">
        <v>24000</v>
      </c>
      <c r="T19" s="33">
        <v>800000</v>
      </c>
      <c r="U19" s="220">
        <f>SUM(R19:T19)</f>
        <v>832000</v>
      </c>
      <c r="V19" s="32"/>
      <c r="W19" s="200">
        <v>1000000</v>
      </c>
      <c r="X19" s="31"/>
      <c r="Y19" s="200">
        <v>1000000</v>
      </c>
      <c r="Z19" s="309"/>
      <c r="AA19" s="28">
        <v>1000000</v>
      </c>
      <c r="AB19" s="28">
        <v>1000000</v>
      </c>
      <c r="AC19" s="28">
        <v>1000000</v>
      </c>
      <c r="AD19" s="309"/>
      <c r="AE19" s="28">
        <v>1000000</v>
      </c>
      <c r="AF19" s="28">
        <v>1000000</v>
      </c>
      <c r="AG19" s="28">
        <v>1000000</v>
      </c>
      <c r="AH19" s="27"/>
      <c r="AI19" s="252">
        <v>0.01</v>
      </c>
      <c r="AJ19" s="253">
        <v>0.1</v>
      </c>
      <c r="AK19" s="33">
        <v>1000000</v>
      </c>
      <c r="AL19" s="252">
        <v>0.01</v>
      </c>
      <c r="AM19" s="253">
        <v>0.1</v>
      </c>
      <c r="AN19" s="33">
        <v>1000000</v>
      </c>
      <c r="AO19" s="253">
        <v>0.1</v>
      </c>
      <c r="AP19" s="33">
        <v>1000000</v>
      </c>
      <c r="AQ19" s="27"/>
      <c r="AR19" s="26">
        <v>8000</v>
      </c>
      <c r="AS19" s="26">
        <v>24000</v>
      </c>
      <c r="AT19" s="26">
        <v>800000</v>
      </c>
      <c r="AU19" s="220">
        <f>SUM(AR19:AT19)</f>
        <v>832000</v>
      </c>
      <c r="AV19" s="27"/>
      <c r="AW19" s="26">
        <v>-10000</v>
      </c>
      <c r="AX19" s="35">
        <f>AG19+AW19</f>
        <v>990000</v>
      </c>
      <c r="AY19" s="26">
        <v>10000</v>
      </c>
      <c r="AZ19" s="32"/>
      <c r="BA19" s="200">
        <v>1000000</v>
      </c>
      <c r="BB19" s="31"/>
      <c r="BC19" s="200">
        <v>1000000</v>
      </c>
      <c r="BD19" s="309"/>
      <c r="BE19" s="28">
        <v>1000000</v>
      </c>
      <c r="BF19" s="28">
        <v>1000000</v>
      </c>
      <c r="BG19" s="28">
        <v>1000000</v>
      </c>
      <c r="BH19" s="309"/>
      <c r="BI19" s="28">
        <v>1000000</v>
      </c>
      <c r="BJ19" s="28">
        <v>1000000</v>
      </c>
      <c r="BK19" s="28">
        <v>1000000</v>
      </c>
      <c r="BL19" s="27"/>
      <c r="BM19" s="252">
        <v>0.01</v>
      </c>
      <c r="BN19" s="253">
        <v>0.1</v>
      </c>
      <c r="BO19" s="33">
        <v>1000000</v>
      </c>
      <c r="BP19" s="252">
        <v>0.01</v>
      </c>
      <c r="BQ19" s="253">
        <v>0.1</v>
      </c>
      <c r="BR19" s="33">
        <v>1000000</v>
      </c>
      <c r="BS19" s="253">
        <v>0.1</v>
      </c>
      <c r="BT19" s="33">
        <v>1000000</v>
      </c>
      <c r="BU19" s="27"/>
      <c r="BV19" s="26">
        <v>8000</v>
      </c>
      <c r="BW19" s="26">
        <v>24000</v>
      </c>
      <c r="BX19" s="26">
        <v>800000</v>
      </c>
      <c r="BY19" s="220">
        <f>SUM(BV19:BX19)</f>
        <v>832000</v>
      </c>
      <c r="BZ19" s="27"/>
      <c r="CA19" s="26">
        <v>-10000</v>
      </c>
      <c r="CB19" s="35">
        <f>BK19+CA19</f>
        <v>990000</v>
      </c>
      <c r="CC19" s="26">
        <v>10000</v>
      </c>
      <c r="CD19" s="32"/>
      <c r="CE19" s="200">
        <v>1000000</v>
      </c>
      <c r="CF19" s="31"/>
      <c r="CG19" s="200">
        <v>1000000</v>
      </c>
      <c r="CH19" s="309"/>
      <c r="CI19" s="28">
        <v>1000000</v>
      </c>
      <c r="CJ19" s="28">
        <v>1000000</v>
      </c>
      <c r="CK19" s="28">
        <v>1000000</v>
      </c>
      <c r="CL19" s="309"/>
      <c r="CM19" s="28">
        <v>1000000</v>
      </c>
      <c r="CN19" s="28">
        <v>1000000</v>
      </c>
      <c r="CO19" s="28">
        <v>1000000</v>
      </c>
      <c r="CP19" s="27"/>
      <c r="CQ19" s="252">
        <v>0.01</v>
      </c>
      <c r="CR19" s="253">
        <v>0.1</v>
      </c>
      <c r="CS19" s="33">
        <v>1000000</v>
      </c>
      <c r="CT19" s="252">
        <v>0.01</v>
      </c>
      <c r="CU19" s="253">
        <v>0.1</v>
      </c>
      <c r="CV19" s="33">
        <v>1000000</v>
      </c>
      <c r="CW19" s="253">
        <v>0.1</v>
      </c>
      <c r="CX19" s="33">
        <v>1000000</v>
      </c>
      <c r="CY19" s="27"/>
      <c r="CZ19" s="26">
        <v>8000</v>
      </c>
      <c r="DA19" s="26">
        <v>24000</v>
      </c>
      <c r="DB19" s="26">
        <v>800000</v>
      </c>
      <c r="DC19" s="220">
        <f>SUM(CZ19:DB19)</f>
        <v>832000</v>
      </c>
      <c r="DD19" s="27"/>
      <c r="DE19" s="26">
        <v>-10000</v>
      </c>
      <c r="DF19" s="35">
        <f>CO19+DE19</f>
        <v>990000</v>
      </c>
      <c r="DG19" s="26">
        <v>10000</v>
      </c>
      <c r="DH19" s="32"/>
      <c r="DI19" s="31"/>
    </row>
    <row r="20" spans="1:113" ht="19.5" customHeight="1" x14ac:dyDescent="0.55000000000000004">
      <c r="A20" s="30"/>
      <c r="B20" s="395" t="s">
        <v>9</v>
      </c>
      <c r="C20" s="29">
        <f t="shared" si="10"/>
        <v>5000000</v>
      </c>
      <c r="D20" s="33">
        <v>1000000</v>
      </c>
      <c r="E20" s="33">
        <v>3000000</v>
      </c>
      <c r="F20" s="33">
        <v>1000000</v>
      </c>
      <c r="G20" s="33">
        <v>1000000</v>
      </c>
      <c r="H20" s="34"/>
      <c r="I20" s="252">
        <v>0.01</v>
      </c>
      <c r="J20" s="253">
        <v>0.1</v>
      </c>
      <c r="K20" s="33">
        <v>1000000</v>
      </c>
      <c r="L20" s="252">
        <v>0.01</v>
      </c>
      <c r="M20" s="253">
        <v>0.1</v>
      </c>
      <c r="N20" s="33">
        <v>1000000</v>
      </c>
      <c r="O20" s="253">
        <v>0.1</v>
      </c>
      <c r="P20" s="33">
        <v>1000000</v>
      </c>
      <c r="Q20" s="34"/>
      <c r="R20" s="34">
        <v>8000</v>
      </c>
      <c r="S20" s="34">
        <v>24000</v>
      </c>
      <c r="T20" s="33">
        <v>800000</v>
      </c>
      <c r="U20" s="220">
        <f>SUM(R20:T20)</f>
        <v>832000</v>
      </c>
      <c r="V20" s="32"/>
      <c r="W20" s="200">
        <v>1000000</v>
      </c>
      <c r="X20" s="31"/>
      <c r="Y20" s="200">
        <v>1000000</v>
      </c>
      <c r="Z20" s="309"/>
      <c r="AA20" s="28">
        <v>1000000</v>
      </c>
      <c r="AB20" s="28">
        <v>1000000</v>
      </c>
      <c r="AC20" s="28">
        <v>1000000</v>
      </c>
      <c r="AD20" s="309"/>
      <c r="AE20" s="28">
        <v>1000000</v>
      </c>
      <c r="AF20" s="28">
        <v>1000000</v>
      </c>
      <c r="AG20" s="28">
        <v>1000000</v>
      </c>
      <c r="AH20" s="27"/>
      <c r="AI20" s="252">
        <v>0.01</v>
      </c>
      <c r="AJ20" s="253">
        <v>0.1</v>
      </c>
      <c r="AK20" s="33">
        <v>1000000</v>
      </c>
      <c r="AL20" s="252">
        <v>0.01</v>
      </c>
      <c r="AM20" s="253">
        <v>0.1</v>
      </c>
      <c r="AN20" s="33">
        <v>1000000</v>
      </c>
      <c r="AO20" s="253">
        <v>0.1</v>
      </c>
      <c r="AP20" s="33">
        <v>1000000</v>
      </c>
      <c r="AQ20" s="27"/>
      <c r="AR20" s="26">
        <v>8000</v>
      </c>
      <c r="AS20" s="26">
        <v>24000</v>
      </c>
      <c r="AT20" s="26">
        <v>800000</v>
      </c>
      <c r="AU20" s="220">
        <f>SUM(AR20:AT20)</f>
        <v>832000</v>
      </c>
      <c r="AV20" s="27"/>
      <c r="AW20" s="26">
        <v>-10000</v>
      </c>
      <c r="AX20" s="35">
        <f>AG20+AW20</f>
        <v>990000</v>
      </c>
      <c r="AY20" s="26">
        <v>10000</v>
      </c>
      <c r="AZ20" s="32"/>
      <c r="BA20" s="200">
        <v>1000000</v>
      </c>
      <c r="BB20" s="31"/>
      <c r="BC20" s="200">
        <v>1000000</v>
      </c>
      <c r="BD20" s="309"/>
      <c r="BE20" s="28">
        <v>1000000</v>
      </c>
      <c r="BF20" s="28">
        <v>1000000</v>
      </c>
      <c r="BG20" s="28">
        <v>1000000</v>
      </c>
      <c r="BH20" s="309"/>
      <c r="BI20" s="28">
        <v>1000000</v>
      </c>
      <c r="BJ20" s="28">
        <v>1000000</v>
      </c>
      <c r="BK20" s="28">
        <v>1000000</v>
      </c>
      <c r="BL20" s="27"/>
      <c r="BM20" s="252">
        <v>0.01</v>
      </c>
      <c r="BN20" s="253">
        <v>0.1</v>
      </c>
      <c r="BO20" s="33">
        <v>1000000</v>
      </c>
      <c r="BP20" s="252">
        <v>0.01</v>
      </c>
      <c r="BQ20" s="253">
        <v>0.1</v>
      </c>
      <c r="BR20" s="33">
        <v>1000000</v>
      </c>
      <c r="BS20" s="253">
        <v>0.1</v>
      </c>
      <c r="BT20" s="33">
        <v>1000000</v>
      </c>
      <c r="BU20" s="27"/>
      <c r="BV20" s="26">
        <v>8000</v>
      </c>
      <c r="BW20" s="26">
        <v>24000</v>
      </c>
      <c r="BX20" s="26">
        <v>800000</v>
      </c>
      <c r="BY20" s="220">
        <f>SUM(BV20:BX20)</f>
        <v>832000</v>
      </c>
      <c r="BZ20" s="27"/>
      <c r="CA20" s="26">
        <v>-10000</v>
      </c>
      <c r="CB20" s="35">
        <f>BK20+CA20</f>
        <v>990000</v>
      </c>
      <c r="CC20" s="26">
        <v>10000</v>
      </c>
      <c r="CD20" s="32"/>
      <c r="CE20" s="200">
        <v>1000000</v>
      </c>
      <c r="CF20" s="31"/>
      <c r="CG20" s="200">
        <v>1000000</v>
      </c>
      <c r="CH20" s="309"/>
      <c r="CI20" s="28">
        <v>1000000</v>
      </c>
      <c r="CJ20" s="28">
        <v>1000000</v>
      </c>
      <c r="CK20" s="28">
        <v>1000000</v>
      </c>
      <c r="CL20" s="309"/>
      <c r="CM20" s="28">
        <v>1000000</v>
      </c>
      <c r="CN20" s="28">
        <v>1000000</v>
      </c>
      <c r="CO20" s="28">
        <v>1000000</v>
      </c>
      <c r="CP20" s="27"/>
      <c r="CQ20" s="252">
        <v>0.01</v>
      </c>
      <c r="CR20" s="253">
        <v>0.1</v>
      </c>
      <c r="CS20" s="33">
        <v>1000000</v>
      </c>
      <c r="CT20" s="252">
        <v>0.01</v>
      </c>
      <c r="CU20" s="253">
        <v>0.1</v>
      </c>
      <c r="CV20" s="33">
        <v>1000000</v>
      </c>
      <c r="CW20" s="253">
        <v>0.1</v>
      </c>
      <c r="CX20" s="33">
        <v>1000000</v>
      </c>
      <c r="CY20" s="27"/>
      <c r="CZ20" s="26">
        <v>8000</v>
      </c>
      <c r="DA20" s="26">
        <v>24000</v>
      </c>
      <c r="DB20" s="26">
        <v>800000</v>
      </c>
      <c r="DC20" s="220">
        <f>SUM(CZ20:DB20)</f>
        <v>832000</v>
      </c>
      <c r="DD20" s="27"/>
      <c r="DE20" s="26">
        <v>-10000</v>
      </c>
      <c r="DF20" s="35">
        <f>CO20+DE20</f>
        <v>990000</v>
      </c>
      <c r="DG20" s="26">
        <v>10000</v>
      </c>
      <c r="DH20" s="32"/>
      <c r="DI20" s="31"/>
    </row>
    <row r="21" spans="1:113" ht="19.5" customHeight="1" x14ac:dyDescent="0.55000000000000004">
      <c r="A21" s="30"/>
      <c r="B21" s="395" t="s">
        <v>8</v>
      </c>
      <c r="C21" s="29">
        <f t="shared" si="10"/>
        <v>5000000</v>
      </c>
      <c r="D21" s="33">
        <v>1000000</v>
      </c>
      <c r="E21" s="33">
        <v>3000000</v>
      </c>
      <c r="F21" s="33">
        <v>1000000</v>
      </c>
      <c r="G21" s="33">
        <v>1000000</v>
      </c>
      <c r="H21" s="34"/>
      <c r="I21" s="252">
        <v>0.01</v>
      </c>
      <c r="J21" s="253">
        <v>0.1</v>
      </c>
      <c r="K21" s="33">
        <v>1000000</v>
      </c>
      <c r="L21" s="252">
        <v>0.01</v>
      </c>
      <c r="M21" s="253">
        <v>0.1</v>
      </c>
      <c r="N21" s="33">
        <v>1000000</v>
      </c>
      <c r="O21" s="253">
        <v>0.1</v>
      </c>
      <c r="P21" s="33">
        <v>1000000</v>
      </c>
      <c r="Q21" s="34"/>
      <c r="R21" s="34">
        <v>8000</v>
      </c>
      <c r="S21" s="34">
        <v>24000</v>
      </c>
      <c r="T21" s="33">
        <v>800000</v>
      </c>
      <c r="U21" s="220">
        <f>SUM(R21:T21)</f>
        <v>832000</v>
      </c>
      <c r="V21" s="32"/>
      <c r="W21" s="200">
        <v>1000000</v>
      </c>
      <c r="X21" s="31"/>
      <c r="Y21" s="200">
        <v>1000000</v>
      </c>
      <c r="Z21" s="309"/>
      <c r="AA21" s="28">
        <v>1000000</v>
      </c>
      <c r="AB21" s="28">
        <v>1000000</v>
      </c>
      <c r="AC21" s="28">
        <v>1000000</v>
      </c>
      <c r="AD21" s="309"/>
      <c r="AE21" s="28">
        <v>1000000</v>
      </c>
      <c r="AF21" s="28">
        <v>1000000</v>
      </c>
      <c r="AG21" s="28">
        <v>1000000</v>
      </c>
      <c r="AH21" s="27"/>
      <c r="AI21" s="252">
        <v>0.01</v>
      </c>
      <c r="AJ21" s="253">
        <v>0.1</v>
      </c>
      <c r="AK21" s="33">
        <v>1000000</v>
      </c>
      <c r="AL21" s="252">
        <v>0.01</v>
      </c>
      <c r="AM21" s="253">
        <v>0.1</v>
      </c>
      <c r="AN21" s="33">
        <v>1000000</v>
      </c>
      <c r="AO21" s="253">
        <v>0.1</v>
      </c>
      <c r="AP21" s="33">
        <v>1000000</v>
      </c>
      <c r="AQ21" s="27"/>
      <c r="AR21" s="26">
        <v>8000</v>
      </c>
      <c r="AS21" s="26">
        <v>24000</v>
      </c>
      <c r="AT21" s="26">
        <v>800000</v>
      </c>
      <c r="AU21" s="220">
        <f>SUM(AR21:AT21)</f>
        <v>832000</v>
      </c>
      <c r="AV21" s="27"/>
      <c r="AW21" s="26">
        <v>-10000</v>
      </c>
      <c r="AX21" s="35">
        <f>AG21+AW21</f>
        <v>990000</v>
      </c>
      <c r="AY21" s="26">
        <v>10000</v>
      </c>
      <c r="AZ21" s="32"/>
      <c r="BA21" s="200">
        <v>1000000</v>
      </c>
      <c r="BB21" s="31"/>
      <c r="BC21" s="200">
        <v>1000000</v>
      </c>
      <c r="BD21" s="309"/>
      <c r="BE21" s="28">
        <v>1000000</v>
      </c>
      <c r="BF21" s="28">
        <v>1000000</v>
      </c>
      <c r="BG21" s="28">
        <v>1000000</v>
      </c>
      <c r="BH21" s="309"/>
      <c r="BI21" s="28">
        <v>1000000</v>
      </c>
      <c r="BJ21" s="28">
        <v>1000000</v>
      </c>
      <c r="BK21" s="28">
        <v>1000000</v>
      </c>
      <c r="BL21" s="27"/>
      <c r="BM21" s="252">
        <v>0.01</v>
      </c>
      <c r="BN21" s="253">
        <v>0.1</v>
      </c>
      <c r="BO21" s="33">
        <v>1000000</v>
      </c>
      <c r="BP21" s="252">
        <v>0.01</v>
      </c>
      <c r="BQ21" s="253">
        <v>0.1</v>
      </c>
      <c r="BR21" s="33">
        <v>1000000</v>
      </c>
      <c r="BS21" s="253">
        <v>0.1</v>
      </c>
      <c r="BT21" s="33">
        <v>1000000</v>
      </c>
      <c r="BU21" s="27"/>
      <c r="BV21" s="26">
        <v>8000</v>
      </c>
      <c r="BW21" s="26">
        <v>24000</v>
      </c>
      <c r="BX21" s="26">
        <v>800000</v>
      </c>
      <c r="BY21" s="220">
        <f>SUM(BV21:BX21)</f>
        <v>832000</v>
      </c>
      <c r="BZ21" s="27"/>
      <c r="CA21" s="26">
        <v>-10000</v>
      </c>
      <c r="CB21" s="35">
        <f>BK21+CA21</f>
        <v>990000</v>
      </c>
      <c r="CC21" s="26">
        <v>10000</v>
      </c>
      <c r="CD21" s="32"/>
      <c r="CE21" s="200">
        <v>1000000</v>
      </c>
      <c r="CF21" s="31"/>
      <c r="CG21" s="200">
        <v>1000000</v>
      </c>
      <c r="CH21" s="309"/>
      <c r="CI21" s="28">
        <v>1000000</v>
      </c>
      <c r="CJ21" s="28">
        <v>1000000</v>
      </c>
      <c r="CK21" s="28">
        <v>1000000</v>
      </c>
      <c r="CL21" s="309"/>
      <c r="CM21" s="28">
        <v>1000000</v>
      </c>
      <c r="CN21" s="28">
        <v>1000000</v>
      </c>
      <c r="CO21" s="28">
        <v>1000000</v>
      </c>
      <c r="CP21" s="27"/>
      <c r="CQ21" s="252">
        <v>0.01</v>
      </c>
      <c r="CR21" s="253">
        <v>0.1</v>
      </c>
      <c r="CS21" s="33">
        <v>1000000</v>
      </c>
      <c r="CT21" s="252">
        <v>0.01</v>
      </c>
      <c r="CU21" s="253">
        <v>0.1</v>
      </c>
      <c r="CV21" s="33">
        <v>1000000</v>
      </c>
      <c r="CW21" s="253">
        <v>0.1</v>
      </c>
      <c r="CX21" s="33">
        <v>1000000</v>
      </c>
      <c r="CY21" s="27"/>
      <c r="CZ21" s="26">
        <v>8000</v>
      </c>
      <c r="DA21" s="26">
        <v>24000</v>
      </c>
      <c r="DB21" s="26">
        <v>800000</v>
      </c>
      <c r="DC21" s="220">
        <f>SUM(CZ21:DB21)</f>
        <v>832000</v>
      </c>
      <c r="DD21" s="27"/>
      <c r="DE21" s="26">
        <v>-10000</v>
      </c>
      <c r="DF21" s="35">
        <f>CO21+DE21</f>
        <v>990000</v>
      </c>
      <c r="DG21" s="26">
        <v>10000</v>
      </c>
      <c r="DH21" s="32"/>
      <c r="DI21" s="31"/>
    </row>
    <row r="22" spans="1:113" ht="19.5" customHeight="1" x14ac:dyDescent="0.55000000000000004">
      <c r="A22" s="30"/>
      <c r="B22" s="395" t="s">
        <v>7</v>
      </c>
      <c r="C22" s="29">
        <f t="shared" si="10"/>
        <v>5000000</v>
      </c>
      <c r="D22" s="33">
        <v>1000000</v>
      </c>
      <c r="E22" s="33">
        <v>3000000</v>
      </c>
      <c r="F22" s="33">
        <v>1000000</v>
      </c>
      <c r="G22" s="33">
        <v>1000000</v>
      </c>
      <c r="H22" s="34"/>
      <c r="I22" s="252">
        <v>0.01</v>
      </c>
      <c r="J22" s="253">
        <v>0.1</v>
      </c>
      <c r="K22" s="33">
        <v>1000000</v>
      </c>
      <c r="L22" s="252">
        <v>0.01</v>
      </c>
      <c r="M22" s="253">
        <v>0.1</v>
      </c>
      <c r="N22" s="33">
        <v>1000000</v>
      </c>
      <c r="O22" s="253">
        <v>0.1</v>
      </c>
      <c r="P22" s="33">
        <v>1000000</v>
      </c>
      <c r="Q22" s="34"/>
      <c r="R22" s="34">
        <v>8000</v>
      </c>
      <c r="S22" s="34">
        <v>24000</v>
      </c>
      <c r="T22" s="33">
        <v>800000</v>
      </c>
      <c r="U22" s="220">
        <f>SUM(R22:T22)</f>
        <v>832000</v>
      </c>
      <c r="V22" s="32"/>
      <c r="W22" s="200">
        <v>1000000</v>
      </c>
      <c r="X22" s="31"/>
      <c r="Y22" s="200">
        <v>1000000</v>
      </c>
      <c r="Z22" s="309"/>
      <c r="AA22" s="28">
        <v>1000000</v>
      </c>
      <c r="AB22" s="28">
        <v>1000000</v>
      </c>
      <c r="AC22" s="28">
        <v>1000000</v>
      </c>
      <c r="AD22" s="309"/>
      <c r="AE22" s="28">
        <v>1000000</v>
      </c>
      <c r="AF22" s="28">
        <v>1000000</v>
      </c>
      <c r="AG22" s="28">
        <v>1000000</v>
      </c>
      <c r="AH22" s="27"/>
      <c r="AI22" s="252">
        <v>0.01</v>
      </c>
      <c r="AJ22" s="253">
        <v>0.1</v>
      </c>
      <c r="AK22" s="33">
        <v>1000000</v>
      </c>
      <c r="AL22" s="252">
        <v>0.01</v>
      </c>
      <c r="AM22" s="253">
        <v>0.1</v>
      </c>
      <c r="AN22" s="33">
        <v>1000000</v>
      </c>
      <c r="AO22" s="253">
        <v>0.1</v>
      </c>
      <c r="AP22" s="33">
        <v>1000000</v>
      </c>
      <c r="AQ22" s="27"/>
      <c r="AR22" s="26">
        <v>8000</v>
      </c>
      <c r="AS22" s="26">
        <v>24000</v>
      </c>
      <c r="AT22" s="26">
        <v>800000</v>
      </c>
      <c r="AU22" s="220">
        <f>SUM(AR22:AT22)</f>
        <v>832000</v>
      </c>
      <c r="AV22" s="27"/>
      <c r="AW22" s="26">
        <v>-10000</v>
      </c>
      <c r="AX22" s="35">
        <f>AG22+AW22</f>
        <v>990000</v>
      </c>
      <c r="AY22" s="26">
        <v>10000</v>
      </c>
      <c r="AZ22" s="32"/>
      <c r="BA22" s="200">
        <v>1000000</v>
      </c>
      <c r="BB22" s="31"/>
      <c r="BC22" s="200">
        <v>1000000</v>
      </c>
      <c r="BD22" s="309"/>
      <c r="BE22" s="28">
        <v>1000000</v>
      </c>
      <c r="BF22" s="28">
        <v>1000000</v>
      </c>
      <c r="BG22" s="28">
        <v>1000000</v>
      </c>
      <c r="BH22" s="309"/>
      <c r="BI22" s="28">
        <v>1000000</v>
      </c>
      <c r="BJ22" s="28">
        <v>1000000</v>
      </c>
      <c r="BK22" s="28">
        <v>1000000</v>
      </c>
      <c r="BL22" s="27"/>
      <c r="BM22" s="252">
        <v>0.01</v>
      </c>
      <c r="BN22" s="253">
        <v>0.1</v>
      </c>
      <c r="BO22" s="33">
        <v>1000000</v>
      </c>
      <c r="BP22" s="252">
        <v>0.01</v>
      </c>
      <c r="BQ22" s="253">
        <v>0.1</v>
      </c>
      <c r="BR22" s="33">
        <v>1000000</v>
      </c>
      <c r="BS22" s="253">
        <v>0.1</v>
      </c>
      <c r="BT22" s="33">
        <v>1000000</v>
      </c>
      <c r="BU22" s="27"/>
      <c r="BV22" s="26">
        <v>8000</v>
      </c>
      <c r="BW22" s="26">
        <v>24000</v>
      </c>
      <c r="BX22" s="26">
        <v>800000</v>
      </c>
      <c r="BY22" s="220">
        <f>SUM(BV22:BX22)</f>
        <v>832000</v>
      </c>
      <c r="BZ22" s="27"/>
      <c r="CA22" s="26">
        <v>-10000</v>
      </c>
      <c r="CB22" s="35">
        <f>BK22+CA22</f>
        <v>990000</v>
      </c>
      <c r="CC22" s="26">
        <v>10000</v>
      </c>
      <c r="CD22" s="32"/>
      <c r="CE22" s="200">
        <v>1000000</v>
      </c>
      <c r="CF22" s="31"/>
      <c r="CG22" s="200">
        <v>1000000</v>
      </c>
      <c r="CH22" s="309"/>
      <c r="CI22" s="28">
        <v>1000000</v>
      </c>
      <c r="CJ22" s="28">
        <v>1000000</v>
      </c>
      <c r="CK22" s="28">
        <v>1000000</v>
      </c>
      <c r="CL22" s="309"/>
      <c r="CM22" s="28">
        <v>1000000</v>
      </c>
      <c r="CN22" s="28">
        <v>1000000</v>
      </c>
      <c r="CO22" s="28">
        <v>1000000</v>
      </c>
      <c r="CP22" s="27"/>
      <c r="CQ22" s="252">
        <v>0.01</v>
      </c>
      <c r="CR22" s="253">
        <v>0.1</v>
      </c>
      <c r="CS22" s="33">
        <v>1000000</v>
      </c>
      <c r="CT22" s="252">
        <v>0.01</v>
      </c>
      <c r="CU22" s="253">
        <v>0.1</v>
      </c>
      <c r="CV22" s="33">
        <v>1000000</v>
      </c>
      <c r="CW22" s="253">
        <v>0.1</v>
      </c>
      <c r="CX22" s="33">
        <v>1000000</v>
      </c>
      <c r="CY22" s="27"/>
      <c r="CZ22" s="26">
        <v>8000</v>
      </c>
      <c r="DA22" s="26">
        <v>24000</v>
      </c>
      <c r="DB22" s="26">
        <v>800000</v>
      </c>
      <c r="DC22" s="220">
        <f>SUM(CZ22:DB22)</f>
        <v>832000</v>
      </c>
      <c r="DD22" s="27"/>
      <c r="DE22" s="26">
        <v>-10000</v>
      </c>
      <c r="DF22" s="35">
        <f>CO22+DE22</f>
        <v>990000</v>
      </c>
      <c r="DG22" s="26">
        <v>10000</v>
      </c>
      <c r="DH22" s="32"/>
      <c r="DI22" s="31"/>
    </row>
    <row r="23" spans="1:113" ht="19.5" customHeight="1" x14ac:dyDescent="0.55000000000000004">
      <c r="A23" s="45"/>
      <c r="B23" s="396" t="s">
        <v>207</v>
      </c>
      <c r="C23" s="41">
        <f>C24+C38+C52+C56+C57</f>
        <v>155000000</v>
      </c>
      <c r="D23" s="48">
        <f>D24+D38+D52+D56+D57</f>
        <v>31000000</v>
      </c>
      <c r="E23" s="48">
        <f>E24+E38+E52+E56+E57</f>
        <v>93000000</v>
      </c>
      <c r="F23" s="48">
        <f>F24+F38+F52+F56+F57</f>
        <v>31000000</v>
      </c>
      <c r="G23" s="48">
        <f>G24+G38+G52+G56+G57</f>
        <v>31000000</v>
      </c>
      <c r="H23" s="398"/>
      <c r="I23" s="259">
        <f>(SUMPRODUCT(I57:I57,K57:K57)+I52*K52+I56*K56+I38*K38+I24*K24)/K23</f>
        <v>0.01</v>
      </c>
      <c r="J23" s="254">
        <f>(SUMPRODUCT(J57:J57,K57:K57)+J56*K56+J52*K52+J38*K38+J24*K24)/K23</f>
        <v>0.1</v>
      </c>
      <c r="K23" s="49">
        <f>K24+K38+K52+K56+K57</f>
        <v>31000000</v>
      </c>
      <c r="L23" s="259">
        <f>(SUMPRODUCT(L57:L57,N57:N57)+L52*N52+L56*N56+L38*N38+L24*N24)/N23</f>
        <v>0.01</v>
      </c>
      <c r="M23" s="254">
        <f>(SUMPRODUCT(M57:M57,N57:N57)+M56*N56+M52*N52+M38*N38+M24*N24)/N23</f>
        <v>0.1</v>
      </c>
      <c r="N23" s="49">
        <f>N24+N38+N52+N56+N57</f>
        <v>31000000</v>
      </c>
      <c r="O23" s="254">
        <f>(SUMPRODUCT(O57:O57,P57:P57)+O56*P56+O52*P52+O38*P38+O24*P24)/P23</f>
        <v>0.1</v>
      </c>
      <c r="P23" s="49">
        <f>P24+P38+P52+P56+P57</f>
        <v>31000000</v>
      </c>
      <c r="Q23" s="398"/>
      <c r="R23" s="48">
        <f>R24+R38+R52+R56+R57</f>
        <v>183000</v>
      </c>
      <c r="S23" s="48">
        <f>S24+S38+S52+S56+S57</f>
        <v>549000</v>
      </c>
      <c r="T23" s="48">
        <f>T24+T38+T52+T56+T57</f>
        <v>18300000</v>
      </c>
      <c r="U23" s="36">
        <f>U24+U38+U52+U56+U57</f>
        <v>19032000</v>
      </c>
      <c r="V23" s="10"/>
      <c r="W23" s="397">
        <f>W24+W38+W52+W56+W57</f>
        <v>31000000</v>
      </c>
      <c r="X23" s="399"/>
      <c r="Y23" s="41">
        <f>Y24+Y38+Y52+Y56+Y57</f>
        <v>31000000</v>
      </c>
      <c r="Z23" s="308"/>
      <c r="AA23" s="40">
        <f>AA24+AA38+AA52+AA56+AA57</f>
        <v>31000000</v>
      </c>
      <c r="AB23" s="40">
        <f>AB24+AB38+AB52+AB56+AB57</f>
        <v>31000000</v>
      </c>
      <c r="AC23" s="40">
        <f>AC24+AC38+AC52+AC56+AC57</f>
        <v>31000000</v>
      </c>
      <c r="AD23" s="308"/>
      <c r="AE23" s="40">
        <f>AE24+AE38+AE52+AE56+AE57</f>
        <v>31000000</v>
      </c>
      <c r="AF23" s="40">
        <f>AF24+AF38+AF52+AF56+AF57</f>
        <v>31000000</v>
      </c>
      <c r="AG23" s="40">
        <f>AG24+AG38+AG52+AG56+AG57</f>
        <v>31000000</v>
      </c>
      <c r="AH23" s="39"/>
      <c r="AI23" s="259">
        <f>(SUMPRODUCT(AI57:AI57,AK57:AK57)+AI52*AK52+AI56*AK56+AI38*AK38+AI24*AK24)/AK23</f>
        <v>0.01</v>
      </c>
      <c r="AJ23" s="254">
        <f>(SUMPRODUCT(AJ57:AJ57,AK57:AK57)+AJ56*AK56+AJ52*AK52+AJ38*AK38+AJ24*AK24)/AK23</f>
        <v>0.1</v>
      </c>
      <c r="AK23" s="49">
        <f>AK24+AK38+AK52+AK56+AK57</f>
        <v>31000000</v>
      </c>
      <c r="AL23" s="259">
        <f>(SUMPRODUCT(AL57:AL57,AN57:AN57)+AL52*AN52+AL56*AN56+AL38*AN38+AL24*AN24)/AN23</f>
        <v>0.01</v>
      </c>
      <c r="AM23" s="254">
        <f>(SUMPRODUCT(AM57:AM57,AN57:AN57)+AM56*AN56+AM52*AN52+AM38*AN38+AM24*AN24)/AN23</f>
        <v>0.1</v>
      </c>
      <c r="AN23" s="49">
        <f>AN24+AN38+AN52+AN56+AN57</f>
        <v>31000000</v>
      </c>
      <c r="AO23" s="254">
        <f>(SUMPRODUCT(AO57:AO57,AP57:AP57)+AO56*AP56+AO52*AP52+AO38*AP38+AO24*AP24)/AP23</f>
        <v>0.1</v>
      </c>
      <c r="AP23" s="49">
        <f>AP24+AP38+AP52+AP56+AP57</f>
        <v>31000000</v>
      </c>
      <c r="AQ23" s="39"/>
      <c r="AR23" s="37">
        <f>AR24+AR38+AR52+AR56+AR57</f>
        <v>366000</v>
      </c>
      <c r="AS23" s="37">
        <f>AS24+AS38+AS52+AS56+AS57</f>
        <v>1098000</v>
      </c>
      <c r="AT23" s="37">
        <f>AT24+AT38+AT52+AT56+AT57</f>
        <v>18300000</v>
      </c>
      <c r="AU23" s="36">
        <f>AU24+AU38+AU52+AU56+AU57</f>
        <v>19764000</v>
      </c>
      <c r="AV23" s="401"/>
      <c r="AW23" s="38">
        <f>AW24+AW38+AW52+AW56+AW57</f>
        <v>-310000</v>
      </c>
      <c r="AX23" s="37">
        <f>AX24+AX38+AX52+AX56+AX57</f>
        <v>30690000</v>
      </c>
      <c r="AY23" s="38">
        <f>AY24+AY38+AY52+AY56+AY57</f>
        <v>310000</v>
      </c>
      <c r="AZ23" s="10"/>
      <c r="BA23" s="397">
        <f>BA24+BA38+BA52+BA56+BA57</f>
        <v>31000000</v>
      </c>
      <c r="BB23" s="399"/>
      <c r="BC23" s="41">
        <f>BC24+BC38+BC52+BC56+BC57</f>
        <v>31000000</v>
      </c>
      <c r="BD23" s="308"/>
      <c r="BE23" s="40">
        <f>BE24+BE38+BE52+BE56+BE57</f>
        <v>31000000</v>
      </c>
      <c r="BF23" s="40">
        <f>BF24+BF38+BF52+BF56+BF57</f>
        <v>31000000</v>
      </c>
      <c r="BG23" s="40">
        <f>BG24+BG38+BG52+BG56+BG57</f>
        <v>31000000</v>
      </c>
      <c r="BH23" s="308"/>
      <c r="BI23" s="40">
        <f>BI24+BI38+BI52+BI56+BI57</f>
        <v>31000000</v>
      </c>
      <c r="BJ23" s="40">
        <f>BJ24+BJ38+BJ52+BJ56+BJ57</f>
        <v>31000000</v>
      </c>
      <c r="BK23" s="40">
        <f>BK24+BK38+BK52+BK56+BK57</f>
        <v>31000000</v>
      </c>
      <c r="BL23" s="39"/>
      <c r="BM23" s="259">
        <f>(SUMPRODUCT(BM57:BM57,BO57:BO57)+BM52*BO52+BM56*BO56+BM38*BO38+BM24*BO24)/BO23</f>
        <v>0.01</v>
      </c>
      <c r="BN23" s="254">
        <f>(SUMPRODUCT(BN57:BN57,BO57:BO57)+BN56*BO56+BN52*BO52+BN38*BO38+BN24*BO24)/BO23</f>
        <v>0.1</v>
      </c>
      <c r="BO23" s="49">
        <f>BO24+BO38+BO52+BO56+BO57</f>
        <v>31000000</v>
      </c>
      <c r="BP23" s="259">
        <f>(SUMPRODUCT(BP57:BP57,BR57:BR57)+BP52*BR52+BP56*BR56+BP38*BR38+BP24*BR24)/BR23</f>
        <v>0.01</v>
      </c>
      <c r="BQ23" s="254">
        <f>(SUMPRODUCT(BQ57:BQ57,BR57:BR57)+BQ56*BR56+BQ52*BR52+BQ38*BR38+BQ24*BR24)/BR23</f>
        <v>0.1</v>
      </c>
      <c r="BR23" s="49">
        <f>BR24+BR38+BR52+BR56+BR57</f>
        <v>31000000</v>
      </c>
      <c r="BS23" s="254">
        <f>(SUMPRODUCT(BS57:BS57,BT57:BT57)+BS56*BT56+BS52*BT52+BS38*BT38+BS24*BT24)/BT23</f>
        <v>0.1</v>
      </c>
      <c r="BT23" s="49">
        <f>BT24+BT38+BT52+BT56+BT57</f>
        <v>31000000</v>
      </c>
      <c r="BU23" s="39"/>
      <c r="BV23" s="37">
        <f>BV24+BV38+BV52+BV56+BV57</f>
        <v>366000</v>
      </c>
      <c r="BW23" s="37">
        <f>BW24+BW38+BW52+BW56+BW57</f>
        <v>1098000</v>
      </c>
      <c r="BX23" s="37">
        <f>BX24+BX38+BX52+BX56+BX57</f>
        <v>18300000</v>
      </c>
      <c r="BY23" s="36">
        <f>BY24+BY38+BY52+BY56+BY57</f>
        <v>19764000</v>
      </c>
      <c r="BZ23" s="401"/>
      <c r="CA23" s="38">
        <f>CA24+CA38+CA52+CA56+CA57</f>
        <v>-310000</v>
      </c>
      <c r="CB23" s="37">
        <f>CB24+CB38+CB52+CB56+CB57</f>
        <v>30690000</v>
      </c>
      <c r="CC23" s="38">
        <f>CC24+CC38+CC52+CC56+CC57</f>
        <v>310000</v>
      </c>
      <c r="CD23" s="10"/>
      <c r="CE23" s="397">
        <f>CE24+CE38+CE52+CE56+CE57</f>
        <v>31000000</v>
      </c>
      <c r="CF23" s="399"/>
      <c r="CG23" s="41">
        <f>CG24+CG38+CG52+CG56+CG57</f>
        <v>31000000</v>
      </c>
      <c r="CH23" s="308"/>
      <c r="CI23" s="40">
        <f>CI24+CI38+CI52+CI56+CI57</f>
        <v>31000000</v>
      </c>
      <c r="CJ23" s="40">
        <f>CJ24+CJ38+CJ52+CJ56+CJ57</f>
        <v>31000000</v>
      </c>
      <c r="CK23" s="40">
        <f>CK24+CK38+CK52+CK56+CK57</f>
        <v>31000000</v>
      </c>
      <c r="CL23" s="308"/>
      <c r="CM23" s="40">
        <f>CM24+CM38+CM52+CM56+CM57</f>
        <v>31000000</v>
      </c>
      <c r="CN23" s="40">
        <f>CN24+CN38+CN52+CN56+CN57</f>
        <v>31000000</v>
      </c>
      <c r="CO23" s="40">
        <f>CO24+CO38+CO52+CO56+CO57</f>
        <v>31000000</v>
      </c>
      <c r="CP23" s="39"/>
      <c r="CQ23" s="259">
        <f>(SUMPRODUCT(CQ57:CQ57,CS57:CS57)+CQ52*CS52+CQ56*CS56+CQ38*CS38+CQ24*CS24)/CS23</f>
        <v>0.01</v>
      </c>
      <c r="CR23" s="254">
        <f>(SUMPRODUCT(CR57:CR57,CS57:CS57)+CR56*CS56+CR52*CS52+CR38*CS38+CR24*CS24)/CS23</f>
        <v>0.1</v>
      </c>
      <c r="CS23" s="49">
        <f>CS24+CS38+CS52+CS56+CS57</f>
        <v>31000000</v>
      </c>
      <c r="CT23" s="259">
        <f>(SUMPRODUCT(CT57:CT57,CV57:CV57)+CT52*CV52+CT56*CV56+CT38*CV38+CT24*CV24)/CV23</f>
        <v>0.01</v>
      </c>
      <c r="CU23" s="254">
        <f>(SUMPRODUCT(CU57:CU57,CV57:CV57)+CU56*CV56+CU52*CV52+CU38*CV38+CU24*CV24)/CV23</f>
        <v>0.1</v>
      </c>
      <c r="CV23" s="49">
        <f>CV24+CV38+CV52+CV56+CV57</f>
        <v>31000000</v>
      </c>
      <c r="CW23" s="254">
        <f>(SUMPRODUCT(CW57:CW57,CX57:CX57)+CW56*CX56+CW52*CX52+CW38*CX38+CW24*CX24)/CX23</f>
        <v>0.1</v>
      </c>
      <c r="CX23" s="49">
        <f>CX24+CX38+CX52+CX56+CX57</f>
        <v>31000000</v>
      </c>
      <c r="CY23" s="39"/>
      <c r="CZ23" s="37">
        <f>CZ24+CZ38+CZ52+CZ56+CZ57</f>
        <v>366000</v>
      </c>
      <c r="DA23" s="37">
        <f>DA24+DA38+DA52+DA56+DA57</f>
        <v>1098000</v>
      </c>
      <c r="DB23" s="37">
        <f>DB24+DB38+DB52+DB56+DB57</f>
        <v>18300000</v>
      </c>
      <c r="DC23" s="36">
        <f>DC24+DC38+DC52+DC56+DC57</f>
        <v>19764000</v>
      </c>
      <c r="DD23" s="401"/>
      <c r="DE23" s="38">
        <f>DE24+DE38+DE52+DE56+DE57</f>
        <v>-310000</v>
      </c>
      <c r="DF23" s="37">
        <f>DF24+DF38+DF52+DF56+DF57</f>
        <v>30690000</v>
      </c>
      <c r="DG23" s="38">
        <f>DG24+DG38+DG52+DG56+DG57</f>
        <v>310000</v>
      </c>
      <c r="DH23" s="42"/>
      <c r="DI23" s="31"/>
    </row>
    <row r="24" spans="1:113" ht="19.5" customHeight="1" x14ac:dyDescent="0.55000000000000004">
      <c r="A24" s="45"/>
      <c r="B24" s="393" t="s">
        <v>16</v>
      </c>
      <c r="C24" s="41">
        <f t="shared" ref="C24:C25" si="11">SUM(D24:F24)</f>
        <v>65000000</v>
      </c>
      <c r="D24" s="48">
        <f>SUM(D25:D37)</f>
        <v>13000000</v>
      </c>
      <c r="E24" s="48">
        <f>SUM(E25:E37)</f>
        <v>39000000</v>
      </c>
      <c r="F24" s="48">
        <f>SUM(F25:F37)</f>
        <v>13000000</v>
      </c>
      <c r="G24" s="48">
        <f>SUM(G25:G37)</f>
        <v>13000000</v>
      </c>
      <c r="H24" s="339"/>
      <c r="I24" s="259">
        <f>SUMPRODUCT(I25:I37,K25:K37)/SUM(K25:K37)</f>
        <v>0.01</v>
      </c>
      <c r="J24" s="254">
        <f>SUMPRODUCT(J25:J37,K25:K37)/SUM(K25:K37)</f>
        <v>0.1</v>
      </c>
      <c r="K24" s="49">
        <f>SUM(K25:K37)</f>
        <v>13000000</v>
      </c>
      <c r="L24" s="254">
        <f>SUMPRODUCT(L25:L37,N25:N37)/SUM(N25:N37)</f>
        <v>0.01</v>
      </c>
      <c r="M24" s="254">
        <f>SUMPRODUCT(M25:M37,N25:N37)/SUM(N25:N37)</f>
        <v>0.1</v>
      </c>
      <c r="N24" s="49">
        <f>SUM(N25:N37)</f>
        <v>13000000</v>
      </c>
      <c r="O24" s="254">
        <f>SUMPRODUCT(O25:O37,P25:P37)/SUM(P25:P37)</f>
        <v>0.1</v>
      </c>
      <c r="P24" s="49">
        <f>SUM(P25:P37)</f>
        <v>13000000</v>
      </c>
      <c r="Q24" s="339"/>
      <c r="R24" s="48">
        <f>SUM(R25:R37)</f>
        <v>78000</v>
      </c>
      <c r="S24" s="48">
        <f>SUM(S25:S37)</f>
        <v>234000</v>
      </c>
      <c r="T24" s="48">
        <f>SUM(T25:T37)</f>
        <v>7800000</v>
      </c>
      <c r="U24" s="36">
        <f>SUM(U25:U37)</f>
        <v>8112000</v>
      </c>
      <c r="V24" s="42"/>
      <c r="W24" s="41">
        <f>SUM(W25:W37)</f>
        <v>13000000</v>
      </c>
      <c r="X24" s="31"/>
      <c r="Y24" s="41">
        <f>SUM(Y25:Y37)</f>
        <v>13000000</v>
      </c>
      <c r="Z24" s="308"/>
      <c r="AA24" s="49">
        <f>SUM(AA25:AA37)</f>
        <v>13000000</v>
      </c>
      <c r="AB24" s="49">
        <f>SUM(AB25:AB37)</f>
        <v>13000000</v>
      </c>
      <c r="AC24" s="49">
        <f>SUM(AC25:AC37)</f>
        <v>13000000</v>
      </c>
      <c r="AD24" s="308"/>
      <c r="AE24" s="49">
        <f>SUM(AE25:AE37)</f>
        <v>13000000</v>
      </c>
      <c r="AF24" s="49">
        <f>SUM(AF25:AF37)</f>
        <v>13000000</v>
      </c>
      <c r="AG24" s="49">
        <f>SUM(AG25:AG37)</f>
        <v>13000000</v>
      </c>
      <c r="AH24" s="39"/>
      <c r="AI24" s="259">
        <f>SUMPRODUCT(AI25:AI37,AK25:AK37)/SUM(AK25:AK37)</f>
        <v>0.01</v>
      </c>
      <c r="AJ24" s="254">
        <f>SUMPRODUCT(AJ25:AJ37,AK25:AK37)/SUM(AK25:AK37)</f>
        <v>0.1</v>
      </c>
      <c r="AK24" s="49">
        <f>SUM(AK25:AK37)</f>
        <v>13000000</v>
      </c>
      <c r="AL24" s="254">
        <f>SUMPRODUCT(AL25:AL37,AN25:AN37)/SUM(AN25:AN37)</f>
        <v>0.01</v>
      </c>
      <c r="AM24" s="254">
        <f>SUMPRODUCT(AM25:AM37,AN25:AN37)/SUM(AN25:AN37)</f>
        <v>0.1</v>
      </c>
      <c r="AN24" s="49">
        <f>SUM(AN25:AN37)</f>
        <v>13000000</v>
      </c>
      <c r="AO24" s="254">
        <f>SUMPRODUCT(AO25:AO37,AP25:AP37)/SUM(AP25:AP37)</f>
        <v>0.1</v>
      </c>
      <c r="AP24" s="49">
        <f>SUM(AP25:AP37)</f>
        <v>13000000</v>
      </c>
      <c r="AQ24" s="39"/>
      <c r="AR24" s="37">
        <f>SUM(AR25:AR37)</f>
        <v>156000</v>
      </c>
      <c r="AS24" s="37">
        <f>SUM(AS25:AS37)</f>
        <v>468000</v>
      </c>
      <c r="AT24" s="37">
        <f>SUM(AT25:AT37)</f>
        <v>7800000</v>
      </c>
      <c r="AU24" s="36">
        <f>SUM(AU25:AU37)</f>
        <v>8424000</v>
      </c>
      <c r="AV24" s="39"/>
      <c r="AW24" s="38">
        <f>SUM(AW25:AW37)</f>
        <v>-130000</v>
      </c>
      <c r="AX24" s="37">
        <f>SUM(AX25:AX37)</f>
        <v>12870000</v>
      </c>
      <c r="AY24" s="38">
        <f>SUM(AY25:AY37)</f>
        <v>130000</v>
      </c>
      <c r="AZ24" s="42"/>
      <c r="BA24" s="41">
        <f>SUM(BA25:BA37)</f>
        <v>13000000</v>
      </c>
      <c r="BB24" s="31"/>
      <c r="BC24" s="41">
        <f>SUM(BC25:BC37)</f>
        <v>13000000</v>
      </c>
      <c r="BD24" s="308"/>
      <c r="BE24" s="49">
        <f>SUM(BE25:BE37)</f>
        <v>13000000</v>
      </c>
      <c r="BF24" s="49">
        <f>SUM(BF25:BF37)</f>
        <v>13000000</v>
      </c>
      <c r="BG24" s="49">
        <f>SUM(BG25:BG37)</f>
        <v>13000000</v>
      </c>
      <c r="BH24" s="308"/>
      <c r="BI24" s="49">
        <f>SUM(BI25:BI37)</f>
        <v>13000000</v>
      </c>
      <c r="BJ24" s="49">
        <f>SUM(BJ25:BJ37)</f>
        <v>13000000</v>
      </c>
      <c r="BK24" s="49">
        <f>SUM(BK25:BK37)</f>
        <v>13000000</v>
      </c>
      <c r="BL24" s="39"/>
      <c r="BM24" s="259">
        <f>SUMPRODUCT(BM25:BM37,BO25:BO37)/SUM(BO25:BO37)</f>
        <v>0.01</v>
      </c>
      <c r="BN24" s="254">
        <f>SUMPRODUCT(BN25:BN37,BO25:BO37)/SUM(BO25:BO37)</f>
        <v>0.1</v>
      </c>
      <c r="BO24" s="49">
        <f>SUM(BO25:BO37)</f>
        <v>13000000</v>
      </c>
      <c r="BP24" s="254">
        <f>SUMPRODUCT(BP25:BP37,BR25:BR37)/SUM(BR25:BR37)</f>
        <v>0.01</v>
      </c>
      <c r="BQ24" s="254">
        <f>SUMPRODUCT(BQ25:BQ37,BR25:BR37)/SUM(BR25:BR37)</f>
        <v>0.1</v>
      </c>
      <c r="BR24" s="49">
        <f>SUM(BR25:BR37)</f>
        <v>13000000</v>
      </c>
      <c r="BS24" s="254">
        <f>SUMPRODUCT(BS25:BS37,BT25:BT37)/SUM(BT25:BT37)</f>
        <v>0.1</v>
      </c>
      <c r="BT24" s="49">
        <f>SUM(BT25:BT37)</f>
        <v>13000000</v>
      </c>
      <c r="BU24" s="39"/>
      <c r="BV24" s="37">
        <f>SUM(BV25:BV37)</f>
        <v>156000</v>
      </c>
      <c r="BW24" s="37">
        <f>SUM(BW25:BW37)</f>
        <v>468000</v>
      </c>
      <c r="BX24" s="37">
        <f>SUM(BX25:BX37)</f>
        <v>7800000</v>
      </c>
      <c r="BY24" s="36">
        <f>SUM(BY25:BY37)</f>
        <v>8424000</v>
      </c>
      <c r="BZ24" s="39"/>
      <c r="CA24" s="38">
        <f>SUM(CA25:CA37)</f>
        <v>-130000</v>
      </c>
      <c r="CB24" s="37">
        <f>SUM(CB25:CB37)</f>
        <v>12870000</v>
      </c>
      <c r="CC24" s="38">
        <f>SUM(CC25:CC37)</f>
        <v>130000</v>
      </c>
      <c r="CD24" s="42"/>
      <c r="CE24" s="41">
        <f>SUM(CE25:CE37)</f>
        <v>13000000</v>
      </c>
      <c r="CF24" s="31"/>
      <c r="CG24" s="41">
        <f>SUM(CG25:CG37)</f>
        <v>13000000</v>
      </c>
      <c r="CH24" s="308"/>
      <c r="CI24" s="49">
        <f>SUM(CI25:CI37)</f>
        <v>13000000</v>
      </c>
      <c r="CJ24" s="49">
        <f>SUM(CJ25:CJ37)</f>
        <v>13000000</v>
      </c>
      <c r="CK24" s="49">
        <f>SUM(CK25:CK37)</f>
        <v>13000000</v>
      </c>
      <c r="CL24" s="308"/>
      <c r="CM24" s="49">
        <f>SUM(CM25:CM37)</f>
        <v>13000000</v>
      </c>
      <c r="CN24" s="49">
        <f>SUM(CN25:CN37)</f>
        <v>13000000</v>
      </c>
      <c r="CO24" s="49">
        <f>SUM(CO25:CO37)</f>
        <v>13000000</v>
      </c>
      <c r="CP24" s="39"/>
      <c r="CQ24" s="259">
        <f>SUMPRODUCT(CQ25:CQ37,CS25:CS37)/SUM(CS25:CS37)</f>
        <v>0.01</v>
      </c>
      <c r="CR24" s="254">
        <f>SUMPRODUCT(CR25:CR37,CS25:CS37)/SUM(CS25:CS37)</f>
        <v>0.1</v>
      </c>
      <c r="CS24" s="49">
        <f>SUM(CS25:CS37)</f>
        <v>13000000</v>
      </c>
      <c r="CT24" s="254">
        <f>SUMPRODUCT(CT25:CT37,CV25:CV37)/SUM(CV25:CV37)</f>
        <v>0.01</v>
      </c>
      <c r="CU24" s="254">
        <f>SUMPRODUCT(CU25:CU37,CV25:CV37)/SUM(CV25:CV37)</f>
        <v>0.1</v>
      </c>
      <c r="CV24" s="49">
        <f>SUM(CV25:CV37)</f>
        <v>13000000</v>
      </c>
      <c r="CW24" s="254">
        <f>SUMPRODUCT(CW25:CW37,CX25:CX37)/SUM(CX25:CX37)</f>
        <v>0.1</v>
      </c>
      <c r="CX24" s="49">
        <f>SUM(CX25:CX37)</f>
        <v>13000000</v>
      </c>
      <c r="CY24" s="39"/>
      <c r="CZ24" s="37">
        <f>SUM(CZ25:CZ37)</f>
        <v>156000</v>
      </c>
      <c r="DA24" s="37">
        <f>SUM(DA25:DA37)</f>
        <v>468000</v>
      </c>
      <c r="DB24" s="37">
        <f>SUM(DB25:DB37)</f>
        <v>7800000</v>
      </c>
      <c r="DC24" s="36">
        <f>SUM(DC25:DC37)</f>
        <v>8424000</v>
      </c>
      <c r="DD24" s="39"/>
      <c r="DE24" s="38">
        <f>SUM(DE25:DE37)</f>
        <v>-130000</v>
      </c>
      <c r="DF24" s="37">
        <f>SUM(DF25:DF37)</f>
        <v>12870000</v>
      </c>
      <c r="DG24" s="38">
        <f>SUM(DG25:DG37)</f>
        <v>130000</v>
      </c>
      <c r="DH24" s="42"/>
      <c r="DI24" s="31"/>
    </row>
    <row r="25" spans="1:113" ht="19.5" customHeight="1" x14ac:dyDescent="0.55000000000000004">
      <c r="A25" s="45"/>
      <c r="B25" s="394" t="s">
        <v>151</v>
      </c>
      <c r="C25" s="29">
        <f t="shared" si="11"/>
        <v>5000000</v>
      </c>
      <c r="D25" s="33">
        <v>1000000</v>
      </c>
      <c r="E25" s="33">
        <v>3000000</v>
      </c>
      <c r="F25" s="33">
        <v>1000000</v>
      </c>
      <c r="G25" s="33">
        <v>1000000</v>
      </c>
      <c r="H25" s="34"/>
      <c r="I25" s="252">
        <v>0.01</v>
      </c>
      <c r="J25" s="253">
        <v>0.1</v>
      </c>
      <c r="K25" s="33">
        <v>1000000</v>
      </c>
      <c r="L25" s="252">
        <v>0.01</v>
      </c>
      <c r="M25" s="253">
        <v>0.1</v>
      </c>
      <c r="N25" s="33">
        <v>1000000</v>
      </c>
      <c r="O25" s="253">
        <v>0.1</v>
      </c>
      <c r="P25" s="33">
        <v>1000000</v>
      </c>
      <c r="Q25" s="34"/>
      <c r="R25" s="34">
        <v>6000</v>
      </c>
      <c r="S25" s="34">
        <v>18000</v>
      </c>
      <c r="T25" s="34">
        <v>600000</v>
      </c>
      <c r="U25" s="220">
        <f t="shared" ref="U25:U37" si="12">SUM(R25:T25)</f>
        <v>624000</v>
      </c>
      <c r="V25" s="32"/>
      <c r="W25" s="200">
        <v>1000000</v>
      </c>
      <c r="X25" s="31"/>
      <c r="Y25" s="200">
        <v>1000000</v>
      </c>
      <c r="Z25" s="309"/>
      <c r="AA25" s="28">
        <v>1000000</v>
      </c>
      <c r="AB25" s="28">
        <v>1000000</v>
      </c>
      <c r="AC25" s="28">
        <v>1000000</v>
      </c>
      <c r="AD25" s="309"/>
      <c r="AE25" s="28">
        <v>1000000</v>
      </c>
      <c r="AF25" s="28">
        <v>1000000</v>
      </c>
      <c r="AG25" s="28">
        <v>1000000</v>
      </c>
      <c r="AH25" s="27"/>
      <c r="AI25" s="252">
        <v>0.01</v>
      </c>
      <c r="AJ25" s="253">
        <v>0.1</v>
      </c>
      <c r="AK25" s="33">
        <v>1000000</v>
      </c>
      <c r="AL25" s="252">
        <v>0.01</v>
      </c>
      <c r="AM25" s="253">
        <v>0.1</v>
      </c>
      <c r="AN25" s="33">
        <v>1000000</v>
      </c>
      <c r="AO25" s="253">
        <v>0.1</v>
      </c>
      <c r="AP25" s="33">
        <v>1000000</v>
      </c>
      <c r="AQ25" s="27"/>
      <c r="AR25" s="26">
        <v>12000</v>
      </c>
      <c r="AS25" s="26">
        <v>36000</v>
      </c>
      <c r="AT25" s="26">
        <v>600000</v>
      </c>
      <c r="AU25" s="220">
        <f t="shared" ref="AU25:AU37" si="13">SUM(AR25:AT25)</f>
        <v>648000</v>
      </c>
      <c r="AV25" s="27"/>
      <c r="AW25" s="26">
        <v>-10000</v>
      </c>
      <c r="AX25" s="35">
        <f>AG25+AW25</f>
        <v>990000</v>
      </c>
      <c r="AY25" s="26">
        <v>10000</v>
      </c>
      <c r="AZ25" s="32"/>
      <c r="BA25" s="200">
        <v>1000000</v>
      </c>
      <c r="BB25" s="31"/>
      <c r="BC25" s="200">
        <v>1000000</v>
      </c>
      <c r="BD25" s="309"/>
      <c r="BE25" s="28">
        <v>1000000</v>
      </c>
      <c r="BF25" s="28">
        <v>1000000</v>
      </c>
      <c r="BG25" s="28">
        <v>1000000</v>
      </c>
      <c r="BH25" s="309"/>
      <c r="BI25" s="28">
        <v>1000000</v>
      </c>
      <c r="BJ25" s="28">
        <v>1000000</v>
      </c>
      <c r="BK25" s="28">
        <v>1000000</v>
      </c>
      <c r="BL25" s="27"/>
      <c r="BM25" s="252">
        <v>0.01</v>
      </c>
      <c r="BN25" s="253">
        <v>0.1</v>
      </c>
      <c r="BO25" s="33">
        <v>1000000</v>
      </c>
      <c r="BP25" s="252">
        <v>0.01</v>
      </c>
      <c r="BQ25" s="253">
        <v>0.1</v>
      </c>
      <c r="BR25" s="33">
        <v>1000000</v>
      </c>
      <c r="BS25" s="253">
        <v>0.1</v>
      </c>
      <c r="BT25" s="33">
        <v>1000000</v>
      </c>
      <c r="BU25" s="27"/>
      <c r="BV25" s="26">
        <v>12000</v>
      </c>
      <c r="BW25" s="26">
        <v>36000</v>
      </c>
      <c r="BX25" s="26">
        <v>600000</v>
      </c>
      <c r="BY25" s="220">
        <f t="shared" ref="BY25:BY37" si="14">SUM(BV25:BX25)</f>
        <v>648000</v>
      </c>
      <c r="BZ25" s="27"/>
      <c r="CA25" s="33">
        <v>-10000</v>
      </c>
      <c r="CB25" s="35">
        <f t="shared" ref="CB25:CB37" si="15">BK25+CA25</f>
        <v>990000</v>
      </c>
      <c r="CC25" s="26">
        <v>10000</v>
      </c>
      <c r="CD25" s="32"/>
      <c r="CE25" s="200">
        <v>1000000</v>
      </c>
      <c r="CF25" s="31"/>
      <c r="CG25" s="200">
        <v>1000000</v>
      </c>
      <c r="CH25" s="309"/>
      <c r="CI25" s="28">
        <v>1000000</v>
      </c>
      <c r="CJ25" s="28">
        <v>1000000</v>
      </c>
      <c r="CK25" s="28">
        <v>1000000</v>
      </c>
      <c r="CL25" s="309"/>
      <c r="CM25" s="28">
        <v>1000000</v>
      </c>
      <c r="CN25" s="28">
        <v>1000000</v>
      </c>
      <c r="CO25" s="28">
        <v>1000000</v>
      </c>
      <c r="CP25" s="27"/>
      <c r="CQ25" s="252">
        <v>0.01</v>
      </c>
      <c r="CR25" s="253">
        <v>0.1</v>
      </c>
      <c r="CS25" s="33">
        <v>1000000</v>
      </c>
      <c r="CT25" s="252">
        <v>0.01</v>
      </c>
      <c r="CU25" s="253">
        <v>0.1</v>
      </c>
      <c r="CV25" s="33">
        <v>1000000</v>
      </c>
      <c r="CW25" s="253">
        <v>0.1</v>
      </c>
      <c r="CX25" s="33">
        <v>1000000</v>
      </c>
      <c r="CY25" s="27"/>
      <c r="CZ25" s="26">
        <v>12000</v>
      </c>
      <c r="DA25" s="26">
        <v>36000</v>
      </c>
      <c r="DB25" s="26">
        <v>600000</v>
      </c>
      <c r="DC25" s="220">
        <f t="shared" ref="DC25:DC37" si="16">SUM(CZ25:DB25)</f>
        <v>648000</v>
      </c>
      <c r="DD25" s="27"/>
      <c r="DE25" s="26">
        <v>-10000</v>
      </c>
      <c r="DF25" s="35">
        <f>CO25+DE25</f>
        <v>990000</v>
      </c>
      <c r="DG25" s="26">
        <v>10000</v>
      </c>
      <c r="DH25" s="32"/>
      <c r="DI25" s="31"/>
    </row>
    <row r="26" spans="1:113" ht="19.5" customHeight="1" x14ac:dyDescent="0.55000000000000004">
      <c r="A26" s="45"/>
      <c r="B26" s="394" t="s">
        <v>178</v>
      </c>
      <c r="C26" s="29">
        <f t="shared" ref="C26:C28" si="17">SUM(D26:F26)</f>
        <v>5000000</v>
      </c>
      <c r="D26" s="33">
        <v>1000000</v>
      </c>
      <c r="E26" s="33">
        <v>3000000</v>
      </c>
      <c r="F26" s="33">
        <v>1000000</v>
      </c>
      <c r="G26" s="33">
        <v>1000000</v>
      </c>
      <c r="H26" s="34"/>
      <c r="I26" s="252">
        <v>0.01</v>
      </c>
      <c r="J26" s="253">
        <v>0.1</v>
      </c>
      <c r="K26" s="33">
        <v>1000000</v>
      </c>
      <c r="L26" s="252">
        <v>0.01</v>
      </c>
      <c r="M26" s="253">
        <v>0.1</v>
      </c>
      <c r="N26" s="33">
        <v>1000000</v>
      </c>
      <c r="O26" s="253">
        <v>0.1</v>
      </c>
      <c r="P26" s="33">
        <v>1000000</v>
      </c>
      <c r="Q26" s="34"/>
      <c r="R26" s="34">
        <v>6000</v>
      </c>
      <c r="S26" s="34">
        <v>18000</v>
      </c>
      <c r="T26" s="34">
        <v>600000</v>
      </c>
      <c r="U26" s="220">
        <f t="shared" si="12"/>
        <v>624000</v>
      </c>
      <c r="V26" s="32"/>
      <c r="W26" s="200">
        <v>1000000</v>
      </c>
      <c r="X26" s="31"/>
      <c r="Y26" s="200">
        <v>1000000</v>
      </c>
      <c r="Z26" s="309"/>
      <c r="AA26" s="28">
        <v>1000000</v>
      </c>
      <c r="AB26" s="28">
        <v>1000000</v>
      </c>
      <c r="AC26" s="28">
        <v>1000000</v>
      </c>
      <c r="AD26" s="309"/>
      <c r="AE26" s="28">
        <v>1000000</v>
      </c>
      <c r="AF26" s="28">
        <v>1000000</v>
      </c>
      <c r="AG26" s="28">
        <v>1000000</v>
      </c>
      <c r="AH26" s="27"/>
      <c r="AI26" s="252">
        <v>0.01</v>
      </c>
      <c r="AJ26" s="253">
        <v>0.1</v>
      </c>
      <c r="AK26" s="33">
        <v>1000000</v>
      </c>
      <c r="AL26" s="252">
        <v>0.01</v>
      </c>
      <c r="AM26" s="253">
        <v>0.1</v>
      </c>
      <c r="AN26" s="33">
        <v>1000000</v>
      </c>
      <c r="AO26" s="253">
        <v>0.1</v>
      </c>
      <c r="AP26" s="33">
        <v>1000000</v>
      </c>
      <c r="AQ26" s="27"/>
      <c r="AR26" s="26">
        <v>12000</v>
      </c>
      <c r="AS26" s="26">
        <v>36000</v>
      </c>
      <c r="AT26" s="26">
        <v>600000</v>
      </c>
      <c r="AU26" s="220">
        <f t="shared" si="13"/>
        <v>648000</v>
      </c>
      <c r="AV26" s="27"/>
      <c r="AW26" s="26">
        <v>-10000</v>
      </c>
      <c r="AX26" s="35">
        <f t="shared" ref="AX26:AX37" si="18">AG26+AW26</f>
        <v>990000</v>
      </c>
      <c r="AY26" s="26">
        <v>10000</v>
      </c>
      <c r="AZ26" s="32"/>
      <c r="BA26" s="200">
        <v>1000000</v>
      </c>
      <c r="BB26" s="31"/>
      <c r="BC26" s="200">
        <v>1000000</v>
      </c>
      <c r="BD26" s="309"/>
      <c r="BE26" s="28">
        <v>1000000</v>
      </c>
      <c r="BF26" s="28">
        <v>1000000</v>
      </c>
      <c r="BG26" s="28">
        <v>1000000</v>
      </c>
      <c r="BH26" s="309"/>
      <c r="BI26" s="28">
        <v>1000000</v>
      </c>
      <c r="BJ26" s="28">
        <v>1000000</v>
      </c>
      <c r="BK26" s="28">
        <v>1000000</v>
      </c>
      <c r="BL26" s="27"/>
      <c r="BM26" s="252">
        <v>0.01</v>
      </c>
      <c r="BN26" s="253">
        <v>0.1</v>
      </c>
      <c r="BO26" s="33">
        <v>1000000</v>
      </c>
      <c r="BP26" s="252">
        <v>0.01</v>
      </c>
      <c r="BQ26" s="253">
        <v>0.1</v>
      </c>
      <c r="BR26" s="33">
        <v>1000000</v>
      </c>
      <c r="BS26" s="253">
        <v>0.1</v>
      </c>
      <c r="BT26" s="33">
        <v>1000000</v>
      </c>
      <c r="BU26" s="27"/>
      <c r="BV26" s="26">
        <v>12000</v>
      </c>
      <c r="BW26" s="26">
        <v>36000</v>
      </c>
      <c r="BX26" s="26">
        <v>600000</v>
      </c>
      <c r="BY26" s="220">
        <f t="shared" si="14"/>
        <v>648000</v>
      </c>
      <c r="BZ26" s="27"/>
      <c r="CA26" s="33">
        <v>-10000</v>
      </c>
      <c r="CB26" s="35">
        <f t="shared" si="15"/>
        <v>990000</v>
      </c>
      <c r="CC26" s="26">
        <v>10000</v>
      </c>
      <c r="CD26" s="32"/>
      <c r="CE26" s="200">
        <v>1000000</v>
      </c>
      <c r="CF26" s="31"/>
      <c r="CG26" s="200">
        <v>1000000</v>
      </c>
      <c r="CH26" s="309"/>
      <c r="CI26" s="28">
        <v>1000000</v>
      </c>
      <c r="CJ26" s="28">
        <v>1000000</v>
      </c>
      <c r="CK26" s="28">
        <v>1000000</v>
      </c>
      <c r="CL26" s="309"/>
      <c r="CM26" s="28">
        <v>1000000</v>
      </c>
      <c r="CN26" s="28">
        <v>1000000</v>
      </c>
      <c r="CO26" s="28">
        <v>1000000</v>
      </c>
      <c r="CP26" s="27"/>
      <c r="CQ26" s="252">
        <v>0.01</v>
      </c>
      <c r="CR26" s="253">
        <v>0.1</v>
      </c>
      <c r="CS26" s="33">
        <v>1000000</v>
      </c>
      <c r="CT26" s="252">
        <v>0.01</v>
      </c>
      <c r="CU26" s="253">
        <v>0.1</v>
      </c>
      <c r="CV26" s="33">
        <v>1000000</v>
      </c>
      <c r="CW26" s="253">
        <v>0.1</v>
      </c>
      <c r="CX26" s="33">
        <v>1000000</v>
      </c>
      <c r="CY26" s="27"/>
      <c r="CZ26" s="26">
        <v>12000</v>
      </c>
      <c r="DA26" s="26">
        <v>36000</v>
      </c>
      <c r="DB26" s="26">
        <v>600000</v>
      </c>
      <c r="DC26" s="220">
        <f t="shared" si="16"/>
        <v>648000</v>
      </c>
      <c r="DD26" s="27"/>
      <c r="DE26" s="26">
        <v>-10000</v>
      </c>
      <c r="DF26" s="35">
        <f t="shared" ref="DF26:DF37" si="19">CO26+DE26</f>
        <v>990000</v>
      </c>
      <c r="DG26" s="26">
        <v>10000</v>
      </c>
      <c r="DH26" s="32"/>
      <c r="DI26" s="31"/>
    </row>
    <row r="27" spans="1:113" ht="19.5" customHeight="1" x14ac:dyDescent="0.55000000000000004">
      <c r="A27" s="45"/>
      <c r="B27" s="394" t="s">
        <v>192</v>
      </c>
      <c r="C27" s="29">
        <f t="shared" si="17"/>
        <v>5000000</v>
      </c>
      <c r="D27" s="33">
        <v>1000000</v>
      </c>
      <c r="E27" s="33">
        <v>3000000</v>
      </c>
      <c r="F27" s="33">
        <v>1000000</v>
      </c>
      <c r="G27" s="33">
        <v>1000000</v>
      </c>
      <c r="H27" s="34"/>
      <c r="I27" s="252">
        <v>0.01</v>
      </c>
      <c r="J27" s="253">
        <v>0.1</v>
      </c>
      <c r="K27" s="33">
        <v>1000000</v>
      </c>
      <c r="L27" s="252">
        <v>0.01</v>
      </c>
      <c r="M27" s="253">
        <v>0.1</v>
      </c>
      <c r="N27" s="33">
        <v>1000000</v>
      </c>
      <c r="O27" s="253">
        <v>0.1</v>
      </c>
      <c r="P27" s="33">
        <v>1000000</v>
      </c>
      <c r="Q27" s="34"/>
      <c r="R27" s="34">
        <v>6000</v>
      </c>
      <c r="S27" s="34">
        <v>18000</v>
      </c>
      <c r="T27" s="34">
        <v>600000</v>
      </c>
      <c r="U27" s="220">
        <f t="shared" si="12"/>
        <v>624000</v>
      </c>
      <c r="V27" s="32"/>
      <c r="W27" s="200">
        <v>1000000</v>
      </c>
      <c r="X27" s="31"/>
      <c r="Y27" s="200">
        <v>1000000</v>
      </c>
      <c r="Z27" s="309"/>
      <c r="AA27" s="28">
        <v>1000000</v>
      </c>
      <c r="AB27" s="28">
        <v>1000000</v>
      </c>
      <c r="AC27" s="28">
        <v>1000000</v>
      </c>
      <c r="AD27" s="309"/>
      <c r="AE27" s="28">
        <v>1000000</v>
      </c>
      <c r="AF27" s="28">
        <v>1000000</v>
      </c>
      <c r="AG27" s="28">
        <v>1000000</v>
      </c>
      <c r="AH27" s="27"/>
      <c r="AI27" s="252">
        <v>0.01</v>
      </c>
      <c r="AJ27" s="253">
        <v>0.1</v>
      </c>
      <c r="AK27" s="33">
        <v>1000000</v>
      </c>
      <c r="AL27" s="252">
        <v>0.01</v>
      </c>
      <c r="AM27" s="253">
        <v>0.1</v>
      </c>
      <c r="AN27" s="33">
        <v>1000000</v>
      </c>
      <c r="AO27" s="253">
        <v>0.1</v>
      </c>
      <c r="AP27" s="33">
        <v>1000000</v>
      </c>
      <c r="AQ27" s="27"/>
      <c r="AR27" s="26">
        <v>12000</v>
      </c>
      <c r="AS27" s="26">
        <v>36000</v>
      </c>
      <c r="AT27" s="26">
        <v>600000</v>
      </c>
      <c r="AU27" s="220">
        <f t="shared" si="13"/>
        <v>648000</v>
      </c>
      <c r="AV27" s="27"/>
      <c r="AW27" s="26">
        <v>-10000</v>
      </c>
      <c r="AX27" s="35">
        <f t="shared" si="18"/>
        <v>990000</v>
      </c>
      <c r="AY27" s="26">
        <v>10000</v>
      </c>
      <c r="AZ27" s="32"/>
      <c r="BA27" s="200">
        <v>1000000</v>
      </c>
      <c r="BB27" s="31"/>
      <c r="BC27" s="200">
        <v>1000000</v>
      </c>
      <c r="BD27" s="309"/>
      <c r="BE27" s="28">
        <v>1000000</v>
      </c>
      <c r="BF27" s="28">
        <v>1000000</v>
      </c>
      <c r="BG27" s="28">
        <v>1000000</v>
      </c>
      <c r="BH27" s="309"/>
      <c r="BI27" s="28">
        <v>1000000</v>
      </c>
      <c r="BJ27" s="28">
        <v>1000000</v>
      </c>
      <c r="BK27" s="28">
        <v>1000000</v>
      </c>
      <c r="BL27" s="27"/>
      <c r="BM27" s="252">
        <v>0.01</v>
      </c>
      <c r="BN27" s="253">
        <v>0.1</v>
      </c>
      <c r="BO27" s="33">
        <v>1000000</v>
      </c>
      <c r="BP27" s="252">
        <v>0.01</v>
      </c>
      <c r="BQ27" s="253">
        <v>0.1</v>
      </c>
      <c r="BR27" s="33">
        <v>1000000</v>
      </c>
      <c r="BS27" s="253">
        <v>0.1</v>
      </c>
      <c r="BT27" s="33">
        <v>1000000</v>
      </c>
      <c r="BU27" s="27"/>
      <c r="BV27" s="26">
        <v>12000</v>
      </c>
      <c r="BW27" s="26">
        <v>36000</v>
      </c>
      <c r="BX27" s="26">
        <v>600000</v>
      </c>
      <c r="BY27" s="220">
        <f t="shared" si="14"/>
        <v>648000</v>
      </c>
      <c r="BZ27" s="27"/>
      <c r="CA27" s="33">
        <v>-10000</v>
      </c>
      <c r="CB27" s="35">
        <f t="shared" si="15"/>
        <v>990000</v>
      </c>
      <c r="CC27" s="26">
        <v>10000</v>
      </c>
      <c r="CD27" s="32"/>
      <c r="CE27" s="200">
        <v>1000000</v>
      </c>
      <c r="CF27" s="31"/>
      <c r="CG27" s="200">
        <v>1000000</v>
      </c>
      <c r="CH27" s="309"/>
      <c r="CI27" s="28">
        <v>1000000</v>
      </c>
      <c r="CJ27" s="28">
        <v>1000000</v>
      </c>
      <c r="CK27" s="28">
        <v>1000000</v>
      </c>
      <c r="CL27" s="309"/>
      <c r="CM27" s="28">
        <v>1000000</v>
      </c>
      <c r="CN27" s="28">
        <v>1000000</v>
      </c>
      <c r="CO27" s="28">
        <v>1000000</v>
      </c>
      <c r="CP27" s="27"/>
      <c r="CQ27" s="252">
        <v>0.01</v>
      </c>
      <c r="CR27" s="253">
        <v>0.1</v>
      </c>
      <c r="CS27" s="33">
        <v>1000000</v>
      </c>
      <c r="CT27" s="252">
        <v>0.01</v>
      </c>
      <c r="CU27" s="253">
        <v>0.1</v>
      </c>
      <c r="CV27" s="33">
        <v>1000000</v>
      </c>
      <c r="CW27" s="253">
        <v>0.1</v>
      </c>
      <c r="CX27" s="33">
        <v>1000000</v>
      </c>
      <c r="CY27" s="27"/>
      <c r="CZ27" s="26">
        <v>12000</v>
      </c>
      <c r="DA27" s="26">
        <v>36000</v>
      </c>
      <c r="DB27" s="26">
        <v>600000</v>
      </c>
      <c r="DC27" s="220">
        <f t="shared" si="16"/>
        <v>648000</v>
      </c>
      <c r="DD27" s="27"/>
      <c r="DE27" s="26">
        <v>-10000</v>
      </c>
      <c r="DF27" s="35">
        <f t="shared" si="19"/>
        <v>990000</v>
      </c>
      <c r="DG27" s="26">
        <v>10000</v>
      </c>
      <c r="DH27" s="32"/>
      <c r="DI27" s="31"/>
    </row>
    <row r="28" spans="1:113" ht="19.5" customHeight="1" x14ac:dyDescent="0.55000000000000004">
      <c r="A28" s="45"/>
      <c r="B28" s="394" t="s">
        <v>159</v>
      </c>
      <c r="C28" s="29">
        <f t="shared" si="17"/>
        <v>5000000</v>
      </c>
      <c r="D28" s="33">
        <v>1000000</v>
      </c>
      <c r="E28" s="33">
        <v>3000000</v>
      </c>
      <c r="F28" s="33">
        <v>1000000</v>
      </c>
      <c r="G28" s="33">
        <v>1000000</v>
      </c>
      <c r="H28" s="34"/>
      <c r="I28" s="252">
        <v>0.01</v>
      </c>
      <c r="J28" s="253">
        <v>0.1</v>
      </c>
      <c r="K28" s="33">
        <v>1000000</v>
      </c>
      <c r="L28" s="252">
        <v>0.01</v>
      </c>
      <c r="M28" s="253">
        <v>0.1</v>
      </c>
      <c r="N28" s="33">
        <v>1000000</v>
      </c>
      <c r="O28" s="253">
        <v>0.1</v>
      </c>
      <c r="P28" s="33">
        <v>1000000</v>
      </c>
      <c r="Q28" s="34"/>
      <c r="R28" s="34">
        <v>6000</v>
      </c>
      <c r="S28" s="34">
        <v>18000</v>
      </c>
      <c r="T28" s="33">
        <v>600000</v>
      </c>
      <c r="U28" s="220">
        <f t="shared" si="12"/>
        <v>624000</v>
      </c>
      <c r="V28" s="32"/>
      <c r="W28" s="200">
        <v>1000000</v>
      </c>
      <c r="X28" s="31"/>
      <c r="Y28" s="200">
        <v>1000000</v>
      </c>
      <c r="Z28" s="309"/>
      <c r="AA28" s="28">
        <v>1000000</v>
      </c>
      <c r="AB28" s="28">
        <v>1000000</v>
      </c>
      <c r="AC28" s="28">
        <v>1000000</v>
      </c>
      <c r="AD28" s="309"/>
      <c r="AE28" s="28">
        <v>1000000</v>
      </c>
      <c r="AF28" s="28">
        <v>1000000</v>
      </c>
      <c r="AG28" s="28">
        <v>1000000</v>
      </c>
      <c r="AH28" s="27"/>
      <c r="AI28" s="252">
        <v>0.01</v>
      </c>
      <c r="AJ28" s="253">
        <v>0.1</v>
      </c>
      <c r="AK28" s="33">
        <v>1000000</v>
      </c>
      <c r="AL28" s="252">
        <v>0.01</v>
      </c>
      <c r="AM28" s="253">
        <v>0.1</v>
      </c>
      <c r="AN28" s="33">
        <v>1000000</v>
      </c>
      <c r="AO28" s="253">
        <v>0.1</v>
      </c>
      <c r="AP28" s="33">
        <v>1000000</v>
      </c>
      <c r="AQ28" s="27"/>
      <c r="AR28" s="26">
        <v>12000</v>
      </c>
      <c r="AS28" s="26">
        <v>36000</v>
      </c>
      <c r="AT28" s="26">
        <v>600000</v>
      </c>
      <c r="AU28" s="220">
        <f t="shared" si="13"/>
        <v>648000</v>
      </c>
      <c r="AV28" s="27"/>
      <c r="AW28" s="26">
        <v>-10000</v>
      </c>
      <c r="AX28" s="35">
        <f t="shared" si="18"/>
        <v>990000</v>
      </c>
      <c r="AY28" s="26">
        <v>10000</v>
      </c>
      <c r="AZ28" s="32"/>
      <c r="BA28" s="200">
        <v>1000000</v>
      </c>
      <c r="BB28" s="31"/>
      <c r="BC28" s="200">
        <v>1000000</v>
      </c>
      <c r="BD28" s="309"/>
      <c r="BE28" s="28">
        <v>1000000</v>
      </c>
      <c r="BF28" s="28">
        <v>1000000</v>
      </c>
      <c r="BG28" s="28">
        <v>1000000</v>
      </c>
      <c r="BH28" s="309"/>
      <c r="BI28" s="28">
        <v>1000000</v>
      </c>
      <c r="BJ28" s="28">
        <v>1000000</v>
      </c>
      <c r="BK28" s="28">
        <v>1000000</v>
      </c>
      <c r="BL28" s="27"/>
      <c r="BM28" s="252">
        <v>0.01</v>
      </c>
      <c r="BN28" s="253">
        <v>0.1</v>
      </c>
      <c r="BO28" s="33">
        <v>1000000</v>
      </c>
      <c r="BP28" s="252">
        <v>0.01</v>
      </c>
      <c r="BQ28" s="253">
        <v>0.1</v>
      </c>
      <c r="BR28" s="33">
        <v>1000000</v>
      </c>
      <c r="BS28" s="253">
        <v>0.1</v>
      </c>
      <c r="BT28" s="33">
        <v>1000000</v>
      </c>
      <c r="BU28" s="27"/>
      <c r="BV28" s="26">
        <v>12000</v>
      </c>
      <c r="BW28" s="26">
        <v>36000</v>
      </c>
      <c r="BX28" s="26">
        <v>600000</v>
      </c>
      <c r="BY28" s="220">
        <f t="shared" si="14"/>
        <v>648000</v>
      </c>
      <c r="BZ28" s="27"/>
      <c r="CA28" s="33">
        <v>-10000</v>
      </c>
      <c r="CB28" s="35">
        <f t="shared" si="15"/>
        <v>990000</v>
      </c>
      <c r="CC28" s="26">
        <v>10000</v>
      </c>
      <c r="CD28" s="32"/>
      <c r="CE28" s="200">
        <v>1000000</v>
      </c>
      <c r="CF28" s="31"/>
      <c r="CG28" s="200">
        <v>1000000</v>
      </c>
      <c r="CH28" s="309"/>
      <c r="CI28" s="28">
        <v>1000000</v>
      </c>
      <c r="CJ28" s="28">
        <v>1000000</v>
      </c>
      <c r="CK28" s="28">
        <v>1000000</v>
      </c>
      <c r="CL28" s="309"/>
      <c r="CM28" s="28">
        <v>1000000</v>
      </c>
      <c r="CN28" s="28">
        <v>1000000</v>
      </c>
      <c r="CO28" s="28">
        <v>1000000</v>
      </c>
      <c r="CP28" s="27"/>
      <c r="CQ28" s="252">
        <v>0.01</v>
      </c>
      <c r="CR28" s="253">
        <v>0.1</v>
      </c>
      <c r="CS28" s="33">
        <v>1000000</v>
      </c>
      <c r="CT28" s="252">
        <v>0.01</v>
      </c>
      <c r="CU28" s="253">
        <v>0.1</v>
      </c>
      <c r="CV28" s="33">
        <v>1000000</v>
      </c>
      <c r="CW28" s="253">
        <v>0.1</v>
      </c>
      <c r="CX28" s="33">
        <v>1000000</v>
      </c>
      <c r="CY28" s="27"/>
      <c r="CZ28" s="26">
        <v>12000</v>
      </c>
      <c r="DA28" s="26">
        <v>36000</v>
      </c>
      <c r="DB28" s="26">
        <v>600000</v>
      </c>
      <c r="DC28" s="220">
        <f t="shared" si="16"/>
        <v>648000</v>
      </c>
      <c r="DD28" s="27"/>
      <c r="DE28" s="26">
        <v>-10000</v>
      </c>
      <c r="DF28" s="35">
        <f t="shared" si="19"/>
        <v>990000</v>
      </c>
      <c r="DG28" s="26">
        <v>10000</v>
      </c>
      <c r="DH28" s="32"/>
      <c r="DI28" s="31"/>
    </row>
    <row r="29" spans="1:113" ht="19.5" customHeight="1" x14ac:dyDescent="0.55000000000000004">
      <c r="A29" s="45"/>
      <c r="B29" s="394" t="s">
        <v>193</v>
      </c>
      <c r="C29" s="29">
        <f t="shared" ref="C29:C34" si="20">SUM(D29:F29)</f>
        <v>5000000</v>
      </c>
      <c r="D29" s="33">
        <v>1000000</v>
      </c>
      <c r="E29" s="33">
        <v>3000000</v>
      </c>
      <c r="F29" s="33">
        <v>1000000</v>
      </c>
      <c r="G29" s="33">
        <v>1000000</v>
      </c>
      <c r="H29" s="34"/>
      <c r="I29" s="252">
        <v>0.01</v>
      </c>
      <c r="J29" s="253">
        <v>0.1</v>
      </c>
      <c r="K29" s="33">
        <v>1000000</v>
      </c>
      <c r="L29" s="252">
        <v>0.01</v>
      </c>
      <c r="M29" s="253">
        <v>0.1</v>
      </c>
      <c r="N29" s="33">
        <v>1000000</v>
      </c>
      <c r="O29" s="253">
        <v>0.1</v>
      </c>
      <c r="P29" s="33">
        <v>1000000</v>
      </c>
      <c r="Q29" s="34"/>
      <c r="R29" s="34">
        <v>6000</v>
      </c>
      <c r="S29" s="34">
        <v>18000</v>
      </c>
      <c r="T29" s="33">
        <v>600000</v>
      </c>
      <c r="U29" s="220">
        <f t="shared" si="12"/>
        <v>624000</v>
      </c>
      <c r="V29" s="32"/>
      <c r="W29" s="200">
        <v>1000000</v>
      </c>
      <c r="X29" s="31"/>
      <c r="Y29" s="200">
        <v>1000000</v>
      </c>
      <c r="Z29" s="309"/>
      <c r="AA29" s="28">
        <v>1000000</v>
      </c>
      <c r="AB29" s="28">
        <v>1000000</v>
      </c>
      <c r="AC29" s="28">
        <v>1000000</v>
      </c>
      <c r="AD29" s="309"/>
      <c r="AE29" s="28">
        <v>1000000</v>
      </c>
      <c r="AF29" s="28">
        <v>1000000</v>
      </c>
      <c r="AG29" s="28">
        <v>1000000</v>
      </c>
      <c r="AH29" s="27"/>
      <c r="AI29" s="252">
        <v>0.01</v>
      </c>
      <c r="AJ29" s="253">
        <v>0.1</v>
      </c>
      <c r="AK29" s="33">
        <v>1000000</v>
      </c>
      <c r="AL29" s="252">
        <v>0.01</v>
      </c>
      <c r="AM29" s="253">
        <v>0.1</v>
      </c>
      <c r="AN29" s="33">
        <v>1000000</v>
      </c>
      <c r="AO29" s="253">
        <v>0.1</v>
      </c>
      <c r="AP29" s="33">
        <v>1000000</v>
      </c>
      <c r="AQ29" s="27"/>
      <c r="AR29" s="26">
        <v>12000</v>
      </c>
      <c r="AS29" s="26">
        <v>36000</v>
      </c>
      <c r="AT29" s="26">
        <v>600000</v>
      </c>
      <c r="AU29" s="220">
        <f t="shared" si="13"/>
        <v>648000</v>
      </c>
      <c r="AV29" s="27"/>
      <c r="AW29" s="26">
        <v>-10000</v>
      </c>
      <c r="AX29" s="35">
        <f t="shared" si="18"/>
        <v>990000</v>
      </c>
      <c r="AY29" s="26">
        <v>10000</v>
      </c>
      <c r="AZ29" s="32"/>
      <c r="BA29" s="200">
        <v>1000000</v>
      </c>
      <c r="BB29" s="31"/>
      <c r="BC29" s="200">
        <v>1000000</v>
      </c>
      <c r="BD29" s="309"/>
      <c r="BE29" s="28">
        <v>1000000</v>
      </c>
      <c r="BF29" s="28">
        <v>1000000</v>
      </c>
      <c r="BG29" s="28">
        <v>1000000</v>
      </c>
      <c r="BH29" s="309"/>
      <c r="BI29" s="28">
        <v>1000000</v>
      </c>
      <c r="BJ29" s="28">
        <v>1000000</v>
      </c>
      <c r="BK29" s="28">
        <v>1000000</v>
      </c>
      <c r="BL29" s="27"/>
      <c r="BM29" s="252">
        <v>0.01</v>
      </c>
      <c r="BN29" s="253">
        <v>0.1</v>
      </c>
      <c r="BO29" s="33">
        <v>1000000</v>
      </c>
      <c r="BP29" s="252">
        <v>0.01</v>
      </c>
      <c r="BQ29" s="253">
        <v>0.1</v>
      </c>
      <c r="BR29" s="33">
        <v>1000000</v>
      </c>
      <c r="BS29" s="253">
        <v>0.1</v>
      </c>
      <c r="BT29" s="33">
        <v>1000000</v>
      </c>
      <c r="BU29" s="27"/>
      <c r="BV29" s="26">
        <v>12000</v>
      </c>
      <c r="BW29" s="26">
        <v>36000</v>
      </c>
      <c r="BX29" s="26">
        <v>600000</v>
      </c>
      <c r="BY29" s="220">
        <f t="shared" si="14"/>
        <v>648000</v>
      </c>
      <c r="BZ29" s="27"/>
      <c r="CA29" s="33">
        <v>-10000</v>
      </c>
      <c r="CB29" s="35">
        <f t="shared" si="15"/>
        <v>990000</v>
      </c>
      <c r="CC29" s="26">
        <v>10000</v>
      </c>
      <c r="CD29" s="32"/>
      <c r="CE29" s="200">
        <v>1000000</v>
      </c>
      <c r="CF29" s="31"/>
      <c r="CG29" s="200">
        <v>1000000</v>
      </c>
      <c r="CH29" s="309"/>
      <c r="CI29" s="28">
        <v>1000000</v>
      </c>
      <c r="CJ29" s="28">
        <v>1000000</v>
      </c>
      <c r="CK29" s="28">
        <v>1000000</v>
      </c>
      <c r="CL29" s="309"/>
      <c r="CM29" s="28">
        <v>1000000</v>
      </c>
      <c r="CN29" s="28">
        <v>1000000</v>
      </c>
      <c r="CO29" s="28">
        <v>1000000</v>
      </c>
      <c r="CP29" s="27"/>
      <c r="CQ29" s="252">
        <v>0.01</v>
      </c>
      <c r="CR29" s="253">
        <v>0.1</v>
      </c>
      <c r="CS29" s="33">
        <v>1000000</v>
      </c>
      <c r="CT29" s="252">
        <v>0.01</v>
      </c>
      <c r="CU29" s="253">
        <v>0.1</v>
      </c>
      <c r="CV29" s="33">
        <v>1000000</v>
      </c>
      <c r="CW29" s="253">
        <v>0.1</v>
      </c>
      <c r="CX29" s="33">
        <v>1000000</v>
      </c>
      <c r="CY29" s="27"/>
      <c r="CZ29" s="26">
        <v>12000</v>
      </c>
      <c r="DA29" s="26">
        <v>36000</v>
      </c>
      <c r="DB29" s="26">
        <v>600000</v>
      </c>
      <c r="DC29" s="220">
        <f t="shared" si="16"/>
        <v>648000</v>
      </c>
      <c r="DD29" s="27"/>
      <c r="DE29" s="26">
        <v>-10000</v>
      </c>
      <c r="DF29" s="35">
        <f t="shared" si="19"/>
        <v>990000</v>
      </c>
      <c r="DG29" s="26">
        <v>10000</v>
      </c>
      <c r="DH29" s="32"/>
      <c r="DI29" s="31"/>
    </row>
    <row r="30" spans="1:113" ht="19.5" customHeight="1" x14ac:dyDescent="0.55000000000000004">
      <c r="A30" s="45"/>
      <c r="B30" s="394" t="s">
        <v>179</v>
      </c>
      <c r="C30" s="29">
        <f t="shared" si="20"/>
        <v>5000000</v>
      </c>
      <c r="D30" s="33">
        <v>1000000</v>
      </c>
      <c r="E30" s="33">
        <v>3000000</v>
      </c>
      <c r="F30" s="33">
        <v>1000000</v>
      </c>
      <c r="G30" s="33">
        <v>1000000</v>
      </c>
      <c r="H30" s="34"/>
      <c r="I30" s="252">
        <v>0.01</v>
      </c>
      <c r="J30" s="253">
        <v>0.1</v>
      </c>
      <c r="K30" s="33">
        <v>1000000</v>
      </c>
      <c r="L30" s="252">
        <v>0.01</v>
      </c>
      <c r="M30" s="253">
        <v>0.1</v>
      </c>
      <c r="N30" s="33">
        <v>1000000</v>
      </c>
      <c r="O30" s="253">
        <v>0.1</v>
      </c>
      <c r="P30" s="33">
        <v>1000000</v>
      </c>
      <c r="Q30" s="34"/>
      <c r="R30" s="34">
        <v>6000</v>
      </c>
      <c r="S30" s="34">
        <v>18000</v>
      </c>
      <c r="T30" s="33">
        <v>600000</v>
      </c>
      <c r="U30" s="220">
        <f t="shared" si="12"/>
        <v>624000</v>
      </c>
      <c r="V30" s="32"/>
      <c r="W30" s="200">
        <v>1000000</v>
      </c>
      <c r="X30" s="31"/>
      <c r="Y30" s="200">
        <v>1000000</v>
      </c>
      <c r="Z30" s="309"/>
      <c r="AA30" s="28">
        <v>1000000</v>
      </c>
      <c r="AB30" s="28">
        <v>1000000</v>
      </c>
      <c r="AC30" s="28">
        <v>1000000</v>
      </c>
      <c r="AD30" s="309"/>
      <c r="AE30" s="28">
        <v>1000000</v>
      </c>
      <c r="AF30" s="28">
        <v>1000000</v>
      </c>
      <c r="AG30" s="28">
        <v>1000000</v>
      </c>
      <c r="AH30" s="27"/>
      <c r="AI30" s="252">
        <v>0.01</v>
      </c>
      <c r="AJ30" s="253">
        <v>0.1</v>
      </c>
      <c r="AK30" s="33">
        <v>1000000</v>
      </c>
      <c r="AL30" s="252">
        <v>0.01</v>
      </c>
      <c r="AM30" s="253">
        <v>0.1</v>
      </c>
      <c r="AN30" s="33">
        <v>1000000</v>
      </c>
      <c r="AO30" s="253">
        <v>0.1</v>
      </c>
      <c r="AP30" s="33">
        <v>1000000</v>
      </c>
      <c r="AQ30" s="27"/>
      <c r="AR30" s="26">
        <v>12000</v>
      </c>
      <c r="AS30" s="26">
        <v>36000</v>
      </c>
      <c r="AT30" s="26">
        <v>600000</v>
      </c>
      <c r="AU30" s="220">
        <f t="shared" si="13"/>
        <v>648000</v>
      </c>
      <c r="AV30" s="27"/>
      <c r="AW30" s="26">
        <v>-10000</v>
      </c>
      <c r="AX30" s="35">
        <f t="shared" si="18"/>
        <v>990000</v>
      </c>
      <c r="AY30" s="26">
        <v>10000</v>
      </c>
      <c r="AZ30" s="32"/>
      <c r="BA30" s="200">
        <v>1000000</v>
      </c>
      <c r="BB30" s="31"/>
      <c r="BC30" s="200">
        <v>1000000</v>
      </c>
      <c r="BD30" s="309"/>
      <c r="BE30" s="28">
        <v>1000000</v>
      </c>
      <c r="BF30" s="28">
        <v>1000000</v>
      </c>
      <c r="BG30" s="28">
        <v>1000000</v>
      </c>
      <c r="BH30" s="309"/>
      <c r="BI30" s="28">
        <v>1000000</v>
      </c>
      <c r="BJ30" s="28">
        <v>1000000</v>
      </c>
      <c r="BK30" s="28">
        <v>1000000</v>
      </c>
      <c r="BL30" s="27"/>
      <c r="BM30" s="252">
        <v>0.01</v>
      </c>
      <c r="BN30" s="253">
        <v>0.1</v>
      </c>
      <c r="BO30" s="33">
        <v>1000000</v>
      </c>
      <c r="BP30" s="252">
        <v>0.01</v>
      </c>
      <c r="BQ30" s="253">
        <v>0.1</v>
      </c>
      <c r="BR30" s="33">
        <v>1000000</v>
      </c>
      <c r="BS30" s="253">
        <v>0.1</v>
      </c>
      <c r="BT30" s="33">
        <v>1000000</v>
      </c>
      <c r="BU30" s="27"/>
      <c r="BV30" s="26">
        <v>12000</v>
      </c>
      <c r="BW30" s="26">
        <v>36000</v>
      </c>
      <c r="BX30" s="26">
        <v>600000</v>
      </c>
      <c r="BY30" s="220">
        <f t="shared" si="14"/>
        <v>648000</v>
      </c>
      <c r="BZ30" s="27"/>
      <c r="CA30" s="33">
        <v>-10000</v>
      </c>
      <c r="CB30" s="35">
        <f t="shared" si="15"/>
        <v>990000</v>
      </c>
      <c r="CC30" s="26">
        <v>10000</v>
      </c>
      <c r="CD30" s="32"/>
      <c r="CE30" s="200">
        <v>1000000</v>
      </c>
      <c r="CF30" s="31"/>
      <c r="CG30" s="200">
        <v>1000000</v>
      </c>
      <c r="CH30" s="309"/>
      <c r="CI30" s="28">
        <v>1000000</v>
      </c>
      <c r="CJ30" s="28">
        <v>1000000</v>
      </c>
      <c r="CK30" s="28">
        <v>1000000</v>
      </c>
      <c r="CL30" s="309"/>
      <c r="CM30" s="28">
        <v>1000000</v>
      </c>
      <c r="CN30" s="28">
        <v>1000000</v>
      </c>
      <c r="CO30" s="28">
        <v>1000000</v>
      </c>
      <c r="CP30" s="27"/>
      <c r="CQ30" s="252">
        <v>0.01</v>
      </c>
      <c r="CR30" s="253">
        <v>0.1</v>
      </c>
      <c r="CS30" s="33">
        <v>1000000</v>
      </c>
      <c r="CT30" s="252">
        <v>0.01</v>
      </c>
      <c r="CU30" s="253">
        <v>0.1</v>
      </c>
      <c r="CV30" s="33">
        <v>1000000</v>
      </c>
      <c r="CW30" s="253">
        <v>0.1</v>
      </c>
      <c r="CX30" s="33">
        <v>1000000</v>
      </c>
      <c r="CY30" s="27"/>
      <c r="CZ30" s="26">
        <v>12000</v>
      </c>
      <c r="DA30" s="26">
        <v>36000</v>
      </c>
      <c r="DB30" s="26">
        <v>600000</v>
      </c>
      <c r="DC30" s="220">
        <f t="shared" si="16"/>
        <v>648000</v>
      </c>
      <c r="DD30" s="27"/>
      <c r="DE30" s="26">
        <v>-10000</v>
      </c>
      <c r="DF30" s="35">
        <f t="shared" si="19"/>
        <v>990000</v>
      </c>
      <c r="DG30" s="26">
        <v>10000</v>
      </c>
      <c r="DH30" s="32"/>
      <c r="DI30" s="31"/>
    </row>
    <row r="31" spans="1:113" ht="19.5" customHeight="1" x14ac:dyDescent="0.55000000000000004">
      <c r="A31" s="45"/>
      <c r="B31" s="394" t="s">
        <v>152</v>
      </c>
      <c r="C31" s="29">
        <f t="shared" si="20"/>
        <v>5000000</v>
      </c>
      <c r="D31" s="33">
        <v>1000000</v>
      </c>
      <c r="E31" s="33">
        <v>3000000</v>
      </c>
      <c r="F31" s="33">
        <v>1000000</v>
      </c>
      <c r="G31" s="33">
        <v>1000000</v>
      </c>
      <c r="H31" s="34"/>
      <c r="I31" s="252">
        <v>0.01</v>
      </c>
      <c r="J31" s="253">
        <v>0.1</v>
      </c>
      <c r="K31" s="33">
        <v>1000000</v>
      </c>
      <c r="L31" s="252">
        <v>0.01</v>
      </c>
      <c r="M31" s="253">
        <v>0.1</v>
      </c>
      <c r="N31" s="33">
        <v>1000000</v>
      </c>
      <c r="O31" s="253">
        <v>0.1</v>
      </c>
      <c r="P31" s="33">
        <v>1000000</v>
      </c>
      <c r="Q31" s="34"/>
      <c r="R31" s="34">
        <v>6000</v>
      </c>
      <c r="S31" s="34">
        <v>18000</v>
      </c>
      <c r="T31" s="33">
        <v>600000</v>
      </c>
      <c r="U31" s="220">
        <f t="shared" si="12"/>
        <v>624000</v>
      </c>
      <c r="V31" s="32"/>
      <c r="W31" s="200">
        <v>1000000</v>
      </c>
      <c r="X31" s="31"/>
      <c r="Y31" s="200">
        <v>1000000</v>
      </c>
      <c r="Z31" s="309"/>
      <c r="AA31" s="28">
        <v>1000000</v>
      </c>
      <c r="AB31" s="28">
        <v>1000000</v>
      </c>
      <c r="AC31" s="28">
        <v>1000000</v>
      </c>
      <c r="AD31" s="309"/>
      <c r="AE31" s="28">
        <v>1000000</v>
      </c>
      <c r="AF31" s="28">
        <v>1000000</v>
      </c>
      <c r="AG31" s="28">
        <v>1000000</v>
      </c>
      <c r="AH31" s="27"/>
      <c r="AI31" s="252">
        <v>0.01</v>
      </c>
      <c r="AJ31" s="253">
        <v>0.1</v>
      </c>
      <c r="AK31" s="33">
        <v>1000000</v>
      </c>
      <c r="AL31" s="252">
        <v>0.01</v>
      </c>
      <c r="AM31" s="253">
        <v>0.1</v>
      </c>
      <c r="AN31" s="33">
        <v>1000000</v>
      </c>
      <c r="AO31" s="253">
        <v>0.1</v>
      </c>
      <c r="AP31" s="33">
        <v>1000000</v>
      </c>
      <c r="AQ31" s="27"/>
      <c r="AR31" s="26">
        <v>12000</v>
      </c>
      <c r="AS31" s="26">
        <v>36000</v>
      </c>
      <c r="AT31" s="26">
        <v>600000</v>
      </c>
      <c r="AU31" s="220">
        <f t="shared" si="13"/>
        <v>648000</v>
      </c>
      <c r="AV31" s="27"/>
      <c r="AW31" s="26">
        <v>-10000</v>
      </c>
      <c r="AX31" s="35">
        <f t="shared" si="18"/>
        <v>990000</v>
      </c>
      <c r="AY31" s="26">
        <v>10000</v>
      </c>
      <c r="AZ31" s="32"/>
      <c r="BA31" s="200">
        <v>1000000</v>
      </c>
      <c r="BB31" s="31"/>
      <c r="BC31" s="200">
        <v>1000000</v>
      </c>
      <c r="BD31" s="309"/>
      <c r="BE31" s="28">
        <v>1000000</v>
      </c>
      <c r="BF31" s="28">
        <v>1000000</v>
      </c>
      <c r="BG31" s="28">
        <v>1000000</v>
      </c>
      <c r="BH31" s="309"/>
      <c r="BI31" s="28">
        <v>1000000</v>
      </c>
      <c r="BJ31" s="28">
        <v>1000000</v>
      </c>
      <c r="BK31" s="28">
        <v>1000000</v>
      </c>
      <c r="BL31" s="27"/>
      <c r="BM31" s="252">
        <v>0.01</v>
      </c>
      <c r="BN31" s="253">
        <v>0.1</v>
      </c>
      <c r="BO31" s="33">
        <v>1000000</v>
      </c>
      <c r="BP31" s="252">
        <v>0.01</v>
      </c>
      <c r="BQ31" s="253">
        <v>0.1</v>
      </c>
      <c r="BR31" s="33">
        <v>1000000</v>
      </c>
      <c r="BS31" s="253">
        <v>0.1</v>
      </c>
      <c r="BT31" s="33">
        <v>1000000</v>
      </c>
      <c r="BU31" s="27"/>
      <c r="BV31" s="26">
        <v>12000</v>
      </c>
      <c r="BW31" s="26">
        <v>36000</v>
      </c>
      <c r="BX31" s="26">
        <v>600000</v>
      </c>
      <c r="BY31" s="220">
        <f t="shared" si="14"/>
        <v>648000</v>
      </c>
      <c r="BZ31" s="27"/>
      <c r="CA31" s="33">
        <v>-10000</v>
      </c>
      <c r="CB31" s="35">
        <f t="shared" si="15"/>
        <v>990000</v>
      </c>
      <c r="CC31" s="26">
        <v>10000</v>
      </c>
      <c r="CD31" s="32"/>
      <c r="CE31" s="200">
        <v>1000000</v>
      </c>
      <c r="CF31" s="31"/>
      <c r="CG31" s="200">
        <v>1000000</v>
      </c>
      <c r="CH31" s="309"/>
      <c r="CI31" s="28">
        <v>1000000</v>
      </c>
      <c r="CJ31" s="28">
        <v>1000000</v>
      </c>
      <c r="CK31" s="28">
        <v>1000000</v>
      </c>
      <c r="CL31" s="309"/>
      <c r="CM31" s="28">
        <v>1000000</v>
      </c>
      <c r="CN31" s="28">
        <v>1000000</v>
      </c>
      <c r="CO31" s="28">
        <v>1000000</v>
      </c>
      <c r="CP31" s="27"/>
      <c r="CQ31" s="252">
        <v>0.01</v>
      </c>
      <c r="CR31" s="253">
        <v>0.1</v>
      </c>
      <c r="CS31" s="33">
        <v>1000000</v>
      </c>
      <c r="CT31" s="252">
        <v>0.01</v>
      </c>
      <c r="CU31" s="253">
        <v>0.1</v>
      </c>
      <c r="CV31" s="33">
        <v>1000000</v>
      </c>
      <c r="CW31" s="253">
        <v>0.1</v>
      </c>
      <c r="CX31" s="33">
        <v>1000000</v>
      </c>
      <c r="CY31" s="27"/>
      <c r="CZ31" s="26">
        <v>12000</v>
      </c>
      <c r="DA31" s="26">
        <v>36000</v>
      </c>
      <c r="DB31" s="26">
        <v>600000</v>
      </c>
      <c r="DC31" s="220">
        <f t="shared" si="16"/>
        <v>648000</v>
      </c>
      <c r="DD31" s="27"/>
      <c r="DE31" s="26">
        <v>-10000</v>
      </c>
      <c r="DF31" s="35">
        <f t="shared" si="19"/>
        <v>990000</v>
      </c>
      <c r="DG31" s="26">
        <v>10000</v>
      </c>
      <c r="DH31" s="32"/>
      <c r="DI31" s="31"/>
    </row>
    <row r="32" spans="1:113" ht="19.5" customHeight="1" x14ac:dyDescent="0.55000000000000004">
      <c r="A32" s="45"/>
      <c r="B32" s="394" t="s">
        <v>153</v>
      </c>
      <c r="C32" s="29">
        <f t="shared" si="20"/>
        <v>5000000</v>
      </c>
      <c r="D32" s="33">
        <v>1000000</v>
      </c>
      <c r="E32" s="33">
        <v>3000000</v>
      </c>
      <c r="F32" s="33">
        <v>1000000</v>
      </c>
      <c r="G32" s="33">
        <v>1000000</v>
      </c>
      <c r="H32" s="34"/>
      <c r="I32" s="252">
        <v>0.01</v>
      </c>
      <c r="J32" s="253">
        <v>0.1</v>
      </c>
      <c r="K32" s="33">
        <v>1000000</v>
      </c>
      <c r="L32" s="252">
        <v>0.01</v>
      </c>
      <c r="M32" s="253">
        <v>0.1</v>
      </c>
      <c r="N32" s="33">
        <v>1000000</v>
      </c>
      <c r="O32" s="253">
        <v>0.1</v>
      </c>
      <c r="P32" s="33">
        <v>1000000</v>
      </c>
      <c r="Q32" s="34"/>
      <c r="R32" s="34">
        <v>6000</v>
      </c>
      <c r="S32" s="34">
        <v>18000</v>
      </c>
      <c r="T32" s="33">
        <v>600000</v>
      </c>
      <c r="U32" s="220">
        <f t="shared" si="12"/>
        <v>624000</v>
      </c>
      <c r="V32" s="32"/>
      <c r="W32" s="200">
        <v>1000000</v>
      </c>
      <c r="X32" s="31"/>
      <c r="Y32" s="200">
        <v>1000000</v>
      </c>
      <c r="Z32" s="309"/>
      <c r="AA32" s="28">
        <v>1000000</v>
      </c>
      <c r="AB32" s="28">
        <v>1000000</v>
      </c>
      <c r="AC32" s="28">
        <v>1000000</v>
      </c>
      <c r="AD32" s="309"/>
      <c r="AE32" s="28">
        <v>1000000</v>
      </c>
      <c r="AF32" s="28">
        <v>1000000</v>
      </c>
      <c r="AG32" s="28">
        <v>1000000</v>
      </c>
      <c r="AH32" s="27"/>
      <c r="AI32" s="252">
        <v>0.01</v>
      </c>
      <c r="AJ32" s="253">
        <v>0.1</v>
      </c>
      <c r="AK32" s="33">
        <v>1000000</v>
      </c>
      <c r="AL32" s="252">
        <v>0.01</v>
      </c>
      <c r="AM32" s="253">
        <v>0.1</v>
      </c>
      <c r="AN32" s="33">
        <v>1000000</v>
      </c>
      <c r="AO32" s="253">
        <v>0.1</v>
      </c>
      <c r="AP32" s="33">
        <v>1000000</v>
      </c>
      <c r="AQ32" s="27"/>
      <c r="AR32" s="26">
        <v>12000</v>
      </c>
      <c r="AS32" s="26">
        <v>36000</v>
      </c>
      <c r="AT32" s="26">
        <v>600000</v>
      </c>
      <c r="AU32" s="220">
        <f t="shared" si="13"/>
        <v>648000</v>
      </c>
      <c r="AV32" s="27"/>
      <c r="AW32" s="26">
        <v>-10000</v>
      </c>
      <c r="AX32" s="35">
        <f t="shared" si="18"/>
        <v>990000</v>
      </c>
      <c r="AY32" s="26">
        <v>10000</v>
      </c>
      <c r="AZ32" s="32"/>
      <c r="BA32" s="200">
        <v>1000000</v>
      </c>
      <c r="BB32" s="31"/>
      <c r="BC32" s="200">
        <v>1000000</v>
      </c>
      <c r="BD32" s="309"/>
      <c r="BE32" s="28">
        <v>1000000</v>
      </c>
      <c r="BF32" s="28">
        <v>1000000</v>
      </c>
      <c r="BG32" s="28">
        <v>1000000</v>
      </c>
      <c r="BH32" s="309"/>
      <c r="BI32" s="28">
        <v>1000000</v>
      </c>
      <c r="BJ32" s="28">
        <v>1000000</v>
      </c>
      <c r="BK32" s="28">
        <v>1000000</v>
      </c>
      <c r="BL32" s="27"/>
      <c r="BM32" s="252">
        <v>0.01</v>
      </c>
      <c r="BN32" s="253">
        <v>0.1</v>
      </c>
      <c r="BO32" s="33">
        <v>1000000</v>
      </c>
      <c r="BP32" s="252">
        <v>0.01</v>
      </c>
      <c r="BQ32" s="253">
        <v>0.1</v>
      </c>
      <c r="BR32" s="33">
        <v>1000000</v>
      </c>
      <c r="BS32" s="253">
        <v>0.1</v>
      </c>
      <c r="BT32" s="33">
        <v>1000000</v>
      </c>
      <c r="BU32" s="27"/>
      <c r="BV32" s="26">
        <v>12000</v>
      </c>
      <c r="BW32" s="26">
        <v>36000</v>
      </c>
      <c r="BX32" s="26">
        <v>600000</v>
      </c>
      <c r="BY32" s="220">
        <f t="shared" si="14"/>
        <v>648000</v>
      </c>
      <c r="BZ32" s="27"/>
      <c r="CA32" s="33">
        <v>-10000</v>
      </c>
      <c r="CB32" s="35">
        <f t="shared" si="15"/>
        <v>990000</v>
      </c>
      <c r="CC32" s="26">
        <v>10000</v>
      </c>
      <c r="CD32" s="32"/>
      <c r="CE32" s="200">
        <v>1000000</v>
      </c>
      <c r="CF32" s="31"/>
      <c r="CG32" s="200">
        <v>1000000</v>
      </c>
      <c r="CH32" s="309"/>
      <c r="CI32" s="28">
        <v>1000000</v>
      </c>
      <c r="CJ32" s="28">
        <v>1000000</v>
      </c>
      <c r="CK32" s="28">
        <v>1000000</v>
      </c>
      <c r="CL32" s="309"/>
      <c r="CM32" s="28">
        <v>1000000</v>
      </c>
      <c r="CN32" s="28">
        <v>1000000</v>
      </c>
      <c r="CO32" s="28">
        <v>1000000</v>
      </c>
      <c r="CP32" s="27"/>
      <c r="CQ32" s="252">
        <v>0.01</v>
      </c>
      <c r="CR32" s="253">
        <v>0.1</v>
      </c>
      <c r="CS32" s="33">
        <v>1000000</v>
      </c>
      <c r="CT32" s="252">
        <v>0.01</v>
      </c>
      <c r="CU32" s="253">
        <v>0.1</v>
      </c>
      <c r="CV32" s="33">
        <v>1000000</v>
      </c>
      <c r="CW32" s="253">
        <v>0.1</v>
      </c>
      <c r="CX32" s="33">
        <v>1000000</v>
      </c>
      <c r="CY32" s="27"/>
      <c r="CZ32" s="26">
        <v>12000</v>
      </c>
      <c r="DA32" s="26">
        <v>36000</v>
      </c>
      <c r="DB32" s="26">
        <v>600000</v>
      </c>
      <c r="DC32" s="220">
        <f t="shared" si="16"/>
        <v>648000</v>
      </c>
      <c r="DD32" s="27"/>
      <c r="DE32" s="26">
        <v>-10000</v>
      </c>
      <c r="DF32" s="35">
        <f t="shared" si="19"/>
        <v>990000</v>
      </c>
      <c r="DG32" s="26">
        <v>10000</v>
      </c>
      <c r="DH32" s="32"/>
      <c r="DI32" s="31"/>
    </row>
    <row r="33" spans="1:113" ht="19.5" customHeight="1" x14ac:dyDescent="0.55000000000000004">
      <c r="A33" s="45"/>
      <c r="B33" s="394" t="s">
        <v>154</v>
      </c>
      <c r="C33" s="29">
        <f t="shared" si="20"/>
        <v>5000000</v>
      </c>
      <c r="D33" s="33">
        <v>1000000</v>
      </c>
      <c r="E33" s="33">
        <v>3000000</v>
      </c>
      <c r="F33" s="33">
        <v>1000000</v>
      </c>
      <c r="G33" s="33">
        <v>1000000</v>
      </c>
      <c r="H33" s="34"/>
      <c r="I33" s="252">
        <v>0.01</v>
      </c>
      <c r="J33" s="253">
        <v>0.1</v>
      </c>
      <c r="K33" s="33">
        <v>1000000</v>
      </c>
      <c r="L33" s="252">
        <v>0.01</v>
      </c>
      <c r="M33" s="253">
        <v>0.1</v>
      </c>
      <c r="N33" s="33">
        <v>1000000</v>
      </c>
      <c r="O33" s="253">
        <v>0.1</v>
      </c>
      <c r="P33" s="33">
        <v>1000000</v>
      </c>
      <c r="Q33" s="34"/>
      <c r="R33" s="34">
        <v>6000</v>
      </c>
      <c r="S33" s="34">
        <v>18000</v>
      </c>
      <c r="T33" s="33">
        <v>600000</v>
      </c>
      <c r="U33" s="220">
        <f t="shared" si="12"/>
        <v>624000</v>
      </c>
      <c r="V33" s="32"/>
      <c r="W33" s="200">
        <v>1000000</v>
      </c>
      <c r="X33" s="31"/>
      <c r="Y33" s="200">
        <v>1000000</v>
      </c>
      <c r="Z33" s="309"/>
      <c r="AA33" s="28">
        <v>1000000</v>
      </c>
      <c r="AB33" s="28">
        <v>1000000</v>
      </c>
      <c r="AC33" s="28">
        <v>1000000</v>
      </c>
      <c r="AD33" s="309"/>
      <c r="AE33" s="28">
        <v>1000000</v>
      </c>
      <c r="AF33" s="28">
        <v>1000000</v>
      </c>
      <c r="AG33" s="28">
        <v>1000000</v>
      </c>
      <c r="AH33" s="27"/>
      <c r="AI33" s="252">
        <v>0.01</v>
      </c>
      <c r="AJ33" s="253">
        <v>0.1</v>
      </c>
      <c r="AK33" s="33">
        <v>1000000</v>
      </c>
      <c r="AL33" s="252">
        <v>0.01</v>
      </c>
      <c r="AM33" s="253">
        <v>0.1</v>
      </c>
      <c r="AN33" s="33">
        <v>1000000</v>
      </c>
      <c r="AO33" s="253">
        <v>0.1</v>
      </c>
      <c r="AP33" s="33">
        <v>1000000</v>
      </c>
      <c r="AQ33" s="27"/>
      <c r="AR33" s="26">
        <v>12000</v>
      </c>
      <c r="AS33" s="26">
        <v>36000</v>
      </c>
      <c r="AT33" s="26">
        <v>600000</v>
      </c>
      <c r="AU33" s="220">
        <f t="shared" si="13"/>
        <v>648000</v>
      </c>
      <c r="AV33" s="27"/>
      <c r="AW33" s="26">
        <v>-10000</v>
      </c>
      <c r="AX33" s="35">
        <f t="shared" si="18"/>
        <v>990000</v>
      </c>
      <c r="AY33" s="26">
        <v>10000</v>
      </c>
      <c r="AZ33" s="32"/>
      <c r="BA33" s="200">
        <v>1000000</v>
      </c>
      <c r="BB33" s="31"/>
      <c r="BC33" s="200">
        <v>1000000</v>
      </c>
      <c r="BD33" s="309"/>
      <c r="BE33" s="28">
        <v>1000000</v>
      </c>
      <c r="BF33" s="28">
        <v>1000000</v>
      </c>
      <c r="BG33" s="28">
        <v>1000000</v>
      </c>
      <c r="BH33" s="309"/>
      <c r="BI33" s="28">
        <v>1000000</v>
      </c>
      <c r="BJ33" s="28">
        <v>1000000</v>
      </c>
      <c r="BK33" s="28">
        <v>1000000</v>
      </c>
      <c r="BL33" s="27"/>
      <c r="BM33" s="252">
        <v>0.01</v>
      </c>
      <c r="BN33" s="253">
        <v>0.1</v>
      </c>
      <c r="BO33" s="33">
        <v>1000000</v>
      </c>
      <c r="BP33" s="252">
        <v>0.01</v>
      </c>
      <c r="BQ33" s="253">
        <v>0.1</v>
      </c>
      <c r="BR33" s="33">
        <v>1000000</v>
      </c>
      <c r="BS33" s="253">
        <v>0.1</v>
      </c>
      <c r="BT33" s="33">
        <v>1000000</v>
      </c>
      <c r="BU33" s="27"/>
      <c r="BV33" s="26">
        <v>12000</v>
      </c>
      <c r="BW33" s="26">
        <v>36000</v>
      </c>
      <c r="BX33" s="26">
        <v>600000</v>
      </c>
      <c r="BY33" s="220">
        <f t="shared" si="14"/>
        <v>648000</v>
      </c>
      <c r="BZ33" s="27"/>
      <c r="CA33" s="33">
        <v>-10000</v>
      </c>
      <c r="CB33" s="35">
        <f t="shared" si="15"/>
        <v>990000</v>
      </c>
      <c r="CC33" s="26">
        <v>10000</v>
      </c>
      <c r="CD33" s="32"/>
      <c r="CE33" s="200">
        <v>1000000</v>
      </c>
      <c r="CF33" s="31"/>
      <c r="CG33" s="200">
        <v>1000000</v>
      </c>
      <c r="CH33" s="309"/>
      <c r="CI33" s="28">
        <v>1000000</v>
      </c>
      <c r="CJ33" s="28">
        <v>1000000</v>
      </c>
      <c r="CK33" s="28">
        <v>1000000</v>
      </c>
      <c r="CL33" s="309"/>
      <c r="CM33" s="28">
        <v>1000000</v>
      </c>
      <c r="CN33" s="28">
        <v>1000000</v>
      </c>
      <c r="CO33" s="28">
        <v>1000000</v>
      </c>
      <c r="CP33" s="27"/>
      <c r="CQ33" s="252">
        <v>0.01</v>
      </c>
      <c r="CR33" s="253">
        <v>0.1</v>
      </c>
      <c r="CS33" s="33">
        <v>1000000</v>
      </c>
      <c r="CT33" s="252">
        <v>0.01</v>
      </c>
      <c r="CU33" s="253">
        <v>0.1</v>
      </c>
      <c r="CV33" s="33">
        <v>1000000</v>
      </c>
      <c r="CW33" s="253">
        <v>0.1</v>
      </c>
      <c r="CX33" s="33">
        <v>1000000</v>
      </c>
      <c r="CY33" s="27"/>
      <c r="CZ33" s="26">
        <v>12000</v>
      </c>
      <c r="DA33" s="26">
        <v>36000</v>
      </c>
      <c r="DB33" s="26">
        <v>600000</v>
      </c>
      <c r="DC33" s="220">
        <f t="shared" si="16"/>
        <v>648000</v>
      </c>
      <c r="DD33" s="27"/>
      <c r="DE33" s="26">
        <v>-10000</v>
      </c>
      <c r="DF33" s="35">
        <f t="shared" si="19"/>
        <v>990000</v>
      </c>
      <c r="DG33" s="26">
        <v>10000</v>
      </c>
      <c r="DH33" s="32"/>
      <c r="DI33" s="31"/>
    </row>
    <row r="34" spans="1:113" ht="21.45" customHeight="1" x14ac:dyDescent="0.55000000000000004">
      <c r="A34" s="45"/>
      <c r="B34" s="394" t="s">
        <v>162</v>
      </c>
      <c r="C34" s="29">
        <f t="shared" si="20"/>
        <v>5000000</v>
      </c>
      <c r="D34" s="33">
        <v>1000000</v>
      </c>
      <c r="E34" s="33">
        <v>3000000</v>
      </c>
      <c r="F34" s="33">
        <v>1000000</v>
      </c>
      <c r="G34" s="33">
        <v>1000000</v>
      </c>
      <c r="H34" s="34"/>
      <c r="I34" s="252">
        <v>0.01</v>
      </c>
      <c r="J34" s="253">
        <v>0.1</v>
      </c>
      <c r="K34" s="33">
        <v>1000000</v>
      </c>
      <c r="L34" s="252">
        <v>0.01</v>
      </c>
      <c r="M34" s="253">
        <v>0.1</v>
      </c>
      <c r="N34" s="33">
        <v>1000000</v>
      </c>
      <c r="O34" s="253">
        <v>0.1</v>
      </c>
      <c r="P34" s="33">
        <v>1000000</v>
      </c>
      <c r="Q34" s="34"/>
      <c r="R34" s="34">
        <v>6000</v>
      </c>
      <c r="S34" s="34">
        <v>18000</v>
      </c>
      <c r="T34" s="33">
        <v>600000</v>
      </c>
      <c r="U34" s="220">
        <f t="shared" si="12"/>
        <v>624000</v>
      </c>
      <c r="V34" s="32"/>
      <c r="W34" s="200">
        <v>1000000</v>
      </c>
      <c r="X34" s="31"/>
      <c r="Y34" s="200">
        <v>1000000</v>
      </c>
      <c r="Z34" s="309"/>
      <c r="AA34" s="28">
        <v>1000000</v>
      </c>
      <c r="AB34" s="28">
        <v>1000000</v>
      </c>
      <c r="AC34" s="28">
        <v>1000000</v>
      </c>
      <c r="AD34" s="309"/>
      <c r="AE34" s="28">
        <v>1000000</v>
      </c>
      <c r="AF34" s="28">
        <v>1000000</v>
      </c>
      <c r="AG34" s="28">
        <v>1000000</v>
      </c>
      <c r="AH34" s="27"/>
      <c r="AI34" s="252">
        <v>0.01</v>
      </c>
      <c r="AJ34" s="253">
        <v>0.1</v>
      </c>
      <c r="AK34" s="33">
        <v>1000000</v>
      </c>
      <c r="AL34" s="252">
        <v>0.01</v>
      </c>
      <c r="AM34" s="253">
        <v>0.1</v>
      </c>
      <c r="AN34" s="33">
        <v>1000000</v>
      </c>
      <c r="AO34" s="253">
        <v>0.1</v>
      </c>
      <c r="AP34" s="33">
        <v>1000000</v>
      </c>
      <c r="AQ34" s="27"/>
      <c r="AR34" s="26">
        <v>12000</v>
      </c>
      <c r="AS34" s="26">
        <v>36000</v>
      </c>
      <c r="AT34" s="26">
        <v>600000</v>
      </c>
      <c r="AU34" s="220">
        <f t="shared" si="13"/>
        <v>648000</v>
      </c>
      <c r="AV34" s="27"/>
      <c r="AW34" s="26">
        <v>-10000</v>
      </c>
      <c r="AX34" s="35">
        <f t="shared" si="18"/>
        <v>990000</v>
      </c>
      <c r="AY34" s="26">
        <v>10000</v>
      </c>
      <c r="AZ34" s="32"/>
      <c r="BA34" s="200">
        <v>1000000</v>
      </c>
      <c r="BB34" s="31"/>
      <c r="BC34" s="200">
        <v>1000000</v>
      </c>
      <c r="BD34" s="309"/>
      <c r="BE34" s="28">
        <v>1000000</v>
      </c>
      <c r="BF34" s="28">
        <v>1000000</v>
      </c>
      <c r="BG34" s="28">
        <v>1000000</v>
      </c>
      <c r="BH34" s="309"/>
      <c r="BI34" s="28">
        <v>1000000</v>
      </c>
      <c r="BJ34" s="28">
        <v>1000000</v>
      </c>
      <c r="BK34" s="28">
        <v>1000000</v>
      </c>
      <c r="BL34" s="27"/>
      <c r="BM34" s="252">
        <v>0.01</v>
      </c>
      <c r="BN34" s="253">
        <v>0.1</v>
      </c>
      <c r="BO34" s="33">
        <v>1000000</v>
      </c>
      <c r="BP34" s="252">
        <v>0.01</v>
      </c>
      <c r="BQ34" s="253">
        <v>0.1</v>
      </c>
      <c r="BR34" s="33">
        <v>1000000</v>
      </c>
      <c r="BS34" s="253">
        <v>0.1</v>
      </c>
      <c r="BT34" s="33">
        <v>1000000</v>
      </c>
      <c r="BU34" s="27"/>
      <c r="BV34" s="26">
        <v>12000</v>
      </c>
      <c r="BW34" s="26">
        <v>36000</v>
      </c>
      <c r="BX34" s="26">
        <v>600000</v>
      </c>
      <c r="BY34" s="220">
        <f t="shared" si="14"/>
        <v>648000</v>
      </c>
      <c r="BZ34" s="27"/>
      <c r="CA34" s="33">
        <v>-10000</v>
      </c>
      <c r="CB34" s="35">
        <f t="shared" si="15"/>
        <v>990000</v>
      </c>
      <c r="CC34" s="26">
        <v>10000</v>
      </c>
      <c r="CD34" s="32"/>
      <c r="CE34" s="200">
        <v>1000000</v>
      </c>
      <c r="CF34" s="31"/>
      <c r="CG34" s="200">
        <v>1000000</v>
      </c>
      <c r="CH34" s="309"/>
      <c r="CI34" s="28">
        <v>1000000</v>
      </c>
      <c r="CJ34" s="28">
        <v>1000000</v>
      </c>
      <c r="CK34" s="28">
        <v>1000000</v>
      </c>
      <c r="CL34" s="309"/>
      <c r="CM34" s="28">
        <v>1000000</v>
      </c>
      <c r="CN34" s="28">
        <v>1000000</v>
      </c>
      <c r="CO34" s="28">
        <v>1000000</v>
      </c>
      <c r="CP34" s="27"/>
      <c r="CQ34" s="252">
        <v>0.01</v>
      </c>
      <c r="CR34" s="253">
        <v>0.1</v>
      </c>
      <c r="CS34" s="33">
        <v>1000000</v>
      </c>
      <c r="CT34" s="252">
        <v>0.01</v>
      </c>
      <c r="CU34" s="253">
        <v>0.1</v>
      </c>
      <c r="CV34" s="33">
        <v>1000000</v>
      </c>
      <c r="CW34" s="253">
        <v>0.1</v>
      </c>
      <c r="CX34" s="33">
        <v>1000000</v>
      </c>
      <c r="CY34" s="27"/>
      <c r="CZ34" s="26">
        <v>12000</v>
      </c>
      <c r="DA34" s="26">
        <v>36000</v>
      </c>
      <c r="DB34" s="26">
        <v>600000</v>
      </c>
      <c r="DC34" s="220">
        <f t="shared" si="16"/>
        <v>648000</v>
      </c>
      <c r="DD34" s="27"/>
      <c r="DE34" s="26">
        <v>-10000</v>
      </c>
      <c r="DF34" s="35">
        <f t="shared" si="19"/>
        <v>990000</v>
      </c>
      <c r="DG34" s="26">
        <v>10000</v>
      </c>
      <c r="DH34" s="32"/>
      <c r="DI34" s="31"/>
    </row>
    <row r="35" spans="1:113" ht="19.5" customHeight="1" x14ac:dyDescent="0.55000000000000004">
      <c r="A35" s="45"/>
      <c r="B35" s="394" t="s">
        <v>194</v>
      </c>
      <c r="C35" s="29">
        <f t="shared" ref="C35" si="21">SUM(D35:F35)</f>
        <v>5000000</v>
      </c>
      <c r="D35" s="33">
        <v>1000000</v>
      </c>
      <c r="E35" s="33">
        <v>3000000</v>
      </c>
      <c r="F35" s="33">
        <v>1000000</v>
      </c>
      <c r="G35" s="33">
        <v>1000000</v>
      </c>
      <c r="H35" s="34"/>
      <c r="I35" s="252">
        <v>0.01</v>
      </c>
      <c r="J35" s="253">
        <v>0.1</v>
      </c>
      <c r="K35" s="33">
        <v>1000000</v>
      </c>
      <c r="L35" s="252">
        <v>0.01</v>
      </c>
      <c r="M35" s="253">
        <v>0.1</v>
      </c>
      <c r="N35" s="33">
        <v>1000000</v>
      </c>
      <c r="O35" s="253">
        <v>0.1</v>
      </c>
      <c r="P35" s="33">
        <v>1000000</v>
      </c>
      <c r="Q35" s="34"/>
      <c r="R35" s="34">
        <v>6000</v>
      </c>
      <c r="S35" s="34">
        <v>18000</v>
      </c>
      <c r="T35" s="33">
        <v>600000</v>
      </c>
      <c r="U35" s="220">
        <f t="shared" si="12"/>
        <v>624000</v>
      </c>
      <c r="V35" s="32"/>
      <c r="W35" s="200">
        <v>1000000</v>
      </c>
      <c r="X35" s="31"/>
      <c r="Y35" s="200">
        <v>1000000</v>
      </c>
      <c r="Z35" s="309"/>
      <c r="AA35" s="28">
        <v>1000000</v>
      </c>
      <c r="AB35" s="28">
        <v>1000000</v>
      </c>
      <c r="AC35" s="28">
        <v>1000000</v>
      </c>
      <c r="AD35" s="309"/>
      <c r="AE35" s="28">
        <v>1000000</v>
      </c>
      <c r="AF35" s="28">
        <v>1000000</v>
      </c>
      <c r="AG35" s="28">
        <v>1000000</v>
      </c>
      <c r="AH35" s="27"/>
      <c r="AI35" s="252">
        <v>0.01</v>
      </c>
      <c r="AJ35" s="253">
        <v>0.1</v>
      </c>
      <c r="AK35" s="33">
        <v>1000000</v>
      </c>
      <c r="AL35" s="252">
        <v>0.01</v>
      </c>
      <c r="AM35" s="253">
        <v>0.1</v>
      </c>
      <c r="AN35" s="33">
        <v>1000000</v>
      </c>
      <c r="AO35" s="253">
        <v>0.1</v>
      </c>
      <c r="AP35" s="33">
        <v>1000000</v>
      </c>
      <c r="AQ35" s="27"/>
      <c r="AR35" s="26">
        <v>12000</v>
      </c>
      <c r="AS35" s="26">
        <v>36000</v>
      </c>
      <c r="AT35" s="26">
        <v>600000</v>
      </c>
      <c r="AU35" s="220">
        <f t="shared" si="13"/>
        <v>648000</v>
      </c>
      <c r="AV35" s="27"/>
      <c r="AW35" s="26">
        <v>-10000</v>
      </c>
      <c r="AX35" s="35">
        <f t="shared" si="18"/>
        <v>990000</v>
      </c>
      <c r="AY35" s="26">
        <v>10000</v>
      </c>
      <c r="AZ35" s="32"/>
      <c r="BA35" s="200">
        <v>1000000</v>
      </c>
      <c r="BB35" s="31"/>
      <c r="BC35" s="200">
        <v>1000000</v>
      </c>
      <c r="BD35" s="309"/>
      <c r="BE35" s="28">
        <v>1000000</v>
      </c>
      <c r="BF35" s="28">
        <v>1000000</v>
      </c>
      <c r="BG35" s="28">
        <v>1000000</v>
      </c>
      <c r="BH35" s="309"/>
      <c r="BI35" s="28">
        <v>1000000</v>
      </c>
      <c r="BJ35" s="28">
        <v>1000000</v>
      </c>
      <c r="BK35" s="28">
        <v>1000000</v>
      </c>
      <c r="BL35" s="27"/>
      <c r="BM35" s="252">
        <v>0.01</v>
      </c>
      <c r="BN35" s="253">
        <v>0.1</v>
      </c>
      <c r="BO35" s="33">
        <v>1000000</v>
      </c>
      <c r="BP35" s="252">
        <v>0.01</v>
      </c>
      <c r="BQ35" s="253">
        <v>0.1</v>
      </c>
      <c r="BR35" s="33">
        <v>1000000</v>
      </c>
      <c r="BS35" s="253">
        <v>0.1</v>
      </c>
      <c r="BT35" s="33">
        <v>1000000</v>
      </c>
      <c r="BU35" s="27"/>
      <c r="BV35" s="26">
        <v>12000</v>
      </c>
      <c r="BW35" s="26">
        <v>36000</v>
      </c>
      <c r="BX35" s="26">
        <v>600000</v>
      </c>
      <c r="BY35" s="220">
        <f t="shared" si="14"/>
        <v>648000</v>
      </c>
      <c r="BZ35" s="27"/>
      <c r="CA35" s="33">
        <v>-10000</v>
      </c>
      <c r="CB35" s="35">
        <f t="shared" si="15"/>
        <v>990000</v>
      </c>
      <c r="CC35" s="26">
        <v>10000</v>
      </c>
      <c r="CD35" s="32"/>
      <c r="CE35" s="200">
        <v>1000000</v>
      </c>
      <c r="CF35" s="31"/>
      <c r="CG35" s="200">
        <v>1000000</v>
      </c>
      <c r="CH35" s="309"/>
      <c r="CI35" s="28">
        <v>1000000</v>
      </c>
      <c r="CJ35" s="28">
        <v>1000000</v>
      </c>
      <c r="CK35" s="28">
        <v>1000000</v>
      </c>
      <c r="CL35" s="309"/>
      <c r="CM35" s="28">
        <v>1000000</v>
      </c>
      <c r="CN35" s="28">
        <v>1000000</v>
      </c>
      <c r="CO35" s="28">
        <v>1000000</v>
      </c>
      <c r="CP35" s="27"/>
      <c r="CQ35" s="252">
        <v>0.01</v>
      </c>
      <c r="CR35" s="253">
        <v>0.1</v>
      </c>
      <c r="CS35" s="33">
        <v>1000000</v>
      </c>
      <c r="CT35" s="252">
        <v>0.01</v>
      </c>
      <c r="CU35" s="253">
        <v>0.1</v>
      </c>
      <c r="CV35" s="33">
        <v>1000000</v>
      </c>
      <c r="CW35" s="253">
        <v>0.1</v>
      </c>
      <c r="CX35" s="33">
        <v>1000000</v>
      </c>
      <c r="CY35" s="27"/>
      <c r="CZ35" s="26">
        <v>12000</v>
      </c>
      <c r="DA35" s="26">
        <v>36000</v>
      </c>
      <c r="DB35" s="26">
        <v>600000</v>
      </c>
      <c r="DC35" s="220">
        <f t="shared" si="16"/>
        <v>648000</v>
      </c>
      <c r="DD35" s="27"/>
      <c r="DE35" s="26">
        <v>-10000</v>
      </c>
      <c r="DF35" s="35">
        <f t="shared" si="19"/>
        <v>990000</v>
      </c>
      <c r="DG35" s="26">
        <v>10000</v>
      </c>
      <c r="DH35" s="32"/>
      <c r="DI35" s="31"/>
    </row>
    <row r="36" spans="1:113" ht="19.5" customHeight="1" x14ac:dyDescent="0.55000000000000004">
      <c r="A36" s="45"/>
      <c r="B36" s="394" t="s">
        <v>15</v>
      </c>
      <c r="C36" s="29">
        <f t="shared" ref="C36:C42" si="22">SUM(D36:F36)</f>
        <v>5000000</v>
      </c>
      <c r="D36" s="33">
        <v>1000000</v>
      </c>
      <c r="E36" s="33">
        <v>3000000</v>
      </c>
      <c r="F36" s="33">
        <v>1000000</v>
      </c>
      <c r="G36" s="33">
        <v>1000000</v>
      </c>
      <c r="H36" s="34"/>
      <c r="I36" s="252">
        <v>0.01</v>
      </c>
      <c r="J36" s="253">
        <v>0.1</v>
      </c>
      <c r="K36" s="33">
        <v>1000000</v>
      </c>
      <c r="L36" s="252">
        <v>0.01</v>
      </c>
      <c r="M36" s="253">
        <v>0.1</v>
      </c>
      <c r="N36" s="33">
        <v>1000000</v>
      </c>
      <c r="O36" s="253">
        <v>0.1</v>
      </c>
      <c r="P36" s="33">
        <v>1000000</v>
      </c>
      <c r="Q36" s="34"/>
      <c r="R36" s="34">
        <v>6000</v>
      </c>
      <c r="S36" s="34">
        <v>18000</v>
      </c>
      <c r="T36" s="33">
        <v>600000</v>
      </c>
      <c r="U36" s="220">
        <f t="shared" si="12"/>
        <v>624000</v>
      </c>
      <c r="V36" s="32"/>
      <c r="W36" s="200">
        <v>1000000</v>
      </c>
      <c r="X36" s="31"/>
      <c r="Y36" s="200">
        <v>1000000</v>
      </c>
      <c r="Z36" s="309"/>
      <c r="AA36" s="28">
        <v>1000000</v>
      </c>
      <c r="AB36" s="28">
        <v>1000000</v>
      </c>
      <c r="AC36" s="28">
        <v>1000000</v>
      </c>
      <c r="AD36" s="309"/>
      <c r="AE36" s="28">
        <v>1000000</v>
      </c>
      <c r="AF36" s="28">
        <v>1000000</v>
      </c>
      <c r="AG36" s="28">
        <v>1000000</v>
      </c>
      <c r="AH36" s="27"/>
      <c r="AI36" s="252">
        <v>0.01</v>
      </c>
      <c r="AJ36" s="253">
        <v>0.1</v>
      </c>
      <c r="AK36" s="33">
        <v>1000000</v>
      </c>
      <c r="AL36" s="252">
        <v>0.01</v>
      </c>
      <c r="AM36" s="253">
        <v>0.1</v>
      </c>
      <c r="AN36" s="33">
        <v>1000000</v>
      </c>
      <c r="AO36" s="253">
        <v>0.1</v>
      </c>
      <c r="AP36" s="33">
        <v>1000000</v>
      </c>
      <c r="AQ36" s="27"/>
      <c r="AR36" s="26">
        <v>12000</v>
      </c>
      <c r="AS36" s="26">
        <v>36000</v>
      </c>
      <c r="AT36" s="26">
        <v>600000</v>
      </c>
      <c r="AU36" s="220">
        <f t="shared" si="13"/>
        <v>648000</v>
      </c>
      <c r="AV36" s="27"/>
      <c r="AW36" s="26">
        <v>-10000</v>
      </c>
      <c r="AX36" s="35">
        <f t="shared" si="18"/>
        <v>990000</v>
      </c>
      <c r="AY36" s="26">
        <v>10000</v>
      </c>
      <c r="AZ36" s="32"/>
      <c r="BA36" s="200">
        <v>1000000</v>
      </c>
      <c r="BB36" s="31"/>
      <c r="BC36" s="200">
        <v>1000000</v>
      </c>
      <c r="BD36" s="309"/>
      <c r="BE36" s="28">
        <v>1000000</v>
      </c>
      <c r="BF36" s="28">
        <v>1000000</v>
      </c>
      <c r="BG36" s="28">
        <v>1000000</v>
      </c>
      <c r="BH36" s="309"/>
      <c r="BI36" s="28">
        <v>1000000</v>
      </c>
      <c r="BJ36" s="28">
        <v>1000000</v>
      </c>
      <c r="BK36" s="28">
        <v>1000000</v>
      </c>
      <c r="BL36" s="27"/>
      <c r="BM36" s="252">
        <v>0.01</v>
      </c>
      <c r="BN36" s="253">
        <v>0.1</v>
      </c>
      <c r="BO36" s="33">
        <v>1000000</v>
      </c>
      <c r="BP36" s="252">
        <v>0.01</v>
      </c>
      <c r="BQ36" s="253">
        <v>0.1</v>
      </c>
      <c r="BR36" s="33">
        <v>1000000</v>
      </c>
      <c r="BS36" s="253">
        <v>0.1</v>
      </c>
      <c r="BT36" s="33">
        <v>1000000</v>
      </c>
      <c r="BU36" s="27"/>
      <c r="BV36" s="26">
        <v>12000</v>
      </c>
      <c r="BW36" s="26">
        <v>36000</v>
      </c>
      <c r="BX36" s="26">
        <v>600000</v>
      </c>
      <c r="BY36" s="220">
        <f t="shared" si="14"/>
        <v>648000</v>
      </c>
      <c r="BZ36" s="27"/>
      <c r="CA36" s="33">
        <v>-10000</v>
      </c>
      <c r="CB36" s="35">
        <f t="shared" si="15"/>
        <v>990000</v>
      </c>
      <c r="CC36" s="26">
        <v>10000</v>
      </c>
      <c r="CD36" s="32"/>
      <c r="CE36" s="200">
        <v>1000000</v>
      </c>
      <c r="CF36" s="31"/>
      <c r="CG36" s="200">
        <v>1000000</v>
      </c>
      <c r="CH36" s="309"/>
      <c r="CI36" s="28">
        <v>1000000</v>
      </c>
      <c r="CJ36" s="28">
        <v>1000000</v>
      </c>
      <c r="CK36" s="28">
        <v>1000000</v>
      </c>
      <c r="CL36" s="309"/>
      <c r="CM36" s="28">
        <v>1000000</v>
      </c>
      <c r="CN36" s="28">
        <v>1000000</v>
      </c>
      <c r="CO36" s="28">
        <v>1000000</v>
      </c>
      <c r="CP36" s="27"/>
      <c r="CQ36" s="252">
        <v>0.01</v>
      </c>
      <c r="CR36" s="253">
        <v>0.1</v>
      </c>
      <c r="CS36" s="33">
        <v>1000000</v>
      </c>
      <c r="CT36" s="252">
        <v>0.01</v>
      </c>
      <c r="CU36" s="253">
        <v>0.1</v>
      </c>
      <c r="CV36" s="33">
        <v>1000000</v>
      </c>
      <c r="CW36" s="253">
        <v>0.1</v>
      </c>
      <c r="CX36" s="33">
        <v>1000000</v>
      </c>
      <c r="CY36" s="27"/>
      <c r="CZ36" s="26">
        <v>12000</v>
      </c>
      <c r="DA36" s="26">
        <v>36000</v>
      </c>
      <c r="DB36" s="26">
        <v>600000</v>
      </c>
      <c r="DC36" s="220">
        <f t="shared" si="16"/>
        <v>648000</v>
      </c>
      <c r="DD36" s="27"/>
      <c r="DE36" s="26">
        <v>-10000</v>
      </c>
      <c r="DF36" s="35">
        <f t="shared" si="19"/>
        <v>990000</v>
      </c>
      <c r="DG36" s="26">
        <v>10000</v>
      </c>
      <c r="DH36" s="32"/>
      <c r="DI36" s="31"/>
    </row>
    <row r="37" spans="1:113" ht="19.5" customHeight="1" x14ac:dyDescent="0.55000000000000004">
      <c r="A37" s="45"/>
      <c r="B37" s="394" t="s">
        <v>198</v>
      </c>
      <c r="C37" s="29">
        <f t="shared" si="22"/>
        <v>5000000</v>
      </c>
      <c r="D37" s="33">
        <v>1000000</v>
      </c>
      <c r="E37" s="33">
        <v>3000000</v>
      </c>
      <c r="F37" s="33">
        <v>1000000</v>
      </c>
      <c r="G37" s="33">
        <v>1000000</v>
      </c>
      <c r="H37" s="34"/>
      <c r="I37" s="252">
        <v>0.01</v>
      </c>
      <c r="J37" s="253">
        <v>0.1</v>
      </c>
      <c r="K37" s="33">
        <v>1000000</v>
      </c>
      <c r="L37" s="252">
        <v>0.01</v>
      </c>
      <c r="M37" s="253">
        <v>0.1</v>
      </c>
      <c r="N37" s="33">
        <v>1000000</v>
      </c>
      <c r="O37" s="253">
        <v>0.1</v>
      </c>
      <c r="P37" s="33">
        <v>1000000</v>
      </c>
      <c r="Q37" s="34"/>
      <c r="R37" s="34">
        <v>6000</v>
      </c>
      <c r="S37" s="34">
        <v>18000</v>
      </c>
      <c r="T37" s="33">
        <v>600000</v>
      </c>
      <c r="U37" s="220">
        <f t="shared" si="12"/>
        <v>624000</v>
      </c>
      <c r="V37" s="32"/>
      <c r="W37" s="200">
        <v>1000000</v>
      </c>
      <c r="X37" s="31"/>
      <c r="Y37" s="200">
        <v>1000000</v>
      </c>
      <c r="Z37" s="309"/>
      <c r="AA37" s="28">
        <v>1000000</v>
      </c>
      <c r="AB37" s="28">
        <v>1000000</v>
      </c>
      <c r="AC37" s="28">
        <v>1000000</v>
      </c>
      <c r="AD37" s="309"/>
      <c r="AE37" s="28">
        <v>1000000</v>
      </c>
      <c r="AF37" s="28">
        <v>1000000</v>
      </c>
      <c r="AG37" s="28">
        <v>1000000</v>
      </c>
      <c r="AH37" s="27"/>
      <c r="AI37" s="252">
        <v>0.01</v>
      </c>
      <c r="AJ37" s="253">
        <v>0.1</v>
      </c>
      <c r="AK37" s="33">
        <v>1000000</v>
      </c>
      <c r="AL37" s="252">
        <v>0.01</v>
      </c>
      <c r="AM37" s="253">
        <v>0.1</v>
      </c>
      <c r="AN37" s="33">
        <v>1000000</v>
      </c>
      <c r="AO37" s="253">
        <v>0.1</v>
      </c>
      <c r="AP37" s="33">
        <v>1000000</v>
      </c>
      <c r="AQ37" s="27"/>
      <c r="AR37" s="26">
        <v>12000</v>
      </c>
      <c r="AS37" s="26">
        <v>36000</v>
      </c>
      <c r="AT37" s="26">
        <v>600000</v>
      </c>
      <c r="AU37" s="220">
        <f t="shared" si="13"/>
        <v>648000</v>
      </c>
      <c r="AV37" s="27"/>
      <c r="AW37" s="26">
        <v>-10000</v>
      </c>
      <c r="AX37" s="35">
        <f t="shared" si="18"/>
        <v>990000</v>
      </c>
      <c r="AY37" s="26">
        <v>10000</v>
      </c>
      <c r="AZ37" s="32"/>
      <c r="BA37" s="200">
        <v>1000000</v>
      </c>
      <c r="BB37" s="31"/>
      <c r="BC37" s="200">
        <v>1000000</v>
      </c>
      <c r="BD37" s="309"/>
      <c r="BE37" s="28">
        <v>1000000</v>
      </c>
      <c r="BF37" s="28">
        <v>1000000</v>
      </c>
      <c r="BG37" s="28">
        <v>1000000</v>
      </c>
      <c r="BH37" s="309"/>
      <c r="BI37" s="28">
        <v>1000000</v>
      </c>
      <c r="BJ37" s="28">
        <v>1000000</v>
      </c>
      <c r="BK37" s="28">
        <v>1000000</v>
      </c>
      <c r="BL37" s="27"/>
      <c r="BM37" s="252">
        <v>0.01</v>
      </c>
      <c r="BN37" s="253">
        <v>0.1</v>
      </c>
      <c r="BO37" s="33">
        <v>1000000</v>
      </c>
      <c r="BP37" s="252">
        <v>0.01</v>
      </c>
      <c r="BQ37" s="253">
        <v>0.1</v>
      </c>
      <c r="BR37" s="33">
        <v>1000000</v>
      </c>
      <c r="BS37" s="253">
        <v>0.1</v>
      </c>
      <c r="BT37" s="33">
        <v>1000000</v>
      </c>
      <c r="BU37" s="27"/>
      <c r="BV37" s="26">
        <v>12000</v>
      </c>
      <c r="BW37" s="26">
        <v>36000</v>
      </c>
      <c r="BX37" s="26">
        <v>600000</v>
      </c>
      <c r="BY37" s="220">
        <f t="shared" si="14"/>
        <v>648000</v>
      </c>
      <c r="BZ37" s="27"/>
      <c r="CA37" s="33">
        <v>-10000</v>
      </c>
      <c r="CB37" s="35">
        <f t="shared" si="15"/>
        <v>990000</v>
      </c>
      <c r="CC37" s="26">
        <v>10000</v>
      </c>
      <c r="CD37" s="32"/>
      <c r="CE37" s="200">
        <v>1000000</v>
      </c>
      <c r="CF37" s="31"/>
      <c r="CG37" s="200">
        <v>1000000</v>
      </c>
      <c r="CH37" s="309"/>
      <c r="CI37" s="28">
        <v>1000000</v>
      </c>
      <c r="CJ37" s="28">
        <v>1000000</v>
      </c>
      <c r="CK37" s="28">
        <v>1000000</v>
      </c>
      <c r="CL37" s="309"/>
      <c r="CM37" s="28">
        <v>1000000</v>
      </c>
      <c r="CN37" s="28">
        <v>1000000</v>
      </c>
      <c r="CO37" s="28">
        <v>1000000</v>
      </c>
      <c r="CP37" s="27"/>
      <c r="CQ37" s="252">
        <v>0.01</v>
      </c>
      <c r="CR37" s="253">
        <v>0.1</v>
      </c>
      <c r="CS37" s="33">
        <v>1000000</v>
      </c>
      <c r="CT37" s="252">
        <v>0.01</v>
      </c>
      <c r="CU37" s="253">
        <v>0.1</v>
      </c>
      <c r="CV37" s="33">
        <v>1000000</v>
      </c>
      <c r="CW37" s="253">
        <v>0.1</v>
      </c>
      <c r="CX37" s="33">
        <v>1000000</v>
      </c>
      <c r="CY37" s="27"/>
      <c r="CZ37" s="26">
        <v>12000</v>
      </c>
      <c r="DA37" s="26">
        <v>36000</v>
      </c>
      <c r="DB37" s="26">
        <v>600000</v>
      </c>
      <c r="DC37" s="220">
        <f t="shared" si="16"/>
        <v>648000</v>
      </c>
      <c r="DD37" s="27"/>
      <c r="DE37" s="26">
        <v>-10000</v>
      </c>
      <c r="DF37" s="35">
        <f t="shared" si="19"/>
        <v>990000</v>
      </c>
      <c r="DG37" s="26">
        <v>10000</v>
      </c>
      <c r="DH37" s="32"/>
      <c r="DI37" s="31"/>
    </row>
    <row r="38" spans="1:113" ht="19.5" customHeight="1" x14ac:dyDescent="0.55000000000000004">
      <c r="A38" s="45"/>
      <c r="B38" s="393" t="s">
        <v>14</v>
      </c>
      <c r="C38" s="41">
        <f t="shared" si="22"/>
        <v>65000000</v>
      </c>
      <c r="D38" s="48">
        <f>SUM(D39:D51)</f>
        <v>13000000</v>
      </c>
      <c r="E38" s="48">
        <f>SUM(E39:E51)</f>
        <v>39000000</v>
      </c>
      <c r="F38" s="48">
        <f>SUM(F39:F51)</f>
        <v>13000000</v>
      </c>
      <c r="G38" s="48">
        <f>SUM(G39:G51)</f>
        <v>13000000</v>
      </c>
      <c r="H38" s="339"/>
      <c r="I38" s="259">
        <f>SUMPRODUCT(I39:I51,K39:K51)/SUM(K39:K51)</f>
        <v>0.01</v>
      </c>
      <c r="J38" s="254">
        <f>SUMPRODUCT(J39:J51,K39:K51)/SUM(K39:K51)</f>
        <v>0.1</v>
      </c>
      <c r="K38" s="49">
        <f>SUM(K39:K51)</f>
        <v>13000000</v>
      </c>
      <c r="L38" s="254">
        <f>SUMPRODUCT(L39:L51,N39:N51)/SUM(N39:N51)</f>
        <v>0.01</v>
      </c>
      <c r="M38" s="254">
        <f>SUMPRODUCT(M39:M51,N39:N51)/SUM(N39:N51)</f>
        <v>0.1</v>
      </c>
      <c r="N38" s="49">
        <f>SUM(N39:N51)</f>
        <v>13000000</v>
      </c>
      <c r="O38" s="254">
        <f>SUMPRODUCT(O39:O51,P39:P51)/SUM(P39:P51)</f>
        <v>0.1</v>
      </c>
      <c r="P38" s="49">
        <f>SUM(P39:P51)</f>
        <v>13000000</v>
      </c>
      <c r="Q38" s="339"/>
      <c r="R38" s="48">
        <f>SUM(R39:R51)</f>
        <v>65000</v>
      </c>
      <c r="S38" s="48">
        <f>SUM(S39:S51)</f>
        <v>195000</v>
      </c>
      <c r="T38" s="48">
        <f>SUM(T39:T51)</f>
        <v>6500000</v>
      </c>
      <c r="U38" s="36">
        <f>SUM(U39:U51)</f>
        <v>6760000</v>
      </c>
      <c r="V38" s="42"/>
      <c r="W38" s="41">
        <f>SUM(W39:W51)</f>
        <v>13000000</v>
      </c>
      <c r="X38" s="31"/>
      <c r="Y38" s="41">
        <f>SUM(Y39:Y51)</f>
        <v>13000000</v>
      </c>
      <c r="Z38" s="308"/>
      <c r="AA38" s="40">
        <f>SUM(AA39:AA51)</f>
        <v>13000000</v>
      </c>
      <c r="AB38" s="40">
        <f>SUM(AB39:AB51)</f>
        <v>13000000</v>
      </c>
      <c r="AC38" s="40">
        <f>SUM(AC39:AC51)</f>
        <v>13000000</v>
      </c>
      <c r="AD38" s="308"/>
      <c r="AE38" s="40">
        <f>SUM(AE39:AE51)</f>
        <v>13000000</v>
      </c>
      <c r="AF38" s="40">
        <f>SUM(AF39:AF51)</f>
        <v>13000000</v>
      </c>
      <c r="AG38" s="40">
        <f>SUM(AG39:AG51)</f>
        <v>13000000</v>
      </c>
      <c r="AH38" s="39"/>
      <c r="AI38" s="259">
        <f>SUMPRODUCT(AI39:AI51,AK39:AK51)/SUM(AK39:AK51)</f>
        <v>0.01</v>
      </c>
      <c r="AJ38" s="254">
        <f>SUMPRODUCT(AJ39:AJ51,AK39:AK51)/SUM(AK39:AK51)</f>
        <v>0.1</v>
      </c>
      <c r="AK38" s="49">
        <f>SUM(AK39:AK51)</f>
        <v>13000000</v>
      </c>
      <c r="AL38" s="254">
        <f>SUMPRODUCT(AL39:AL51,AN39:AN51)/SUM(AN39:AN51)</f>
        <v>0.01</v>
      </c>
      <c r="AM38" s="254">
        <f>SUMPRODUCT(AM39:AM51,AN39:AN51)/SUM(AN39:AN51)</f>
        <v>0.1</v>
      </c>
      <c r="AN38" s="49">
        <f>SUM(AN39:AN51)</f>
        <v>13000000</v>
      </c>
      <c r="AO38" s="254">
        <f>SUMPRODUCT(AO39:AO51,AP39:AP51)/SUM(AP39:AP51)</f>
        <v>0.1</v>
      </c>
      <c r="AP38" s="49">
        <f>SUM(AP39:AP51)</f>
        <v>13000000</v>
      </c>
      <c r="AQ38" s="39"/>
      <c r="AR38" s="37">
        <f>SUM(AR39:AR51)</f>
        <v>130000</v>
      </c>
      <c r="AS38" s="37">
        <f>SUM(AS39:AS51)</f>
        <v>390000</v>
      </c>
      <c r="AT38" s="37">
        <f>SUM(AT39:AT51)</f>
        <v>6500000</v>
      </c>
      <c r="AU38" s="36">
        <f>SUM(AU39:AU51)</f>
        <v>7020000</v>
      </c>
      <c r="AV38" s="39"/>
      <c r="AW38" s="38">
        <f>SUM(AW39:AW51)</f>
        <v>-130000</v>
      </c>
      <c r="AX38" s="37">
        <f>SUM(AX39:AX51)</f>
        <v>12870000</v>
      </c>
      <c r="AY38" s="38">
        <f>SUM(AY39:AY51)</f>
        <v>130000</v>
      </c>
      <c r="AZ38" s="42"/>
      <c r="BA38" s="41">
        <f>SUM(BA39:BA51)</f>
        <v>13000000</v>
      </c>
      <c r="BB38" s="31"/>
      <c r="BC38" s="41">
        <f>SUM(BC39:BC51)</f>
        <v>13000000</v>
      </c>
      <c r="BD38" s="308"/>
      <c r="BE38" s="40">
        <f>SUM(BE39:BE51)</f>
        <v>13000000</v>
      </c>
      <c r="BF38" s="40">
        <f>SUM(BF39:BF51)</f>
        <v>13000000</v>
      </c>
      <c r="BG38" s="40">
        <f>SUM(BG39:BG51)</f>
        <v>13000000</v>
      </c>
      <c r="BH38" s="308"/>
      <c r="BI38" s="40">
        <f>SUM(BI39:BI51)</f>
        <v>13000000</v>
      </c>
      <c r="BJ38" s="40">
        <f>SUM(BJ39:BJ51)</f>
        <v>13000000</v>
      </c>
      <c r="BK38" s="40">
        <f>SUM(BK39:BK51)</f>
        <v>13000000</v>
      </c>
      <c r="BL38" s="39"/>
      <c r="BM38" s="259">
        <f>SUMPRODUCT(BM39:BM51,BO39:BO51)/SUM(BO39:BO51)</f>
        <v>0.01</v>
      </c>
      <c r="BN38" s="254">
        <f>SUMPRODUCT(BN39:BN51,BO39:BO51)/SUM(BO39:BO51)</f>
        <v>0.1</v>
      </c>
      <c r="BO38" s="49">
        <f>SUM(BO39:BO51)</f>
        <v>13000000</v>
      </c>
      <c r="BP38" s="254">
        <f>SUMPRODUCT(BP39:BP51,BR39:BR51)/SUM(BR39:BR51)</f>
        <v>0.01</v>
      </c>
      <c r="BQ38" s="254">
        <f>SUMPRODUCT(BQ39:BQ51,BR39:BR51)/SUM(BR39:BR51)</f>
        <v>0.1</v>
      </c>
      <c r="BR38" s="49">
        <f>SUM(BR39:BR51)</f>
        <v>13000000</v>
      </c>
      <c r="BS38" s="254">
        <f>SUMPRODUCT(BS39:BS51,BT39:BT51)/SUM(BT39:BT51)</f>
        <v>0.1</v>
      </c>
      <c r="BT38" s="49">
        <f>SUM(BT39:BT51)</f>
        <v>13000000</v>
      </c>
      <c r="BU38" s="39"/>
      <c r="BV38" s="37">
        <f>SUM(BV39:BV51)</f>
        <v>130000</v>
      </c>
      <c r="BW38" s="37">
        <f>SUM(BW39:BW51)</f>
        <v>390000</v>
      </c>
      <c r="BX38" s="37">
        <f>SUM(BX39:BX51)</f>
        <v>6500000</v>
      </c>
      <c r="BY38" s="36">
        <f>SUM(BY39:BY51)</f>
        <v>7020000</v>
      </c>
      <c r="BZ38" s="39"/>
      <c r="CA38" s="267">
        <f>SUM(CA39:CA51)</f>
        <v>-130000</v>
      </c>
      <c r="CB38" s="37">
        <f>SUM(CB39:CB51)</f>
        <v>12870000</v>
      </c>
      <c r="CC38" s="38">
        <f>SUM(CC39:CC51)</f>
        <v>130000</v>
      </c>
      <c r="CD38" s="42"/>
      <c r="CE38" s="41">
        <f>SUM(CE39:CE51)</f>
        <v>13000000</v>
      </c>
      <c r="CF38" s="31"/>
      <c r="CG38" s="41">
        <f>SUM(CG39:CG51)</f>
        <v>13000000</v>
      </c>
      <c r="CH38" s="308"/>
      <c r="CI38" s="40">
        <f>SUM(CI39:CI51)</f>
        <v>13000000</v>
      </c>
      <c r="CJ38" s="40">
        <f>SUM(CJ39:CJ51)</f>
        <v>13000000</v>
      </c>
      <c r="CK38" s="40">
        <f>SUM(CK39:CK51)</f>
        <v>13000000</v>
      </c>
      <c r="CL38" s="308"/>
      <c r="CM38" s="40">
        <f>SUM(CM39:CM51)</f>
        <v>13000000</v>
      </c>
      <c r="CN38" s="40">
        <f>SUM(CN39:CN51)</f>
        <v>13000000</v>
      </c>
      <c r="CO38" s="40">
        <f>SUM(CO39:CO51)</f>
        <v>13000000</v>
      </c>
      <c r="CP38" s="39"/>
      <c r="CQ38" s="259">
        <f>SUMPRODUCT(CQ39:CQ51,CS39:CS51)/SUM(CS39:CS51)</f>
        <v>0.01</v>
      </c>
      <c r="CR38" s="254">
        <f>SUMPRODUCT(CR39:CR51,CS39:CS51)/SUM(CS39:CS51)</f>
        <v>0.1</v>
      </c>
      <c r="CS38" s="49">
        <f>SUM(CS39:CS51)</f>
        <v>13000000</v>
      </c>
      <c r="CT38" s="254">
        <f>SUMPRODUCT(CT39:CT51,CV39:CV51)/SUM(CV39:CV51)</f>
        <v>0.01</v>
      </c>
      <c r="CU38" s="254">
        <f>SUMPRODUCT(CU39:CU51,CV39:CV51)/SUM(CV39:CV51)</f>
        <v>0.1</v>
      </c>
      <c r="CV38" s="49">
        <f>SUM(CV39:CV51)</f>
        <v>13000000</v>
      </c>
      <c r="CW38" s="254">
        <f>SUMPRODUCT(CW39:CW51,CX39:CX51)/SUM(CX39:CX51)</f>
        <v>0.1</v>
      </c>
      <c r="CX38" s="49">
        <f>SUM(CX39:CX51)</f>
        <v>13000000</v>
      </c>
      <c r="CY38" s="39"/>
      <c r="CZ38" s="37">
        <f>SUM(CZ39:CZ51)</f>
        <v>130000</v>
      </c>
      <c r="DA38" s="37">
        <f>SUM(DA39:DA51)</f>
        <v>390000</v>
      </c>
      <c r="DB38" s="37">
        <f>SUM(DB39:DB51)</f>
        <v>6500000</v>
      </c>
      <c r="DC38" s="36">
        <f>SUM(DC39:DC51)</f>
        <v>7020000</v>
      </c>
      <c r="DD38" s="39"/>
      <c r="DE38" s="38">
        <f>SUM(DE39:DE51)</f>
        <v>-130000</v>
      </c>
      <c r="DF38" s="37">
        <f>SUM(DF39:DF51)</f>
        <v>12870000</v>
      </c>
      <c r="DG38" s="38">
        <f>SUM(DG39:DG51)</f>
        <v>130000</v>
      </c>
      <c r="DH38" s="42"/>
      <c r="DI38" s="31"/>
    </row>
    <row r="39" spans="1:113" ht="19.5" customHeight="1" x14ac:dyDescent="0.55000000000000004">
      <c r="A39" s="45"/>
      <c r="B39" s="394" t="s">
        <v>155</v>
      </c>
      <c r="C39" s="29">
        <f t="shared" si="22"/>
        <v>5000000</v>
      </c>
      <c r="D39" s="33">
        <v>1000000</v>
      </c>
      <c r="E39" s="33">
        <v>3000000</v>
      </c>
      <c r="F39" s="33">
        <v>1000000</v>
      </c>
      <c r="G39" s="33">
        <v>1000000</v>
      </c>
      <c r="H39" s="34"/>
      <c r="I39" s="252">
        <v>0.01</v>
      </c>
      <c r="J39" s="253">
        <v>0.1</v>
      </c>
      <c r="K39" s="33">
        <v>1000000</v>
      </c>
      <c r="L39" s="252">
        <v>0.01</v>
      </c>
      <c r="M39" s="253">
        <v>0.1</v>
      </c>
      <c r="N39" s="33">
        <v>1000000</v>
      </c>
      <c r="O39" s="253">
        <v>0.1</v>
      </c>
      <c r="P39" s="33">
        <v>1000000</v>
      </c>
      <c r="Q39" s="34"/>
      <c r="R39" s="34">
        <v>5000</v>
      </c>
      <c r="S39" s="34">
        <v>15000</v>
      </c>
      <c r="T39" s="33">
        <v>500000</v>
      </c>
      <c r="U39" s="220">
        <f t="shared" ref="U39:U56" si="23">SUM(R39:T39)</f>
        <v>520000</v>
      </c>
      <c r="V39" s="32"/>
      <c r="W39" s="200">
        <v>1000000</v>
      </c>
      <c r="X39" s="31"/>
      <c r="Y39" s="200">
        <v>1000000</v>
      </c>
      <c r="Z39" s="309"/>
      <c r="AA39" s="28">
        <v>1000000</v>
      </c>
      <c r="AB39" s="28">
        <v>1000000</v>
      </c>
      <c r="AC39" s="28">
        <v>1000000</v>
      </c>
      <c r="AD39" s="309"/>
      <c r="AE39" s="28">
        <v>1000000</v>
      </c>
      <c r="AF39" s="28">
        <v>1000000</v>
      </c>
      <c r="AG39" s="28">
        <v>1000000</v>
      </c>
      <c r="AH39" s="27"/>
      <c r="AI39" s="252">
        <v>0.01</v>
      </c>
      <c r="AJ39" s="253">
        <v>0.1</v>
      </c>
      <c r="AK39" s="33">
        <v>1000000</v>
      </c>
      <c r="AL39" s="252">
        <v>0.01</v>
      </c>
      <c r="AM39" s="253">
        <v>0.1</v>
      </c>
      <c r="AN39" s="33">
        <v>1000000</v>
      </c>
      <c r="AO39" s="253">
        <v>0.1</v>
      </c>
      <c r="AP39" s="33">
        <v>1000000</v>
      </c>
      <c r="AQ39" s="27"/>
      <c r="AR39" s="26">
        <v>10000</v>
      </c>
      <c r="AS39" s="26">
        <v>30000</v>
      </c>
      <c r="AT39" s="26">
        <v>500000</v>
      </c>
      <c r="AU39" s="220">
        <f t="shared" ref="AU39:AU56" si="24">SUM(AR39:AT39)</f>
        <v>540000</v>
      </c>
      <c r="AV39" s="27"/>
      <c r="AW39" s="26">
        <v>-10000</v>
      </c>
      <c r="AX39" s="35">
        <f t="shared" ref="AX39:AX56" si="25">AG39+AW39</f>
        <v>990000</v>
      </c>
      <c r="AY39" s="26">
        <v>10000</v>
      </c>
      <c r="AZ39" s="32"/>
      <c r="BA39" s="200">
        <v>1000000</v>
      </c>
      <c r="BB39" s="31"/>
      <c r="BC39" s="200">
        <v>1000000</v>
      </c>
      <c r="BD39" s="309"/>
      <c r="BE39" s="28">
        <v>1000000</v>
      </c>
      <c r="BF39" s="28">
        <v>1000000</v>
      </c>
      <c r="BG39" s="28">
        <v>1000000</v>
      </c>
      <c r="BH39" s="309"/>
      <c r="BI39" s="28">
        <v>1000000</v>
      </c>
      <c r="BJ39" s="28">
        <v>1000000</v>
      </c>
      <c r="BK39" s="28">
        <v>1000000</v>
      </c>
      <c r="BL39" s="27"/>
      <c r="BM39" s="252">
        <v>0.01</v>
      </c>
      <c r="BN39" s="253">
        <v>0.1</v>
      </c>
      <c r="BO39" s="33">
        <v>1000000</v>
      </c>
      <c r="BP39" s="252">
        <v>0.01</v>
      </c>
      <c r="BQ39" s="253">
        <v>0.1</v>
      </c>
      <c r="BR39" s="33">
        <v>1000000</v>
      </c>
      <c r="BS39" s="253">
        <v>0.1</v>
      </c>
      <c r="BT39" s="33">
        <v>1000000</v>
      </c>
      <c r="BU39" s="27"/>
      <c r="BV39" s="26">
        <v>10000</v>
      </c>
      <c r="BW39" s="26">
        <v>30000</v>
      </c>
      <c r="BX39" s="26">
        <v>500000</v>
      </c>
      <c r="BY39" s="220">
        <f t="shared" ref="BY39:BY56" si="26">SUM(BV39:BX39)</f>
        <v>540000</v>
      </c>
      <c r="BZ39" s="27"/>
      <c r="CA39" s="33">
        <v>-10000</v>
      </c>
      <c r="CB39" s="35">
        <f t="shared" ref="CB39:CB56" si="27">BK39+CA39</f>
        <v>990000</v>
      </c>
      <c r="CC39" s="26">
        <v>10000</v>
      </c>
      <c r="CD39" s="32"/>
      <c r="CE39" s="200">
        <v>1000000</v>
      </c>
      <c r="CF39" s="31"/>
      <c r="CG39" s="200">
        <v>1000000</v>
      </c>
      <c r="CH39" s="309"/>
      <c r="CI39" s="28">
        <v>1000000</v>
      </c>
      <c r="CJ39" s="28">
        <v>1000000</v>
      </c>
      <c r="CK39" s="28">
        <v>1000000</v>
      </c>
      <c r="CL39" s="309"/>
      <c r="CM39" s="28">
        <v>1000000</v>
      </c>
      <c r="CN39" s="28">
        <v>1000000</v>
      </c>
      <c r="CO39" s="28">
        <v>1000000</v>
      </c>
      <c r="CP39" s="27"/>
      <c r="CQ39" s="252">
        <v>0.01</v>
      </c>
      <c r="CR39" s="253">
        <v>0.1</v>
      </c>
      <c r="CS39" s="33">
        <v>1000000</v>
      </c>
      <c r="CT39" s="252">
        <v>0.01</v>
      </c>
      <c r="CU39" s="253">
        <v>0.1</v>
      </c>
      <c r="CV39" s="33">
        <v>1000000</v>
      </c>
      <c r="CW39" s="253">
        <v>0.1</v>
      </c>
      <c r="CX39" s="33">
        <v>1000000</v>
      </c>
      <c r="CY39" s="27"/>
      <c r="CZ39" s="26">
        <v>10000</v>
      </c>
      <c r="DA39" s="26">
        <v>30000</v>
      </c>
      <c r="DB39" s="26">
        <v>500000</v>
      </c>
      <c r="DC39" s="220">
        <f t="shared" ref="DC39:DC56" si="28">SUM(CZ39:DB39)</f>
        <v>540000</v>
      </c>
      <c r="DD39" s="27"/>
      <c r="DE39" s="26">
        <v>-10000</v>
      </c>
      <c r="DF39" s="35">
        <f t="shared" ref="DF39:DF56" si="29">CO39+DE39</f>
        <v>990000</v>
      </c>
      <c r="DG39" s="26">
        <v>10000</v>
      </c>
      <c r="DH39" s="32"/>
      <c r="DI39" s="31"/>
    </row>
    <row r="40" spans="1:113" ht="19.5" customHeight="1" x14ac:dyDescent="0.55000000000000004">
      <c r="A40" s="45"/>
      <c r="B40" s="394" t="s">
        <v>180</v>
      </c>
      <c r="C40" s="29">
        <f t="shared" si="22"/>
        <v>5000000</v>
      </c>
      <c r="D40" s="33">
        <v>1000000</v>
      </c>
      <c r="E40" s="33">
        <v>3000000</v>
      </c>
      <c r="F40" s="33">
        <v>1000000</v>
      </c>
      <c r="G40" s="33">
        <v>1000000</v>
      </c>
      <c r="H40" s="34"/>
      <c r="I40" s="252">
        <v>0.01</v>
      </c>
      <c r="J40" s="253">
        <v>0.1</v>
      </c>
      <c r="K40" s="33">
        <v>1000000</v>
      </c>
      <c r="L40" s="252">
        <v>0.01</v>
      </c>
      <c r="M40" s="253">
        <v>0.1</v>
      </c>
      <c r="N40" s="33">
        <v>1000000</v>
      </c>
      <c r="O40" s="253">
        <v>0.1</v>
      </c>
      <c r="P40" s="33">
        <v>1000000</v>
      </c>
      <c r="Q40" s="34"/>
      <c r="R40" s="34">
        <v>5000</v>
      </c>
      <c r="S40" s="34">
        <v>15000</v>
      </c>
      <c r="T40" s="33">
        <v>500000</v>
      </c>
      <c r="U40" s="220">
        <f t="shared" si="23"/>
        <v>520000</v>
      </c>
      <c r="V40" s="32"/>
      <c r="W40" s="200">
        <v>1000000</v>
      </c>
      <c r="X40" s="31"/>
      <c r="Y40" s="200">
        <v>1000000</v>
      </c>
      <c r="Z40" s="309"/>
      <c r="AA40" s="28">
        <v>1000000</v>
      </c>
      <c r="AB40" s="28">
        <v>1000000</v>
      </c>
      <c r="AC40" s="28">
        <v>1000000</v>
      </c>
      <c r="AD40" s="309"/>
      <c r="AE40" s="28">
        <v>1000000</v>
      </c>
      <c r="AF40" s="28">
        <v>1000000</v>
      </c>
      <c r="AG40" s="28">
        <v>1000000</v>
      </c>
      <c r="AH40" s="27"/>
      <c r="AI40" s="252">
        <v>0.01</v>
      </c>
      <c r="AJ40" s="253">
        <v>0.1</v>
      </c>
      <c r="AK40" s="33">
        <v>1000000</v>
      </c>
      <c r="AL40" s="252">
        <v>0.01</v>
      </c>
      <c r="AM40" s="253">
        <v>0.1</v>
      </c>
      <c r="AN40" s="33">
        <v>1000000</v>
      </c>
      <c r="AO40" s="253">
        <v>0.1</v>
      </c>
      <c r="AP40" s="33">
        <v>1000000</v>
      </c>
      <c r="AQ40" s="27"/>
      <c r="AR40" s="26">
        <v>10000</v>
      </c>
      <c r="AS40" s="26">
        <v>30000</v>
      </c>
      <c r="AT40" s="26">
        <v>500000</v>
      </c>
      <c r="AU40" s="220">
        <f t="shared" si="24"/>
        <v>540000</v>
      </c>
      <c r="AV40" s="27"/>
      <c r="AW40" s="26">
        <v>-10000</v>
      </c>
      <c r="AX40" s="35">
        <f t="shared" si="25"/>
        <v>990000</v>
      </c>
      <c r="AY40" s="26">
        <v>10000</v>
      </c>
      <c r="AZ40" s="32"/>
      <c r="BA40" s="200">
        <v>1000000</v>
      </c>
      <c r="BB40" s="31"/>
      <c r="BC40" s="200">
        <v>1000000</v>
      </c>
      <c r="BD40" s="309"/>
      <c r="BE40" s="28">
        <v>1000000</v>
      </c>
      <c r="BF40" s="28">
        <v>1000000</v>
      </c>
      <c r="BG40" s="28">
        <v>1000000</v>
      </c>
      <c r="BH40" s="309"/>
      <c r="BI40" s="28">
        <v>1000000</v>
      </c>
      <c r="BJ40" s="28">
        <v>1000000</v>
      </c>
      <c r="BK40" s="28">
        <v>1000000</v>
      </c>
      <c r="BL40" s="27"/>
      <c r="BM40" s="252">
        <v>0.01</v>
      </c>
      <c r="BN40" s="253">
        <v>0.1</v>
      </c>
      <c r="BO40" s="33">
        <v>1000000</v>
      </c>
      <c r="BP40" s="252">
        <v>0.01</v>
      </c>
      <c r="BQ40" s="253">
        <v>0.1</v>
      </c>
      <c r="BR40" s="33">
        <v>1000000</v>
      </c>
      <c r="BS40" s="253">
        <v>0.1</v>
      </c>
      <c r="BT40" s="33">
        <v>1000000</v>
      </c>
      <c r="BU40" s="27"/>
      <c r="BV40" s="26">
        <v>10000</v>
      </c>
      <c r="BW40" s="26">
        <v>30000</v>
      </c>
      <c r="BX40" s="26">
        <v>500000</v>
      </c>
      <c r="BY40" s="220">
        <f t="shared" si="26"/>
        <v>540000</v>
      </c>
      <c r="BZ40" s="27"/>
      <c r="CA40" s="33">
        <v>-10000</v>
      </c>
      <c r="CB40" s="35">
        <f t="shared" si="27"/>
        <v>990000</v>
      </c>
      <c r="CC40" s="26">
        <v>10000</v>
      </c>
      <c r="CD40" s="32"/>
      <c r="CE40" s="200">
        <v>1000000</v>
      </c>
      <c r="CF40" s="31"/>
      <c r="CG40" s="200">
        <v>1000000</v>
      </c>
      <c r="CH40" s="309"/>
      <c r="CI40" s="28">
        <v>1000000</v>
      </c>
      <c r="CJ40" s="28">
        <v>1000000</v>
      </c>
      <c r="CK40" s="28">
        <v>1000000</v>
      </c>
      <c r="CL40" s="309"/>
      <c r="CM40" s="28">
        <v>1000000</v>
      </c>
      <c r="CN40" s="28">
        <v>1000000</v>
      </c>
      <c r="CO40" s="28">
        <v>1000000</v>
      </c>
      <c r="CP40" s="27"/>
      <c r="CQ40" s="252">
        <v>0.01</v>
      </c>
      <c r="CR40" s="253">
        <v>0.1</v>
      </c>
      <c r="CS40" s="33">
        <v>1000000</v>
      </c>
      <c r="CT40" s="252">
        <v>0.01</v>
      </c>
      <c r="CU40" s="253">
        <v>0.1</v>
      </c>
      <c r="CV40" s="33">
        <v>1000000</v>
      </c>
      <c r="CW40" s="253">
        <v>0.1</v>
      </c>
      <c r="CX40" s="33">
        <v>1000000</v>
      </c>
      <c r="CY40" s="27"/>
      <c r="CZ40" s="26">
        <v>10000</v>
      </c>
      <c r="DA40" s="26">
        <v>30000</v>
      </c>
      <c r="DB40" s="26">
        <v>500000</v>
      </c>
      <c r="DC40" s="220">
        <f t="shared" si="28"/>
        <v>540000</v>
      </c>
      <c r="DD40" s="27"/>
      <c r="DE40" s="26">
        <v>-10000</v>
      </c>
      <c r="DF40" s="35">
        <f t="shared" si="29"/>
        <v>990000</v>
      </c>
      <c r="DG40" s="26">
        <v>10000</v>
      </c>
      <c r="DH40" s="32"/>
      <c r="DI40" s="31"/>
    </row>
    <row r="41" spans="1:113" ht="19.5" customHeight="1" x14ac:dyDescent="0.55000000000000004">
      <c r="A41" s="45"/>
      <c r="B41" s="394" t="s">
        <v>203</v>
      </c>
      <c r="C41" s="29">
        <f t="shared" si="22"/>
        <v>5000000</v>
      </c>
      <c r="D41" s="33">
        <v>1000000</v>
      </c>
      <c r="E41" s="33">
        <v>3000000</v>
      </c>
      <c r="F41" s="33">
        <v>1000000</v>
      </c>
      <c r="G41" s="33">
        <v>1000000</v>
      </c>
      <c r="H41" s="34"/>
      <c r="I41" s="252">
        <v>0.01</v>
      </c>
      <c r="J41" s="253">
        <v>0.1</v>
      </c>
      <c r="K41" s="33">
        <v>1000000</v>
      </c>
      <c r="L41" s="252">
        <v>0.01</v>
      </c>
      <c r="M41" s="253">
        <v>0.1</v>
      </c>
      <c r="N41" s="33">
        <v>1000000</v>
      </c>
      <c r="O41" s="253">
        <v>0.1</v>
      </c>
      <c r="P41" s="33">
        <v>1000000</v>
      </c>
      <c r="Q41" s="34"/>
      <c r="R41" s="34">
        <v>5000</v>
      </c>
      <c r="S41" s="34">
        <v>15000</v>
      </c>
      <c r="T41" s="33">
        <v>500000</v>
      </c>
      <c r="U41" s="220">
        <f t="shared" si="23"/>
        <v>520000</v>
      </c>
      <c r="V41" s="32"/>
      <c r="W41" s="200">
        <v>1000000</v>
      </c>
      <c r="X41" s="31"/>
      <c r="Y41" s="200">
        <v>1000000</v>
      </c>
      <c r="Z41" s="309"/>
      <c r="AA41" s="28">
        <v>1000000</v>
      </c>
      <c r="AB41" s="28">
        <v>1000000</v>
      </c>
      <c r="AC41" s="28">
        <v>1000000</v>
      </c>
      <c r="AD41" s="309"/>
      <c r="AE41" s="28">
        <v>1000000</v>
      </c>
      <c r="AF41" s="28">
        <v>1000000</v>
      </c>
      <c r="AG41" s="28">
        <v>1000000</v>
      </c>
      <c r="AH41" s="27"/>
      <c r="AI41" s="252">
        <v>0.01</v>
      </c>
      <c r="AJ41" s="253">
        <v>0.1</v>
      </c>
      <c r="AK41" s="33">
        <v>1000000</v>
      </c>
      <c r="AL41" s="252">
        <v>0.01</v>
      </c>
      <c r="AM41" s="253">
        <v>0.1</v>
      </c>
      <c r="AN41" s="33">
        <v>1000000</v>
      </c>
      <c r="AO41" s="253">
        <v>0.1</v>
      </c>
      <c r="AP41" s="33">
        <v>1000000</v>
      </c>
      <c r="AQ41" s="27"/>
      <c r="AR41" s="26">
        <v>10000</v>
      </c>
      <c r="AS41" s="26">
        <v>30000</v>
      </c>
      <c r="AT41" s="26">
        <v>500000</v>
      </c>
      <c r="AU41" s="220">
        <f t="shared" si="24"/>
        <v>540000</v>
      </c>
      <c r="AV41" s="27"/>
      <c r="AW41" s="26">
        <v>-10000</v>
      </c>
      <c r="AX41" s="35">
        <f t="shared" si="25"/>
        <v>990000</v>
      </c>
      <c r="AY41" s="26">
        <v>10000</v>
      </c>
      <c r="AZ41" s="32"/>
      <c r="BA41" s="200">
        <v>1000000</v>
      </c>
      <c r="BB41" s="31"/>
      <c r="BC41" s="200">
        <v>1000000</v>
      </c>
      <c r="BD41" s="309"/>
      <c r="BE41" s="28">
        <v>1000000</v>
      </c>
      <c r="BF41" s="28">
        <v>1000000</v>
      </c>
      <c r="BG41" s="28">
        <v>1000000</v>
      </c>
      <c r="BH41" s="309"/>
      <c r="BI41" s="28">
        <v>1000000</v>
      </c>
      <c r="BJ41" s="28">
        <v>1000000</v>
      </c>
      <c r="BK41" s="28">
        <v>1000000</v>
      </c>
      <c r="BL41" s="27"/>
      <c r="BM41" s="252">
        <v>0.01</v>
      </c>
      <c r="BN41" s="253">
        <v>0.1</v>
      </c>
      <c r="BO41" s="33">
        <v>1000000</v>
      </c>
      <c r="BP41" s="252">
        <v>0.01</v>
      </c>
      <c r="BQ41" s="253">
        <v>0.1</v>
      </c>
      <c r="BR41" s="33">
        <v>1000000</v>
      </c>
      <c r="BS41" s="253">
        <v>0.1</v>
      </c>
      <c r="BT41" s="33">
        <v>1000000</v>
      </c>
      <c r="BU41" s="27"/>
      <c r="BV41" s="26">
        <v>10000</v>
      </c>
      <c r="BW41" s="26">
        <v>30000</v>
      </c>
      <c r="BX41" s="26">
        <v>500000</v>
      </c>
      <c r="BY41" s="220">
        <f t="shared" si="26"/>
        <v>540000</v>
      </c>
      <c r="BZ41" s="27"/>
      <c r="CA41" s="33">
        <v>-10000</v>
      </c>
      <c r="CB41" s="35">
        <f t="shared" si="27"/>
        <v>990000</v>
      </c>
      <c r="CC41" s="26">
        <v>10000</v>
      </c>
      <c r="CD41" s="32"/>
      <c r="CE41" s="200">
        <v>1000000</v>
      </c>
      <c r="CF41" s="31"/>
      <c r="CG41" s="200">
        <v>1000000</v>
      </c>
      <c r="CH41" s="309"/>
      <c r="CI41" s="28">
        <v>1000000</v>
      </c>
      <c r="CJ41" s="28">
        <v>1000000</v>
      </c>
      <c r="CK41" s="28">
        <v>1000000</v>
      </c>
      <c r="CL41" s="309"/>
      <c r="CM41" s="28">
        <v>1000000</v>
      </c>
      <c r="CN41" s="28">
        <v>1000000</v>
      </c>
      <c r="CO41" s="28">
        <v>1000000</v>
      </c>
      <c r="CP41" s="27"/>
      <c r="CQ41" s="252">
        <v>0.01</v>
      </c>
      <c r="CR41" s="253">
        <v>0.1</v>
      </c>
      <c r="CS41" s="33">
        <v>1000000</v>
      </c>
      <c r="CT41" s="252">
        <v>0.01</v>
      </c>
      <c r="CU41" s="253">
        <v>0.1</v>
      </c>
      <c r="CV41" s="33">
        <v>1000000</v>
      </c>
      <c r="CW41" s="253">
        <v>0.1</v>
      </c>
      <c r="CX41" s="33">
        <v>1000000</v>
      </c>
      <c r="CY41" s="27"/>
      <c r="CZ41" s="26">
        <v>10000</v>
      </c>
      <c r="DA41" s="26">
        <v>30000</v>
      </c>
      <c r="DB41" s="26">
        <v>500000</v>
      </c>
      <c r="DC41" s="220">
        <f t="shared" si="28"/>
        <v>540000</v>
      </c>
      <c r="DD41" s="27"/>
      <c r="DE41" s="26">
        <v>-10000</v>
      </c>
      <c r="DF41" s="35">
        <f t="shared" si="29"/>
        <v>990000</v>
      </c>
      <c r="DG41" s="26">
        <v>10000</v>
      </c>
      <c r="DH41" s="32"/>
      <c r="DI41" s="31"/>
    </row>
    <row r="42" spans="1:113" ht="19.5" customHeight="1" x14ac:dyDescent="0.55000000000000004">
      <c r="A42" s="45"/>
      <c r="B42" s="394" t="s">
        <v>160</v>
      </c>
      <c r="C42" s="29">
        <f t="shared" si="22"/>
        <v>5000000</v>
      </c>
      <c r="D42" s="33">
        <v>1000000</v>
      </c>
      <c r="E42" s="33">
        <v>3000000</v>
      </c>
      <c r="F42" s="33">
        <v>1000000</v>
      </c>
      <c r="G42" s="33">
        <v>1000000</v>
      </c>
      <c r="H42" s="34"/>
      <c r="I42" s="252">
        <v>0.01</v>
      </c>
      <c r="J42" s="253">
        <v>0.1</v>
      </c>
      <c r="K42" s="33">
        <v>1000000</v>
      </c>
      <c r="L42" s="252">
        <v>0.01</v>
      </c>
      <c r="M42" s="253">
        <v>0.1</v>
      </c>
      <c r="N42" s="33">
        <v>1000000</v>
      </c>
      <c r="O42" s="253">
        <v>0.1</v>
      </c>
      <c r="P42" s="33">
        <v>1000000</v>
      </c>
      <c r="Q42" s="34"/>
      <c r="R42" s="34">
        <v>5000</v>
      </c>
      <c r="S42" s="34">
        <v>15000</v>
      </c>
      <c r="T42" s="33">
        <v>500000</v>
      </c>
      <c r="U42" s="220">
        <f t="shared" si="23"/>
        <v>520000</v>
      </c>
      <c r="V42" s="32"/>
      <c r="W42" s="200">
        <v>1000000</v>
      </c>
      <c r="X42" s="31"/>
      <c r="Y42" s="200">
        <v>1000000</v>
      </c>
      <c r="Z42" s="309"/>
      <c r="AA42" s="28">
        <v>1000000</v>
      </c>
      <c r="AB42" s="28">
        <v>1000000</v>
      </c>
      <c r="AC42" s="28">
        <v>1000000</v>
      </c>
      <c r="AD42" s="309"/>
      <c r="AE42" s="28">
        <v>1000000</v>
      </c>
      <c r="AF42" s="28">
        <v>1000000</v>
      </c>
      <c r="AG42" s="28">
        <v>1000000</v>
      </c>
      <c r="AH42" s="27"/>
      <c r="AI42" s="252">
        <v>0.01</v>
      </c>
      <c r="AJ42" s="253">
        <v>0.1</v>
      </c>
      <c r="AK42" s="33">
        <v>1000000</v>
      </c>
      <c r="AL42" s="252">
        <v>0.01</v>
      </c>
      <c r="AM42" s="253">
        <v>0.1</v>
      </c>
      <c r="AN42" s="33">
        <v>1000000</v>
      </c>
      <c r="AO42" s="253">
        <v>0.1</v>
      </c>
      <c r="AP42" s="33">
        <v>1000000</v>
      </c>
      <c r="AQ42" s="27"/>
      <c r="AR42" s="26">
        <v>10000</v>
      </c>
      <c r="AS42" s="26">
        <v>30000</v>
      </c>
      <c r="AT42" s="26">
        <v>500000</v>
      </c>
      <c r="AU42" s="220">
        <f t="shared" si="24"/>
        <v>540000</v>
      </c>
      <c r="AV42" s="27"/>
      <c r="AW42" s="26">
        <v>-10000</v>
      </c>
      <c r="AX42" s="35">
        <f t="shared" si="25"/>
        <v>990000</v>
      </c>
      <c r="AY42" s="26">
        <v>10000</v>
      </c>
      <c r="AZ42" s="32"/>
      <c r="BA42" s="200">
        <v>1000000</v>
      </c>
      <c r="BB42" s="31"/>
      <c r="BC42" s="200">
        <v>1000000</v>
      </c>
      <c r="BD42" s="309"/>
      <c r="BE42" s="28">
        <v>1000000</v>
      </c>
      <c r="BF42" s="28">
        <v>1000000</v>
      </c>
      <c r="BG42" s="28">
        <v>1000000</v>
      </c>
      <c r="BH42" s="309"/>
      <c r="BI42" s="28">
        <v>1000000</v>
      </c>
      <c r="BJ42" s="28">
        <v>1000000</v>
      </c>
      <c r="BK42" s="28">
        <v>1000000</v>
      </c>
      <c r="BL42" s="27"/>
      <c r="BM42" s="252">
        <v>0.01</v>
      </c>
      <c r="BN42" s="253">
        <v>0.1</v>
      </c>
      <c r="BO42" s="33">
        <v>1000000</v>
      </c>
      <c r="BP42" s="252">
        <v>0.01</v>
      </c>
      <c r="BQ42" s="253">
        <v>0.1</v>
      </c>
      <c r="BR42" s="33">
        <v>1000000</v>
      </c>
      <c r="BS42" s="253">
        <v>0.1</v>
      </c>
      <c r="BT42" s="33">
        <v>1000000</v>
      </c>
      <c r="BU42" s="27"/>
      <c r="BV42" s="26">
        <v>10000</v>
      </c>
      <c r="BW42" s="26">
        <v>30000</v>
      </c>
      <c r="BX42" s="26">
        <v>500000</v>
      </c>
      <c r="BY42" s="220">
        <f t="shared" si="26"/>
        <v>540000</v>
      </c>
      <c r="BZ42" s="27"/>
      <c r="CA42" s="33">
        <v>-10000</v>
      </c>
      <c r="CB42" s="35">
        <f t="shared" si="27"/>
        <v>990000</v>
      </c>
      <c r="CC42" s="26">
        <v>10000</v>
      </c>
      <c r="CD42" s="32"/>
      <c r="CE42" s="200">
        <v>1000000</v>
      </c>
      <c r="CF42" s="31"/>
      <c r="CG42" s="200">
        <v>1000000</v>
      </c>
      <c r="CH42" s="309"/>
      <c r="CI42" s="28">
        <v>1000000</v>
      </c>
      <c r="CJ42" s="28">
        <v>1000000</v>
      </c>
      <c r="CK42" s="28">
        <v>1000000</v>
      </c>
      <c r="CL42" s="309"/>
      <c r="CM42" s="28">
        <v>1000000</v>
      </c>
      <c r="CN42" s="28">
        <v>1000000</v>
      </c>
      <c r="CO42" s="28">
        <v>1000000</v>
      </c>
      <c r="CP42" s="27"/>
      <c r="CQ42" s="252">
        <v>0.01</v>
      </c>
      <c r="CR42" s="253">
        <v>0.1</v>
      </c>
      <c r="CS42" s="33">
        <v>1000000</v>
      </c>
      <c r="CT42" s="252">
        <v>0.01</v>
      </c>
      <c r="CU42" s="253">
        <v>0.1</v>
      </c>
      <c r="CV42" s="33">
        <v>1000000</v>
      </c>
      <c r="CW42" s="253">
        <v>0.1</v>
      </c>
      <c r="CX42" s="33">
        <v>1000000</v>
      </c>
      <c r="CY42" s="27"/>
      <c r="CZ42" s="26">
        <v>10000</v>
      </c>
      <c r="DA42" s="26">
        <v>30000</v>
      </c>
      <c r="DB42" s="26">
        <v>500000</v>
      </c>
      <c r="DC42" s="220">
        <f t="shared" si="28"/>
        <v>540000</v>
      </c>
      <c r="DD42" s="27"/>
      <c r="DE42" s="26">
        <v>-10000</v>
      </c>
      <c r="DF42" s="35">
        <f t="shared" si="29"/>
        <v>990000</v>
      </c>
      <c r="DG42" s="26">
        <v>10000</v>
      </c>
      <c r="DH42" s="32"/>
      <c r="DI42" s="31"/>
    </row>
    <row r="43" spans="1:113" ht="19.5" customHeight="1" x14ac:dyDescent="0.55000000000000004">
      <c r="A43" s="45"/>
      <c r="B43" s="394" t="s">
        <v>204</v>
      </c>
      <c r="C43" s="29">
        <f t="shared" ref="C43" si="30">SUM(D43:F43)</f>
        <v>5000000</v>
      </c>
      <c r="D43" s="33">
        <v>1000000</v>
      </c>
      <c r="E43" s="33">
        <v>3000000</v>
      </c>
      <c r="F43" s="33">
        <v>1000000</v>
      </c>
      <c r="G43" s="33">
        <v>1000000</v>
      </c>
      <c r="H43" s="34"/>
      <c r="I43" s="252">
        <v>0.01</v>
      </c>
      <c r="J43" s="253">
        <v>0.1</v>
      </c>
      <c r="K43" s="33">
        <v>1000000</v>
      </c>
      <c r="L43" s="252">
        <v>0.01</v>
      </c>
      <c r="M43" s="253">
        <v>0.1</v>
      </c>
      <c r="N43" s="33">
        <v>1000000</v>
      </c>
      <c r="O43" s="253">
        <v>0.1</v>
      </c>
      <c r="P43" s="33">
        <v>1000000</v>
      </c>
      <c r="Q43" s="34"/>
      <c r="R43" s="34">
        <v>5000</v>
      </c>
      <c r="S43" s="34">
        <v>15000</v>
      </c>
      <c r="T43" s="33">
        <v>500000</v>
      </c>
      <c r="U43" s="220">
        <f t="shared" si="23"/>
        <v>520000</v>
      </c>
      <c r="V43" s="32"/>
      <c r="W43" s="200">
        <v>1000000</v>
      </c>
      <c r="X43" s="31"/>
      <c r="Y43" s="200">
        <v>1000000</v>
      </c>
      <c r="Z43" s="309"/>
      <c r="AA43" s="28">
        <v>1000000</v>
      </c>
      <c r="AB43" s="28">
        <v>1000000</v>
      </c>
      <c r="AC43" s="28">
        <v>1000000</v>
      </c>
      <c r="AD43" s="309"/>
      <c r="AE43" s="28">
        <v>1000000</v>
      </c>
      <c r="AF43" s="28">
        <v>1000000</v>
      </c>
      <c r="AG43" s="28">
        <v>1000000</v>
      </c>
      <c r="AH43" s="27"/>
      <c r="AI43" s="252">
        <v>0.01</v>
      </c>
      <c r="AJ43" s="253">
        <v>0.1</v>
      </c>
      <c r="AK43" s="33">
        <v>1000000</v>
      </c>
      <c r="AL43" s="252">
        <v>0.01</v>
      </c>
      <c r="AM43" s="253">
        <v>0.1</v>
      </c>
      <c r="AN43" s="33">
        <v>1000000</v>
      </c>
      <c r="AO43" s="253">
        <v>0.1</v>
      </c>
      <c r="AP43" s="33">
        <v>1000000</v>
      </c>
      <c r="AQ43" s="27"/>
      <c r="AR43" s="26">
        <v>10000</v>
      </c>
      <c r="AS43" s="26">
        <v>30000</v>
      </c>
      <c r="AT43" s="26">
        <v>500000</v>
      </c>
      <c r="AU43" s="220">
        <f t="shared" si="24"/>
        <v>540000</v>
      </c>
      <c r="AV43" s="27"/>
      <c r="AW43" s="26">
        <v>-10000</v>
      </c>
      <c r="AX43" s="35">
        <f t="shared" si="25"/>
        <v>990000</v>
      </c>
      <c r="AY43" s="26">
        <v>10000</v>
      </c>
      <c r="AZ43" s="32"/>
      <c r="BA43" s="200">
        <v>1000000</v>
      </c>
      <c r="BB43" s="31"/>
      <c r="BC43" s="200">
        <v>1000000</v>
      </c>
      <c r="BD43" s="309"/>
      <c r="BE43" s="28">
        <v>1000000</v>
      </c>
      <c r="BF43" s="28">
        <v>1000000</v>
      </c>
      <c r="BG43" s="28">
        <v>1000000</v>
      </c>
      <c r="BH43" s="309"/>
      <c r="BI43" s="28">
        <v>1000000</v>
      </c>
      <c r="BJ43" s="28">
        <v>1000000</v>
      </c>
      <c r="BK43" s="28">
        <v>1000000</v>
      </c>
      <c r="BL43" s="27"/>
      <c r="BM43" s="252">
        <v>0.01</v>
      </c>
      <c r="BN43" s="253">
        <v>0.1</v>
      </c>
      <c r="BO43" s="33">
        <v>1000000</v>
      </c>
      <c r="BP43" s="252">
        <v>0.01</v>
      </c>
      <c r="BQ43" s="253">
        <v>0.1</v>
      </c>
      <c r="BR43" s="33">
        <v>1000000</v>
      </c>
      <c r="BS43" s="253">
        <v>0.1</v>
      </c>
      <c r="BT43" s="33">
        <v>1000000</v>
      </c>
      <c r="BU43" s="27"/>
      <c r="BV43" s="26">
        <v>10000</v>
      </c>
      <c r="BW43" s="26">
        <v>30000</v>
      </c>
      <c r="BX43" s="26">
        <v>500000</v>
      </c>
      <c r="BY43" s="220">
        <f t="shared" si="26"/>
        <v>540000</v>
      </c>
      <c r="BZ43" s="27"/>
      <c r="CA43" s="33">
        <v>-10000</v>
      </c>
      <c r="CB43" s="35">
        <f t="shared" si="27"/>
        <v>990000</v>
      </c>
      <c r="CC43" s="26">
        <v>10000</v>
      </c>
      <c r="CD43" s="32"/>
      <c r="CE43" s="200">
        <v>1000000</v>
      </c>
      <c r="CF43" s="31"/>
      <c r="CG43" s="200">
        <v>1000000</v>
      </c>
      <c r="CH43" s="309"/>
      <c r="CI43" s="28">
        <v>1000000</v>
      </c>
      <c r="CJ43" s="28">
        <v>1000000</v>
      </c>
      <c r="CK43" s="28">
        <v>1000000</v>
      </c>
      <c r="CL43" s="309"/>
      <c r="CM43" s="28">
        <v>1000000</v>
      </c>
      <c r="CN43" s="28">
        <v>1000000</v>
      </c>
      <c r="CO43" s="28">
        <v>1000000</v>
      </c>
      <c r="CP43" s="27"/>
      <c r="CQ43" s="252">
        <v>0.01</v>
      </c>
      <c r="CR43" s="253">
        <v>0.1</v>
      </c>
      <c r="CS43" s="33">
        <v>1000000</v>
      </c>
      <c r="CT43" s="252">
        <v>0.01</v>
      </c>
      <c r="CU43" s="253">
        <v>0.1</v>
      </c>
      <c r="CV43" s="33">
        <v>1000000</v>
      </c>
      <c r="CW43" s="253">
        <v>0.1</v>
      </c>
      <c r="CX43" s="33">
        <v>1000000</v>
      </c>
      <c r="CY43" s="27"/>
      <c r="CZ43" s="26">
        <v>10000</v>
      </c>
      <c r="DA43" s="26">
        <v>30000</v>
      </c>
      <c r="DB43" s="26">
        <v>500000</v>
      </c>
      <c r="DC43" s="220">
        <f t="shared" si="28"/>
        <v>540000</v>
      </c>
      <c r="DD43" s="27"/>
      <c r="DE43" s="26">
        <v>-10000</v>
      </c>
      <c r="DF43" s="35">
        <f t="shared" si="29"/>
        <v>990000</v>
      </c>
      <c r="DG43" s="26">
        <v>10000</v>
      </c>
      <c r="DH43" s="32"/>
      <c r="DI43" s="31"/>
    </row>
    <row r="44" spans="1:113" ht="19.5" customHeight="1" x14ac:dyDescent="0.55000000000000004">
      <c r="A44" s="45"/>
      <c r="B44" s="394" t="s">
        <v>181</v>
      </c>
      <c r="C44" s="29">
        <f t="shared" ref="C44:C45" si="31">SUM(D44:F44)</f>
        <v>5000000</v>
      </c>
      <c r="D44" s="33">
        <v>1000000</v>
      </c>
      <c r="E44" s="33">
        <v>3000000</v>
      </c>
      <c r="F44" s="33">
        <v>1000000</v>
      </c>
      <c r="G44" s="33">
        <v>1000000</v>
      </c>
      <c r="H44" s="34"/>
      <c r="I44" s="252">
        <v>0.01</v>
      </c>
      <c r="J44" s="253">
        <v>0.1</v>
      </c>
      <c r="K44" s="33">
        <v>1000000</v>
      </c>
      <c r="L44" s="252">
        <v>0.01</v>
      </c>
      <c r="M44" s="253">
        <v>0.1</v>
      </c>
      <c r="N44" s="33">
        <v>1000000</v>
      </c>
      <c r="O44" s="253">
        <v>0.1</v>
      </c>
      <c r="P44" s="33">
        <v>1000000</v>
      </c>
      <c r="Q44" s="34"/>
      <c r="R44" s="34">
        <v>5000</v>
      </c>
      <c r="S44" s="34">
        <v>15000</v>
      </c>
      <c r="T44" s="33">
        <v>500000</v>
      </c>
      <c r="U44" s="220">
        <f t="shared" si="23"/>
        <v>520000</v>
      </c>
      <c r="V44" s="32"/>
      <c r="W44" s="200">
        <v>1000000</v>
      </c>
      <c r="X44" s="31"/>
      <c r="Y44" s="200">
        <v>1000000</v>
      </c>
      <c r="Z44" s="309"/>
      <c r="AA44" s="28">
        <v>1000000</v>
      </c>
      <c r="AB44" s="28">
        <v>1000000</v>
      </c>
      <c r="AC44" s="28">
        <v>1000000</v>
      </c>
      <c r="AD44" s="309"/>
      <c r="AE44" s="28">
        <v>1000000</v>
      </c>
      <c r="AF44" s="28">
        <v>1000000</v>
      </c>
      <c r="AG44" s="28">
        <v>1000000</v>
      </c>
      <c r="AH44" s="27"/>
      <c r="AI44" s="252">
        <v>0.01</v>
      </c>
      <c r="AJ44" s="253">
        <v>0.1</v>
      </c>
      <c r="AK44" s="33">
        <v>1000000</v>
      </c>
      <c r="AL44" s="252">
        <v>0.01</v>
      </c>
      <c r="AM44" s="253">
        <v>0.1</v>
      </c>
      <c r="AN44" s="33">
        <v>1000000</v>
      </c>
      <c r="AO44" s="253">
        <v>0.1</v>
      </c>
      <c r="AP44" s="33">
        <v>1000000</v>
      </c>
      <c r="AQ44" s="27"/>
      <c r="AR44" s="26">
        <v>10000</v>
      </c>
      <c r="AS44" s="26">
        <v>30000</v>
      </c>
      <c r="AT44" s="26">
        <v>500000</v>
      </c>
      <c r="AU44" s="220">
        <f t="shared" si="24"/>
        <v>540000</v>
      </c>
      <c r="AV44" s="27"/>
      <c r="AW44" s="26">
        <v>-10000</v>
      </c>
      <c r="AX44" s="35">
        <f t="shared" si="25"/>
        <v>990000</v>
      </c>
      <c r="AY44" s="26">
        <v>10000</v>
      </c>
      <c r="AZ44" s="32"/>
      <c r="BA44" s="200">
        <v>1000000</v>
      </c>
      <c r="BB44" s="31"/>
      <c r="BC44" s="200">
        <v>1000000</v>
      </c>
      <c r="BD44" s="309"/>
      <c r="BE44" s="28">
        <v>1000000</v>
      </c>
      <c r="BF44" s="28">
        <v>1000000</v>
      </c>
      <c r="BG44" s="28">
        <v>1000000</v>
      </c>
      <c r="BH44" s="309"/>
      <c r="BI44" s="28">
        <v>1000000</v>
      </c>
      <c r="BJ44" s="28">
        <v>1000000</v>
      </c>
      <c r="BK44" s="28">
        <v>1000000</v>
      </c>
      <c r="BL44" s="27"/>
      <c r="BM44" s="252">
        <v>0.01</v>
      </c>
      <c r="BN44" s="253">
        <v>0.1</v>
      </c>
      <c r="BO44" s="33">
        <v>1000000</v>
      </c>
      <c r="BP44" s="252">
        <v>0.01</v>
      </c>
      <c r="BQ44" s="253">
        <v>0.1</v>
      </c>
      <c r="BR44" s="33">
        <v>1000000</v>
      </c>
      <c r="BS44" s="253">
        <v>0.1</v>
      </c>
      <c r="BT44" s="33">
        <v>1000000</v>
      </c>
      <c r="BU44" s="27"/>
      <c r="BV44" s="26">
        <v>10000</v>
      </c>
      <c r="BW44" s="26">
        <v>30000</v>
      </c>
      <c r="BX44" s="26">
        <v>500000</v>
      </c>
      <c r="BY44" s="220">
        <f t="shared" si="26"/>
        <v>540000</v>
      </c>
      <c r="BZ44" s="27"/>
      <c r="CA44" s="33">
        <v>-10000</v>
      </c>
      <c r="CB44" s="35">
        <f t="shared" si="27"/>
        <v>990000</v>
      </c>
      <c r="CC44" s="26">
        <v>10000</v>
      </c>
      <c r="CD44" s="32"/>
      <c r="CE44" s="200">
        <v>1000000</v>
      </c>
      <c r="CF44" s="31"/>
      <c r="CG44" s="200">
        <v>1000000</v>
      </c>
      <c r="CH44" s="309"/>
      <c r="CI44" s="28">
        <v>1000000</v>
      </c>
      <c r="CJ44" s="28">
        <v>1000000</v>
      </c>
      <c r="CK44" s="28">
        <v>1000000</v>
      </c>
      <c r="CL44" s="309"/>
      <c r="CM44" s="28">
        <v>1000000</v>
      </c>
      <c r="CN44" s="28">
        <v>1000000</v>
      </c>
      <c r="CO44" s="28">
        <v>1000000</v>
      </c>
      <c r="CP44" s="27"/>
      <c r="CQ44" s="252">
        <v>0.01</v>
      </c>
      <c r="CR44" s="253">
        <v>0.1</v>
      </c>
      <c r="CS44" s="33">
        <v>1000000</v>
      </c>
      <c r="CT44" s="252">
        <v>0.01</v>
      </c>
      <c r="CU44" s="253">
        <v>0.1</v>
      </c>
      <c r="CV44" s="33">
        <v>1000000</v>
      </c>
      <c r="CW44" s="253">
        <v>0.1</v>
      </c>
      <c r="CX44" s="33">
        <v>1000000</v>
      </c>
      <c r="CY44" s="27"/>
      <c r="CZ44" s="26">
        <v>10000</v>
      </c>
      <c r="DA44" s="26">
        <v>30000</v>
      </c>
      <c r="DB44" s="26">
        <v>500000</v>
      </c>
      <c r="DC44" s="220">
        <f t="shared" si="28"/>
        <v>540000</v>
      </c>
      <c r="DD44" s="27"/>
      <c r="DE44" s="26">
        <v>-10000</v>
      </c>
      <c r="DF44" s="35">
        <f t="shared" si="29"/>
        <v>990000</v>
      </c>
      <c r="DG44" s="26">
        <v>10000</v>
      </c>
      <c r="DH44" s="32"/>
      <c r="DI44" s="31"/>
    </row>
    <row r="45" spans="1:113" ht="19.5" customHeight="1" x14ac:dyDescent="0.55000000000000004">
      <c r="A45" s="45"/>
      <c r="B45" s="394" t="s">
        <v>156</v>
      </c>
      <c r="C45" s="29">
        <f t="shared" si="31"/>
        <v>5000000</v>
      </c>
      <c r="D45" s="33">
        <v>1000000</v>
      </c>
      <c r="E45" s="33">
        <v>3000000</v>
      </c>
      <c r="F45" s="33">
        <v>1000000</v>
      </c>
      <c r="G45" s="33">
        <v>1000000</v>
      </c>
      <c r="H45" s="34"/>
      <c r="I45" s="252">
        <v>0.01</v>
      </c>
      <c r="J45" s="253">
        <v>0.1</v>
      </c>
      <c r="K45" s="33">
        <v>1000000</v>
      </c>
      <c r="L45" s="252">
        <v>0.01</v>
      </c>
      <c r="M45" s="253">
        <v>0.1</v>
      </c>
      <c r="N45" s="33">
        <v>1000000</v>
      </c>
      <c r="O45" s="253">
        <v>0.1</v>
      </c>
      <c r="P45" s="33">
        <v>1000000</v>
      </c>
      <c r="Q45" s="34"/>
      <c r="R45" s="34">
        <v>5000</v>
      </c>
      <c r="S45" s="34">
        <v>15000</v>
      </c>
      <c r="T45" s="33">
        <v>500000</v>
      </c>
      <c r="U45" s="220">
        <f t="shared" si="23"/>
        <v>520000</v>
      </c>
      <c r="V45" s="32"/>
      <c r="W45" s="200">
        <v>1000000</v>
      </c>
      <c r="X45" s="31"/>
      <c r="Y45" s="200">
        <v>1000000</v>
      </c>
      <c r="Z45" s="309"/>
      <c r="AA45" s="28">
        <v>1000000</v>
      </c>
      <c r="AB45" s="28">
        <v>1000000</v>
      </c>
      <c r="AC45" s="28">
        <v>1000000</v>
      </c>
      <c r="AD45" s="309"/>
      <c r="AE45" s="28">
        <v>1000000</v>
      </c>
      <c r="AF45" s="28">
        <v>1000000</v>
      </c>
      <c r="AG45" s="28">
        <v>1000000</v>
      </c>
      <c r="AH45" s="27"/>
      <c r="AI45" s="252">
        <v>0.01</v>
      </c>
      <c r="AJ45" s="253">
        <v>0.1</v>
      </c>
      <c r="AK45" s="33">
        <v>1000000</v>
      </c>
      <c r="AL45" s="252">
        <v>0.01</v>
      </c>
      <c r="AM45" s="253">
        <v>0.1</v>
      </c>
      <c r="AN45" s="33">
        <v>1000000</v>
      </c>
      <c r="AO45" s="253">
        <v>0.1</v>
      </c>
      <c r="AP45" s="33">
        <v>1000000</v>
      </c>
      <c r="AQ45" s="27"/>
      <c r="AR45" s="26">
        <v>10000</v>
      </c>
      <c r="AS45" s="26">
        <v>30000</v>
      </c>
      <c r="AT45" s="26">
        <v>500000</v>
      </c>
      <c r="AU45" s="220">
        <f t="shared" si="24"/>
        <v>540000</v>
      </c>
      <c r="AV45" s="27"/>
      <c r="AW45" s="26">
        <v>-10000</v>
      </c>
      <c r="AX45" s="35">
        <f t="shared" si="25"/>
        <v>990000</v>
      </c>
      <c r="AY45" s="26">
        <v>10000</v>
      </c>
      <c r="AZ45" s="32"/>
      <c r="BA45" s="200">
        <v>1000000</v>
      </c>
      <c r="BB45" s="31"/>
      <c r="BC45" s="200">
        <v>1000000</v>
      </c>
      <c r="BD45" s="309"/>
      <c r="BE45" s="28">
        <v>1000000</v>
      </c>
      <c r="BF45" s="28">
        <v>1000000</v>
      </c>
      <c r="BG45" s="28">
        <v>1000000</v>
      </c>
      <c r="BH45" s="309"/>
      <c r="BI45" s="28">
        <v>1000000</v>
      </c>
      <c r="BJ45" s="28">
        <v>1000000</v>
      </c>
      <c r="BK45" s="28">
        <v>1000000</v>
      </c>
      <c r="BL45" s="27"/>
      <c r="BM45" s="252">
        <v>0.01</v>
      </c>
      <c r="BN45" s="253">
        <v>0.1</v>
      </c>
      <c r="BO45" s="33">
        <v>1000000</v>
      </c>
      <c r="BP45" s="252">
        <v>0.01</v>
      </c>
      <c r="BQ45" s="253">
        <v>0.1</v>
      </c>
      <c r="BR45" s="33">
        <v>1000000</v>
      </c>
      <c r="BS45" s="253">
        <v>0.1</v>
      </c>
      <c r="BT45" s="33">
        <v>1000000</v>
      </c>
      <c r="BU45" s="27"/>
      <c r="BV45" s="26">
        <v>10000</v>
      </c>
      <c r="BW45" s="26">
        <v>30000</v>
      </c>
      <c r="BX45" s="26">
        <v>500000</v>
      </c>
      <c r="BY45" s="220">
        <f t="shared" si="26"/>
        <v>540000</v>
      </c>
      <c r="BZ45" s="27"/>
      <c r="CA45" s="33">
        <v>-10000</v>
      </c>
      <c r="CB45" s="35">
        <f t="shared" si="27"/>
        <v>990000</v>
      </c>
      <c r="CC45" s="26">
        <v>10000</v>
      </c>
      <c r="CD45" s="32"/>
      <c r="CE45" s="200">
        <v>1000000</v>
      </c>
      <c r="CF45" s="31"/>
      <c r="CG45" s="200">
        <v>1000000</v>
      </c>
      <c r="CH45" s="309"/>
      <c r="CI45" s="28">
        <v>1000000</v>
      </c>
      <c r="CJ45" s="28">
        <v>1000000</v>
      </c>
      <c r="CK45" s="28">
        <v>1000000</v>
      </c>
      <c r="CL45" s="309"/>
      <c r="CM45" s="28">
        <v>1000000</v>
      </c>
      <c r="CN45" s="28">
        <v>1000000</v>
      </c>
      <c r="CO45" s="28">
        <v>1000000</v>
      </c>
      <c r="CP45" s="27"/>
      <c r="CQ45" s="252">
        <v>0.01</v>
      </c>
      <c r="CR45" s="253">
        <v>0.1</v>
      </c>
      <c r="CS45" s="33">
        <v>1000000</v>
      </c>
      <c r="CT45" s="252">
        <v>0.01</v>
      </c>
      <c r="CU45" s="253">
        <v>0.1</v>
      </c>
      <c r="CV45" s="33">
        <v>1000000</v>
      </c>
      <c r="CW45" s="253">
        <v>0.1</v>
      </c>
      <c r="CX45" s="33">
        <v>1000000</v>
      </c>
      <c r="CY45" s="27"/>
      <c r="CZ45" s="26">
        <v>10000</v>
      </c>
      <c r="DA45" s="26">
        <v>30000</v>
      </c>
      <c r="DB45" s="26">
        <v>500000</v>
      </c>
      <c r="DC45" s="220">
        <f t="shared" si="28"/>
        <v>540000</v>
      </c>
      <c r="DD45" s="27"/>
      <c r="DE45" s="26">
        <v>-10000</v>
      </c>
      <c r="DF45" s="35">
        <f t="shared" si="29"/>
        <v>990000</v>
      </c>
      <c r="DG45" s="26">
        <v>10000</v>
      </c>
      <c r="DH45" s="32"/>
      <c r="DI45" s="31"/>
    </row>
    <row r="46" spans="1:113" ht="19.5" customHeight="1" x14ac:dyDescent="0.55000000000000004">
      <c r="A46" s="45"/>
      <c r="B46" s="394" t="s">
        <v>157</v>
      </c>
      <c r="C46" s="29">
        <f t="shared" ref="C46:C47" si="32">SUM(D46:F46)</f>
        <v>5000000</v>
      </c>
      <c r="D46" s="33">
        <v>1000000</v>
      </c>
      <c r="E46" s="33">
        <v>3000000</v>
      </c>
      <c r="F46" s="33">
        <v>1000000</v>
      </c>
      <c r="G46" s="33">
        <v>1000000</v>
      </c>
      <c r="H46" s="34"/>
      <c r="I46" s="252">
        <v>0.01</v>
      </c>
      <c r="J46" s="253">
        <v>0.1</v>
      </c>
      <c r="K46" s="33">
        <v>1000000</v>
      </c>
      <c r="L46" s="252">
        <v>0.01</v>
      </c>
      <c r="M46" s="253">
        <v>0.1</v>
      </c>
      <c r="N46" s="33">
        <v>1000000</v>
      </c>
      <c r="O46" s="253">
        <v>0.1</v>
      </c>
      <c r="P46" s="33">
        <v>1000000</v>
      </c>
      <c r="Q46" s="34"/>
      <c r="R46" s="34">
        <v>5000</v>
      </c>
      <c r="S46" s="34">
        <v>15000</v>
      </c>
      <c r="T46" s="33">
        <v>500000</v>
      </c>
      <c r="U46" s="220">
        <f t="shared" si="23"/>
        <v>520000</v>
      </c>
      <c r="V46" s="32"/>
      <c r="W46" s="200">
        <v>1000000</v>
      </c>
      <c r="X46" s="31"/>
      <c r="Y46" s="200">
        <v>1000000</v>
      </c>
      <c r="Z46" s="309"/>
      <c r="AA46" s="28">
        <v>1000000</v>
      </c>
      <c r="AB46" s="28">
        <v>1000000</v>
      </c>
      <c r="AC46" s="28">
        <v>1000000</v>
      </c>
      <c r="AD46" s="309"/>
      <c r="AE46" s="28">
        <v>1000000</v>
      </c>
      <c r="AF46" s="28">
        <v>1000000</v>
      </c>
      <c r="AG46" s="28">
        <v>1000000</v>
      </c>
      <c r="AH46" s="27"/>
      <c r="AI46" s="252">
        <v>0.01</v>
      </c>
      <c r="AJ46" s="253">
        <v>0.1</v>
      </c>
      <c r="AK46" s="33">
        <v>1000000</v>
      </c>
      <c r="AL46" s="252">
        <v>0.01</v>
      </c>
      <c r="AM46" s="253">
        <v>0.1</v>
      </c>
      <c r="AN46" s="33">
        <v>1000000</v>
      </c>
      <c r="AO46" s="253">
        <v>0.1</v>
      </c>
      <c r="AP46" s="33">
        <v>1000000</v>
      </c>
      <c r="AQ46" s="27"/>
      <c r="AR46" s="26">
        <v>10000</v>
      </c>
      <c r="AS46" s="26">
        <v>30000</v>
      </c>
      <c r="AT46" s="26">
        <v>500000</v>
      </c>
      <c r="AU46" s="220">
        <f t="shared" si="24"/>
        <v>540000</v>
      </c>
      <c r="AV46" s="27"/>
      <c r="AW46" s="26">
        <v>-10000</v>
      </c>
      <c r="AX46" s="35">
        <f t="shared" si="25"/>
        <v>990000</v>
      </c>
      <c r="AY46" s="26">
        <v>10000</v>
      </c>
      <c r="AZ46" s="32"/>
      <c r="BA46" s="200">
        <v>1000000</v>
      </c>
      <c r="BB46" s="31"/>
      <c r="BC46" s="200">
        <v>1000000</v>
      </c>
      <c r="BD46" s="309"/>
      <c r="BE46" s="28">
        <v>1000000</v>
      </c>
      <c r="BF46" s="28">
        <v>1000000</v>
      </c>
      <c r="BG46" s="28">
        <v>1000000</v>
      </c>
      <c r="BH46" s="309"/>
      <c r="BI46" s="28">
        <v>1000000</v>
      </c>
      <c r="BJ46" s="28">
        <v>1000000</v>
      </c>
      <c r="BK46" s="28">
        <v>1000000</v>
      </c>
      <c r="BL46" s="27"/>
      <c r="BM46" s="252">
        <v>0.01</v>
      </c>
      <c r="BN46" s="253">
        <v>0.1</v>
      </c>
      <c r="BO46" s="33">
        <v>1000000</v>
      </c>
      <c r="BP46" s="252">
        <v>0.01</v>
      </c>
      <c r="BQ46" s="253">
        <v>0.1</v>
      </c>
      <c r="BR46" s="33">
        <v>1000000</v>
      </c>
      <c r="BS46" s="253">
        <v>0.1</v>
      </c>
      <c r="BT46" s="33">
        <v>1000000</v>
      </c>
      <c r="BU46" s="27"/>
      <c r="BV46" s="26">
        <v>10000</v>
      </c>
      <c r="BW46" s="26">
        <v>30000</v>
      </c>
      <c r="BX46" s="26">
        <v>500000</v>
      </c>
      <c r="BY46" s="220">
        <f t="shared" si="26"/>
        <v>540000</v>
      </c>
      <c r="BZ46" s="27"/>
      <c r="CA46" s="33">
        <v>-10000</v>
      </c>
      <c r="CB46" s="35">
        <f t="shared" si="27"/>
        <v>990000</v>
      </c>
      <c r="CC46" s="26">
        <v>10000</v>
      </c>
      <c r="CD46" s="32"/>
      <c r="CE46" s="200">
        <v>1000000</v>
      </c>
      <c r="CF46" s="31"/>
      <c r="CG46" s="200">
        <v>1000000</v>
      </c>
      <c r="CH46" s="309"/>
      <c r="CI46" s="28">
        <v>1000000</v>
      </c>
      <c r="CJ46" s="28">
        <v>1000000</v>
      </c>
      <c r="CK46" s="28">
        <v>1000000</v>
      </c>
      <c r="CL46" s="309"/>
      <c r="CM46" s="28">
        <v>1000000</v>
      </c>
      <c r="CN46" s="28">
        <v>1000000</v>
      </c>
      <c r="CO46" s="28">
        <v>1000000</v>
      </c>
      <c r="CP46" s="27"/>
      <c r="CQ46" s="252">
        <v>0.01</v>
      </c>
      <c r="CR46" s="253">
        <v>0.1</v>
      </c>
      <c r="CS46" s="33">
        <v>1000000</v>
      </c>
      <c r="CT46" s="252">
        <v>0.01</v>
      </c>
      <c r="CU46" s="253">
        <v>0.1</v>
      </c>
      <c r="CV46" s="33">
        <v>1000000</v>
      </c>
      <c r="CW46" s="253">
        <v>0.1</v>
      </c>
      <c r="CX46" s="33">
        <v>1000000</v>
      </c>
      <c r="CY46" s="27"/>
      <c r="CZ46" s="26">
        <v>10000</v>
      </c>
      <c r="DA46" s="26">
        <v>30000</v>
      </c>
      <c r="DB46" s="26">
        <v>500000</v>
      </c>
      <c r="DC46" s="220">
        <f t="shared" si="28"/>
        <v>540000</v>
      </c>
      <c r="DD46" s="27"/>
      <c r="DE46" s="26">
        <v>-10000</v>
      </c>
      <c r="DF46" s="35">
        <f t="shared" si="29"/>
        <v>990000</v>
      </c>
      <c r="DG46" s="26">
        <v>10000</v>
      </c>
      <c r="DH46" s="32"/>
      <c r="DI46" s="31"/>
    </row>
    <row r="47" spans="1:113" ht="19.5" customHeight="1" x14ac:dyDescent="0.55000000000000004">
      <c r="A47" s="45"/>
      <c r="B47" s="394" t="s">
        <v>158</v>
      </c>
      <c r="C47" s="29">
        <f t="shared" si="32"/>
        <v>5000000</v>
      </c>
      <c r="D47" s="33">
        <v>1000000</v>
      </c>
      <c r="E47" s="33">
        <v>3000000</v>
      </c>
      <c r="F47" s="33">
        <v>1000000</v>
      </c>
      <c r="G47" s="33">
        <v>1000000</v>
      </c>
      <c r="H47" s="34"/>
      <c r="I47" s="252">
        <v>0.01</v>
      </c>
      <c r="J47" s="253">
        <v>0.1</v>
      </c>
      <c r="K47" s="33">
        <v>1000000</v>
      </c>
      <c r="L47" s="252">
        <v>0.01</v>
      </c>
      <c r="M47" s="253">
        <v>0.1</v>
      </c>
      <c r="N47" s="33">
        <v>1000000</v>
      </c>
      <c r="O47" s="253">
        <v>0.1</v>
      </c>
      <c r="P47" s="33">
        <v>1000000</v>
      </c>
      <c r="Q47" s="34"/>
      <c r="R47" s="34">
        <v>5000</v>
      </c>
      <c r="S47" s="34">
        <v>15000</v>
      </c>
      <c r="T47" s="33">
        <v>500000</v>
      </c>
      <c r="U47" s="220">
        <f t="shared" si="23"/>
        <v>520000</v>
      </c>
      <c r="V47" s="32"/>
      <c r="W47" s="200">
        <v>1000000</v>
      </c>
      <c r="X47" s="31"/>
      <c r="Y47" s="200">
        <v>1000000</v>
      </c>
      <c r="Z47" s="309"/>
      <c r="AA47" s="28">
        <v>1000000</v>
      </c>
      <c r="AB47" s="28">
        <v>1000000</v>
      </c>
      <c r="AC47" s="28">
        <v>1000000</v>
      </c>
      <c r="AD47" s="309"/>
      <c r="AE47" s="28">
        <v>1000000</v>
      </c>
      <c r="AF47" s="28">
        <v>1000000</v>
      </c>
      <c r="AG47" s="28">
        <v>1000000</v>
      </c>
      <c r="AH47" s="27"/>
      <c r="AI47" s="252">
        <v>0.01</v>
      </c>
      <c r="AJ47" s="253">
        <v>0.1</v>
      </c>
      <c r="AK47" s="33">
        <v>1000000</v>
      </c>
      <c r="AL47" s="252">
        <v>0.01</v>
      </c>
      <c r="AM47" s="253">
        <v>0.1</v>
      </c>
      <c r="AN47" s="33">
        <v>1000000</v>
      </c>
      <c r="AO47" s="253">
        <v>0.1</v>
      </c>
      <c r="AP47" s="33">
        <v>1000000</v>
      </c>
      <c r="AQ47" s="27"/>
      <c r="AR47" s="26">
        <v>10000</v>
      </c>
      <c r="AS47" s="26">
        <v>30000</v>
      </c>
      <c r="AT47" s="26">
        <v>500000</v>
      </c>
      <c r="AU47" s="220">
        <f t="shared" si="24"/>
        <v>540000</v>
      </c>
      <c r="AV47" s="27"/>
      <c r="AW47" s="26">
        <v>-10000</v>
      </c>
      <c r="AX47" s="35">
        <f t="shared" si="25"/>
        <v>990000</v>
      </c>
      <c r="AY47" s="26">
        <v>10000</v>
      </c>
      <c r="AZ47" s="32"/>
      <c r="BA47" s="200">
        <v>1000000</v>
      </c>
      <c r="BB47" s="31"/>
      <c r="BC47" s="200">
        <v>1000000</v>
      </c>
      <c r="BD47" s="309"/>
      <c r="BE47" s="28">
        <v>1000000</v>
      </c>
      <c r="BF47" s="28">
        <v>1000000</v>
      </c>
      <c r="BG47" s="28">
        <v>1000000</v>
      </c>
      <c r="BH47" s="309"/>
      <c r="BI47" s="28">
        <v>1000000</v>
      </c>
      <c r="BJ47" s="28">
        <v>1000000</v>
      </c>
      <c r="BK47" s="28">
        <v>1000000</v>
      </c>
      <c r="BL47" s="27"/>
      <c r="BM47" s="252">
        <v>0.01</v>
      </c>
      <c r="BN47" s="253">
        <v>0.1</v>
      </c>
      <c r="BO47" s="33">
        <v>1000000</v>
      </c>
      <c r="BP47" s="252">
        <v>0.01</v>
      </c>
      <c r="BQ47" s="253">
        <v>0.1</v>
      </c>
      <c r="BR47" s="33">
        <v>1000000</v>
      </c>
      <c r="BS47" s="253">
        <v>0.1</v>
      </c>
      <c r="BT47" s="33">
        <v>1000000</v>
      </c>
      <c r="BU47" s="27"/>
      <c r="BV47" s="26">
        <v>10000</v>
      </c>
      <c r="BW47" s="26">
        <v>30000</v>
      </c>
      <c r="BX47" s="26">
        <v>500000</v>
      </c>
      <c r="BY47" s="220">
        <f t="shared" si="26"/>
        <v>540000</v>
      </c>
      <c r="BZ47" s="27"/>
      <c r="CA47" s="33">
        <v>-10000</v>
      </c>
      <c r="CB47" s="35">
        <f t="shared" si="27"/>
        <v>990000</v>
      </c>
      <c r="CC47" s="26">
        <v>10000</v>
      </c>
      <c r="CD47" s="32"/>
      <c r="CE47" s="200">
        <v>1000000</v>
      </c>
      <c r="CF47" s="31"/>
      <c r="CG47" s="200">
        <v>1000000</v>
      </c>
      <c r="CH47" s="309"/>
      <c r="CI47" s="28">
        <v>1000000</v>
      </c>
      <c r="CJ47" s="28">
        <v>1000000</v>
      </c>
      <c r="CK47" s="28">
        <v>1000000</v>
      </c>
      <c r="CL47" s="309"/>
      <c r="CM47" s="28">
        <v>1000000</v>
      </c>
      <c r="CN47" s="28">
        <v>1000000</v>
      </c>
      <c r="CO47" s="28">
        <v>1000000</v>
      </c>
      <c r="CP47" s="27"/>
      <c r="CQ47" s="252">
        <v>0.01</v>
      </c>
      <c r="CR47" s="253">
        <v>0.1</v>
      </c>
      <c r="CS47" s="33">
        <v>1000000</v>
      </c>
      <c r="CT47" s="252">
        <v>0.01</v>
      </c>
      <c r="CU47" s="253">
        <v>0.1</v>
      </c>
      <c r="CV47" s="33">
        <v>1000000</v>
      </c>
      <c r="CW47" s="253">
        <v>0.1</v>
      </c>
      <c r="CX47" s="33">
        <v>1000000</v>
      </c>
      <c r="CY47" s="27"/>
      <c r="CZ47" s="26">
        <v>10000</v>
      </c>
      <c r="DA47" s="26">
        <v>30000</v>
      </c>
      <c r="DB47" s="26">
        <v>500000</v>
      </c>
      <c r="DC47" s="220">
        <f t="shared" si="28"/>
        <v>540000</v>
      </c>
      <c r="DD47" s="27"/>
      <c r="DE47" s="26">
        <v>-10000</v>
      </c>
      <c r="DF47" s="35">
        <f t="shared" si="29"/>
        <v>990000</v>
      </c>
      <c r="DG47" s="26">
        <v>10000</v>
      </c>
      <c r="DH47" s="32"/>
      <c r="DI47" s="31"/>
    </row>
    <row r="48" spans="1:113" ht="19.5" customHeight="1" x14ac:dyDescent="0.55000000000000004">
      <c r="A48" s="45"/>
      <c r="B48" s="394" t="s">
        <v>163</v>
      </c>
      <c r="C48" s="29">
        <f t="shared" ref="C48" si="33">SUM(D48:F48)</f>
        <v>5000000</v>
      </c>
      <c r="D48" s="33">
        <v>1000000</v>
      </c>
      <c r="E48" s="33">
        <v>3000000</v>
      </c>
      <c r="F48" s="33">
        <v>1000000</v>
      </c>
      <c r="G48" s="33">
        <v>1000000</v>
      </c>
      <c r="H48" s="34"/>
      <c r="I48" s="252">
        <v>0.01</v>
      </c>
      <c r="J48" s="253">
        <v>0.1</v>
      </c>
      <c r="K48" s="33">
        <v>1000000</v>
      </c>
      <c r="L48" s="252">
        <v>0.01</v>
      </c>
      <c r="M48" s="253">
        <v>0.1</v>
      </c>
      <c r="N48" s="33">
        <v>1000000</v>
      </c>
      <c r="O48" s="253">
        <v>0.1</v>
      </c>
      <c r="P48" s="33">
        <v>1000000</v>
      </c>
      <c r="Q48" s="34"/>
      <c r="R48" s="34">
        <v>5000</v>
      </c>
      <c r="S48" s="34">
        <v>15000</v>
      </c>
      <c r="T48" s="33">
        <v>500000</v>
      </c>
      <c r="U48" s="220">
        <f t="shared" si="23"/>
        <v>520000</v>
      </c>
      <c r="V48" s="32"/>
      <c r="W48" s="200">
        <v>1000000</v>
      </c>
      <c r="X48" s="31"/>
      <c r="Y48" s="200">
        <v>1000000</v>
      </c>
      <c r="Z48" s="309"/>
      <c r="AA48" s="28">
        <v>1000000</v>
      </c>
      <c r="AB48" s="28">
        <v>1000000</v>
      </c>
      <c r="AC48" s="28">
        <v>1000000</v>
      </c>
      <c r="AD48" s="309"/>
      <c r="AE48" s="28">
        <v>1000000</v>
      </c>
      <c r="AF48" s="28">
        <v>1000000</v>
      </c>
      <c r="AG48" s="28">
        <v>1000000</v>
      </c>
      <c r="AH48" s="27"/>
      <c r="AI48" s="252">
        <v>0.01</v>
      </c>
      <c r="AJ48" s="253">
        <v>0.1</v>
      </c>
      <c r="AK48" s="33">
        <v>1000000</v>
      </c>
      <c r="AL48" s="252">
        <v>0.01</v>
      </c>
      <c r="AM48" s="253">
        <v>0.1</v>
      </c>
      <c r="AN48" s="33">
        <v>1000000</v>
      </c>
      <c r="AO48" s="253">
        <v>0.1</v>
      </c>
      <c r="AP48" s="33">
        <v>1000000</v>
      </c>
      <c r="AQ48" s="27"/>
      <c r="AR48" s="26">
        <v>10000</v>
      </c>
      <c r="AS48" s="26">
        <v>30000</v>
      </c>
      <c r="AT48" s="26">
        <v>500000</v>
      </c>
      <c r="AU48" s="220">
        <f t="shared" si="24"/>
        <v>540000</v>
      </c>
      <c r="AV48" s="27"/>
      <c r="AW48" s="26">
        <v>-10000</v>
      </c>
      <c r="AX48" s="35">
        <f t="shared" si="25"/>
        <v>990000</v>
      </c>
      <c r="AY48" s="26">
        <v>10000</v>
      </c>
      <c r="AZ48" s="32"/>
      <c r="BA48" s="200">
        <v>1000000</v>
      </c>
      <c r="BB48" s="31"/>
      <c r="BC48" s="200">
        <v>1000000</v>
      </c>
      <c r="BD48" s="309"/>
      <c r="BE48" s="28">
        <v>1000000</v>
      </c>
      <c r="BF48" s="28">
        <v>1000000</v>
      </c>
      <c r="BG48" s="28">
        <v>1000000</v>
      </c>
      <c r="BH48" s="309"/>
      <c r="BI48" s="28">
        <v>1000000</v>
      </c>
      <c r="BJ48" s="28">
        <v>1000000</v>
      </c>
      <c r="BK48" s="28">
        <v>1000000</v>
      </c>
      <c r="BL48" s="27"/>
      <c r="BM48" s="252">
        <v>0.01</v>
      </c>
      <c r="BN48" s="253">
        <v>0.1</v>
      </c>
      <c r="BO48" s="33">
        <v>1000000</v>
      </c>
      <c r="BP48" s="252">
        <v>0.01</v>
      </c>
      <c r="BQ48" s="253">
        <v>0.1</v>
      </c>
      <c r="BR48" s="33">
        <v>1000000</v>
      </c>
      <c r="BS48" s="253">
        <v>0.1</v>
      </c>
      <c r="BT48" s="33">
        <v>1000000</v>
      </c>
      <c r="BU48" s="27"/>
      <c r="BV48" s="26">
        <v>10000</v>
      </c>
      <c r="BW48" s="26">
        <v>30000</v>
      </c>
      <c r="BX48" s="26">
        <v>500000</v>
      </c>
      <c r="BY48" s="220">
        <f t="shared" si="26"/>
        <v>540000</v>
      </c>
      <c r="BZ48" s="27"/>
      <c r="CA48" s="33">
        <v>-10000</v>
      </c>
      <c r="CB48" s="35">
        <f t="shared" si="27"/>
        <v>990000</v>
      </c>
      <c r="CC48" s="26">
        <v>10000</v>
      </c>
      <c r="CD48" s="32"/>
      <c r="CE48" s="200">
        <v>1000000</v>
      </c>
      <c r="CF48" s="31"/>
      <c r="CG48" s="200">
        <v>1000000</v>
      </c>
      <c r="CH48" s="309"/>
      <c r="CI48" s="28">
        <v>1000000</v>
      </c>
      <c r="CJ48" s="28">
        <v>1000000</v>
      </c>
      <c r="CK48" s="28">
        <v>1000000</v>
      </c>
      <c r="CL48" s="309"/>
      <c r="CM48" s="28">
        <v>1000000</v>
      </c>
      <c r="CN48" s="28">
        <v>1000000</v>
      </c>
      <c r="CO48" s="28">
        <v>1000000</v>
      </c>
      <c r="CP48" s="27"/>
      <c r="CQ48" s="252">
        <v>0.01</v>
      </c>
      <c r="CR48" s="253">
        <v>0.1</v>
      </c>
      <c r="CS48" s="33">
        <v>1000000</v>
      </c>
      <c r="CT48" s="252">
        <v>0.01</v>
      </c>
      <c r="CU48" s="253">
        <v>0.1</v>
      </c>
      <c r="CV48" s="33">
        <v>1000000</v>
      </c>
      <c r="CW48" s="253">
        <v>0.1</v>
      </c>
      <c r="CX48" s="33">
        <v>1000000</v>
      </c>
      <c r="CY48" s="27"/>
      <c r="CZ48" s="26">
        <v>10000</v>
      </c>
      <c r="DA48" s="26">
        <v>30000</v>
      </c>
      <c r="DB48" s="26">
        <v>500000</v>
      </c>
      <c r="DC48" s="220">
        <f t="shared" si="28"/>
        <v>540000</v>
      </c>
      <c r="DD48" s="27"/>
      <c r="DE48" s="26">
        <v>-10000</v>
      </c>
      <c r="DF48" s="35">
        <f t="shared" si="29"/>
        <v>990000</v>
      </c>
      <c r="DG48" s="26">
        <v>10000</v>
      </c>
      <c r="DH48" s="32"/>
      <c r="DI48" s="31"/>
    </row>
    <row r="49" spans="1:113" ht="19.5" customHeight="1" x14ac:dyDescent="0.55000000000000004">
      <c r="A49" s="45"/>
      <c r="B49" s="394" t="s">
        <v>205</v>
      </c>
      <c r="C49" s="29">
        <f t="shared" ref="C49" si="34">SUM(D49:F49)</f>
        <v>5000000</v>
      </c>
      <c r="D49" s="33">
        <v>1000000</v>
      </c>
      <c r="E49" s="33">
        <v>3000000</v>
      </c>
      <c r="F49" s="33">
        <v>1000000</v>
      </c>
      <c r="G49" s="33">
        <v>1000000</v>
      </c>
      <c r="H49" s="34"/>
      <c r="I49" s="252">
        <v>0.01</v>
      </c>
      <c r="J49" s="253">
        <v>0.1</v>
      </c>
      <c r="K49" s="33">
        <v>1000000</v>
      </c>
      <c r="L49" s="252">
        <v>0.01</v>
      </c>
      <c r="M49" s="253">
        <v>0.1</v>
      </c>
      <c r="N49" s="33">
        <v>1000000</v>
      </c>
      <c r="O49" s="253">
        <v>0.1</v>
      </c>
      <c r="P49" s="33">
        <v>1000000</v>
      </c>
      <c r="Q49" s="34"/>
      <c r="R49" s="34">
        <v>5000</v>
      </c>
      <c r="S49" s="34">
        <v>15000</v>
      </c>
      <c r="T49" s="33">
        <v>500000</v>
      </c>
      <c r="U49" s="220">
        <f t="shared" si="23"/>
        <v>520000</v>
      </c>
      <c r="V49" s="32"/>
      <c r="W49" s="200">
        <v>1000000</v>
      </c>
      <c r="X49" s="31"/>
      <c r="Y49" s="200">
        <v>1000000</v>
      </c>
      <c r="Z49" s="309"/>
      <c r="AA49" s="28">
        <v>1000000</v>
      </c>
      <c r="AB49" s="28">
        <v>1000000</v>
      </c>
      <c r="AC49" s="28">
        <v>1000000</v>
      </c>
      <c r="AD49" s="309"/>
      <c r="AE49" s="28">
        <v>1000000</v>
      </c>
      <c r="AF49" s="28">
        <v>1000000</v>
      </c>
      <c r="AG49" s="28">
        <v>1000000</v>
      </c>
      <c r="AH49" s="27"/>
      <c r="AI49" s="252">
        <v>0.01</v>
      </c>
      <c r="AJ49" s="253">
        <v>0.1</v>
      </c>
      <c r="AK49" s="33">
        <v>1000000</v>
      </c>
      <c r="AL49" s="252">
        <v>0.01</v>
      </c>
      <c r="AM49" s="253">
        <v>0.1</v>
      </c>
      <c r="AN49" s="33">
        <v>1000000</v>
      </c>
      <c r="AO49" s="253">
        <v>0.1</v>
      </c>
      <c r="AP49" s="33">
        <v>1000000</v>
      </c>
      <c r="AQ49" s="27"/>
      <c r="AR49" s="26">
        <v>10000</v>
      </c>
      <c r="AS49" s="26">
        <v>30000</v>
      </c>
      <c r="AT49" s="26">
        <v>500000</v>
      </c>
      <c r="AU49" s="220">
        <f t="shared" si="24"/>
        <v>540000</v>
      </c>
      <c r="AV49" s="27"/>
      <c r="AW49" s="26">
        <v>-10000</v>
      </c>
      <c r="AX49" s="35">
        <f t="shared" si="25"/>
        <v>990000</v>
      </c>
      <c r="AY49" s="26">
        <v>10000</v>
      </c>
      <c r="AZ49" s="32"/>
      <c r="BA49" s="200">
        <v>1000000</v>
      </c>
      <c r="BB49" s="31"/>
      <c r="BC49" s="200">
        <v>1000000</v>
      </c>
      <c r="BD49" s="309"/>
      <c r="BE49" s="28">
        <v>1000000</v>
      </c>
      <c r="BF49" s="28">
        <v>1000000</v>
      </c>
      <c r="BG49" s="28">
        <v>1000000</v>
      </c>
      <c r="BH49" s="309"/>
      <c r="BI49" s="28">
        <v>1000000</v>
      </c>
      <c r="BJ49" s="28">
        <v>1000000</v>
      </c>
      <c r="BK49" s="28">
        <v>1000000</v>
      </c>
      <c r="BL49" s="27"/>
      <c r="BM49" s="252">
        <v>0.01</v>
      </c>
      <c r="BN49" s="253">
        <v>0.1</v>
      </c>
      <c r="BO49" s="33">
        <v>1000000</v>
      </c>
      <c r="BP49" s="252">
        <v>0.01</v>
      </c>
      <c r="BQ49" s="253">
        <v>0.1</v>
      </c>
      <c r="BR49" s="33">
        <v>1000000</v>
      </c>
      <c r="BS49" s="253">
        <v>0.1</v>
      </c>
      <c r="BT49" s="33">
        <v>1000000</v>
      </c>
      <c r="BU49" s="27"/>
      <c r="BV49" s="26">
        <v>10000</v>
      </c>
      <c r="BW49" s="26">
        <v>30000</v>
      </c>
      <c r="BX49" s="26">
        <v>500000</v>
      </c>
      <c r="BY49" s="220">
        <f t="shared" si="26"/>
        <v>540000</v>
      </c>
      <c r="BZ49" s="27"/>
      <c r="CA49" s="33">
        <v>-10000</v>
      </c>
      <c r="CB49" s="35">
        <f t="shared" si="27"/>
        <v>990000</v>
      </c>
      <c r="CC49" s="26">
        <v>10000</v>
      </c>
      <c r="CD49" s="32"/>
      <c r="CE49" s="200">
        <v>1000000</v>
      </c>
      <c r="CF49" s="31"/>
      <c r="CG49" s="200">
        <v>1000000</v>
      </c>
      <c r="CH49" s="309"/>
      <c r="CI49" s="28">
        <v>1000000</v>
      </c>
      <c r="CJ49" s="28">
        <v>1000000</v>
      </c>
      <c r="CK49" s="28">
        <v>1000000</v>
      </c>
      <c r="CL49" s="309"/>
      <c r="CM49" s="28">
        <v>1000000</v>
      </c>
      <c r="CN49" s="28">
        <v>1000000</v>
      </c>
      <c r="CO49" s="28">
        <v>1000000</v>
      </c>
      <c r="CP49" s="27"/>
      <c r="CQ49" s="252">
        <v>0.01</v>
      </c>
      <c r="CR49" s="253">
        <v>0.1</v>
      </c>
      <c r="CS49" s="33">
        <v>1000000</v>
      </c>
      <c r="CT49" s="252">
        <v>0.01</v>
      </c>
      <c r="CU49" s="253">
        <v>0.1</v>
      </c>
      <c r="CV49" s="33">
        <v>1000000</v>
      </c>
      <c r="CW49" s="253">
        <v>0.1</v>
      </c>
      <c r="CX49" s="33">
        <v>1000000</v>
      </c>
      <c r="CY49" s="27"/>
      <c r="CZ49" s="26">
        <v>10000</v>
      </c>
      <c r="DA49" s="26">
        <v>30000</v>
      </c>
      <c r="DB49" s="26">
        <v>500000</v>
      </c>
      <c r="DC49" s="220">
        <f t="shared" si="28"/>
        <v>540000</v>
      </c>
      <c r="DD49" s="27"/>
      <c r="DE49" s="26">
        <v>-10000</v>
      </c>
      <c r="DF49" s="35">
        <f t="shared" si="29"/>
        <v>990000</v>
      </c>
      <c r="DG49" s="26">
        <v>10000</v>
      </c>
      <c r="DH49" s="32"/>
      <c r="DI49" s="31"/>
    </row>
    <row r="50" spans="1:113" ht="19.5" customHeight="1" x14ac:dyDescent="0.55000000000000004">
      <c r="A50" s="45"/>
      <c r="B50" s="394" t="s">
        <v>13</v>
      </c>
      <c r="C50" s="29">
        <f t="shared" ref="C50:C60" si="35">SUM(D50:F50)</f>
        <v>5000000</v>
      </c>
      <c r="D50" s="33">
        <v>1000000</v>
      </c>
      <c r="E50" s="33">
        <v>3000000</v>
      </c>
      <c r="F50" s="33">
        <v>1000000</v>
      </c>
      <c r="G50" s="33">
        <v>1000000</v>
      </c>
      <c r="H50" s="34"/>
      <c r="I50" s="252">
        <v>0.01</v>
      </c>
      <c r="J50" s="253">
        <v>0.1</v>
      </c>
      <c r="K50" s="33">
        <v>1000000</v>
      </c>
      <c r="L50" s="252">
        <v>0.01</v>
      </c>
      <c r="M50" s="253">
        <v>0.1</v>
      </c>
      <c r="N50" s="33">
        <v>1000000</v>
      </c>
      <c r="O50" s="253">
        <v>0.1</v>
      </c>
      <c r="P50" s="33">
        <v>1000000</v>
      </c>
      <c r="Q50" s="34"/>
      <c r="R50" s="34">
        <v>5000</v>
      </c>
      <c r="S50" s="34">
        <v>15000</v>
      </c>
      <c r="T50" s="33">
        <v>500000</v>
      </c>
      <c r="U50" s="220">
        <f t="shared" si="23"/>
        <v>520000</v>
      </c>
      <c r="V50" s="32"/>
      <c r="W50" s="200">
        <v>1000000</v>
      </c>
      <c r="X50" s="31"/>
      <c r="Y50" s="200">
        <v>1000000</v>
      </c>
      <c r="Z50" s="309"/>
      <c r="AA50" s="28">
        <v>1000000</v>
      </c>
      <c r="AB50" s="28">
        <v>1000000</v>
      </c>
      <c r="AC50" s="28">
        <v>1000000</v>
      </c>
      <c r="AD50" s="309"/>
      <c r="AE50" s="28">
        <v>1000000</v>
      </c>
      <c r="AF50" s="28">
        <v>1000000</v>
      </c>
      <c r="AG50" s="28">
        <v>1000000</v>
      </c>
      <c r="AH50" s="27"/>
      <c r="AI50" s="252">
        <v>0.01</v>
      </c>
      <c r="AJ50" s="253">
        <v>0.1</v>
      </c>
      <c r="AK50" s="33">
        <v>1000000</v>
      </c>
      <c r="AL50" s="252">
        <v>0.01</v>
      </c>
      <c r="AM50" s="253">
        <v>0.1</v>
      </c>
      <c r="AN50" s="33">
        <v>1000000</v>
      </c>
      <c r="AO50" s="253">
        <v>0.1</v>
      </c>
      <c r="AP50" s="33">
        <v>1000000</v>
      </c>
      <c r="AQ50" s="27"/>
      <c r="AR50" s="26">
        <v>10000</v>
      </c>
      <c r="AS50" s="26">
        <v>30000</v>
      </c>
      <c r="AT50" s="26">
        <v>500000</v>
      </c>
      <c r="AU50" s="220">
        <f t="shared" si="24"/>
        <v>540000</v>
      </c>
      <c r="AV50" s="27"/>
      <c r="AW50" s="26">
        <v>-10000</v>
      </c>
      <c r="AX50" s="35">
        <f t="shared" si="25"/>
        <v>990000</v>
      </c>
      <c r="AY50" s="26">
        <v>10000</v>
      </c>
      <c r="AZ50" s="32"/>
      <c r="BA50" s="200">
        <v>1000000</v>
      </c>
      <c r="BB50" s="31"/>
      <c r="BC50" s="200">
        <v>1000000</v>
      </c>
      <c r="BD50" s="309"/>
      <c r="BE50" s="28">
        <v>1000000</v>
      </c>
      <c r="BF50" s="28">
        <v>1000000</v>
      </c>
      <c r="BG50" s="28">
        <v>1000000</v>
      </c>
      <c r="BH50" s="309"/>
      <c r="BI50" s="28">
        <v>1000000</v>
      </c>
      <c r="BJ50" s="28">
        <v>1000000</v>
      </c>
      <c r="BK50" s="28">
        <v>1000000</v>
      </c>
      <c r="BL50" s="27"/>
      <c r="BM50" s="252">
        <v>0.01</v>
      </c>
      <c r="BN50" s="253">
        <v>0.1</v>
      </c>
      <c r="BO50" s="33">
        <v>1000000</v>
      </c>
      <c r="BP50" s="252">
        <v>0.01</v>
      </c>
      <c r="BQ50" s="253">
        <v>0.1</v>
      </c>
      <c r="BR50" s="33">
        <v>1000000</v>
      </c>
      <c r="BS50" s="253">
        <v>0.1</v>
      </c>
      <c r="BT50" s="33">
        <v>1000000</v>
      </c>
      <c r="BU50" s="27"/>
      <c r="BV50" s="26">
        <v>10000</v>
      </c>
      <c r="BW50" s="26">
        <v>30000</v>
      </c>
      <c r="BX50" s="26">
        <v>500000</v>
      </c>
      <c r="BY50" s="220">
        <f t="shared" si="26"/>
        <v>540000</v>
      </c>
      <c r="BZ50" s="27"/>
      <c r="CA50" s="33">
        <v>-10000</v>
      </c>
      <c r="CB50" s="35">
        <f t="shared" si="27"/>
        <v>990000</v>
      </c>
      <c r="CC50" s="26">
        <v>10000</v>
      </c>
      <c r="CD50" s="32"/>
      <c r="CE50" s="200">
        <v>1000000</v>
      </c>
      <c r="CF50" s="31"/>
      <c r="CG50" s="200">
        <v>1000000</v>
      </c>
      <c r="CH50" s="309"/>
      <c r="CI50" s="28">
        <v>1000000</v>
      </c>
      <c r="CJ50" s="28">
        <v>1000000</v>
      </c>
      <c r="CK50" s="28">
        <v>1000000</v>
      </c>
      <c r="CL50" s="309"/>
      <c r="CM50" s="28">
        <v>1000000</v>
      </c>
      <c r="CN50" s="28">
        <v>1000000</v>
      </c>
      <c r="CO50" s="28">
        <v>1000000</v>
      </c>
      <c r="CP50" s="27"/>
      <c r="CQ50" s="252">
        <v>0.01</v>
      </c>
      <c r="CR50" s="253">
        <v>0.1</v>
      </c>
      <c r="CS50" s="33">
        <v>1000000</v>
      </c>
      <c r="CT50" s="252">
        <v>0.01</v>
      </c>
      <c r="CU50" s="253">
        <v>0.1</v>
      </c>
      <c r="CV50" s="33">
        <v>1000000</v>
      </c>
      <c r="CW50" s="253">
        <v>0.1</v>
      </c>
      <c r="CX50" s="33">
        <v>1000000</v>
      </c>
      <c r="CY50" s="27"/>
      <c r="CZ50" s="26">
        <v>10000</v>
      </c>
      <c r="DA50" s="26">
        <v>30000</v>
      </c>
      <c r="DB50" s="26">
        <v>500000</v>
      </c>
      <c r="DC50" s="220">
        <f t="shared" si="28"/>
        <v>540000</v>
      </c>
      <c r="DD50" s="27"/>
      <c r="DE50" s="26">
        <v>-10000</v>
      </c>
      <c r="DF50" s="35">
        <f t="shared" si="29"/>
        <v>990000</v>
      </c>
      <c r="DG50" s="26">
        <v>10000</v>
      </c>
      <c r="DH50" s="32"/>
      <c r="DI50" s="31"/>
    </row>
    <row r="51" spans="1:113" ht="19.5" customHeight="1" x14ac:dyDescent="0.55000000000000004">
      <c r="A51" s="45"/>
      <c r="B51" s="394" t="s">
        <v>199</v>
      </c>
      <c r="C51" s="29">
        <f t="shared" si="35"/>
        <v>5000000</v>
      </c>
      <c r="D51" s="33">
        <v>1000000</v>
      </c>
      <c r="E51" s="33">
        <v>3000000</v>
      </c>
      <c r="F51" s="33">
        <v>1000000</v>
      </c>
      <c r="G51" s="33">
        <v>1000000</v>
      </c>
      <c r="H51" s="34"/>
      <c r="I51" s="252">
        <v>0.01</v>
      </c>
      <c r="J51" s="253">
        <v>0.1</v>
      </c>
      <c r="K51" s="33">
        <v>1000000</v>
      </c>
      <c r="L51" s="252">
        <v>0.01</v>
      </c>
      <c r="M51" s="253">
        <v>0.1</v>
      </c>
      <c r="N51" s="33">
        <v>1000000</v>
      </c>
      <c r="O51" s="253">
        <v>0.1</v>
      </c>
      <c r="P51" s="33">
        <v>1000000</v>
      </c>
      <c r="Q51" s="34"/>
      <c r="R51" s="34">
        <v>5000</v>
      </c>
      <c r="S51" s="34">
        <v>15000</v>
      </c>
      <c r="T51" s="33">
        <v>500000</v>
      </c>
      <c r="U51" s="220">
        <f t="shared" si="23"/>
        <v>520000</v>
      </c>
      <c r="V51" s="32"/>
      <c r="W51" s="200">
        <v>1000000</v>
      </c>
      <c r="X51" s="31"/>
      <c r="Y51" s="200">
        <v>1000000</v>
      </c>
      <c r="Z51" s="309"/>
      <c r="AA51" s="28">
        <v>1000000</v>
      </c>
      <c r="AB51" s="28">
        <v>1000000</v>
      </c>
      <c r="AC51" s="28">
        <v>1000000</v>
      </c>
      <c r="AD51" s="309"/>
      <c r="AE51" s="28">
        <v>1000000</v>
      </c>
      <c r="AF51" s="28">
        <v>1000000</v>
      </c>
      <c r="AG51" s="28">
        <v>1000000</v>
      </c>
      <c r="AH51" s="27"/>
      <c r="AI51" s="252">
        <v>0.01</v>
      </c>
      <c r="AJ51" s="253">
        <v>0.1</v>
      </c>
      <c r="AK51" s="33">
        <v>1000000</v>
      </c>
      <c r="AL51" s="252">
        <v>0.01</v>
      </c>
      <c r="AM51" s="253">
        <v>0.1</v>
      </c>
      <c r="AN51" s="33">
        <v>1000000</v>
      </c>
      <c r="AO51" s="253">
        <v>0.1</v>
      </c>
      <c r="AP51" s="33">
        <v>1000000</v>
      </c>
      <c r="AQ51" s="27"/>
      <c r="AR51" s="26">
        <v>10000</v>
      </c>
      <c r="AS51" s="26">
        <v>30000</v>
      </c>
      <c r="AT51" s="26">
        <v>500000</v>
      </c>
      <c r="AU51" s="220">
        <f t="shared" si="24"/>
        <v>540000</v>
      </c>
      <c r="AV51" s="27"/>
      <c r="AW51" s="26">
        <v>-10000</v>
      </c>
      <c r="AX51" s="35">
        <f t="shared" si="25"/>
        <v>990000</v>
      </c>
      <c r="AY51" s="26">
        <v>10000</v>
      </c>
      <c r="AZ51" s="32"/>
      <c r="BA51" s="200">
        <v>1000000</v>
      </c>
      <c r="BB51" s="31"/>
      <c r="BC51" s="200">
        <v>1000000</v>
      </c>
      <c r="BD51" s="309"/>
      <c r="BE51" s="28">
        <v>1000000</v>
      </c>
      <c r="BF51" s="28">
        <v>1000000</v>
      </c>
      <c r="BG51" s="28">
        <v>1000000</v>
      </c>
      <c r="BH51" s="309"/>
      <c r="BI51" s="28">
        <v>1000000</v>
      </c>
      <c r="BJ51" s="28">
        <v>1000000</v>
      </c>
      <c r="BK51" s="28">
        <v>1000000</v>
      </c>
      <c r="BL51" s="27"/>
      <c r="BM51" s="252">
        <v>0.01</v>
      </c>
      <c r="BN51" s="253">
        <v>0.1</v>
      </c>
      <c r="BO51" s="33">
        <v>1000000</v>
      </c>
      <c r="BP51" s="252">
        <v>0.01</v>
      </c>
      <c r="BQ51" s="253">
        <v>0.1</v>
      </c>
      <c r="BR51" s="33">
        <v>1000000</v>
      </c>
      <c r="BS51" s="253">
        <v>0.1</v>
      </c>
      <c r="BT51" s="33">
        <v>1000000</v>
      </c>
      <c r="BU51" s="27"/>
      <c r="BV51" s="26">
        <v>10000</v>
      </c>
      <c r="BW51" s="26">
        <v>30000</v>
      </c>
      <c r="BX51" s="26">
        <v>500000</v>
      </c>
      <c r="BY51" s="220">
        <f t="shared" si="26"/>
        <v>540000</v>
      </c>
      <c r="BZ51" s="27"/>
      <c r="CA51" s="33">
        <v>-10000</v>
      </c>
      <c r="CB51" s="35">
        <f t="shared" si="27"/>
        <v>990000</v>
      </c>
      <c r="CC51" s="26">
        <v>10000</v>
      </c>
      <c r="CD51" s="32"/>
      <c r="CE51" s="200">
        <v>1000000</v>
      </c>
      <c r="CF51" s="31"/>
      <c r="CG51" s="200">
        <v>1000000</v>
      </c>
      <c r="CH51" s="309"/>
      <c r="CI51" s="28">
        <v>1000000</v>
      </c>
      <c r="CJ51" s="28">
        <v>1000000</v>
      </c>
      <c r="CK51" s="28">
        <v>1000000</v>
      </c>
      <c r="CL51" s="309"/>
      <c r="CM51" s="28">
        <v>1000000</v>
      </c>
      <c r="CN51" s="28">
        <v>1000000</v>
      </c>
      <c r="CO51" s="28">
        <v>1000000</v>
      </c>
      <c r="CP51" s="27"/>
      <c r="CQ51" s="252">
        <v>0.01</v>
      </c>
      <c r="CR51" s="253">
        <v>0.1</v>
      </c>
      <c r="CS51" s="33">
        <v>1000000</v>
      </c>
      <c r="CT51" s="252">
        <v>0.01</v>
      </c>
      <c r="CU51" s="253">
        <v>0.1</v>
      </c>
      <c r="CV51" s="33">
        <v>1000000</v>
      </c>
      <c r="CW51" s="253">
        <v>0.1</v>
      </c>
      <c r="CX51" s="33">
        <v>1000000</v>
      </c>
      <c r="CY51" s="27"/>
      <c r="CZ51" s="26">
        <v>10000</v>
      </c>
      <c r="DA51" s="26">
        <v>30000</v>
      </c>
      <c r="DB51" s="26">
        <v>500000</v>
      </c>
      <c r="DC51" s="220">
        <f t="shared" si="28"/>
        <v>540000</v>
      </c>
      <c r="DD51" s="27"/>
      <c r="DE51" s="26">
        <v>-10000</v>
      </c>
      <c r="DF51" s="35">
        <f t="shared" si="29"/>
        <v>990000</v>
      </c>
      <c r="DG51" s="26">
        <v>10000</v>
      </c>
      <c r="DH51" s="32"/>
      <c r="DI51" s="31"/>
    </row>
    <row r="52" spans="1:113" s="413" customFormat="1" ht="19.5" customHeight="1" x14ac:dyDescent="0.55000000000000004">
      <c r="A52" s="1"/>
      <c r="B52" s="393" t="s">
        <v>12</v>
      </c>
      <c r="C52" s="403">
        <f t="shared" ref="C52:C56" si="36">SUM(D52:F52)</f>
        <v>5000000</v>
      </c>
      <c r="D52" s="267">
        <v>1000000</v>
      </c>
      <c r="E52" s="404">
        <v>3000000</v>
      </c>
      <c r="F52" s="267">
        <v>1000000</v>
      </c>
      <c r="G52" s="405">
        <v>1000000</v>
      </c>
      <c r="H52" s="405"/>
      <c r="I52" s="406">
        <v>0.01</v>
      </c>
      <c r="J52" s="407">
        <v>0.1</v>
      </c>
      <c r="K52" s="408">
        <v>1000000</v>
      </c>
      <c r="L52" s="407">
        <v>0.01</v>
      </c>
      <c r="M52" s="407">
        <v>0.1</v>
      </c>
      <c r="N52" s="408">
        <v>1000000</v>
      </c>
      <c r="O52" s="407">
        <v>0.1</v>
      </c>
      <c r="P52" s="408">
        <v>1000000</v>
      </c>
      <c r="Q52" s="405"/>
      <c r="R52" s="405">
        <v>8000</v>
      </c>
      <c r="S52" s="405">
        <v>24000</v>
      </c>
      <c r="T52" s="405">
        <v>800000</v>
      </c>
      <c r="U52" s="221">
        <f t="shared" si="23"/>
        <v>832000</v>
      </c>
      <c r="V52" s="409"/>
      <c r="W52" s="44">
        <v>1000000</v>
      </c>
      <c r="X52" s="410"/>
      <c r="Y52" s="44">
        <v>1000000</v>
      </c>
      <c r="Z52" s="411"/>
      <c r="AA52" s="408">
        <v>1000000</v>
      </c>
      <c r="AB52" s="408">
        <v>1000000</v>
      </c>
      <c r="AC52" s="408">
        <v>1000000</v>
      </c>
      <c r="AD52" s="411"/>
      <c r="AE52" s="408">
        <v>1000000</v>
      </c>
      <c r="AF52" s="408">
        <v>1000000</v>
      </c>
      <c r="AG52" s="408">
        <v>1000000</v>
      </c>
      <c r="AH52" s="412"/>
      <c r="AI52" s="406">
        <v>0.01</v>
      </c>
      <c r="AJ52" s="407">
        <v>0.1</v>
      </c>
      <c r="AK52" s="408">
        <v>1000000</v>
      </c>
      <c r="AL52" s="407">
        <v>0.01</v>
      </c>
      <c r="AM52" s="407">
        <v>0.1</v>
      </c>
      <c r="AN52" s="408">
        <v>1000000</v>
      </c>
      <c r="AO52" s="407">
        <v>0.1</v>
      </c>
      <c r="AP52" s="408">
        <v>1000000</v>
      </c>
      <c r="AQ52" s="412"/>
      <c r="AR52" s="38">
        <v>16000</v>
      </c>
      <c r="AS52" s="38">
        <v>48000</v>
      </c>
      <c r="AT52" s="38">
        <v>800000</v>
      </c>
      <c r="AU52" s="221">
        <f t="shared" si="24"/>
        <v>864000</v>
      </c>
      <c r="AV52" s="412"/>
      <c r="AW52" s="38">
        <v>-10000</v>
      </c>
      <c r="AX52" s="38">
        <f t="shared" si="25"/>
        <v>990000</v>
      </c>
      <c r="AY52" s="38">
        <v>10000</v>
      </c>
      <c r="AZ52" s="409"/>
      <c r="BA52" s="44">
        <v>1000000</v>
      </c>
      <c r="BB52" s="410"/>
      <c r="BC52" s="44">
        <v>1000000</v>
      </c>
      <c r="BD52" s="411"/>
      <c r="BE52" s="408">
        <v>1000000</v>
      </c>
      <c r="BF52" s="408">
        <v>1000000</v>
      </c>
      <c r="BG52" s="408">
        <v>1000000</v>
      </c>
      <c r="BH52" s="411"/>
      <c r="BI52" s="408">
        <v>1000000</v>
      </c>
      <c r="BJ52" s="408">
        <v>1000000</v>
      </c>
      <c r="BK52" s="408">
        <v>1000000</v>
      </c>
      <c r="BL52" s="412"/>
      <c r="BM52" s="406">
        <v>0.01</v>
      </c>
      <c r="BN52" s="407">
        <v>0.1</v>
      </c>
      <c r="BO52" s="408">
        <v>1000000</v>
      </c>
      <c r="BP52" s="407">
        <v>0.01</v>
      </c>
      <c r="BQ52" s="407">
        <v>0.1</v>
      </c>
      <c r="BR52" s="408">
        <v>1000000</v>
      </c>
      <c r="BS52" s="407">
        <v>0.1</v>
      </c>
      <c r="BT52" s="408">
        <v>1000000</v>
      </c>
      <c r="BU52" s="412"/>
      <c r="BV52" s="38">
        <v>16000</v>
      </c>
      <c r="BW52" s="38">
        <v>48000</v>
      </c>
      <c r="BX52" s="38">
        <v>800000</v>
      </c>
      <c r="BY52" s="221">
        <f t="shared" si="26"/>
        <v>864000</v>
      </c>
      <c r="BZ52" s="412"/>
      <c r="CA52" s="267">
        <v>-10000</v>
      </c>
      <c r="CB52" s="38">
        <f t="shared" si="27"/>
        <v>990000</v>
      </c>
      <c r="CC52" s="38">
        <v>10000</v>
      </c>
      <c r="CD52" s="409"/>
      <c r="CE52" s="44">
        <v>1000000</v>
      </c>
      <c r="CF52" s="410"/>
      <c r="CG52" s="44">
        <v>1000000</v>
      </c>
      <c r="CH52" s="411"/>
      <c r="CI52" s="408">
        <v>1000000</v>
      </c>
      <c r="CJ52" s="408">
        <v>1000000</v>
      </c>
      <c r="CK52" s="408">
        <v>1000000</v>
      </c>
      <c r="CL52" s="411"/>
      <c r="CM52" s="408">
        <v>1000000</v>
      </c>
      <c r="CN52" s="408">
        <v>1000000</v>
      </c>
      <c r="CO52" s="408">
        <v>1000000</v>
      </c>
      <c r="CP52" s="412"/>
      <c r="CQ52" s="406">
        <v>0.01</v>
      </c>
      <c r="CR52" s="407">
        <v>0.1</v>
      </c>
      <c r="CS52" s="408">
        <v>1000000</v>
      </c>
      <c r="CT52" s="407">
        <v>0.01</v>
      </c>
      <c r="CU52" s="407">
        <v>0.1</v>
      </c>
      <c r="CV52" s="408">
        <v>1000000</v>
      </c>
      <c r="CW52" s="407">
        <v>0.1</v>
      </c>
      <c r="CX52" s="408">
        <v>1000000</v>
      </c>
      <c r="CY52" s="412"/>
      <c r="CZ52" s="38">
        <v>16000</v>
      </c>
      <c r="DA52" s="38">
        <v>48000</v>
      </c>
      <c r="DB52" s="38">
        <v>800000</v>
      </c>
      <c r="DC52" s="221">
        <f t="shared" si="28"/>
        <v>864000</v>
      </c>
      <c r="DD52" s="412"/>
      <c r="DE52" s="38">
        <v>-10000</v>
      </c>
      <c r="DF52" s="38">
        <f t="shared" si="29"/>
        <v>990000</v>
      </c>
      <c r="DG52" s="38">
        <v>10000</v>
      </c>
      <c r="DH52" s="409"/>
      <c r="DI52" s="410"/>
    </row>
    <row r="53" spans="1:113" ht="19.5" customHeight="1" x14ac:dyDescent="0.55000000000000004">
      <c r="A53" s="1"/>
      <c r="B53" s="417" t="s">
        <v>209</v>
      </c>
      <c r="C53" s="414">
        <f t="shared" si="36"/>
        <v>5000000</v>
      </c>
      <c r="D53" s="33">
        <v>1000000</v>
      </c>
      <c r="E53" s="415">
        <v>3000000</v>
      </c>
      <c r="F53" s="33">
        <v>1000000</v>
      </c>
      <c r="G53" s="34">
        <v>1000000</v>
      </c>
      <c r="H53" s="34"/>
      <c r="I53" s="252">
        <v>0.01</v>
      </c>
      <c r="J53" s="253">
        <v>0.1</v>
      </c>
      <c r="K53" s="33">
        <v>1000000</v>
      </c>
      <c r="L53" s="252">
        <v>0.01</v>
      </c>
      <c r="M53" s="253">
        <v>0.1</v>
      </c>
      <c r="N53" s="33">
        <v>1000000</v>
      </c>
      <c r="O53" s="253">
        <v>0.1</v>
      </c>
      <c r="P53" s="33">
        <v>1000000</v>
      </c>
      <c r="Q53" s="34"/>
      <c r="R53" s="34">
        <v>6000</v>
      </c>
      <c r="S53" s="34">
        <v>18000</v>
      </c>
      <c r="T53" s="34">
        <v>600000</v>
      </c>
      <c r="U53" s="220">
        <f t="shared" si="23"/>
        <v>624000</v>
      </c>
      <c r="V53" s="32"/>
      <c r="W53" s="200">
        <v>1000000</v>
      </c>
      <c r="X53" s="31"/>
      <c r="Y53" s="200">
        <v>1000000</v>
      </c>
      <c r="Z53" s="309"/>
      <c r="AA53" s="28">
        <v>1000000</v>
      </c>
      <c r="AB53" s="28">
        <v>1000000</v>
      </c>
      <c r="AC53" s="28">
        <v>1000000</v>
      </c>
      <c r="AD53" s="309"/>
      <c r="AE53" s="28">
        <v>1000000</v>
      </c>
      <c r="AF53" s="28">
        <v>1000000</v>
      </c>
      <c r="AG53" s="28">
        <v>1000000</v>
      </c>
      <c r="AH53" s="27"/>
      <c r="AI53" s="252">
        <v>0.01</v>
      </c>
      <c r="AJ53" s="253">
        <v>0.1</v>
      </c>
      <c r="AK53" s="33">
        <v>1000000</v>
      </c>
      <c r="AL53" s="252">
        <v>0.01</v>
      </c>
      <c r="AM53" s="253">
        <v>0.1</v>
      </c>
      <c r="AN53" s="33">
        <v>1000000</v>
      </c>
      <c r="AO53" s="253">
        <v>0.1</v>
      </c>
      <c r="AP53" s="33">
        <v>1000000</v>
      </c>
      <c r="AQ53" s="27"/>
      <c r="AR53" s="26">
        <v>12000</v>
      </c>
      <c r="AS53" s="26">
        <v>36000</v>
      </c>
      <c r="AT53" s="26">
        <v>600000</v>
      </c>
      <c r="AU53" s="220">
        <f t="shared" si="24"/>
        <v>648000</v>
      </c>
      <c r="AV53" s="27"/>
      <c r="AW53" s="26">
        <v>-10000</v>
      </c>
      <c r="AX53" s="35">
        <f>AG53+AW53</f>
        <v>990000</v>
      </c>
      <c r="AY53" s="26">
        <v>10000</v>
      </c>
      <c r="AZ53" s="32"/>
      <c r="BA53" s="200">
        <v>1000000</v>
      </c>
      <c r="BB53" s="31"/>
      <c r="BC53" s="200">
        <v>1000000</v>
      </c>
      <c r="BD53" s="309"/>
      <c r="BE53" s="28">
        <v>1000000</v>
      </c>
      <c r="BF53" s="28">
        <v>1000000</v>
      </c>
      <c r="BG53" s="28">
        <v>1000000</v>
      </c>
      <c r="BH53" s="309"/>
      <c r="BI53" s="28">
        <v>1000000</v>
      </c>
      <c r="BJ53" s="28">
        <v>1000000</v>
      </c>
      <c r="BK53" s="28">
        <v>1000000</v>
      </c>
      <c r="BL53" s="27"/>
      <c r="BM53" s="252">
        <v>0.01</v>
      </c>
      <c r="BN53" s="253">
        <v>0.1</v>
      </c>
      <c r="BO53" s="33">
        <v>1000000</v>
      </c>
      <c r="BP53" s="252">
        <v>0.01</v>
      </c>
      <c r="BQ53" s="253">
        <v>0.1</v>
      </c>
      <c r="BR53" s="33">
        <v>1000000</v>
      </c>
      <c r="BS53" s="253">
        <v>0.1</v>
      </c>
      <c r="BT53" s="33">
        <v>1000000</v>
      </c>
      <c r="BU53" s="27"/>
      <c r="BV53" s="26">
        <v>12000</v>
      </c>
      <c r="BW53" s="26">
        <v>36000</v>
      </c>
      <c r="BX53" s="26">
        <v>600000</v>
      </c>
      <c r="BY53" s="220">
        <f t="shared" si="26"/>
        <v>648000</v>
      </c>
      <c r="BZ53" s="27"/>
      <c r="CA53" s="33">
        <v>-10000</v>
      </c>
      <c r="CB53" s="35">
        <f t="shared" si="27"/>
        <v>990000</v>
      </c>
      <c r="CC53" s="26">
        <v>10000</v>
      </c>
      <c r="CD53" s="32"/>
      <c r="CE53" s="200">
        <v>1000000</v>
      </c>
      <c r="CF53" s="31"/>
      <c r="CG53" s="200">
        <v>1000000</v>
      </c>
      <c r="CH53" s="309"/>
      <c r="CI53" s="28">
        <v>1000000</v>
      </c>
      <c r="CJ53" s="28">
        <v>1000000</v>
      </c>
      <c r="CK53" s="28">
        <v>1000000</v>
      </c>
      <c r="CL53" s="309"/>
      <c r="CM53" s="28">
        <v>1000000</v>
      </c>
      <c r="CN53" s="28">
        <v>1000000</v>
      </c>
      <c r="CO53" s="28">
        <v>1000000</v>
      </c>
      <c r="CP53" s="27"/>
      <c r="CQ53" s="252">
        <v>0.01</v>
      </c>
      <c r="CR53" s="253">
        <v>0.1</v>
      </c>
      <c r="CS53" s="33">
        <v>1000000</v>
      </c>
      <c r="CT53" s="252">
        <v>0.01</v>
      </c>
      <c r="CU53" s="253">
        <v>0.1</v>
      </c>
      <c r="CV53" s="33">
        <v>1000000</v>
      </c>
      <c r="CW53" s="253">
        <v>0.1</v>
      </c>
      <c r="CX53" s="33">
        <v>1000000</v>
      </c>
      <c r="CY53" s="27"/>
      <c r="CZ53" s="26">
        <v>12000</v>
      </c>
      <c r="DA53" s="26">
        <v>36000</v>
      </c>
      <c r="DB53" s="26">
        <v>600000</v>
      </c>
      <c r="DC53" s="220">
        <f t="shared" si="28"/>
        <v>648000</v>
      </c>
      <c r="DD53" s="27"/>
      <c r="DE53" s="26">
        <v>-10000</v>
      </c>
      <c r="DF53" s="35">
        <f>CO53+DE53</f>
        <v>990000</v>
      </c>
      <c r="DG53" s="26">
        <v>10000</v>
      </c>
      <c r="DH53" s="32"/>
      <c r="DI53" s="31"/>
    </row>
    <row r="54" spans="1:113" ht="19.5" customHeight="1" x14ac:dyDescent="0.55000000000000004">
      <c r="A54" s="1"/>
      <c r="B54" s="417" t="s">
        <v>210</v>
      </c>
      <c r="C54" s="414">
        <f t="shared" ref="C54:C55" si="37">SUM(D54:F54)</f>
        <v>5000000</v>
      </c>
      <c r="D54" s="33">
        <v>1000000</v>
      </c>
      <c r="E54" s="415">
        <v>3000000</v>
      </c>
      <c r="F54" s="33">
        <v>1000000</v>
      </c>
      <c r="G54" s="34">
        <v>1000000</v>
      </c>
      <c r="H54" s="34"/>
      <c r="I54" s="252">
        <v>0.01</v>
      </c>
      <c r="J54" s="253">
        <v>0.1</v>
      </c>
      <c r="K54" s="33">
        <v>1000000</v>
      </c>
      <c r="L54" s="252">
        <v>0.01</v>
      </c>
      <c r="M54" s="253">
        <v>0.1</v>
      </c>
      <c r="N54" s="33">
        <v>1000000</v>
      </c>
      <c r="O54" s="253">
        <v>0.1</v>
      </c>
      <c r="P54" s="33">
        <v>1000000</v>
      </c>
      <c r="Q54" s="34"/>
      <c r="R54" s="34">
        <v>6000</v>
      </c>
      <c r="S54" s="34">
        <v>18000</v>
      </c>
      <c r="T54" s="34">
        <v>600000</v>
      </c>
      <c r="U54" s="220">
        <f t="shared" si="23"/>
        <v>624000</v>
      </c>
      <c r="V54" s="32"/>
      <c r="W54" s="200">
        <v>1000000</v>
      </c>
      <c r="X54" s="31"/>
      <c r="Y54" s="200">
        <v>1000000</v>
      </c>
      <c r="Z54" s="309"/>
      <c r="AA54" s="28">
        <v>1000000</v>
      </c>
      <c r="AB54" s="28">
        <v>1000000</v>
      </c>
      <c r="AC54" s="28">
        <v>1000000</v>
      </c>
      <c r="AD54" s="309"/>
      <c r="AE54" s="28">
        <v>1000000</v>
      </c>
      <c r="AF54" s="28">
        <v>1000000</v>
      </c>
      <c r="AG54" s="28">
        <v>1000000</v>
      </c>
      <c r="AH54" s="27"/>
      <c r="AI54" s="252">
        <v>0.01</v>
      </c>
      <c r="AJ54" s="253">
        <v>0.1</v>
      </c>
      <c r="AK54" s="33">
        <v>1000000</v>
      </c>
      <c r="AL54" s="252">
        <v>0.01</v>
      </c>
      <c r="AM54" s="253">
        <v>0.1</v>
      </c>
      <c r="AN54" s="33">
        <v>1000000</v>
      </c>
      <c r="AO54" s="253">
        <v>0.1</v>
      </c>
      <c r="AP54" s="33">
        <v>1000000</v>
      </c>
      <c r="AQ54" s="27"/>
      <c r="AR54" s="26">
        <v>12000</v>
      </c>
      <c r="AS54" s="26">
        <v>36000</v>
      </c>
      <c r="AT54" s="26">
        <v>600000</v>
      </c>
      <c r="AU54" s="220">
        <f t="shared" si="24"/>
        <v>648000</v>
      </c>
      <c r="AV54" s="27"/>
      <c r="AW54" s="26">
        <v>-10000</v>
      </c>
      <c r="AX54" s="35">
        <f t="shared" ref="AX54:AX55" si="38">AG54+AW54</f>
        <v>990000</v>
      </c>
      <c r="AY54" s="26">
        <v>10000</v>
      </c>
      <c r="AZ54" s="32"/>
      <c r="BA54" s="200">
        <v>1000000</v>
      </c>
      <c r="BB54" s="31"/>
      <c r="BC54" s="200">
        <v>1000000</v>
      </c>
      <c r="BD54" s="309"/>
      <c r="BE54" s="28">
        <v>1000000</v>
      </c>
      <c r="BF54" s="28">
        <v>1000000</v>
      </c>
      <c r="BG54" s="28">
        <v>1000000</v>
      </c>
      <c r="BH54" s="309"/>
      <c r="BI54" s="28">
        <v>1000000</v>
      </c>
      <c r="BJ54" s="28">
        <v>1000000</v>
      </c>
      <c r="BK54" s="28">
        <v>1000000</v>
      </c>
      <c r="BL54" s="27"/>
      <c r="BM54" s="252">
        <v>0.01</v>
      </c>
      <c r="BN54" s="253">
        <v>0.1</v>
      </c>
      <c r="BO54" s="33">
        <v>1000000</v>
      </c>
      <c r="BP54" s="252">
        <v>0.01</v>
      </c>
      <c r="BQ54" s="253">
        <v>0.1</v>
      </c>
      <c r="BR54" s="33">
        <v>1000000</v>
      </c>
      <c r="BS54" s="253">
        <v>0.1</v>
      </c>
      <c r="BT54" s="33">
        <v>1000000</v>
      </c>
      <c r="BU54" s="27"/>
      <c r="BV54" s="26">
        <v>12000</v>
      </c>
      <c r="BW54" s="26">
        <v>36000</v>
      </c>
      <c r="BX54" s="26">
        <v>600000</v>
      </c>
      <c r="BY54" s="220">
        <f t="shared" si="26"/>
        <v>648000</v>
      </c>
      <c r="BZ54" s="27"/>
      <c r="CA54" s="33">
        <v>-10000</v>
      </c>
      <c r="CB54" s="35">
        <f t="shared" si="27"/>
        <v>990000</v>
      </c>
      <c r="CC54" s="26">
        <v>10000</v>
      </c>
      <c r="CD54" s="32"/>
      <c r="CE54" s="200">
        <v>1000000</v>
      </c>
      <c r="CF54" s="31"/>
      <c r="CG54" s="200">
        <v>1000000</v>
      </c>
      <c r="CH54" s="309"/>
      <c r="CI54" s="28">
        <v>1000000</v>
      </c>
      <c r="CJ54" s="28">
        <v>1000000</v>
      </c>
      <c r="CK54" s="28">
        <v>1000000</v>
      </c>
      <c r="CL54" s="309"/>
      <c r="CM54" s="28">
        <v>1000000</v>
      </c>
      <c r="CN54" s="28">
        <v>1000000</v>
      </c>
      <c r="CO54" s="28">
        <v>1000000</v>
      </c>
      <c r="CP54" s="27"/>
      <c r="CQ54" s="252">
        <v>0.01</v>
      </c>
      <c r="CR54" s="253">
        <v>0.1</v>
      </c>
      <c r="CS54" s="33">
        <v>1000000</v>
      </c>
      <c r="CT54" s="252">
        <v>0.01</v>
      </c>
      <c r="CU54" s="253">
        <v>0.1</v>
      </c>
      <c r="CV54" s="33">
        <v>1000000</v>
      </c>
      <c r="CW54" s="253">
        <v>0.1</v>
      </c>
      <c r="CX54" s="33">
        <v>1000000</v>
      </c>
      <c r="CY54" s="27"/>
      <c r="CZ54" s="26">
        <v>12000</v>
      </c>
      <c r="DA54" s="26">
        <v>36000</v>
      </c>
      <c r="DB54" s="26">
        <v>600000</v>
      </c>
      <c r="DC54" s="220">
        <f t="shared" si="28"/>
        <v>648000</v>
      </c>
      <c r="DD54" s="27"/>
      <c r="DE54" s="26">
        <v>-10000</v>
      </c>
      <c r="DF54" s="35">
        <f t="shared" ref="DF54:DF55" si="39">CO54+DE54</f>
        <v>990000</v>
      </c>
      <c r="DG54" s="26">
        <v>10000</v>
      </c>
      <c r="DH54" s="32"/>
      <c r="DI54" s="31"/>
    </row>
    <row r="55" spans="1:113" ht="19.5" customHeight="1" x14ac:dyDescent="0.55000000000000004">
      <c r="A55" s="1"/>
      <c r="B55" s="416" t="s">
        <v>211</v>
      </c>
      <c r="C55" s="414">
        <f t="shared" si="37"/>
        <v>5000000</v>
      </c>
      <c r="D55" s="33">
        <v>1000000</v>
      </c>
      <c r="E55" s="415">
        <v>3000000</v>
      </c>
      <c r="F55" s="33">
        <v>1000000</v>
      </c>
      <c r="G55" s="34">
        <v>1000000</v>
      </c>
      <c r="H55" s="34"/>
      <c r="I55" s="252">
        <v>0.01</v>
      </c>
      <c r="J55" s="253">
        <v>0.1</v>
      </c>
      <c r="K55" s="33">
        <v>1000000</v>
      </c>
      <c r="L55" s="252">
        <v>0.01</v>
      </c>
      <c r="M55" s="253">
        <v>0.1</v>
      </c>
      <c r="N55" s="33">
        <v>1000000</v>
      </c>
      <c r="O55" s="253">
        <v>0.1</v>
      </c>
      <c r="P55" s="33">
        <v>1000000</v>
      </c>
      <c r="Q55" s="34"/>
      <c r="R55" s="34">
        <v>6000</v>
      </c>
      <c r="S55" s="34">
        <v>18000</v>
      </c>
      <c r="T55" s="34">
        <v>600000</v>
      </c>
      <c r="U55" s="220">
        <f t="shared" si="23"/>
        <v>624000</v>
      </c>
      <c r="V55" s="32"/>
      <c r="W55" s="200">
        <v>1000000</v>
      </c>
      <c r="X55" s="31"/>
      <c r="Y55" s="200">
        <v>1000000</v>
      </c>
      <c r="Z55" s="309"/>
      <c r="AA55" s="28">
        <v>1000000</v>
      </c>
      <c r="AB55" s="28">
        <v>1000000</v>
      </c>
      <c r="AC55" s="28">
        <v>1000000</v>
      </c>
      <c r="AD55" s="309"/>
      <c r="AE55" s="28">
        <v>1000000</v>
      </c>
      <c r="AF55" s="28">
        <v>1000000</v>
      </c>
      <c r="AG55" s="28">
        <v>1000000</v>
      </c>
      <c r="AH55" s="27"/>
      <c r="AI55" s="252">
        <v>0.01</v>
      </c>
      <c r="AJ55" s="253">
        <v>0.1</v>
      </c>
      <c r="AK55" s="33">
        <v>1000000</v>
      </c>
      <c r="AL55" s="252">
        <v>0.01</v>
      </c>
      <c r="AM55" s="253">
        <v>0.1</v>
      </c>
      <c r="AN55" s="33">
        <v>1000000</v>
      </c>
      <c r="AO55" s="253">
        <v>0.1</v>
      </c>
      <c r="AP55" s="33">
        <v>1000000</v>
      </c>
      <c r="AQ55" s="27"/>
      <c r="AR55" s="26">
        <v>12000</v>
      </c>
      <c r="AS55" s="26">
        <v>36000</v>
      </c>
      <c r="AT55" s="26">
        <v>600000</v>
      </c>
      <c r="AU55" s="220">
        <f t="shared" si="24"/>
        <v>648000</v>
      </c>
      <c r="AV55" s="27"/>
      <c r="AW55" s="26">
        <v>-10000</v>
      </c>
      <c r="AX55" s="35">
        <f t="shared" si="38"/>
        <v>990000</v>
      </c>
      <c r="AY55" s="26">
        <v>10000</v>
      </c>
      <c r="AZ55" s="32"/>
      <c r="BA55" s="200">
        <v>1000000</v>
      </c>
      <c r="BB55" s="31"/>
      <c r="BC55" s="200">
        <v>1000000</v>
      </c>
      <c r="BD55" s="309"/>
      <c r="BE55" s="28">
        <v>1000000</v>
      </c>
      <c r="BF55" s="28">
        <v>1000000</v>
      </c>
      <c r="BG55" s="28">
        <v>1000000</v>
      </c>
      <c r="BH55" s="309"/>
      <c r="BI55" s="28">
        <v>1000000</v>
      </c>
      <c r="BJ55" s="28">
        <v>1000000</v>
      </c>
      <c r="BK55" s="28">
        <v>1000000</v>
      </c>
      <c r="BL55" s="27"/>
      <c r="BM55" s="252">
        <v>0.01</v>
      </c>
      <c r="BN55" s="253">
        <v>0.1</v>
      </c>
      <c r="BO55" s="33">
        <v>1000000</v>
      </c>
      <c r="BP55" s="252">
        <v>0.01</v>
      </c>
      <c r="BQ55" s="253">
        <v>0.1</v>
      </c>
      <c r="BR55" s="33">
        <v>1000000</v>
      </c>
      <c r="BS55" s="253">
        <v>0.1</v>
      </c>
      <c r="BT55" s="33">
        <v>1000000</v>
      </c>
      <c r="BU55" s="27"/>
      <c r="BV55" s="26">
        <v>12000</v>
      </c>
      <c r="BW55" s="26">
        <v>36000</v>
      </c>
      <c r="BX55" s="26">
        <v>600000</v>
      </c>
      <c r="BY55" s="220">
        <f t="shared" si="26"/>
        <v>648000</v>
      </c>
      <c r="BZ55" s="27"/>
      <c r="CA55" s="33">
        <v>-10000</v>
      </c>
      <c r="CB55" s="35">
        <f t="shared" si="27"/>
        <v>990000</v>
      </c>
      <c r="CC55" s="26">
        <v>10000</v>
      </c>
      <c r="CD55" s="32"/>
      <c r="CE55" s="200">
        <v>1000000</v>
      </c>
      <c r="CF55" s="31"/>
      <c r="CG55" s="200">
        <v>1000000</v>
      </c>
      <c r="CH55" s="309"/>
      <c r="CI55" s="28">
        <v>1000000</v>
      </c>
      <c r="CJ55" s="28">
        <v>1000000</v>
      </c>
      <c r="CK55" s="28">
        <v>1000000</v>
      </c>
      <c r="CL55" s="309"/>
      <c r="CM55" s="28">
        <v>1000000</v>
      </c>
      <c r="CN55" s="28">
        <v>1000000</v>
      </c>
      <c r="CO55" s="28">
        <v>1000000</v>
      </c>
      <c r="CP55" s="27"/>
      <c r="CQ55" s="252">
        <v>0.01</v>
      </c>
      <c r="CR55" s="253">
        <v>0.1</v>
      </c>
      <c r="CS55" s="33">
        <v>1000000</v>
      </c>
      <c r="CT55" s="252">
        <v>0.01</v>
      </c>
      <c r="CU55" s="253">
        <v>0.1</v>
      </c>
      <c r="CV55" s="33">
        <v>1000000</v>
      </c>
      <c r="CW55" s="253">
        <v>0.1</v>
      </c>
      <c r="CX55" s="33">
        <v>1000000</v>
      </c>
      <c r="CY55" s="27"/>
      <c r="CZ55" s="26">
        <v>12000</v>
      </c>
      <c r="DA55" s="26">
        <v>36000</v>
      </c>
      <c r="DB55" s="26">
        <v>600000</v>
      </c>
      <c r="DC55" s="220">
        <f t="shared" si="28"/>
        <v>648000</v>
      </c>
      <c r="DD55" s="27"/>
      <c r="DE55" s="26">
        <v>-10000</v>
      </c>
      <c r="DF55" s="35">
        <f t="shared" si="39"/>
        <v>990000</v>
      </c>
      <c r="DG55" s="26">
        <v>10000</v>
      </c>
      <c r="DH55" s="32"/>
      <c r="DI55" s="31"/>
    </row>
    <row r="56" spans="1:113" ht="19.5" customHeight="1" x14ac:dyDescent="0.55000000000000004">
      <c r="A56" s="45"/>
      <c r="B56" s="393" t="s">
        <v>11</v>
      </c>
      <c r="C56" s="44">
        <f t="shared" si="36"/>
        <v>5000000</v>
      </c>
      <c r="D56" s="43">
        <v>1000000</v>
      </c>
      <c r="E56" s="43">
        <v>3000000</v>
      </c>
      <c r="F56" s="43">
        <v>1000000</v>
      </c>
      <c r="G56" s="43">
        <v>1000000</v>
      </c>
      <c r="H56" s="340"/>
      <c r="I56" s="259">
        <v>0.01</v>
      </c>
      <c r="J56" s="254">
        <v>0.1</v>
      </c>
      <c r="K56" s="49">
        <v>1000000</v>
      </c>
      <c r="L56" s="254">
        <v>0.01</v>
      </c>
      <c r="M56" s="254">
        <v>0.1</v>
      </c>
      <c r="N56" s="49">
        <v>1000000</v>
      </c>
      <c r="O56" s="254">
        <v>0.1</v>
      </c>
      <c r="P56" s="49">
        <v>1000000</v>
      </c>
      <c r="Q56" s="340"/>
      <c r="R56" s="43">
        <v>8000</v>
      </c>
      <c r="S56" s="43">
        <v>24000</v>
      </c>
      <c r="T56" s="43">
        <v>800000</v>
      </c>
      <c r="U56" s="36">
        <f t="shared" si="23"/>
        <v>832000</v>
      </c>
      <c r="V56" s="42"/>
      <c r="W56" s="41">
        <v>1000000</v>
      </c>
      <c r="X56" s="31"/>
      <c r="Y56" s="41">
        <v>1000000</v>
      </c>
      <c r="Z56" s="308"/>
      <c r="AA56" s="40">
        <v>1000000</v>
      </c>
      <c r="AB56" s="40">
        <v>1000000</v>
      </c>
      <c r="AC56" s="40">
        <v>1000000</v>
      </c>
      <c r="AD56" s="308"/>
      <c r="AE56" s="40">
        <v>1000000</v>
      </c>
      <c r="AF56" s="40">
        <v>1000000</v>
      </c>
      <c r="AG56" s="40">
        <v>1000000</v>
      </c>
      <c r="AH56" s="39"/>
      <c r="AI56" s="259">
        <v>0.01</v>
      </c>
      <c r="AJ56" s="254">
        <v>0.1</v>
      </c>
      <c r="AK56" s="49">
        <v>1000000</v>
      </c>
      <c r="AL56" s="254">
        <v>0.01</v>
      </c>
      <c r="AM56" s="254">
        <v>0.1</v>
      </c>
      <c r="AN56" s="49">
        <v>1000000</v>
      </c>
      <c r="AO56" s="254">
        <v>0.1</v>
      </c>
      <c r="AP56" s="49">
        <v>1000000</v>
      </c>
      <c r="AQ56" s="39"/>
      <c r="AR56" s="37">
        <v>16000</v>
      </c>
      <c r="AS56" s="37">
        <v>48000</v>
      </c>
      <c r="AT56" s="37">
        <v>800000</v>
      </c>
      <c r="AU56" s="36">
        <f t="shared" si="24"/>
        <v>864000</v>
      </c>
      <c r="AV56" s="39"/>
      <c r="AW56" s="38">
        <v>-10000</v>
      </c>
      <c r="AX56" s="37">
        <f t="shared" si="25"/>
        <v>990000</v>
      </c>
      <c r="AY56" s="38">
        <v>10000</v>
      </c>
      <c r="AZ56" s="42"/>
      <c r="BA56" s="41">
        <v>1000000</v>
      </c>
      <c r="BB56" s="31"/>
      <c r="BC56" s="41">
        <v>1000000</v>
      </c>
      <c r="BD56" s="308"/>
      <c r="BE56" s="40">
        <v>1000000</v>
      </c>
      <c r="BF56" s="40">
        <v>1000000</v>
      </c>
      <c r="BG56" s="40">
        <v>1000000</v>
      </c>
      <c r="BH56" s="308"/>
      <c r="BI56" s="40">
        <v>1000000</v>
      </c>
      <c r="BJ56" s="40">
        <v>1000000</v>
      </c>
      <c r="BK56" s="40">
        <v>1000000</v>
      </c>
      <c r="BL56" s="39"/>
      <c r="BM56" s="259">
        <v>0.01</v>
      </c>
      <c r="BN56" s="254">
        <v>0.1</v>
      </c>
      <c r="BO56" s="49">
        <v>1000000</v>
      </c>
      <c r="BP56" s="254">
        <v>0.01</v>
      </c>
      <c r="BQ56" s="254">
        <v>0.1</v>
      </c>
      <c r="BR56" s="49">
        <v>1000000</v>
      </c>
      <c r="BS56" s="254">
        <v>0.1</v>
      </c>
      <c r="BT56" s="49">
        <v>1000000</v>
      </c>
      <c r="BU56" s="39"/>
      <c r="BV56" s="37">
        <v>16000</v>
      </c>
      <c r="BW56" s="37">
        <v>48000</v>
      </c>
      <c r="BX56" s="37">
        <v>800000</v>
      </c>
      <c r="BY56" s="36">
        <f t="shared" si="26"/>
        <v>864000</v>
      </c>
      <c r="BZ56" s="39"/>
      <c r="CA56" s="267">
        <v>-10000</v>
      </c>
      <c r="CB56" s="37">
        <f t="shared" si="27"/>
        <v>990000</v>
      </c>
      <c r="CC56" s="38">
        <v>10000</v>
      </c>
      <c r="CD56" s="42"/>
      <c r="CE56" s="41">
        <v>1000000</v>
      </c>
      <c r="CF56" s="31"/>
      <c r="CG56" s="41">
        <v>1000000</v>
      </c>
      <c r="CH56" s="308"/>
      <c r="CI56" s="40">
        <v>1000000</v>
      </c>
      <c r="CJ56" s="40">
        <v>1000000</v>
      </c>
      <c r="CK56" s="40">
        <v>1000000</v>
      </c>
      <c r="CL56" s="308"/>
      <c r="CM56" s="40">
        <v>1000000</v>
      </c>
      <c r="CN56" s="40">
        <v>1000000</v>
      </c>
      <c r="CO56" s="40">
        <v>1000000</v>
      </c>
      <c r="CP56" s="39"/>
      <c r="CQ56" s="259">
        <v>0.01</v>
      </c>
      <c r="CR56" s="254">
        <v>0.1</v>
      </c>
      <c r="CS56" s="49">
        <v>1000000</v>
      </c>
      <c r="CT56" s="254">
        <v>0.01</v>
      </c>
      <c r="CU56" s="254">
        <v>0.1</v>
      </c>
      <c r="CV56" s="49">
        <v>1000000</v>
      </c>
      <c r="CW56" s="254">
        <v>0.1</v>
      </c>
      <c r="CX56" s="49">
        <v>1000000</v>
      </c>
      <c r="CY56" s="39"/>
      <c r="CZ56" s="37">
        <v>16000</v>
      </c>
      <c r="DA56" s="37">
        <v>48000</v>
      </c>
      <c r="DB56" s="37">
        <v>800000</v>
      </c>
      <c r="DC56" s="36">
        <f t="shared" si="28"/>
        <v>864000</v>
      </c>
      <c r="DD56" s="39"/>
      <c r="DE56" s="38">
        <v>-10000</v>
      </c>
      <c r="DF56" s="37">
        <f t="shared" si="29"/>
        <v>990000</v>
      </c>
      <c r="DG56" s="38">
        <v>10000</v>
      </c>
      <c r="DH56" s="42"/>
      <c r="DI56" s="31"/>
    </row>
    <row r="57" spans="1:113" ht="19.5" customHeight="1" x14ac:dyDescent="0.55000000000000004">
      <c r="A57" s="45"/>
      <c r="B57" s="393" t="s">
        <v>89</v>
      </c>
      <c r="C57" s="44">
        <f>SUM(D57:F57)</f>
        <v>15000000</v>
      </c>
      <c r="D57" s="43">
        <f>SUM(D58:D60)</f>
        <v>3000000</v>
      </c>
      <c r="E57" s="43">
        <f>SUM(E58:E60)</f>
        <v>9000000</v>
      </c>
      <c r="F57" s="43">
        <f>SUM(F58:F60)</f>
        <v>3000000</v>
      </c>
      <c r="G57" s="43">
        <f>SUM(G58:G60)</f>
        <v>3000000</v>
      </c>
      <c r="H57" s="340"/>
      <c r="I57" s="259">
        <f>SUMPRODUCT(I58:I60,K58:K60)/SUM(K58:K60)</f>
        <v>0.01</v>
      </c>
      <c r="J57" s="254">
        <f>SUMPRODUCT(J58:J60,K58:K60)/SUM(K58:K60)</f>
        <v>0.1</v>
      </c>
      <c r="K57" s="49">
        <f>SUM(K58:K60)</f>
        <v>3000000</v>
      </c>
      <c r="L57" s="254">
        <f>SUMPRODUCT(L58:L60,N58:N60)/SUM(N58:N60)</f>
        <v>0.01</v>
      </c>
      <c r="M57" s="254">
        <f>SUMPRODUCT(M58:M60,N58:N60)/SUM(N58:N60)</f>
        <v>0.1</v>
      </c>
      <c r="N57" s="49">
        <f>SUM(N58:N60)</f>
        <v>3000000</v>
      </c>
      <c r="O57" s="254">
        <f>SUMPRODUCT(O58:O60,P58:P60)/SUM(P58:P60)</f>
        <v>0.1</v>
      </c>
      <c r="P57" s="49">
        <f>SUM(P58:P60)</f>
        <v>3000000</v>
      </c>
      <c r="Q57" s="340"/>
      <c r="R57" s="43">
        <f>SUM(R58:R60)</f>
        <v>24000</v>
      </c>
      <c r="S57" s="43">
        <f>SUM(S58:S60)</f>
        <v>72000</v>
      </c>
      <c r="T57" s="43">
        <f>SUM(T58:T60)</f>
        <v>2400000</v>
      </c>
      <c r="U57" s="36">
        <f>SUM(U58:U60)</f>
        <v>2496000</v>
      </c>
      <c r="V57" s="42"/>
      <c r="W57" s="41">
        <f>SUM(W58:W60)</f>
        <v>3000000</v>
      </c>
      <c r="X57" s="31"/>
      <c r="Y57" s="41">
        <f>SUM(Y58:Y60)</f>
        <v>3000000</v>
      </c>
      <c r="Z57" s="308"/>
      <c r="AA57" s="40">
        <f>SUM(AA58:AA60)</f>
        <v>3000000</v>
      </c>
      <c r="AB57" s="40">
        <f>SUM(AB58:AB60)</f>
        <v>3000000</v>
      </c>
      <c r="AC57" s="40">
        <f>SUM(AC58:AC60)</f>
        <v>3000000</v>
      </c>
      <c r="AD57" s="308"/>
      <c r="AE57" s="40">
        <f>SUM(AE58:AE60)</f>
        <v>3000000</v>
      </c>
      <c r="AF57" s="40">
        <f>SUM(AF58:AF60)</f>
        <v>3000000</v>
      </c>
      <c r="AG57" s="40">
        <f>SUM(AG58:AG60)</f>
        <v>3000000</v>
      </c>
      <c r="AH57" s="39"/>
      <c r="AI57" s="259">
        <f>SUMPRODUCT(AI58:AI60,AK58:AK60)/SUM(AK58:AK60)</f>
        <v>0.01</v>
      </c>
      <c r="AJ57" s="254">
        <f>SUMPRODUCT(AJ58:AJ60,AK58:AK60)/SUM(AK58:AK60)</f>
        <v>0.1</v>
      </c>
      <c r="AK57" s="49">
        <f>SUM(AK58:AK60)</f>
        <v>3000000</v>
      </c>
      <c r="AL57" s="254">
        <f>SUMPRODUCT(AL58:AL60,AN58:AN60)/SUM(AN58:AN60)</f>
        <v>0.01</v>
      </c>
      <c r="AM57" s="254">
        <f>SUMPRODUCT(AM58:AM60,AN58:AN60)/SUM(AN58:AN60)</f>
        <v>0.1</v>
      </c>
      <c r="AN57" s="49">
        <f>SUM(AN58:AN60)</f>
        <v>3000000</v>
      </c>
      <c r="AO57" s="254">
        <f>SUMPRODUCT(AO58:AO60,AP58:AP60)/SUM(AP58:AP60)</f>
        <v>0.1</v>
      </c>
      <c r="AP57" s="49">
        <f>SUM(AP58:AP60)</f>
        <v>3000000</v>
      </c>
      <c r="AQ57" s="39"/>
      <c r="AR57" s="37">
        <f>SUM(AR58:AR60)</f>
        <v>48000</v>
      </c>
      <c r="AS57" s="37">
        <f>SUM(AS58:AS60)</f>
        <v>144000</v>
      </c>
      <c r="AT57" s="37">
        <f>SUM(AT58:AT60)</f>
        <v>2400000</v>
      </c>
      <c r="AU57" s="36">
        <f>SUM(AU58:AU60)</f>
        <v>2592000</v>
      </c>
      <c r="AV57" s="39"/>
      <c r="AW57" s="38">
        <f>SUM(AW58:AW60)</f>
        <v>-30000</v>
      </c>
      <c r="AX57" s="37">
        <f>SUM(AX58:AX60)</f>
        <v>2970000</v>
      </c>
      <c r="AY57" s="38">
        <f>SUM(AY58:AY60)</f>
        <v>30000</v>
      </c>
      <c r="AZ57" s="42"/>
      <c r="BA57" s="41">
        <f>SUM(BA58:BA60)</f>
        <v>3000000</v>
      </c>
      <c r="BB57" s="31"/>
      <c r="BC57" s="41">
        <f>SUM(BC58:BC60)</f>
        <v>3000000</v>
      </c>
      <c r="BD57" s="308"/>
      <c r="BE57" s="40">
        <f>SUM(BE58:BE60)</f>
        <v>3000000</v>
      </c>
      <c r="BF57" s="40">
        <f>SUM(BF58:BF60)</f>
        <v>3000000</v>
      </c>
      <c r="BG57" s="40">
        <f>SUM(BG58:BG60)</f>
        <v>3000000</v>
      </c>
      <c r="BH57" s="308"/>
      <c r="BI57" s="40">
        <f>SUM(BI58:BI60)</f>
        <v>3000000</v>
      </c>
      <c r="BJ57" s="40">
        <f>SUM(BJ58:BJ60)</f>
        <v>3000000</v>
      </c>
      <c r="BK57" s="40">
        <f>SUM(BK58:BK60)</f>
        <v>3000000</v>
      </c>
      <c r="BL57" s="39"/>
      <c r="BM57" s="259">
        <f>SUMPRODUCT(BM58:BM60,BO58:BO60)/SUM(BO58:BO60)</f>
        <v>0.01</v>
      </c>
      <c r="BN57" s="254">
        <f>SUMPRODUCT(BN58:BN60,BO58:BO60)/SUM(BO58:BO60)</f>
        <v>0.1</v>
      </c>
      <c r="BO57" s="49">
        <f>SUM(BO58:BO60)</f>
        <v>3000000</v>
      </c>
      <c r="BP57" s="254">
        <f>SUMPRODUCT(BP58:BP60,BR58:BR60)/SUM(BR58:BR60)</f>
        <v>0.01</v>
      </c>
      <c r="BQ57" s="254">
        <f>SUMPRODUCT(BQ58:BQ60,BR58:BR60)/SUM(BR58:BR60)</f>
        <v>0.1</v>
      </c>
      <c r="BR57" s="49">
        <f>SUM(BR58:BR60)</f>
        <v>3000000</v>
      </c>
      <c r="BS57" s="254">
        <f>SUMPRODUCT(BS58:BS60,BT58:BT60)/SUM(BT58:BT60)</f>
        <v>0.1</v>
      </c>
      <c r="BT57" s="49">
        <f>SUM(BT58:BT60)</f>
        <v>3000000</v>
      </c>
      <c r="BU57" s="39"/>
      <c r="BV57" s="37">
        <f>SUM(BV58:BV60)</f>
        <v>48000</v>
      </c>
      <c r="BW57" s="37">
        <f>SUM(BW58:BW60)</f>
        <v>144000</v>
      </c>
      <c r="BX57" s="37">
        <f>SUM(BX58:BX60)</f>
        <v>2400000</v>
      </c>
      <c r="BY57" s="36">
        <f>SUM(BY58:BY60)</f>
        <v>2592000</v>
      </c>
      <c r="BZ57" s="39"/>
      <c r="CA57" s="267">
        <f>SUM(CA58:CA60)</f>
        <v>-30000</v>
      </c>
      <c r="CB57" s="37">
        <f>SUM(CB58:CB60)</f>
        <v>2970000</v>
      </c>
      <c r="CC57" s="38">
        <f>SUM(CC58:CC60)</f>
        <v>30000</v>
      </c>
      <c r="CD57" s="42"/>
      <c r="CE57" s="41">
        <f>SUM(CE58:CE60)</f>
        <v>3000000</v>
      </c>
      <c r="CF57" s="31"/>
      <c r="CG57" s="41">
        <f>SUM(CG58:CG60)</f>
        <v>3000000</v>
      </c>
      <c r="CH57" s="308"/>
      <c r="CI57" s="40">
        <f>SUM(CI58:CI60)</f>
        <v>3000000</v>
      </c>
      <c r="CJ57" s="40">
        <f>SUM(CJ58:CJ60)</f>
        <v>3000000</v>
      </c>
      <c r="CK57" s="40">
        <f>SUM(CK58:CK60)</f>
        <v>3000000</v>
      </c>
      <c r="CL57" s="308"/>
      <c r="CM57" s="40">
        <f>SUM(CM58:CM60)</f>
        <v>3000000</v>
      </c>
      <c r="CN57" s="40">
        <f>SUM(CN58:CN60)</f>
        <v>3000000</v>
      </c>
      <c r="CO57" s="40">
        <f>SUM(CO58:CO60)</f>
        <v>3000000</v>
      </c>
      <c r="CP57" s="39"/>
      <c r="CQ57" s="259">
        <f>SUMPRODUCT(CQ58:CQ60,CS58:CS60)/SUM(CS58:CS60)</f>
        <v>0.01</v>
      </c>
      <c r="CR57" s="254">
        <f>SUMPRODUCT(CR58:CR60,CS58:CS60)/SUM(CS58:CS60)</f>
        <v>0.1</v>
      </c>
      <c r="CS57" s="49">
        <f>SUM(CS58:CS60)</f>
        <v>3000000</v>
      </c>
      <c r="CT57" s="254">
        <f>SUMPRODUCT(CT58:CT60,CV58:CV60)/SUM(CV58:CV60)</f>
        <v>0.01</v>
      </c>
      <c r="CU57" s="254">
        <f>SUMPRODUCT(CU58:CU60,CV58:CV60)/SUM(CV58:CV60)</f>
        <v>0.1</v>
      </c>
      <c r="CV57" s="49">
        <f>SUM(CV58:CV60)</f>
        <v>3000000</v>
      </c>
      <c r="CW57" s="254">
        <f>SUMPRODUCT(CW58:CW60,CX58:CX60)/SUM(CX58:CX60)</f>
        <v>0.1</v>
      </c>
      <c r="CX57" s="49">
        <f>SUM(CX58:CX60)</f>
        <v>3000000</v>
      </c>
      <c r="CY57" s="39"/>
      <c r="CZ57" s="37">
        <f>SUM(CZ58:CZ60)</f>
        <v>48000</v>
      </c>
      <c r="DA57" s="37">
        <f>SUM(DA58:DA60)</f>
        <v>144000</v>
      </c>
      <c r="DB57" s="37">
        <f>SUM(DB58:DB60)</f>
        <v>2400000</v>
      </c>
      <c r="DC57" s="36">
        <f>SUM(DC58:DC60)</f>
        <v>2592000</v>
      </c>
      <c r="DD57" s="39"/>
      <c r="DE57" s="38">
        <f>SUM(DE58:DE60)</f>
        <v>-30000</v>
      </c>
      <c r="DF57" s="37">
        <f>SUM(DF58:DF60)</f>
        <v>2970000</v>
      </c>
      <c r="DG57" s="38">
        <f>SUM(DG58:DG60)</f>
        <v>30000</v>
      </c>
      <c r="DH57" s="42"/>
      <c r="DI57" s="31"/>
    </row>
    <row r="58" spans="1:113" ht="19.5" customHeight="1" x14ac:dyDescent="0.55000000000000004">
      <c r="A58" s="30"/>
      <c r="B58" s="418" t="s">
        <v>212</v>
      </c>
      <c r="C58" s="29">
        <f t="shared" si="35"/>
        <v>5000000</v>
      </c>
      <c r="D58" s="33">
        <v>1000000</v>
      </c>
      <c r="E58" s="33">
        <v>3000000</v>
      </c>
      <c r="F58" s="33">
        <v>1000000</v>
      </c>
      <c r="G58" s="33">
        <v>1000000</v>
      </c>
      <c r="H58" s="34"/>
      <c r="I58" s="252">
        <v>0.01</v>
      </c>
      <c r="J58" s="253">
        <v>0.1</v>
      </c>
      <c r="K58" s="33">
        <v>1000000</v>
      </c>
      <c r="L58" s="252">
        <v>0.01</v>
      </c>
      <c r="M58" s="253">
        <v>0.1</v>
      </c>
      <c r="N58" s="33">
        <v>1000000</v>
      </c>
      <c r="O58" s="253">
        <v>0.1</v>
      </c>
      <c r="P58" s="33">
        <v>1000000</v>
      </c>
      <c r="Q58" s="34"/>
      <c r="R58" s="34">
        <v>8000</v>
      </c>
      <c r="S58" s="34">
        <v>24000</v>
      </c>
      <c r="T58" s="33">
        <v>800000</v>
      </c>
      <c r="U58" s="220">
        <f t="shared" ref="U58:U60" si="40">SUM(R58:T58)</f>
        <v>832000</v>
      </c>
      <c r="V58" s="32"/>
      <c r="W58" s="200">
        <v>1000000</v>
      </c>
      <c r="X58" s="31"/>
      <c r="Y58" s="200">
        <v>1000000</v>
      </c>
      <c r="Z58" s="309"/>
      <c r="AA58" s="28">
        <v>1000000</v>
      </c>
      <c r="AB58" s="28">
        <v>1000000</v>
      </c>
      <c r="AC58" s="28">
        <v>1000000</v>
      </c>
      <c r="AD58" s="309"/>
      <c r="AE58" s="28">
        <v>1000000</v>
      </c>
      <c r="AF58" s="28">
        <v>1000000</v>
      </c>
      <c r="AG58" s="28">
        <v>1000000</v>
      </c>
      <c r="AH58" s="27"/>
      <c r="AI58" s="252">
        <v>0.01</v>
      </c>
      <c r="AJ58" s="253">
        <v>0.1</v>
      </c>
      <c r="AK58" s="33">
        <v>1000000</v>
      </c>
      <c r="AL58" s="252">
        <v>0.01</v>
      </c>
      <c r="AM58" s="253">
        <v>0.1</v>
      </c>
      <c r="AN58" s="33">
        <v>1000000</v>
      </c>
      <c r="AO58" s="253">
        <v>0.1</v>
      </c>
      <c r="AP58" s="33">
        <v>1000000</v>
      </c>
      <c r="AQ58" s="27"/>
      <c r="AR58" s="26">
        <v>16000</v>
      </c>
      <c r="AS58" s="26">
        <v>48000</v>
      </c>
      <c r="AT58" s="26">
        <v>800000</v>
      </c>
      <c r="AU58" s="220">
        <f t="shared" ref="AU58:AU60" si="41">SUM(AR58:AT58)</f>
        <v>864000</v>
      </c>
      <c r="AV58" s="27"/>
      <c r="AW58" s="26">
        <v>-10000</v>
      </c>
      <c r="AX58" s="35">
        <f t="shared" ref="AX58:AX60" si="42">AG58+AW58</f>
        <v>990000</v>
      </c>
      <c r="AY58" s="26">
        <v>10000</v>
      </c>
      <c r="AZ58" s="32"/>
      <c r="BA58" s="200">
        <v>1000000</v>
      </c>
      <c r="BB58" s="31"/>
      <c r="BC58" s="200">
        <v>1000000</v>
      </c>
      <c r="BD58" s="309"/>
      <c r="BE58" s="28">
        <v>1000000</v>
      </c>
      <c r="BF58" s="28">
        <v>1000000</v>
      </c>
      <c r="BG58" s="28">
        <v>1000000</v>
      </c>
      <c r="BH58" s="309"/>
      <c r="BI58" s="28">
        <v>1000000</v>
      </c>
      <c r="BJ58" s="28">
        <v>1000000</v>
      </c>
      <c r="BK58" s="28">
        <v>1000000</v>
      </c>
      <c r="BL58" s="27"/>
      <c r="BM58" s="252">
        <v>0.01</v>
      </c>
      <c r="BN58" s="253">
        <v>0.1</v>
      </c>
      <c r="BO58" s="33">
        <v>1000000</v>
      </c>
      <c r="BP58" s="252">
        <v>0.01</v>
      </c>
      <c r="BQ58" s="253">
        <v>0.1</v>
      </c>
      <c r="BR58" s="33">
        <v>1000000</v>
      </c>
      <c r="BS58" s="253">
        <v>0.1</v>
      </c>
      <c r="BT58" s="33">
        <v>1000000</v>
      </c>
      <c r="BU58" s="27"/>
      <c r="BV58" s="26">
        <v>16000</v>
      </c>
      <c r="BW58" s="26">
        <v>48000</v>
      </c>
      <c r="BX58" s="26">
        <v>800000</v>
      </c>
      <c r="BY58" s="220">
        <f t="shared" ref="BY58:BY60" si="43">SUM(BV58:BX58)</f>
        <v>864000</v>
      </c>
      <c r="BZ58" s="27"/>
      <c r="CA58" s="33">
        <v>-10000</v>
      </c>
      <c r="CB58" s="35">
        <f t="shared" ref="CB58:CB60" si="44">BK58+CA58</f>
        <v>990000</v>
      </c>
      <c r="CC58" s="26">
        <v>10000</v>
      </c>
      <c r="CD58" s="32"/>
      <c r="CE58" s="200">
        <v>1000000</v>
      </c>
      <c r="CF58" s="31"/>
      <c r="CG58" s="200">
        <v>1000000</v>
      </c>
      <c r="CH58" s="309"/>
      <c r="CI58" s="28">
        <v>1000000</v>
      </c>
      <c r="CJ58" s="28">
        <v>1000000</v>
      </c>
      <c r="CK58" s="28">
        <v>1000000</v>
      </c>
      <c r="CL58" s="309"/>
      <c r="CM58" s="28">
        <v>1000000</v>
      </c>
      <c r="CN58" s="28">
        <v>1000000</v>
      </c>
      <c r="CO58" s="28">
        <v>1000000</v>
      </c>
      <c r="CP58" s="27"/>
      <c r="CQ58" s="252">
        <v>0.01</v>
      </c>
      <c r="CR58" s="253">
        <v>0.1</v>
      </c>
      <c r="CS58" s="33">
        <v>1000000</v>
      </c>
      <c r="CT58" s="252">
        <v>0.01</v>
      </c>
      <c r="CU58" s="253">
        <v>0.1</v>
      </c>
      <c r="CV58" s="33">
        <v>1000000</v>
      </c>
      <c r="CW58" s="253">
        <v>0.1</v>
      </c>
      <c r="CX58" s="33">
        <v>1000000</v>
      </c>
      <c r="CY58" s="27"/>
      <c r="CZ58" s="26">
        <v>16000</v>
      </c>
      <c r="DA58" s="26">
        <v>48000</v>
      </c>
      <c r="DB58" s="26">
        <v>800000</v>
      </c>
      <c r="DC58" s="220">
        <f t="shared" ref="DC58:DC60" si="45">SUM(CZ58:DB58)</f>
        <v>864000</v>
      </c>
      <c r="DD58" s="27"/>
      <c r="DE58" s="26">
        <v>-10000</v>
      </c>
      <c r="DF58" s="35">
        <f t="shared" ref="DF58:DF60" si="46">CO58+DE58</f>
        <v>990000</v>
      </c>
      <c r="DG58" s="26">
        <v>10000</v>
      </c>
      <c r="DH58" s="32"/>
      <c r="DI58" s="31"/>
    </row>
    <row r="59" spans="1:113" ht="19.5" customHeight="1" x14ac:dyDescent="0.55000000000000004">
      <c r="A59" s="30"/>
      <c r="B59" s="418" t="s">
        <v>213</v>
      </c>
      <c r="C59" s="29">
        <f t="shared" si="35"/>
        <v>5000000</v>
      </c>
      <c r="D59" s="33">
        <v>1000000</v>
      </c>
      <c r="E59" s="33">
        <v>3000000</v>
      </c>
      <c r="F59" s="33">
        <v>1000000</v>
      </c>
      <c r="G59" s="33">
        <v>1000000</v>
      </c>
      <c r="H59" s="34"/>
      <c r="I59" s="252">
        <v>0.01</v>
      </c>
      <c r="J59" s="253">
        <v>0.1</v>
      </c>
      <c r="K59" s="33">
        <v>1000000</v>
      </c>
      <c r="L59" s="252">
        <v>0.01</v>
      </c>
      <c r="M59" s="253">
        <v>0.1</v>
      </c>
      <c r="N59" s="33">
        <v>1000000</v>
      </c>
      <c r="O59" s="253">
        <v>0.1</v>
      </c>
      <c r="P59" s="33">
        <v>1000000</v>
      </c>
      <c r="Q59" s="34"/>
      <c r="R59" s="34">
        <v>8000</v>
      </c>
      <c r="S59" s="34">
        <v>24000</v>
      </c>
      <c r="T59" s="33">
        <v>800000</v>
      </c>
      <c r="U59" s="220">
        <f t="shared" si="40"/>
        <v>832000</v>
      </c>
      <c r="V59" s="32"/>
      <c r="W59" s="200">
        <v>1000000</v>
      </c>
      <c r="X59" s="31"/>
      <c r="Y59" s="200">
        <v>1000000</v>
      </c>
      <c r="Z59" s="309"/>
      <c r="AA59" s="28">
        <v>1000000</v>
      </c>
      <c r="AB59" s="28">
        <v>1000000</v>
      </c>
      <c r="AC59" s="28">
        <v>1000000</v>
      </c>
      <c r="AD59" s="309"/>
      <c r="AE59" s="28">
        <v>1000000</v>
      </c>
      <c r="AF59" s="28">
        <v>1000000</v>
      </c>
      <c r="AG59" s="28">
        <v>1000000</v>
      </c>
      <c r="AH59" s="27"/>
      <c r="AI59" s="252">
        <v>0.01</v>
      </c>
      <c r="AJ59" s="253">
        <v>0.1</v>
      </c>
      <c r="AK59" s="33">
        <v>1000000</v>
      </c>
      <c r="AL59" s="252">
        <v>0.01</v>
      </c>
      <c r="AM59" s="253">
        <v>0.1</v>
      </c>
      <c r="AN59" s="33">
        <v>1000000</v>
      </c>
      <c r="AO59" s="253">
        <v>0.1</v>
      </c>
      <c r="AP59" s="33">
        <v>1000000</v>
      </c>
      <c r="AQ59" s="27"/>
      <c r="AR59" s="26">
        <v>16000</v>
      </c>
      <c r="AS59" s="26">
        <v>48000</v>
      </c>
      <c r="AT59" s="26">
        <v>800000</v>
      </c>
      <c r="AU59" s="220">
        <f t="shared" si="41"/>
        <v>864000</v>
      </c>
      <c r="AV59" s="27"/>
      <c r="AW59" s="26">
        <v>-10000</v>
      </c>
      <c r="AX59" s="35">
        <f t="shared" si="42"/>
        <v>990000</v>
      </c>
      <c r="AY59" s="26">
        <v>10000</v>
      </c>
      <c r="AZ59" s="32"/>
      <c r="BA59" s="200">
        <v>1000000</v>
      </c>
      <c r="BB59" s="31"/>
      <c r="BC59" s="200">
        <v>1000000</v>
      </c>
      <c r="BD59" s="309"/>
      <c r="BE59" s="28">
        <v>1000000</v>
      </c>
      <c r="BF59" s="28">
        <v>1000000</v>
      </c>
      <c r="BG59" s="28">
        <v>1000000</v>
      </c>
      <c r="BH59" s="309"/>
      <c r="BI59" s="28">
        <v>1000000</v>
      </c>
      <c r="BJ59" s="28">
        <v>1000000</v>
      </c>
      <c r="BK59" s="28">
        <v>1000000</v>
      </c>
      <c r="BL59" s="27"/>
      <c r="BM59" s="252">
        <v>0.01</v>
      </c>
      <c r="BN59" s="253">
        <v>0.1</v>
      </c>
      <c r="BO59" s="33">
        <v>1000000</v>
      </c>
      <c r="BP59" s="252">
        <v>0.01</v>
      </c>
      <c r="BQ59" s="253">
        <v>0.1</v>
      </c>
      <c r="BR59" s="33">
        <v>1000000</v>
      </c>
      <c r="BS59" s="253">
        <v>0.1</v>
      </c>
      <c r="BT59" s="33">
        <v>1000000</v>
      </c>
      <c r="BU59" s="27"/>
      <c r="BV59" s="26">
        <v>16000</v>
      </c>
      <c r="BW59" s="26">
        <v>48000</v>
      </c>
      <c r="BX59" s="26">
        <v>800000</v>
      </c>
      <c r="BY59" s="220">
        <f t="shared" si="43"/>
        <v>864000</v>
      </c>
      <c r="BZ59" s="27"/>
      <c r="CA59" s="33">
        <v>-10000</v>
      </c>
      <c r="CB59" s="35">
        <f t="shared" si="44"/>
        <v>990000</v>
      </c>
      <c r="CC59" s="26">
        <v>10000</v>
      </c>
      <c r="CD59" s="32"/>
      <c r="CE59" s="200">
        <v>1000000</v>
      </c>
      <c r="CF59" s="31"/>
      <c r="CG59" s="200">
        <v>1000000</v>
      </c>
      <c r="CH59" s="309"/>
      <c r="CI59" s="28">
        <v>1000000</v>
      </c>
      <c r="CJ59" s="28">
        <v>1000000</v>
      </c>
      <c r="CK59" s="28">
        <v>1000000</v>
      </c>
      <c r="CL59" s="309"/>
      <c r="CM59" s="28">
        <v>1000000</v>
      </c>
      <c r="CN59" s="28">
        <v>1000000</v>
      </c>
      <c r="CO59" s="28">
        <v>1000000</v>
      </c>
      <c r="CP59" s="27"/>
      <c r="CQ59" s="252">
        <v>0.01</v>
      </c>
      <c r="CR59" s="253">
        <v>0.1</v>
      </c>
      <c r="CS59" s="33">
        <v>1000000</v>
      </c>
      <c r="CT59" s="252">
        <v>0.01</v>
      </c>
      <c r="CU59" s="253">
        <v>0.1</v>
      </c>
      <c r="CV59" s="33">
        <v>1000000</v>
      </c>
      <c r="CW59" s="253">
        <v>0.1</v>
      </c>
      <c r="CX59" s="33">
        <v>1000000</v>
      </c>
      <c r="CY59" s="27"/>
      <c r="CZ59" s="26">
        <v>16000</v>
      </c>
      <c r="DA59" s="26">
        <v>48000</v>
      </c>
      <c r="DB59" s="26">
        <v>800000</v>
      </c>
      <c r="DC59" s="220">
        <f t="shared" si="45"/>
        <v>864000</v>
      </c>
      <c r="DD59" s="27"/>
      <c r="DE59" s="26">
        <v>-10000</v>
      </c>
      <c r="DF59" s="35">
        <f t="shared" si="46"/>
        <v>990000</v>
      </c>
      <c r="DG59" s="26">
        <v>10000</v>
      </c>
      <c r="DH59" s="32"/>
      <c r="DI59" s="31"/>
    </row>
    <row r="60" spans="1:113" ht="19.5" customHeight="1" x14ac:dyDescent="0.55000000000000004">
      <c r="A60" s="30"/>
      <c r="B60" s="419" t="s">
        <v>7</v>
      </c>
      <c r="C60" s="29">
        <f t="shared" si="35"/>
        <v>5000000</v>
      </c>
      <c r="D60" s="33">
        <v>1000000</v>
      </c>
      <c r="E60" s="33">
        <v>3000000</v>
      </c>
      <c r="F60" s="33">
        <v>1000000</v>
      </c>
      <c r="G60" s="33">
        <v>1000000</v>
      </c>
      <c r="H60" s="34"/>
      <c r="I60" s="252">
        <v>0.01</v>
      </c>
      <c r="J60" s="253">
        <v>0.1</v>
      </c>
      <c r="K60" s="33">
        <v>1000000</v>
      </c>
      <c r="L60" s="252">
        <v>0.01</v>
      </c>
      <c r="M60" s="253">
        <v>0.1</v>
      </c>
      <c r="N60" s="33">
        <v>1000000</v>
      </c>
      <c r="O60" s="253">
        <v>0.1</v>
      </c>
      <c r="P60" s="33">
        <v>1000000</v>
      </c>
      <c r="Q60" s="34"/>
      <c r="R60" s="34">
        <v>8000</v>
      </c>
      <c r="S60" s="34">
        <v>24000</v>
      </c>
      <c r="T60" s="33">
        <v>800000</v>
      </c>
      <c r="U60" s="220">
        <f t="shared" si="40"/>
        <v>832000</v>
      </c>
      <c r="V60" s="32"/>
      <c r="W60" s="200">
        <v>1000000</v>
      </c>
      <c r="X60" s="31"/>
      <c r="Y60" s="200">
        <v>1000000</v>
      </c>
      <c r="Z60" s="309"/>
      <c r="AA60" s="28">
        <v>1000000</v>
      </c>
      <c r="AB60" s="28">
        <v>1000000</v>
      </c>
      <c r="AC60" s="28">
        <v>1000000</v>
      </c>
      <c r="AD60" s="309"/>
      <c r="AE60" s="28">
        <v>1000000</v>
      </c>
      <c r="AF60" s="28">
        <v>1000000</v>
      </c>
      <c r="AG60" s="28">
        <v>1000000</v>
      </c>
      <c r="AH60" s="27"/>
      <c r="AI60" s="252">
        <v>0.01</v>
      </c>
      <c r="AJ60" s="253">
        <v>0.1</v>
      </c>
      <c r="AK60" s="33">
        <v>1000000</v>
      </c>
      <c r="AL60" s="252">
        <v>0.01</v>
      </c>
      <c r="AM60" s="253">
        <v>0.1</v>
      </c>
      <c r="AN60" s="33">
        <v>1000000</v>
      </c>
      <c r="AO60" s="253">
        <v>0.1</v>
      </c>
      <c r="AP60" s="33">
        <v>1000000</v>
      </c>
      <c r="AQ60" s="27"/>
      <c r="AR60" s="26">
        <v>16000</v>
      </c>
      <c r="AS60" s="26">
        <v>48000</v>
      </c>
      <c r="AT60" s="26">
        <v>800000</v>
      </c>
      <c r="AU60" s="220">
        <f t="shared" si="41"/>
        <v>864000</v>
      </c>
      <c r="AV60" s="27"/>
      <c r="AW60" s="26">
        <v>-10000</v>
      </c>
      <c r="AX60" s="35">
        <f t="shared" si="42"/>
        <v>990000</v>
      </c>
      <c r="AY60" s="26">
        <v>10000</v>
      </c>
      <c r="AZ60" s="32"/>
      <c r="BA60" s="200">
        <v>1000000</v>
      </c>
      <c r="BB60" s="31"/>
      <c r="BC60" s="200">
        <v>1000000</v>
      </c>
      <c r="BD60" s="309"/>
      <c r="BE60" s="28">
        <v>1000000</v>
      </c>
      <c r="BF60" s="28">
        <v>1000000</v>
      </c>
      <c r="BG60" s="28">
        <v>1000000</v>
      </c>
      <c r="BH60" s="309"/>
      <c r="BI60" s="28">
        <v>1000000</v>
      </c>
      <c r="BJ60" s="28">
        <v>1000000</v>
      </c>
      <c r="BK60" s="28">
        <v>1000000</v>
      </c>
      <c r="BL60" s="27"/>
      <c r="BM60" s="252">
        <v>0.01</v>
      </c>
      <c r="BN60" s="253">
        <v>0.1</v>
      </c>
      <c r="BO60" s="33">
        <v>1000000</v>
      </c>
      <c r="BP60" s="252">
        <v>0.01</v>
      </c>
      <c r="BQ60" s="253">
        <v>0.1</v>
      </c>
      <c r="BR60" s="33">
        <v>1000000</v>
      </c>
      <c r="BS60" s="253">
        <v>0.1</v>
      </c>
      <c r="BT60" s="33">
        <v>1000000</v>
      </c>
      <c r="BU60" s="27"/>
      <c r="BV60" s="26">
        <v>16000</v>
      </c>
      <c r="BW60" s="26">
        <v>48000</v>
      </c>
      <c r="BX60" s="26">
        <v>800000</v>
      </c>
      <c r="BY60" s="220">
        <f t="shared" si="43"/>
        <v>864000</v>
      </c>
      <c r="BZ60" s="27"/>
      <c r="CA60" s="33">
        <v>-10000</v>
      </c>
      <c r="CB60" s="35">
        <f t="shared" si="44"/>
        <v>990000</v>
      </c>
      <c r="CC60" s="26">
        <v>10000</v>
      </c>
      <c r="CD60" s="32"/>
      <c r="CE60" s="200">
        <v>1000000</v>
      </c>
      <c r="CF60" s="31"/>
      <c r="CG60" s="200">
        <v>1000000</v>
      </c>
      <c r="CH60" s="309"/>
      <c r="CI60" s="28">
        <v>1000000</v>
      </c>
      <c r="CJ60" s="28">
        <v>1000000</v>
      </c>
      <c r="CK60" s="28">
        <v>1000000</v>
      </c>
      <c r="CL60" s="309"/>
      <c r="CM60" s="28">
        <v>1000000</v>
      </c>
      <c r="CN60" s="28">
        <v>1000000</v>
      </c>
      <c r="CO60" s="28">
        <v>1000000</v>
      </c>
      <c r="CP60" s="27"/>
      <c r="CQ60" s="252">
        <v>0.01</v>
      </c>
      <c r="CR60" s="253">
        <v>0.1</v>
      </c>
      <c r="CS60" s="33">
        <v>1000000</v>
      </c>
      <c r="CT60" s="252">
        <v>0.01</v>
      </c>
      <c r="CU60" s="253">
        <v>0.1</v>
      </c>
      <c r="CV60" s="33">
        <v>1000000</v>
      </c>
      <c r="CW60" s="253">
        <v>0.1</v>
      </c>
      <c r="CX60" s="33">
        <v>1000000</v>
      </c>
      <c r="CY60" s="27"/>
      <c r="CZ60" s="26">
        <v>16000</v>
      </c>
      <c r="DA60" s="26">
        <v>48000</v>
      </c>
      <c r="DB60" s="26">
        <v>800000</v>
      </c>
      <c r="DC60" s="220">
        <f t="shared" si="45"/>
        <v>864000</v>
      </c>
      <c r="DD60" s="27"/>
      <c r="DE60" s="26">
        <v>-10000</v>
      </c>
      <c r="DF60" s="35">
        <f t="shared" si="46"/>
        <v>990000</v>
      </c>
      <c r="DG60" s="26">
        <v>10000</v>
      </c>
      <c r="DH60" s="32"/>
      <c r="DI60" s="31"/>
    </row>
    <row r="61" spans="1:113" ht="23.4" thickBot="1" x14ac:dyDescent="0.6">
      <c r="A61" s="1"/>
      <c r="B61" s="25" t="s">
        <v>6</v>
      </c>
      <c r="C61" s="24"/>
      <c r="D61" s="23"/>
      <c r="E61" s="23"/>
      <c r="F61" s="23"/>
      <c r="G61" s="22">
        <v>1000000</v>
      </c>
      <c r="H61" s="341"/>
      <c r="I61" s="23"/>
      <c r="J61" s="23"/>
      <c r="K61" s="23"/>
      <c r="L61" s="23"/>
      <c r="M61" s="23"/>
      <c r="N61" s="23"/>
      <c r="O61" s="23"/>
      <c r="P61" s="23"/>
      <c r="Q61" s="341"/>
      <c r="R61" s="21"/>
      <c r="S61" s="21"/>
      <c r="T61" s="20"/>
      <c r="U61" s="20"/>
      <c r="V61" s="19"/>
      <c r="W61" s="18"/>
      <c r="X61" s="1"/>
      <c r="Y61" s="18"/>
      <c r="Z61" s="310"/>
      <c r="AA61" s="311"/>
      <c r="AB61" s="17"/>
      <c r="AC61" s="17"/>
      <c r="AD61" s="310"/>
      <c r="AE61" s="311"/>
      <c r="AF61" s="17"/>
      <c r="AG61" s="17"/>
      <c r="AH61" s="16"/>
      <c r="AI61" s="260"/>
      <c r="AJ61" s="261"/>
      <c r="AK61" s="261"/>
      <c r="AL61" s="261"/>
      <c r="AM61" s="261"/>
      <c r="AN61" s="261"/>
      <c r="AO61" s="261"/>
      <c r="AP61" s="262"/>
      <c r="AQ61" s="16"/>
      <c r="AR61" s="13"/>
      <c r="AS61" s="13"/>
      <c r="AT61" s="13"/>
      <c r="AU61" s="12"/>
      <c r="AV61" s="16"/>
      <c r="AW61" s="15"/>
      <c r="AX61" s="14"/>
      <c r="AY61" s="15"/>
      <c r="AZ61" s="19"/>
      <c r="BA61" s="18"/>
      <c r="BB61" s="1"/>
      <c r="BC61" s="18"/>
      <c r="BD61" s="310"/>
      <c r="BE61" s="311"/>
      <c r="BF61" s="17"/>
      <c r="BG61" s="17"/>
      <c r="BH61" s="310"/>
      <c r="BI61" s="311"/>
      <c r="BJ61" s="17"/>
      <c r="BK61" s="17"/>
      <c r="BL61" s="16"/>
      <c r="BM61" s="260"/>
      <c r="BN61" s="261"/>
      <c r="BO61" s="261"/>
      <c r="BP61" s="261"/>
      <c r="BQ61" s="261"/>
      <c r="BR61" s="261"/>
      <c r="BS61" s="261"/>
      <c r="BT61" s="262"/>
      <c r="BU61" s="16"/>
      <c r="BV61" s="13"/>
      <c r="BW61" s="13"/>
      <c r="BX61" s="13"/>
      <c r="BY61" s="12"/>
      <c r="BZ61" s="16"/>
      <c r="CA61" s="268"/>
      <c r="CB61" s="14"/>
      <c r="CC61" s="15"/>
      <c r="CD61" s="19"/>
      <c r="CE61" s="18"/>
      <c r="CF61" s="1"/>
      <c r="CG61" s="18"/>
      <c r="CH61" s="310"/>
      <c r="CI61" s="311"/>
      <c r="CJ61" s="17"/>
      <c r="CK61" s="17"/>
      <c r="CL61" s="310"/>
      <c r="CM61" s="311"/>
      <c r="CN61" s="17"/>
      <c r="CO61" s="17"/>
      <c r="CP61" s="16"/>
      <c r="CQ61" s="260"/>
      <c r="CR61" s="261"/>
      <c r="CS61" s="261"/>
      <c r="CT61" s="261"/>
      <c r="CU61" s="261"/>
      <c r="CV61" s="261"/>
      <c r="CW61" s="261"/>
      <c r="CX61" s="262"/>
      <c r="CY61" s="16"/>
      <c r="CZ61" s="13"/>
      <c r="DA61" s="13"/>
      <c r="DB61" s="13"/>
      <c r="DC61" s="12"/>
      <c r="DD61" s="16"/>
      <c r="DE61" s="15"/>
      <c r="DF61" s="14"/>
      <c r="DG61" s="15"/>
      <c r="DH61" s="19"/>
      <c r="DI61" s="1"/>
    </row>
    <row r="62" spans="1:113" ht="19.5" customHeight="1" thickBot="1" x14ac:dyDescent="0.6">
      <c r="A62" s="87" t="s">
        <v>182</v>
      </c>
      <c r="B62" s="187" t="s">
        <v>5</v>
      </c>
      <c r="C62" s="11">
        <f>SUM(C12,C13,C15,C23,C61)</f>
        <v>191000000</v>
      </c>
      <c r="D62" s="11">
        <f>SUM(D12,D13,D15,D23,D61)</f>
        <v>39000000</v>
      </c>
      <c r="E62" s="11">
        <f>SUM(E12,E13,E15,E23,E61)</f>
        <v>113000000</v>
      </c>
      <c r="F62" s="11">
        <f>SUM(F12,F13,F15,F23,F61)</f>
        <v>39000000</v>
      </c>
      <c r="G62" s="11">
        <f>SUM(G12,G13,G15,G23,G61)</f>
        <v>40000000</v>
      </c>
      <c r="H62" s="342"/>
      <c r="I62" s="263">
        <f>(I23*K23+I15*K15+I13*K13+I12*K12)/K62</f>
        <v>0.01</v>
      </c>
      <c r="J62" s="263">
        <f>(J23*K23+J15*K15+J13*K13+J12*K12)/K62</f>
        <v>0.1</v>
      </c>
      <c r="K62" s="11">
        <f>SUM(K12,K13,K15,K23,K61)</f>
        <v>39000000</v>
      </c>
      <c r="L62" s="263">
        <f>(L23*N23+L15*N15+L13*N13+L12*N12)/N62</f>
        <v>0.01</v>
      </c>
      <c r="M62" s="263">
        <f>(M23*N23+M15*N15+M13*N13+M12*N12)/N62</f>
        <v>0.1</v>
      </c>
      <c r="N62" s="11">
        <f>SUM(N12,N13,N15,N23,N61)</f>
        <v>39000000</v>
      </c>
      <c r="O62" s="263">
        <f>(O23*P23+O15*P15+O13*P13+O12*P12)/P62</f>
        <v>0.1</v>
      </c>
      <c r="P62" s="11">
        <f>SUM(P12,P13,P15,P23,P61)</f>
        <v>39000000</v>
      </c>
      <c r="Q62" s="342"/>
      <c r="R62" s="11">
        <f>SUM(R12,R13,R15,R23,R61)</f>
        <v>243000</v>
      </c>
      <c r="S62" s="11">
        <f>SUM(S12,S13,S15,S23,S61)</f>
        <v>705000</v>
      </c>
      <c r="T62" s="11">
        <f>SUM(T12,T13,T15,T23,T61)</f>
        <v>23112000</v>
      </c>
      <c r="U62" s="11">
        <f>SUM(U12,U13,U15,U23,U61)</f>
        <v>24060000</v>
      </c>
      <c r="V62" s="10"/>
      <c r="W62" s="11">
        <f>SUM(W12,W13,W15,W23,W61)</f>
        <v>39000000</v>
      </c>
      <c r="X62" s="9"/>
      <c r="Y62" s="11">
        <f>SUM(Y12,Y13,Y15,Y23,Y61)</f>
        <v>39000000</v>
      </c>
      <c r="Z62" s="312"/>
      <c r="AA62" s="11">
        <f>SUM(AA12,AA13,AA15,AA23,AA61)</f>
        <v>39000000</v>
      </c>
      <c r="AB62" s="11">
        <f>SUM(AB12,AB13,AB15,AB23,AB61)</f>
        <v>39000000</v>
      </c>
      <c r="AC62" s="11">
        <f>SUM(AC12,AC13,AC15,AC23,AC61)</f>
        <v>39000000</v>
      </c>
      <c r="AD62" s="312"/>
      <c r="AE62" s="11">
        <f>SUM(AE12,AE13,AE15,AE23,AE61)</f>
        <v>39000000</v>
      </c>
      <c r="AF62" s="11">
        <f>SUM(AF12,AF13,AF15,AF23,AF61)</f>
        <v>39000000</v>
      </c>
      <c r="AG62" s="11">
        <f>SUM(AG12,AG13,AG15,AG23,AG61)</f>
        <v>39000000</v>
      </c>
      <c r="AH62" s="8"/>
      <c r="AI62" s="263">
        <f>(AI23*AK23+AI15*AK15+AI13*AK13+AI12*AK12)/AK62</f>
        <v>0.01</v>
      </c>
      <c r="AJ62" s="263">
        <f>(AJ23*AK23+AJ15*AK15+AJ13*AK13+AJ12*AK12)/AK62</f>
        <v>0.1</v>
      </c>
      <c r="AK62" s="11">
        <f>SUM(AK12,AK13,AK15,AK23,AK61)</f>
        <v>39000000</v>
      </c>
      <c r="AL62" s="263">
        <f>(AL23*AN23+AL15*AN15+AL13*AN13+AL12*AN12)/AN62</f>
        <v>0.01</v>
      </c>
      <c r="AM62" s="263">
        <f>(AM23*AN23+AM15*AN15+AM13*AN13+AM12*AN12)/AN62</f>
        <v>0.1</v>
      </c>
      <c r="AN62" s="11">
        <f>SUM(AN12,AN13,AN15,AN23,AN61)</f>
        <v>39000000</v>
      </c>
      <c r="AO62" s="263">
        <f>(AO23*AP23+AO15*AP15+AO13*AP13+AO12*AP12)/AP62</f>
        <v>0.1</v>
      </c>
      <c r="AP62" s="11">
        <f>SUM(AP12,AP13,AP15,AP23,AP61)</f>
        <v>39000000</v>
      </c>
      <c r="AQ62" s="8"/>
      <c r="AR62" s="11">
        <f>SUM(AR12,AR13,AR15,AR23,AR61)</f>
        <v>438000</v>
      </c>
      <c r="AS62" s="11">
        <f>SUM(AS12,AS13,AS15,AS23,AS61)</f>
        <v>1314000</v>
      </c>
      <c r="AT62" s="11">
        <f>SUM(AT12,AT13,AT15,AT23,AT61)</f>
        <v>24300000</v>
      </c>
      <c r="AU62" s="11">
        <f>SUM(AU12,AU13,AU15,AU23,AU61)</f>
        <v>26052000</v>
      </c>
      <c r="AV62" s="8"/>
      <c r="AW62" s="11">
        <f>SUM(AW12,AW13,AW15,AW23,AW61)</f>
        <v>-390000</v>
      </c>
      <c r="AX62" s="11">
        <f>SUM(AX12,AX13,AX15,AX23,AX61)</f>
        <v>38610000</v>
      </c>
      <c r="AY62" s="11">
        <f>SUM(AY12,AY13,AY15,AY23,AY61)</f>
        <v>390000</v>
      </c>
      <c r="AZ62" s="10"/>
      <c r="BA62" s="11">
        <f>SUM(BA12,BA13,BA15,BA23,BA61)</f>
        <v>39000000</v>
      </c>
      <c r="BB62" s="9"/>
      <c r="BC62" s="11">
        <f>SUM(BC12,BC13,BC15,BC23,BC61)</f>
        <v>39000000</v>
      </c>
      <c r="BD62" s="312"/>
      <c r="BE62" s="11">
        <f>SUM(BE12,BE13,BE15,BE23,BE61)</f>
        <v>39000000</v>
      </c>
      <c r="BF62" s="11">
        <f>SUM(BF12,BF13,BF15,BF23,BF61)</f>
        <v>39000000</v>
      </c>
      <c r="BG62" s="11">
        <f>SUM(BG12,BG13,BG15,BG23,BG61)</f>
        <v>39000000</v>
      </c>
      <c r="BH62" s="312"/>
      <c r="BI62" s="11">
        <f>SUM(BI12,BI13,BI15,BI23,BI61)</f>
        <v>39000000</v>
      </c>
      <c r="BJ62" s="11">
        <f>SUM(BJ12,BJ13,BJ15,BJ23,BJ61)</f>
        <v>39000000</v>
      </c>
      <c r="BK62" s="11">
        <f>SUM(BK12,BK13,BK15,BK23,BK61)</f>
        <v>39000000</v>
      </c>
      <c r="BL62" s="8"/>
      <c r="BM62" s="263">
        <f>(BM23*BO23+BM15*BO15+BM13*BO13+BM12*BO12)/BO62</f>
        <v>0.01</v>
      </c>
      <c r="BN62" s="263">
        <f>(BN23*BO23+BN15*BO15+BN13*BO13+BN12*BO12)/BO62</f>
        <v>0.1</v>
      </c>
      <c r="BO62" s="11">
        <f>SUM(BO12,BO13,BO15,BO23,BO61)</f>
        <v>39000000</v>
      </c>
      <c r="BP62" s="263">
        <f>(BP23*BR23+BP15*BR15+BP13*BR13+BP12*BR12)/BR62</f>
        <v>0.01</v>
      </c>
      <c r="BQ62" s="263">
        <f>(BQ23*BR23+BQ15*BR15+BQ13*BR13+BQ12*BR12)/BR62</f>
        <v>0.1</v>
      </c>
      <c r="BR62" s="11">
        <f>SUM(BR12,BR13,BR15,BR23,BR61)</f>
        <v>39000000</v>
      </c>
      <c r="BS62" s="263">
        <f>(BS23*BT23+BS15*BT15+BS13*BT13+BS12*BT12)/BT62</f>
        <v>0.1</v>
      </c>
      <c r="BT62" s="11">
        <f>SUM(BT12,BT13,BT15,BT23,BT61)</f>
        <v>39000000</v>
      </c>
      <c r="BU62" s="8"/>
      <c r="BV62" s="11">
        <f>SUM(BV12,BV13,BV15,BV23,BV61)</f>
        <v>438000</v>
      </c>
      <c r="BW62" s="11">
        <f>SUM(BW12,BW13,BW15,BW23,BW61)</f>
        <v>1314000</v>
      </c>
      <c r="BX62" s="11">
        <f>SUM(BX12,BX13,BX15,BX23,BX61)</f>
        <v>24300000</v>
      </c>
      <c r="BY62" s="11">
        <f>SUM(BY12,BY13,BY15,BY23,BY61)</f>
        <v>26052000</v>
      </c>
      <c r="BZ62" s="8"/>
      <c r="CA62" s="11">
        <f>SUM(CA12,CA13,CA15,CA23,CA61)</f>
        <v>-390000</v>
      </c>
      <c r="CB62" s="11">
        <f>SUM(CB12,CB13,CB15,CB23,CB61)</f>
        <v>38610000</v>
      </c>
      <c r="CC62" s="11">
        <f>SUM(CC12,CC13,CC15,CC23,CC61)</f>
        <v>390000</v>
      </c>
      <c r="CD62" s="10"/>
      <c r="CE62" s="11">
        <f>SUM(CE12,CE13,CE15,CE23,CE61)</f>
        <v>39000000</v>
      </c>
      <c r="CF62" s="9"/>
      <c r="CG62" s="11">
        <f>SUM(CG12,CG13,CG15,CG23,CG61)</f>
        <v>39000000</v>
      </c>
      <c r="CH62" s="312"/>
      <c r="CI62" s="11">
        <f>SUM(CI12,CI13,CI15,CI23,CI61)</f>
        <v>39000000</v>
      </c>
      <c r="CJ62" s="11">
        <f>SUM(CJ12,CJ13,CJ15,CJ23,CJ61)</f>
        <v>39000000</v>
      </c>
      <c r="CK62" s="11">
        <f>SUM(CK12,CK13,CK15,CK23,CK61)</f>
        <v>39000000</v>
      </c>
      <c r="CL62" s="312"/>
      <c r="CM62" s="11">
        <f>SUM(CM12,CM13,CM15,CM23,CM61)</f>
        <v>39000000</v>
      </c>
      <c r="CN62" s="11">
        <f>SUM(CN12,CN13,CN15,CN23,CN61)</f>
        <v>39000000</v>
      </c>
      <c r="CO62" s="11">
        <f>SUM(CO12,CO13,CO15,CO23,CO61)</f>
        <v>39000000</v>
      </c>
      <c r="CP62" s="8"/>
      <c r="CQ62" s="263">
        <f>(CQ23*CS23+CQ15*CS15+CQ13*CS13+CQ12*CS12)/CS62</f>
        <v>0.01</v>
      </c>
      <c r="CR62" s="263">
        <f>(CR23*CS23+CR15*CS15+CR13*CS13+CR12*CS12)/CS62</f>
        <v>0.1</v>
      </c>
      <c r="CS62" s="11">
        <f>SUM(CS12,CS13,CS15,CS23,CS61)</f>
        <v>39000000</v>
      </c>
      <c r="CT62" s="263">
        <f>(CT23*CV23+CT15*CV15+CT13*CV13+CT12*CV12)/CV62</f>
        <v>0.01</v>
      </c>
      <c r="CU62" s="263">
        <f>(CU23*CV23+CU15*CV15+CU13*CV13+CU12*CV12)/CV62</f>
        <v>0.1</v>
      </c>
      <c r="CV62" s="11">
        <f>SUM(CV12,CV13,CV15,CV23,CV61)</f>
        <v>39000000</v>
      </c>
      <c r="CW62" s="263">
        <f>(CW23*CX23+CW15*CX15+CW13*CX13+CW12*CX12)/CX62</f>
        <v>0.1</v>
      </c>
      <c r="CX62" s="11">
        <f>SUM(CX12,CX13,CX15,CX23,CX61)</f>
        <v>39000000</v>
      </c>
      <c r="CY62" s="8"/>
      <c r="CZ62" s="11">
        <f>SUM(CZ12,CZ13,CZ15,CZ23,CZ61)</f>
        <v>438000</v>
      </c>
      <c r="DA62" s="11">
        <f>SUM(DA12,DA13,DA15,DA23,DA61)</f>
        <v>1314000</v>
      </c>
      <c r="DB62" s="11">
        <f>SUM(DB12,DB13,DB15,DB23,DB61)</f>
        <v>24300000</v>
      </c>
      <c r="DC62" s="11">
        <f>SUM(DC12,DC13,DC15,DC23,DC61)</f>
        <v>26052000</v>
      </c>
      <c r="DD62" s="8"/>
      <c r="DE62" s="11">
        <f>SUM(DE12,DE13,DE15,DE23,DE61)</f>
        <v>-390000</v>
      </c>
      <c r="DF62" s="11">
        <f>SUM(DF12,DF13,DF15,DF23,DF61)</f>
        <v>38610000</v>
      </c>
      <c r="DG62" s="11">
        <f>SUM(DG12,DG13,DG15,DG23,DG61)</f>
        <v>390000</v>
      </c>
      <c r="DH62" s="10"/>
      <c r="DI62" s="9"/>
    </row>
    <row r="63" spans="1:113" ht="19.5" customHeight="1" x14ac:dyDescent="0.55000000000000004">
      <c r="A63" s="4" t="s">
        <v>130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66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ht="22.8" x14ac:dyDescent="0.55000000000000004">
      <c r="A64" s="2" t="s">
        <v>4</v>
      </c>
      <c r="B64" s="7" t="s">
        <v>140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269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</row>
    <row r="65" spans="1:113" ht="19.5" customHeight="1" x14ac:dyDescent="0.55000000000000004">
      <c r="A65" s="2" t="s">
        <v>3</v>
      </c>
      <c r="B65" s="7" t="s">
        <v>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269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</row>
    <row r="66" spans="1:113" ht="19.5" customHeight="1" x14ac:dyDescent="0.55000000000000004">
      <c r="A66" s="2" t="s">
        <v>122</v>
      </c>
      <c r="B66" s="7" t="s">
        <v>120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269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</row>
    <row r="67" spans="1:113" ht="19.5" customHeight="1" x14ac:dyDescent="0.55000000000000004">
      <c r="A67" s="6" t="s">
        <v>1</v>
      </c>
      <c r="B67" s="5" t="s">
        <v>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269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</row>
    <row r="68" spans="1:113" ht="19.5" customHeight="1" x14ac:dyDescent="0.55000000000000004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269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</row>
    <row r="69" spans="1:113" ht="19.5" customHeight="1" x14ac:dyDescent="0.55000000000000004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269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</row>
    <row r="70" spans="1:113" ht="19.5" customHeight="1" x14ac:dyDescent="0.55000000000000004">
      <c r="A70" s="2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269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</row>
    <row r="71" spans="1:113" ht="19.5" customHeight="1" x14ac:dyDescent="0.55000000000000004">
      <c r="A71" s="2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269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</row>
    <row r="72" spans="1:113" ht="19.5" customHeight="1" x14ac:dyDescent="0.55000000000000004">
      <c r="A72" s="2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269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</row>
    <row r="73" spans="1:113" ht="19.5" customHeight="1" x14ac:dyDescent="0.55000000000000004">
      <c r="A73" s="2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269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</row>
    <row r="74" spans="1:113" ht="19.5" customHeight="1" x14ac:dyDescent="0.55000000000000004">
      <c r="A74" s="2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269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</row>
    <row r="75" spans="1:113" ht="19.5" customHeight="1" x14ac:dyDescent="0.55000000000000004">
      <c r="A75" s="2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269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</row>
    <row r="76" spans="1:113" ht="19.5" customHeight="1" x14ac:dyDescent="0.55000000000000004">
      <c r="A76" s="2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269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</row>
    <row r="77" spans="1:113" ht="19.5" customHeight="1" x14ac:dyDescent="0.55000000000000004">
      <c r="C77" s="1"/>
      <c r="D77" s="1"/>
      <c r="E77" s="30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66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ht="19.5" customHeight="1" x14ac:dyDescent="0.55000000000000004">
      <c r="A78" s="2"/>
      <c r="B78" s="1"/>
      <c r="C78" s="1"/>
      <c r="D78" s="1"/>
      <c r="E78" s="30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66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</sheetData>
  <mergeCells count="101">
    <mergeCell ref="BC2:CB2"/>
    <mergeCell ref="CA7:CC8"/>
    <mergeCell ref="I9:K9"/>
    <mergeCell ref="L9:N9"/>
    <mergeCell ref="O9:P9"/>
    <mergeCell ref="I8:P8"/>
    <mergeCell ref="AI7:AP8"/>
    <mergeCell ref="AR7:AU8"/>
    <mergeCell ref="BC7:BC10"/>
    <mergeCell ref="AY9:AY10"/>
    <mergeCell ref="AO9:AP9"/>
    <mergeCell ref="AR9:AR10"/>
    <mergeCell ref="AU9:AU10"/>
    <mergeCell ref="BK9:BK10"/>
    <mergeCell ref="BM9:BO9"/>
    <mergeCell ref="BP9:BR9"/>
    <mergeCell ref="AX9:AX10"/>
    <mergeCell ref="AS9:AS10"/>
    <mergeCell ref="B2:U2"/>
    <mergeCell ref="B3:U3"/>
    <mergeCell ref="B4:U4"/>
    <mergeCell ref="BV7:BY8"/>
    <mergeCell ref="BA7:BA10"/>
    <mergeCell ref="B6:B10"/>
    <mergeCell ref="C6:U7"/>
    <mergeCell ref="Y7:Y10"/>
    <mergeCell ref="C8:F8"/>
    <mergeCell ref="G8:G10"/>
    <mergeCell ref="R8:U8"/>
    <mergeCell ref="C9:C10"/>
    <mergeCell ref="D9:D10"/>
    <mergeCell ref="E9:E10"/>
    <mergeCell ref="F9:F10"/>
    <mergeCell ref="R9:R10"/>
    <mergeCell ref="S9:S10"/>
    <mergeCell ref="T9:T10"/>
    <mergeCell ref="U9:U10"/>
    <mergeCell ref="W7:W10"/>
    <mergeCell ref="W6:AY6"/>
    <mergeCell ref="AW9:AW10"/>
    <mergeCell ref="CG2:DF2"/>
    <mergeCell ref="Y3:AX3"/>
    <mergeCell ref="BC3:CB3"/>
    <mergeCell ref="CG3:DF3"/>
    <mergeCell ref="Y4:AX4"/>
    <mergeCell ref="BC4:CB4"/>
    <mergeCell ref="CG4:DF4"/>
    <mergeCell ref="CN9:CN10"/>
    <mergeCell ref="DE7:DG8"/>
    <mergeCell ref="CM7:CO8"/>
    <mergeCell ref="DF9:DF10"/>
    <mergeCell ref="BS9:BT9"/>
    <mergeCell ref="BJ9:BJ10"/>
    <mergeCell ref="Y2:AX2"/>
    <mergeCell ref="CZ7:DC8"/>
    <mergeCell ref="CQ7:CX8"/>
    <mergeCell ref="CM9:CM10"/>
    <mergeCell ref="CQ9:CS9"/>
    <mergeCell ref="CT9:CV9"/>
    <mergeCell ref="CW9:CX9"/>
    <mergeCell ref="DG9:DG10"/>
    <mergeCell ref="CZ9:CZ10"/>
    <mergeCell ref="DA9:DA10"/>
    <mergeCell ref="DB9:DB10"/>
    <mergeCell ref="CJ9:CJ10"/>
    <mergeCell ref="CK9:CK10"/>
    <mergeCell ref="BI9:BI10"/>
    <mergeCell ref="BW9:BW10"/>
    <mergeCell ref="BX9:BX10"/>
    <mergeCell ref="BY9:BY10"/>
    <mergeCell ref="CA9:CA10"/>
    <mergeCell ref="BV9:BV10"/>
    <mergeCell ref="CG7:CG10"/>
    <mergeCell ref="CB9:CB10"/>
    <mergeCell ref="CC9:CC10"/>
    <mergeCell ref="BI7:BK8"/>
    <mergeCell ref="BM7:BT8"/>
    <mergeCell ref="BA6:CC6"/>
    <mergeCell ref="CE7:CE10"/>
    <mergeCell ref="CE6:DG6"/>
    <mergeCell ref="AB9:AB10"/>
    <mergeCell ref="AC9:AC10"/>
    <mergeCell ref="BE7:BG8"/>
    <mergeCell ref="BE9:BE10"/>
    <mergeCell ref="BF9:BF10"/>
    <mergeCell ref="BG9:BG10"/>
    <mergeCell ref="AT9:AT10"/>
    <mergeCell ref="AE9:AE10"/>
    <mergeCell ref="AF9:AF10"/>
    <mergeCell ref="AG9:AG10"/>
    <mergeCell ref="AI9:AK9"/>
    <mergeCell ref="AE7:AG8"/>
    <mergeCell ref="AA7:AC8"/>
    <mergeCell ref="AA9:AA10"/>
    <mergeCell ref="AL9:AN9"/>
    <mergeCell ref="AW7:AY8"/>
    <mergeCell ref="CI7:CK8"/>
    <mergeCell ref="CI9:CI10"/>
    <mergeCell ref="CO9:CO10"/>
    <mergeCell ref="DC9:DC10"/>
    <mergeCell ref="DE9:DE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3E5F-3364-4272-B951-0E1504473B30}">
  <dimension ref="A1:DI78"/>
  <sheetViews>
    <sheetView zoomScale="55" zoomScaleNormal="55" workbookViewId="0">
      <pane xSplit="2" ySplit="10" topLeftCell="C29" activePane="bottomRight" state="frozen"/>
      <selection activeCell="A49" sqref="A49:XFD49"/>
      <selection pane="topRight" activeCell="A49" sqref="A49:XFD49"/>
      <selection pane="bottomLeft" activeCell="A49" sqref="A49:XFD49"/>
      <selection pane="bottomRight" activeCell="C6" sqref="C6:U7"/>
    </sheetView>
  </sheetViews>
  <sheetFormatPr defaultColWidth="8.8984375" defaultRowHeight="19.5" customHeight="1" x14ac:dyDescent="0.55000000000000004"/>
  <cols>
    <col min="1" max="1" width="9.8984375" bestFit="1" customWidth="1"/>
    <col min="2" max="2" width="62.09765625" customWidth="1"/>
    <col min="3" max="3" width="11.09765625" customWidth="1"/>
    <col min="4" max="6" width="15.59765625" customWidth="1"/>
    <col min="7" max="7" width="10" customWidth="1"/>
    <col min="8" max="8" width="1.5" customWidth="1"/>
    <col min="9" max="16" width="10" customWidth="1"/>
    <col min="17" max="17" width="1.5" customWidth="1"/>
    <col min="18" max="21" width="11.59765625" customWidth="1"/>
    <col min="22" max="22" width="2.59765625" customWidth="1"/>
    <col min="23" max="23" width="34.59765625" customWidth="1"/>
    <col min="24" max="24" width="1" customWidth="1"/>
    <col min="25" max="25" width="32.3984375" customWidth="1"/>
    <col min="26" max="26" width="1.3984375" customWidth="1"/>
    <col min="27" max="27" width="10" customWidth="1"/>
    <col min="28" max="28" width="10.59765625" bestFit="1" customWidth="1"/>
    <col min="29" max="29" width="10" customWidth="1"/>
    <col min="30" max="30" width="1.3984375" customWidth="1"/>
    <col min="31" max="31" width="10" customWidth="1"/>
    <col min="32" max="32" width="10.59765625" bestFit="1" customWidth="1"/>
    <col min="33" max="33" width="10" customWidth="1"/>
    <col min="34" max="34" width="1.5" customWidth="1"/>
    <col min="35" max="42" width="9.59765625" customWidth="1"/>
    <col min="43" max="43" width="1.5" customWidth="1"/>
    <col min="44" max="47" width="13.3984375" customWidth="1"/>
    <col min="48" max="48" width="1.5" customWidth="1"/>
    <col min="49" max="49" width="17.59765625" customWidth="1"/>
    <col min="50" max="50" width="17.8984375" customWidth="1"/>
    <col min="51" max="51" width="17.09765625" customWidth="1"/>
    <col min="52" max="52" width="2.59765625" customWidth="1"/>
    <col min="53" max="53" width="33.8984375" customWidth="1"/>
    <col min="54" max="54" width="2.59765625" customWidth="1"/>
    <col min="55" max="55" width="32.5" customWidth="1"/>
    <col min="56" max="56" width="1.3984375" customWidth="1"/>
    <col min="57" max="57" width="10" customWidth="1"/>
    <col min="58" max="58" width="10.59765625" bestFit="1" customWidth="1"/>
    <col min="59" max="59" width="10" customWidth="1"/>
    <col min="60" max="60" width="1.3984375" customWidth="1"/>
    <col min="61" max="61" width="10" customWidth="1"/>
    <col min="62" max="62" width="10.59765625" bestFit="1" customWidth="1"/>
    <col min="63" max="63" width="10" customWidth="1"/>
    <col min="64" max="64" width="1.5" customWidth="1"/>
    <col min="65" max="72" width="10.09765625" customWidth="1"/>
    <col min="73" max="73" width="1.5" customWidth="1"/>
    <col min="74" max="77" width="13.3984375" customWidth="1"/>
    <col min="78" max="78" width="1.5" customWidth="1"/>
    <col min="79" max="79" width="17.59765625" style="270" customWidth="1"/>
    <col min="80" max="80" width="17.8984375" customWidth="1"/>
    <col min="81" max="81" width="22.3984375" bestFit="1" customWidth="1"/>
    <col min="82" max="82" width="2.59765625" customWidth="1"/>
    <col min="83" max="83" width="35.3984375" customWidth="1"/>
    <col min="84" max="84" width="2.59765625" customWidth="1"/>
    <col min="85" max="85" width="33" customWidth="1"/>
    <col min="86" max="86" width="1.3984375" customWidth="1"/>
    <col min="87" max="87" width="10" customWidth="1"/>
    <col min="88" max="88" width="10.59765625" bestFit="1" customWidth="1"/>
    <col min="89" max="89" width="10" customWidth="1"/>
    <col min="90" max="90" width="1.3984375" customWidth="1"/>
    <col min="91" max="91" width="10" customWidth="1"/>
    <col min="92" max="92" width="10.59765625" bestFit="1" customWidth="1"/>
    <col min="93" max="93" width="10" customWidth="1"/>
    <col min="94" max="94" width="1.5" customWidth="1"/>
    <col min="95" max="102" width="12.09765625" customWidth="1"/>
    <col min="103" max="103" width="1.5" customWidth="1"/>
    <col min="104" max="107" width="13.3984375" customWidth="1"/>
    <col min="108" max="108" width="1.5" customWidth="1"/>
    <col min="109" max="109" width="17.59765625" customWidth="1"/>
    <col min="110" max="111" width="17.8984375" customWidth="1"/>
    <col min="112" max="113" width="2.59765625" customWidth="1"/>
  </cols>
  <sheetData>
    <row r="1" spans="1:113" ht="19.5" customHeight="1" x14ac:dyDescent="0.55000000000000004">
      <c r="A1" s="1"/>
      <c r="B1" s="61" t="s">
        <v>135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66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</row>
    <row r="2" spans="1:113" ht="19.5" customHeight="1" x14ac:dyDescent="0.55000000000000004">
      <c r="A2" s="57"/>
      <c r="B2" s="461" t="s">
        <v>25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61"/>
      <c r="W2" s="61"/>
      <c r="X2" s="61"/>
      <c r="Y2" s="461"/>
      <c r="Z2" s="461"/>
      <c r="AA2" s="461"/>
      <c r="AB2" s="461"/>
      <c r="AC2" s="461"/>
      <c r="AD2" s="461"/>
      <c r="AE2" s="461"/>
      <c r="AF2" s="461"/>
      <c r="AG2" s="461"/>
      <c r="AH2" s="461"/>
      <c r="AI2" s="461"/>
      <c r="AJ2" s="461"/>
      <c r="AK2" s="461"/>
      <c r="AL2" s="461"/>
      <c r="AM2" s="461"/>
      <c r="AN2" s="461"/>
      <c r="AO2" s="461"/>
      <c r="AP2" s="461"/>
      <c r="AQ2" s="461"/>
      <c r="AR2" s="461"/>
      <c r="AS2" s="461"/>
      <c r="AT2" s="461"/>
      <c r="AU2" s="461"/>
      <c r="AV2" s="461"/>
      <c r="AW2" s="461"/>
      <c r="AX2" s="461"/>
      <c r="AY2" s="62"/>
      <c r="AZ2" s="61"/>
      <c r="BA2" s="61"/>
      <c r="BB2" s="61"/>
      <c r="BC2" s="461"/>
      <c r="BD2" s="461"/>
      <c r="BE2" s="461"/>
      <c r="BF2" s="461"/>
      <c r="BG2" s="461"/>
      <c r="BH2" s="461"/>
      <c r="BI2" s="461"/>
      <c r="BJ2" s="461"/>
      <c r="BK2" s="461"/>
      <c r="BL2" s="461"/>
      <c r="BM2" s="461"/>
      <c r="BN2" s="461"/>
      <c r="BO2" s="461"/>
      <c r="BP2" s="461"/>
      <c r="BQ2" s="461"/>
      <c r="BR2" s="461"/>
      <c r="BS2" s="461"/>
      <c r="BT2" s="461"/>
      <c r="BU2" s="461"/>
      <c r="BV2" s="461"/>
      <c r="BW2" s="461"/>
      <c r="BX2" s="461"/>
      <c r="BY2" s="461"/>
      <c r="BZ2" s="461"/>
      <c r="CA2" s="461"/>
      <c r="CB2" s="461"/>
      <c r="CC2" s="62"/>
      <c r="CD2" s="61"/>
      <c r="CE2" s="61"/>
      <c r="CF2" s="61"/>
      <c r="CG2" s="461"/>
      <c r="CH2" s="461"/>
      <c r="CI2" s="461"/>
      <c r="CJ2" s="461"/>
      <c r="CK2" s="461"/>
      <c r="CL2" s="461"/>
      <c r="CM2" s="461"/>
      <c r="CN2" s="461"/>
      <c r="CO2" s="461"/>
      <c r="CP2" s="461"/>
      <c r="CQ2" s="461"/>
      <c r="CR2" s="461"/>
      <c r="CS2" s="461"/>
      <c r="CT2" s="461"/>
      <c r="CU2" s="461"/>
      <c r="CV2" s="461"/>
      <c r="CW2" s="461"/>
      <c r="CX2" s="461"/>
      <c r="CY2" s="461"/>
      <c r="CZ2" s="461"/>
      <c r="DA2" s="461"/>
      <c r="DB2" s="461"/>
      <c r="DC2" s="461"/>
      <c r="DD2" s="461"/>
      <c r="DE2" s="461"/>
      <c r="DF2" s="461"/>
      <c r="DG2" s="62"/>
      <c r="DH2" s="61"/>
      <c r="DI2" s="61"/>
    </row>
    <row r="3" spans="1:113" ht="19.5" customHeight="1" x14ac:dyDescent="0.55000000000000004">
      <c r="A3" s="57"/>
      <c r="B3" s="461" t="s">
        <v>208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61"/>
      <c r="W3" s="61"/>
      <c r="X3" s="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62"/>
      <c r="AZ3" s="61"/>
      <c r="BA3" s="61"/>
      <c r="BB3" s="61"/>
      <c r="BC3" s="461"/>
      <c r="BD3" s="461"/>
      <c r="BE3" s="461"/>
      <c r="BF3" s="461"/>
      <c r="BG3" s="461"/>
      <c r="BH3" s="461"/>
      <c r="BI3" s="461"/>
      <c r="BJ3" s="461"/>
      <c r="BK3" s="461"/>
      <c r="BL3" s="461"/>
      <c r="BM3" s="461"/>
      <c r="BN3" s="461"/>
      <c r="BO3" s="461"/>
      <c r="BP3" s="461"/>
      <c r="BQ3" s="461"/>
      <c r="BR3" s="461"/>
      <c r="BS3" s="461"/>
      <c r="BT3" s="461"/>
      <c r="BU3" s="461"/>
      <c r="BV3" s="461"/>
      <c r="BW3" s="461"/>
      <c r="BX3" s="461"/>
      <c r="BY3" s="461"/>
      <c r="BZ3" s="461"/>
      <c r="CA3" s="461"/>
      <c r="CB3" s="461"/>
      <c r="CC3" s="62"/>
      <c r="CD3" s="61"/>
      <c r="CE3" s="61"/>
      <c r="CF3" s="61"/>
      <c r="CG3" s="461"/>
      <c r="CH3" s="461"/>
      <c r="CI3" s="461"/>
      <c r="CJ3" s="461"/>
      <c r="CK3" s="461"/>
      <c r="CL3" s="461"/>
      <c r="CM3" s="461"/>
      <c r="CN3" s="461"/>
      <c r="CO3" s="461"/>
      <c r="CP3" s="461"/>
      <c r="CQ3" s="461"/>
      <c r="CR3" s="461"/>
      <c r="CS3" s="461"/>
      <c r="CT3" s="461"/>
      <c r="CU3" s="461"/>
      <c r="CV3" s="461"/>
      <c r="CW3" s="461"/>
      <c r="CX3" s="461"/>
      <c r="CY3" s="461"/>
      <c r="CZ3" s="461"/>
      <c r="DA3" s="461"/>
      <c r="DB3" s="461"/>
      <c r="DC3" s="461"/>
      <c r="DD3" s="461"/>
      <c r="DE3" s="461"/>
      <c r="DF3" s="461"/>
      <c r="DG3" s="62"/>
      <c r="DH3" s="61"/>
      <c r="DI3" s="61"/>
    </row>
    <row r="4" spans="1:113" ht="19.5" customHeight="1" x14ac:dyDescent="0.55000000000000004">
      <c r="A4" s="57"/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61"/>
      <c r="W4" s="61"/>
      <c r="X4" s="60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59"/>
      <c r="AZ4" s="61"/>
      <c r="BA4" s="61"/>
      <c r="BB4" s="60"/>
      <c r="BC4" s="462"/>
      <c r="BD4" s="462"/>
      <c r="BE4" s="462"/>
      <c r="BF4" s="462"/>
      <c r="BG4" s="462"/>
      <c r="BH4" s="462"/>
      <c r="BI4" s="462"/>
      <c r="BJ4" s="462"/>
      <c r="BK4" s="462"/>
      <c r="BL4" s="462"/>
      <c r="BM4" s="462"/>
      <c r="BN4" s="462"/>
      <c r="BO4" s="462"/>
      <c r="BP4" s="462"/>
      <c r="BQ4" s="462"/>
      <c r="BR4" s="462"/>
      <c r="BS4" s="462"/>
      <c r="BT4" s="462"/>
      <c r="BU4" s="462"/>
      <c r="BV4" s="462"/>
      <c r="BW4" s="462"/>
      <c r="BX4" s="462"/>
      <c r="BY4" s="462"/>
      <c r="BZ4" s="462"/>
      <c r="CA4" s="462"/>
      <c r="CB4" s="462"/>
      <c r="CC4" s="59"/>
      <c r="CD4" s="61"/>
      <c r="CE4" s="61"/>
      <c r="CF4" s="60"/>
      <c r="CG4" s="462"/>
      <c r="CH4" s="462"/>
      <c r="CI4" s="462"/>
      <c r="CJ4" s="462"/>
      <c r="CK4" s="462"/>
      <c r="CL4" s="462"/>
      <c r="CM4" s="462"/>
      <c r="CN4" s="462"/>
      <c r="CO4" s="462"/>
      <c r="CP4" s="462"/>
      <c r="CQ4" s="462"/>
      <c r="CR4" s="462"/>
      <c r="CS4" s="462"/>
      <c r="CT4" s="462"/>
      <c r="CU4" s="462"/>
      <c r="CV4" s="462"/>
      <c r="CW4" s="462"/>
      <c r="CX4" s="462"/>
      <c r="CY4" s="462"/>
      <c r="CZ4" s="462"/>
      <c r="DA4" s="462"/>
      <c r="DB4" s="462"/>
      <c r="DC4" s="462"/>
      <c r="DD4" s="462"/>
      <c r="DE4" s="462"/>
      <c r="DF4" s="462"/>
      <c r="DG4" s="59"/>
      <c r="DH4" s="61"/>
      <c r="DI4" s="60"/>
    </row>
    <row r="5" spans="1:113" ht="19.5" customHeight="1" thickBot="1" x14ac:dyDescent="0.6">
      <c r="A5" s="57"/>
      <c r="B5" s="58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264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</row>
    <row r="6" spans="1:113" ht="45.75" customHeight="1" x14ac:dyDescent="0.55000000000000004">
      <c r="A6" s="55"/>
      <c r="B6" s="489" t="s">
        <v>24</v>
      </c>
      <c r="C6" s="468" t="s">
        <v>143</v>
      </c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69"/>
      <c r="S6" s="469"/>
      <c r="T6" s="469"/>
      <c r="U6" s="470"/>
      <c r="V6" s="56"/>
      <c r="W6" s="432" t="s">
        <v>176</v>
      </c>
      <c r="X6" s="432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32"/>
      <c r="AS6" s="432"/>
      <c r="AT6" s="432"/>
      <c r="AU6" s="432"/>
      <c r="AV6" s="432"/>
      <c r="AW6" s="432"/>
      <c r="AX6" s="432"/>
      <c r="AY6" s="432"/>
      <c r="AZ6" s="56"/>
      <c r="BA6" s="432" t="s">
        <v>189</v>
      </c>
      <c r="BB6" s="432"/>
      <c r="BC6" s="432"/>
      <c r="BD6" s="432"/>
      <c r="BE6" s="432"/>
      <c r="BF6" s="432"/>
      <c r="BG6" s="432"/>
      <c r="BH6" s="432"/>
      <c r="BI6" s="432"/>
      <c r="BJ6" s="432"/>
      <c r="BK6" s="432"/>
      <c r="BL6" s="432"/>
      <c r="BM6" s="432"/>
      <c r="BN6" s="432"/>
      <c r="BO6" s="432"/>
      <c r="BP6" s="432"/>
      <c r="BQ6" s="432"/>
      <c r="BR6" s="432"/>
      <c r="BS6" s="432"/>
      <c r="BT6" s="432"/>
      <c r="BU6" s="432"/>
      <c r="BV6" s="432"/>
      <c r="BW6" s="432"/>
      <c r="BX6" s="432"/>
      <c r="BY6" s="432"/>
      <c r="BZ6" s="432"/>
      <c r="CA6" s="432"/>
      <c r="CB6" s="432"/>
      <c r="CC6" s="432"/>
      <c r="CD6" s="56"/>
      <c r="CE6" s="432" t="s">
        <v>229</v>
      </c>
      <c r="CF6" s="432"/>
      <c r="CG6" s="432"/>
      <c r="CH6" s="432"/>
      <c r="CI6" s="432"/>
      <c r="CJ6" s="432"/>
      <c r="CK6" s="432"/>
      <c r="CL6" s="432"/>
      <c r="CM6" s="432"/>
      <c r="CN6" s="432"/>
      <c r="CO6" s="432"/>
      <c r="CP6" s="432"/>
      <c r="CQ6" s="432"/>
      <c r="CR6" s="432"/>
      <c r="CS6" s="432"/>
      <c r="CT6" s="432"/>
      <c r="CU6" s="432"/>
      <c r="CV6" s="432"/>
      <c r="CW6" s="432"/>
      <c r="CX6" s="432"/>
      <c r="CY6" s="432"/>
      <c r="CZ6" s="432"/>
      <c r="DA6" s="432"/>
      <c r="DB6" s="432"/>
      <c r="DC6" s="432"/>
      <c r="DD6" s="432"/>
      <c r="DE6" s="432"/>
      <c r="DF6" s="432"/>
      <c r="DG6" s="432"/>
      <c r="DH6" s="56"/>
      <c r="DI6" s="55"/>
    </row>
    <row r="7" spans="1:113" ht="66.75" customHeight="1" thickBot="1" x14ac:dyDescent="0.6">
      <c r="A7" s="1"/>
      <c r="B7" s="490"/>
      <c r="C7" s="471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3"/>
      <c r="V7" s="54"/>
      <c r="W7" s="433" t="s">
        <v>200</v>
      </c>
      <c r="X7" s="1"/>
      <c r="Y7" s="453" t="s">
        <v>138</v>
      </c>
      <c r="Z7" s="303"/>
      <c r="AA7" s="437" t="s">
        <v>149</v>
      </c>
      <c r="AB7" s="438"/>
      <c r="AC7" s="439"/>
      <c r="AD7" s="303"/>
      <c r="AE7" s="437" t="s">
        <v>150</v>
      </c>
      <c r="AF7" s="438"/>
      <c r="AG7" s="439"/>
      <c r="AH7" s="53"/>
      <c r="AI7" s="455" t="s">
        <v>121</v>
      </c>
      <c r="AJ7" s="456"/>
      <c r="AK7" s="456"/>
      <c r="AL7" s="456"/>
      <c r="AM7" s="456"/>
      <c r="AN7" s="456"/>
      <c r="AO7" s="456"/>
      <c r="AP7" s="457"/>
      <c r="AQ7" s="53"/>
      <c r="AR7" s="437" t="s">
        <v>115</v>
      </c>
      <c r="AS7" s="463"/>
      <c r="AT7" s="463"/>
      <c r="AU7" s="464"/>
      <c r="AV7" s="53"/>
      <c r="AW7" s="446" t="s">
        <v>131</v>
      </c>
      <c r="AX7" s="447"/>
      <c r="AY7" s="448"/>
      <c r="AZ7" s="54"/>
      <c r="BA7" s="433" t="s">
        <v>200</v>
      </c>
      <c r="BB7" s="1"/>
      <c r="BC7" s="453" t="s">
        <v>138</v>
      </c>
      <c r="BD7" s="303"/>
      <c r="BE7" s="437" t="s">
        <v>149</v>
      </c>
      <c r="BF7" s="438"/>
      <c r="BG7" s="439"/>
      <c r="BH7" s="303"/>
      <c r="BI7" s="437" t="s">
        <v>150</v>
      </c>
      <c r="BJ7" s="438"/>
      <c r="BK7" s="439"/>
      <c r="BL7" s="53"/>
      <c r="BM7" s="455" t="s">
        <v>121</v>
      </c>
      <c r="BN7" s="456"/>
      <c r="BO7" s="456"/>
      <c r="BP7" s="456"/>
      <c r="BQ7" s="456"/>
      <c r="BR7" s="456"/>
      <c r="BS7" s="456"/>
      <c r="BT7" s="457"/>
      <c r="BU7" s="53"/>
      <c r="BV7" s="437" t="s">
        <v>115</v>
      </c>
      <c r="BW7" s="463"/>
      <c r="BX7" s="463"/>
      <c r="BY7" s="464"/>
      <c r="BZ7" s="53"/>
      <c r="CA7" s="446" t="s">
        <v>131</v>
      </c>
      <c r="CB7" s="447"/>
      <c r="CC7" s="448"/>
      <c r="CD7" s="54"/>
      <c r="CE7" s="433" t="s">
        <v>200</v>
      </c>
      <c r="CF7" s="1"/>
      <c r="CG7" s="453" t="s">
        <v>138</v>
      </c>
      <c r="CH7" s="303"/>
      <c r="CI7" s="437" t="s">
        <v>149</v>
      </c>
      <c r="CJ7" s="438"/>
      <c r="CK7" s="439"/>
      <c r="CL7" s="303"/>
      <c r="CM7" s="437" t="s">
        <v>150</v>
      </c>
      <c r="CN7" s="438"/>
      <c r="CO7" s="439"/>
      <c r="CP7" s="53"/>
      <c r="CQ7" s="455" t="s">
        <v>121</v>
      </c>
      <c r="CR7" s="456"/>
      <c r="CS7" s="456"/>
      <c r="CT7" s="456"/>
      <c r="CU7" s="456"/>
      <c r="CV7" s="456"/>
      <c r="CW7" s="456"/>
      <c r="CX7" s="457"/>
      <c r="CY7" s="53"/>
      <c r="CZ7" s="437" t="s">
        <v>115</v>
      </c>
      <c r="DA7" s="463"/>
      <c r="DB7" s="463"/>
      <c r="DC7" s="464"/>
      <c r="DD7" s="53"/>
      <c r="DE7" s="446" t="s">
        <v>131</v>
      </c>
      <c r="DF7" s="447"/>
      <c r="DG7" s="448"/>
      <c r="DH7" s="54"/>
      <c r="DI7" s="1"/>
    </row>
    <row r="8" spans="1:113" ht="20.25" customHeight="1" x14ac:dyDescent="0.55000000000000004">
      <c r="A8" s="1"/>
      <c r="B8" s="490"/>
      <c r="C8" s="474" t="s">
        <v>23</v>
      </c>
      <c r="D8" s="474"/>
      <c r="E8" s="474"/>
      <c r="F8" s="474"/>
      <c r="G8" s="475" t="s">
        <v>233</v>
      </c>
      <c r="H8" s="336"/>
      <c r="I8" s="486" t="s">
        <v>201</v>
      </c>
      <c r="J8" s="487"/>
      <c r="K8" s="487"/>
      <c r="L8" s="487"/>
      <c r="M8" s="487"/>
      <c r="N8" s="487"/>
      <c r="O8" s="487"/>
      <c r="P8" s="488"/>
      <c r="Q8" s="333"/>
      <c r="R8" s="478" t="s">
        <v>22</v>
      </c>
      <c r="S8" s="479"/>
      <c r="T8" s="479"/>
      <c r="U8" s="480"/>
      <c r="V8" s="54"/>
      <c r="W8" s="433"/>
      <c r="X8" s="1"/>
      <c r="Y8" s="453"/>
      <c r="Z8" s="303"/>
      <c r="AA8" s="440"/>
      <c r="AB8" s="441"/>
      <c r="AC8" s="442"/>
      <c r="AD8" s="303"/>
      <c r="AE8" s="440"/>
      <c r="AF8" s="441"/>
      <c r="AG8" s="442"/>
      <c r="AH8" s="53"/>
      <c r="AI8" s="458"/>
      <c r="AJ8" s="459"/>
      <c r="AK8" s="459"/>
      <c r="AL8" s="459"/>
      <c r="AM8" s="459"/>
      <c r="AN8" s="459"/>
      <c r="AO8" s="459"/>
      <c r="AP8" s="460"/>
      <c r="AQ8" s="53"/>
      <c r="AR8" s="465"/>
      <c r="AS8" s="466"/>
      <c r="AT8" s="466"/>
      <c r="AU8" s="467"/>
      <c r="AV8" s="53"/>
      <c r="AW8" s="440"/>
      <c r="AX8" s="441"/>
      <c r="AY8" s="442"/>
      <c r="AZ8" s="54"/>
      <c r="BA8" s="433"/>
      <c r="BB8" s="1"/>
      <c r="BC8" s="453"/>
      <c r="BD8" s="303"/>
      <c r="BE8" s="440"/>
      <c r="BF8" s="441"/>
      <c r="BG8" s="442"/>
      <c r="BH8" s="303"/>
      <c r="BI8" s="440"/>
      <c r="BJ8" s="441"/>
      <c r="BK8" s="442"/>
      <c r="BL8" s="53"/>
      <c r="BM8" s="458"/>
      <c r="BN8" s="459"/>
      <c r="BO8" s="459"/>
      <c r="BP8" s="459"/>
      <c r="BQ8" s="459"/>
      <c r="BR8" s="459"/>
      <c r="BS8" s="459"/>
      <c r="BT8" s="460"/>
      <c r="BU8" s="53"/>
      <c r="BV8" s="465"/>
      <c r="BW8" s="466"/>
      <c r="BX8" s="466"/>
      <c r="BY8" s="467"/>
      <c r="BZ8" s="53"/>
      <c r="CA8" s="440"/>
      <c r="CB8" s="441"/>
      <c r="CC8" s="442"/>
      <c r="CD8" s="54"/>
      <c r="CE8" s="433"/>
      <c r="CF8" s="1"/>
      <c r="CG8" s="453"/>
      <c r="CH8" s="303"/>
      <c r="CI8" s="440"/>
      <c r="CJ8" s="441"/>
      <c r="CK8" s="442"/>
      <c r="CL8" s="303"/>
      <c r="CM8" s="440"/>
      <c r="CN8" s="441"/>
      <c r="CO8" s="442"/>
      <c r="CP8" s="53"/>
      <c r="CQ8" s="458"/>
      <c r="CR8" s="459"/>
      <c r="CS8" s="459"/>
      <c r="CT8" s="459"/>
      <c r="CU8" s="459"/>
      <c r="CV8" s="459"/>
      <c r="CW8" s="459"/>
      <c r="CX8" s="460"/>
      <c r="CY8" s="53"/>
      <c r="CZ8" s="465"/>
      <c r="DA8" s="466"/>
      <c r="DB8" s="466"/>
      <c r="DC8" s="467"/>
      <c r="DD8" s="53"/>
      <c r="DE8" s="440"/>
      <c r="DF8" s="441"/>
      <c r="DG8" s="442"/>
      <c r="DH8" s="54"/>
      <c r="DI8" s="1"/>
    </row>
    <row r="9" spans="1:113" ht="71.25" customHeight="1" x14ac:dyDescent="0.55000000000000004">
      <c r="A9" s="1"/>
      <c r="B9" s="490"/>
      <c r="C9" s="481" t="s">
        <v>230</v>
      </c>
      <c r="D9" s="483" t="s">
        <v>20</v>
      </c>
      <c r="E9" s="483" t="s">
        <v>19</v>
      </c>
      <c r="F9" s="483" t="s">
        <v>18</v>
      </c>
      <c r="G9" s="476"/>
      <c r="H9" s="337"/>
      <c r="I9" s="445" t="s">
        <v>20</v>
      </c>
      <c r="J9" s="445"/>
      <c r="K9" s="445"/>
      <c r="L9" s="445" t="s">
        <v>19</v>
      </c>
      <c r="M9" s="445"/>
      <c r="N9" s="445"/>
      <c r="O9" s="445" t="s">
        <v>18</v>
      </c>
      <c r="P9" s="445"/>
      <c r="Q9" s="334"/>
      <c r="R9" s="485" t="s">
        <v>20</v>
      </c>
      <c r="S9" s="485" t="s">
        <v>19</v>
      </c>
      <c r="T9" s="485" t="s">
        <v>18</v>
      </c>
      <c r="U9" s="449" t="s">
        <v>21</v>
      </c>
      <c r="V9" s="54"/>
      <c r="W9" s="433"/>
      <c r="X9" s="1"/>
      <c r="Y9" s="453"/>
      <c r="Z9" s="53"/>
      <c r="AA9" s="435" t="s">
        <v>20</v>
      </c>
      <c r="AB9" s="435" t="s">
        <v>19</v>
      </c>
      <c r="AC9" s="435" t="s">
        <v>18</v>
      </c>
      <c r="AD9" s="53"/>
      <c r="AE9" s="435" t="s">
        <v>20</v>
      </c>
      <c r="AF9" s="435" t="s">
        <v>19</v>
      </c>
      <c r="AG9" s="435" t="s">
        <v>18</v>
      </c>
      <c r="AH9" s="50"/>
      <c r="AI9" s="445" t="s">
        <v>20</v>
      </c>
      <c r="AJ9" s="445"/>
      <c r="AK9" s="445"/>
      <c r="AL9" s="445" t="s">
        <v>19</v>
      </c>
      <c r="AM9" s="445"/>
      <c r="AN9" s="445"/>
      <c r="AO9" s="445" t="s">
        <v>18</v>
      </c>
      <c r="AP9" s="445"/>
      <c r="AQ9" s="50"/>
      <c r="AR9" s="435" t="s">
        <v>20</v>
      </c>
      <c r="AS9" s="435" t="s">
        <v>19</v>
      </c>
      <c r="AT9" s="443" t="s">
        <v>103</v>
      </c>
      <c r="AU9" s="449" t="s">
        <v>17</v>
      </c>
      <c r="AV9" s="50"/>
      <c r="AW9" s="451" t="s">
        <v>123</v>
      </c>
      <c r="AX9" s="443" t="s">
        <v>104</v>
      </c>
      <c r="AY9" s="451" t="s">
        <v>139</v>
      </c>
      <c r="AZ9" s="54"/>
      <c r="BA9" s="433"/>
      <c r="BB9" s="1"/>
      <c r="BC9" s="453"/>
      <c r="BD9" s="53"/>
      <c r="BE9" s="435" t="s">
        <v>20</v>
      </c>
      <c r="BF9" s="435" t="s">
        <v>19</v>
      </c>
      <c r="BG9" s="435" t="s">
        <v>18</v>
      </c>
      <c r="BH9" s="53"/>
      <c r="BI9" s="435" t="s">
        <v>20</v>
      </c>
      <c r="BJ9" s="435" t="s">
        <v>19</v>
      </c>
      <c r="BK9" s="435" t="s">
        <v>18</v>
      </c>
      <c r="BL9" s="50"/>
      <c r="BM9" s="445" t="s">
        <v>20</v>
      </c>
      <c r="BN9" s="445"/>
      <c r="BO9" s="445"/>
      <c r="BP9" s="445" t="s">
        <v>19</v>
      </c>
      <c r="BQ9" s="445"/>
      <c r="BR9" s="445"/>
      <c r="BS9" s="445" t="s">
        <v>18</v>
      </c>
      <c r="BT9" s="445"/>
      <c r="BU9" s="50"/>
      <c r="BV9" s="435" t="s">
        <v>20</v>
      </c>
      <c r="BW9" s="435" t="s">
        <v>19</v>
      </c>
      <c r="BX9" s="443" t="s">
        <v>103</v>
      </c>
      <c r="BY9" s="449" t="s">
        <v>17</v>
      </c>
      <c r="BZ9" s="50"/>
      <c r="CA9" s="451" t="s">
        <v>123</v>
      </c>
      <c r="CB9" s="443" t="s">
        <v>104</v>
      </c>
      <c r="CC9" s="451" t="s">
        <v>139</v>
      </c>
      <c r="CD9" s="54"/>
      <c r="CE9" s="433"/>
      <c r="CF9" s="1"/>
      <c r="CG9" s="453"/>
      <c r="CH9" s="53"/>
      <c r="CI9" s="435" t="s">
        <v>20</v>
      </c>
      <c r="CJ9" s="435" t="s">
        <v>19</v>
      </c>
      <c r="CK9" s="435" t="s">
        <v>18</v>
      </c>
      <c r="CL9" s="53"/>
      <c r="CM9" s="435" t="s">
        <v>20</v>
      </c>
      <c r="CN9" s="435" t="s">
        <v>19</v>
      </c>
      <c r="CO9" s="435" t="s">
        <v>18</v>
      </c>
      <c r="CP9" s="50"/>
      <c r="CQ9" s="445" t="s">
        <v>20</v>
      </c>
      <c r="CR9" s="445"/>
      <c r="CS9" s="445"/>
      <c r="CT9" s="445" t="s">
        <v>19</v>
      </c>
      <c r="CU9" s="445"/>
      <c r="CV9" s="445"/>
      <c r="CW9" s="445" t="s">
        <v>18</v>
      </c>
      <c r="CX9" s="445"/>
      <c r="CY9" s="50"/>
      <c r="CZ9" s="435" t="s">
        <v>20</v>
      </c>
      <c r="DA9" s="435" t="s">
        <v>19</v>
      </c>
      <c r="DB9" s="443" t="s">
        <v>103</v>
      </c>
      <c r="DC9" s="449" t="s">
        <v>17</v>
      </c>
      <c r="DD9" s="50"/>
      <c r="DE9" s="451" t="s">
        <v>123</v>
      </c>
      <c r="DF9" s="443" t="s">
        <v>104</v>
      </c>
      <c r="DG9" s="451" t="s">
        <v>139</v>
      </c>
      <c r="DH9" s="54"/>
      <c r="DI9" s="1"/>
    </row>
    <row r="10" spans="1:113" ht="33" customHeight="1" x14ac:dyDescent="0.55000000000000004">
      <c r="A10" s="1"/>
      <c r="B10" s="491"/>
      <c r="C10" s="482"/>
      <c r="D10" s="484"/>
      <c r="E10" s="484"/>
      <c r="F10" s="484"/>
      <c r="G10" s="477"/>
      <c r="H10" s="335"/>
      <c r="I10" s="250" t="s">
        <v>117</v>
      </c>
      <c r="J10" s="250" t="s">
        <v>118</v>
      </c>
      <c r="K10" s="250" t="s">
        <v>119</v>
      </c>
      <c r="L10" s="250" t="s">
        <v>117</v>
      </c>
      <c r="M10" s="250" t="s">
        <v>118</v>
      </c>
      <c r="N10" s="250" t="s">
        <v>119</v>
      </c>
      <c r="O10" s="250" t="s">
        <v>118</v>
      </c>
      <c r="P10" s="250" t="s">
        <v>119</v>
      </c>
      <c r="Q10" s="335"/>
      <c r="R10" s="477"/>
      <c r="S10" s="477"/>
      <c r="T10" s="477"/>
      <c r="U10" s="450"/>
      <c r="V10" s="52"/>
      <c r="W10" s="434"/>
      <c r="X10" s="51"/>
      <c r="Y10" s="454"/>
      <c r="Z10" s="304"/>
      <c r="AA10" s="436"/>
      <c r="AB10" s="436"/>
      <c r="AC10" s="436"/>
      <c r="AD10" s="304"/>
      <c r="AE10" s="436"/>
      <c r="AF10" s="436"/>
      <c r="AG10" s="436"/>
      <c r="AH10" s="50"/>
      <c r="AI10" s="250" t="s">
        <v>117</v>
      </c>
      <c r="AJ10" s="250" t="s">
        <v>118</v>
      </c>
      <c r="AK10" s="250" t="s">
        <v>119</v>
      </c>
      <c r="AL10" s="250" t="s">
        <v>117</v>
      </c>
      <c r="AM10" s="250" t="s">
        <v>118</v>
      </c>
      <c r="AN10" s="250" t="s">
        <v>119</v>
      </c>
      <c r="AO10" s="250" t="s">
        <v>118</v>
      </c>
      <c r="AP10" s="250" t="s">
        <v>119</v>
      </c>
      <c r="AQ10" s="50"/>
      <c r="AR10" s="436"/>
      <c r="AS10" s="436"/>
      <c r="AT10" s="444"/>
      <c r="AU10" s="450"/>
      <c r="AV10" s="50"/>
      <c r="AW10" s="452"/>
      <c r="AX10" s="444"/>
      <c r="AY10" s="452"/>
      <c r="AZ10" s="52"/>
      <c r="BA10" s="434"/>
      <c r="BB10" s="51"/>
      <c r="BC10" s="454"/>
      <c r="BD10" s="304"/>
      <c r="BE10" s="436"/>
      <c r="BF10" s="436"/>
      <c r="BG10" s="436"/>
      <c r="BH10" s="304"/>
      <c r="BI10" s="436"/>
      <c r="BJ10" s="436"/>
      <c r="BK10" s="436"/>
      <c r="BL10" s="50"/>
      <c r="BM10" s="250" t="s">
        <v>117</v>
      </c>
      <c r="BN10" s="250" t="s">
        <v>118</v>
      </c>
      <c r="BO10" s="250" t="s">
        <v>119</v>
      </c>
      <c r="BP10" s="250" t="s">
        <v>117</v>
      </c>
      <c r="BQ10" s="250" t="s">
        <v>118</v>
      </c>
      <c r="BR10" s="250" t="s">
        <v>119</v>
      </c>
      <c r="BS10" s="250" t="s">
        <v>118</v>
      </c>
      <c r="BT10" s="250" t="s">
        <v>119</v>
      </c>
      <c r="BU10" s="50"/>
      <c r="BV10" s="436"/>
      <c r="BW10" s="436"/>
      <c r="BX10" s="444"/>
      <c r="BY10" s="450"/>
      <c r="BZ10" s="50"/>
      <c r="CA10" s="452"/>
      <c r="CB10" s="444"/>
      <c r="CC10" s="452"/>
      <c r="CD10" s="52"/>
      <c r="CE10" s="434"/>
      <c r="CF10" s="51"/>
      <c r="CG10" s="454"/>
      <c r="CH10" s="304"/>
      <c r="CI10" s="436"/>
      <c r="CJ10" s="436"/>
      <c r="CK10" s="436"/>
      <c r="CL10" s="304"/>
      <c r="CM10" s="436"/>
      <c r="CN10" s="436"/>
      <c r="CO10" s="436"/>
      <c r="CP10" s="50"/>
      <c r="CQ10" s="250" t="s">
        <v>117</v>
      </c>
      <c r="CR10" s="250" t="s">
        <v>118</v>
      </c>
      <c r="CS10" s="250" t="s">
        <v>119</v>
      </c>
      <c r="CT10" s="250" t="s">
        <v>117</v>
      </c>
      <c r="CU10" s="250" t="s">
        <v>118</v>
      </c>
      <c r="CV10" s="250" t="s">
        <v>119</v>
      </c>
      <c r="CW10" s="250" t="s">
        <v>118</v>
      </c>
      <c r="CX10" s="250" t="s">
        <v>119</v>
      </c>
      <c r="CY10" s="50"/>
      <c r="CZ10" s="436"/>
      <c r="DA10" s="436"/>
      <c r="DB10" s="444"/>
      <c r="DC10" s="450"/>
      <c r="DD10" s="50"/>
      <c r="DE10" s="452"/>
      <c r="DF10" s="444"/>
      <c r="DG10" s="452"/>
      <c r="DH10" s="52"/>
      <c r="DI10" s="51"/>
    </row>
    <row r="11" spans="1:113" ht="19.5" customHeight="1" x14ac:dyDescent="0.55000000000000004">
      <c r="A11" s="375" t="s">
        <v>183</v>
      </c>
      <c r="B11" s="185" t="s">
        <v>92</v>
      </c>
      <c r="C11" s="188"/>
      <c r="D11" s="189"/>
      <c r="E11" s="189"/>
      <c r="F11" s="189"/>
      <c r="G11" s="189"/>
      <c r="H11" s="338"/>
      <c r="I11" s="189"/>
      <c r="J11" s="189"/>
      <c r="K11" s="189"/>
      <c r="L11" s="189"/>
      <c r="M11" s="189"/>
      <c r="N11" s="189"/>
      <c r="O11" s="189"/>
      <c r="P11" s="189"/>
      <c r="Q11" s="338"/>
      <c r="R11" s="189"/>
      <c r="S11" s="189"/>
      <c r="T11" s="189"/>
      <c r="U11" s="190"/>
      <c r="V11" s="191"/>
      <c r="W11" s="188"/>
      <c r="X11" s="192"/>
      <c r="Y11" s="188"/>
      <c r="Z11" s="305"/>
      <c r="AA11" s="306"/>
      <c r="AB11" s="193"/>
      <c r="AC11" s="193"/>
      <c r="AD11" s="305"/>
      <c r="AE11" s="306"/>
      <c r="AF11" s="193"/>
      <c r="AG11" s="193"/>
      <c r="AH11" s="194"/>
      <c r="AI11" s="255"/>
      <c r="AJ11" s="256"/>
      <c r="AK11" s="256"/>
      <c r="AL11" s="256"/>
      <c r="AM11" s="256"/>
      <c r="AN11" s="256"/>
      <c r="AO11" s="256"/>
      <c r="AP11" s="257"/>
      <c r="AQ11" s="194"/>
      <c r="AR11" s="196"/>
      <c r="AS11" s="196"/>
      <c r="AT11" s="196"/>
      <c r="AU11" s="190"/>
      <c r="AV11" s="194"/>
      <c r="AW11" s="195"/>
      <c r="AX11" s="196"/>
      <c r="AY11" s="228"/>
      <c r="AZ11" s="191"/>
      <c r="BA11" s="188"/>
      <c r="BB11" s="192"/>
      <c r="BC11" s="188"/>
      <c r="BD11" s="305"/>
      <c r="BE11" s="306"/>
      <c r="BF11" s="193"/>
      <c r="BG11" s="193"/>
      <c r="BH11" s="305"/>
      <c r="BI11" s="306"/>
      <c r="BJ11" s="193"/>
      <c r="BK11" s="193"/>
      <c r="BL11" s="194"/>
      <c r="BM11" s="255"/>
      <c r="BN11" s="256"/>
      <c r="BO11" s="256"/>
      <c r="BP11" s="256"/>
      <c r="BQ11" s="256"/>
      <c r="BR11" s="256"/>
      <c r="BS11" s="256"/>
      <c r="BT11" s="257"/>
      <c r="BU11" s="194"/>
      <c r="BV11" s="196"/>
      <c r="BW11" s="196"/>
      <c r="BX11" s="196"/>
      <c r="BY11" s="190"/>
      <c r="BZ11" s="194"/>
      <c r="CA11" s="265"/>
      <c r="CB11" s="196"/>
      <c r="CC11" s="228"/>
      <c r="CD11" s="191"/>
      <c r="CE11" s="188"/>
      <c r="CF11" s="192"/>
      <c r="CG11" s="188"/>
      <c r="CH11" s="305"/>
      <c r="CI11" s="306"/>
      <c r="CJ11" s="193"/>
      <c r="CK11" s="193"/>
      <c r="CL11" s="305"/>
      <c r="CM11" s="306"/>
      <c r="CN11" s="193"/>
      <c r="CO11" s="193"/>
      <c r="CP11" s="194"/>
      <c r="CQ11" s="255"/>
      <c r="CR11" s="256"/>
      <c r="CS11" s="256"/>
      <c r="CT11" s="256"/>
      <c r="CU11" s="256"/>
      <c r="CV11" s="256"/>
      <c r="CW11" s="256"/>
      <c r="CX11" s="257"/>
      <c r="CY11" s="194"/>
      <c r="CZ11" s="196"/>
      <c r="DA11" s="196"/>
      <c r="DB11" s="196"/>
      <c r="DC11" s="190"/>
      <c r="DD11" s="194"/>
      <c r="DE11" s="195"/>
      <c r="DF11" s="196"/>
      <c r="DG11" s="228"/>
      <c r="DH11" s="191"/>
      <c r="DI11" s="192"/>
    </row>
    <row r="12" spans="1:113" ht="19.5" customHeight="1" x14ac:dyDescent="0.55000000000000004">
      <c r="A12" s="1"/>
      <c r="B12" s="46" t="s">
        <v>94</v>
      </c>
      <c r="C12" s="29">
        <f>SUM(D12:F12)</f>
        <v>3000000</v>
      </c>
      <c r="D12" s="33">
        <v>1000000</v>
      </c>
      <c r="E12" s="33">
        <v>1000000</v>
      </c>
      <c r="F12" s="33">
        <v>1000000</v>
      </c>
      <c r="G12" s="33">
        <v>1000000</v>
      </c>
      <c r="H12" s="33"/>
      <c r="I12" s="252">
        <v>0.01</v>
      </c>
      <c r="J12" s="253">
        <v>0.1</v>
      </c>
      <c r="K12" s="33">
        <v>1000000</v>
      </c>
      <c r="L12" s="252">
        <v>0.01</v>
      </c>
      <c r="M12" s="253">
        <v>0.1</v>
      </c>
      <c r="N12" s="33">
        <v>1000000</v>
      </c>
      <c r="O12" s="253">
        <v>0.1</v>
      </c>
      <c r="P12" s="33">
        <v>1000000</v>
      </c>
      <c r="Q12" s="33"/>
      <c r="R12" s="33">
        <v>6000</v>
      </c>
      <c r="S12" s="33">
        <v>6000</v>
      </c>
      <c r="T12" s="33">
        <v>6000</v>
      </c>
      <c r="U12" s="219">
        <f>SUM(R12:T12)</f>
        <v>18000</v>
      </c>
      <c r="V12" s="52"/>
      <c r="W12" s="200">
        <v>1000000</v>
      </c>
      <c r="X12" s="51"/>
      <c r="Y12" s="200">
        <v>1000000</v>
      </c>
      <c r="Z12" s="53"/>
      <c r="AA12" s="307">
        <v>1000000</v>
      </c>
      <c r="AB12" s="28">
        <v>1000000</v>
      </c>
      <c r="AC12" s="28">
        <v>1000000</v>
      </c>
      <c r="AD12" s="53"/>
      <c r="AE12" s="307">
        <v>1000000</v>
      </c>
      <c r="AF12" s="28">
        <v>1000000</v>
      </c>
      <c r="AG12" s="28">
        <v>1000000</v>
      </c>
      <c r="AH12" s="50"/>
      <c r="AI12" s="252">
        <v>0.01</v>
      </c>
      <c r="AJ12" s="253">
        <v>0.1</v>
      </c>
      <c r="AK12" s="33">
        <v>1000000</v>
      </c>
      <c r="AL12" s="252">
        <v>0.01</v>
      </c>
      <c r="AM12" s="253">
        <v>0.1</v>
      </c>
      <c r="AN12" s="33">
        <v>1000000</v>
      </c>
      <c r="AO12" s="253">
        <v>0.1</v>
      </c>
      <c r="AP12" s="33">
        <v>1000000</v>
      </c>
      <c r="AQ12" s="50"/>
      <c r="AR12" s="26">
        <v>12000</v>
      </c>
      <c r="AS12" s="26">
        <v>36000</v>
      </c>
      <c r="AT12" s="26">
        <v>600000</v>
      </c>
      <c r="AU12" s="222">
        <f t="shared" ref="AU12:AU13" si="0">SUM(AR12:AT12)</f>
        <v>648000</v>
      </c>
      <c r="AV12" s="50"/>
      <c r="AW12" s="26">
        <v>-10000</v>
      </c>
      <c r="AX12" s="35">
        <f>AG12+AW12</f>
        <v>990000</v>
      </c>
      <c r="AY12" s="26">
        <v>10000</v>
      </c>
      <c r="AZ12" s="52"/>
      <c r="BA12" s="200">
        <v>1000000</v>
      </c>
      <c r="BB12" s="51"/>
      <c r="BC12" s="200">
        <v>1000000</v>
      </c>
      <c r="BD12" s="53"/>
      <c r="BE12" s="307">
        <v>1000000</v>
      </c>
      <c r="BF12" s="28">
        <v>1000000</v>
      </c>
      <c r="BG12" s="28">
        <v>1000000</v>
      </c>
      <c r="BH12" s="53"/>
      <c r="BI12" s="307">
        <v>1000000</v>
      </c>
      <c r="BJ12" s="28">
        <v>1000000</v>
      </c>
      <c r="BK12" s="28">
        <v>1000000</v>
      </c>
      <c r="BL12" s="50"/>
      <c r="BM12" s="252">
        <v>0.01</v>
      </c>
      <c r="BN12" s="253">
        <v>0.1</v>
      </c>
      <c r="BO12" s="33">
        <v>1000000</v>
      </c>
      <c r="BP12" s="252">
        <v>0.01</v>
      </c>
      <c r="BQ12" s="253">
        <v>0.1</v>
      </c>
      <c r="BR12" s="33">
        <v>1000000</v>
      </c>
      <c r="BS12" s="253">
        <v>0.1</v>
      </c>
      <c r="BT12" s="33">
        <v>1000000</v>
      </c>
      <c r="BU12" s="50"/>
      <c r="BV12" s="26">
        <v>12000</v>
      </c>
      <c r="BW12" s="26">
        <v>36000</v>
      </c>
      <c r="BX12" s="26">
        <v>600000</v>
      </c>
      <c r="BY12" s="222">
        <f t="shared" ref="BY12:BY13" si="1">SUM(BV12:BX12)</f>
        <v>648000</v>
      </c>
      <c r="BZ12" s="50"/>
      <c r="CA12" s="33">
        <v>-10000</v>
      </c>
      <c r="CB12" s="35">
        <f>BK12+CA12</f>
        <v>990000</v>
      </c>
      <c r="CC12" s="26">
        <v>10000</v>
      </c>
      <c r="CD12" s="52"/>
      <c r="CE12" s="200">
        <v>1000000</v>
      </c>
      <c r="CF12" s="51"/>
      <c r="CG12" s="200">
        <v>1000000</v>
      </c>
      <c r="CH12" s="53"/>
      <c r="CI12" s="307">
        <v>1000000</v>
      </c>
      <c r="CJ12" s="28">
        <v>1000000</v>
      </c>
      <c r="CK12" s="28">
        <v>1000000</v>
      </c>
      <c r="CL12" s="53"/>
      <c r="CM12" s="307">
        <v>1000000</v>
      </c>
      <c r="CN12" s="28">
        <v>1000000</v>
      </c>
      <c r="CO12" s="28">
        <v>1000000</v>
      </c>
      <c r="CP12" s="50"/>
      <c r="CQ12" s="252">
        <v>0.01</v>
      </c>
      <c r="CR12" s="253">
        <v>0.1</v>
      </c>
      <c r="CS12" s="33">
        <v>1000000</v>
      </c>
      <c r="CT12" s="252">
        <v>0.01</v>
      </c>
      <c r="CU12" s="253">
        <v>0.1</v>
      </c>
      <c r="CV12" s="33">
        <v>1000000</v>
      </c>
      <c r="CW12" s="253">
        <v>0.1</v>
      </c>
      <c r="CX12" s="33">
        <v>1000000</v>
      </c>
      <c r="CY12" s="50"/>
      <c r="CZ12" s="26">
        <v>12000</v>
      </c>
      <c r="DA12" s="26">
        <v>36000</v>
      </c>
      <c r="DB12" s="26">
        <v>600000</v>
      </c>
      <c r="DC12" s="222">
        <f t="shared" ref="DC12:DC13" si="2">SUM(CZ12:DB12)</f>
        <v>648000</v>
      </c>
      <c r="DD12" s="50"/>
      <c r="DE12" s="26">
        <v>-10000</v>
      </c>
      <c r="DF12" s="35">
        <f>CO12+DE12</f>
        <v>990000</v>
      </c>
      <c r="DG12" s="26">
        <v>10000</v>
      </c>
      <c r="DH12" s="52"/>
      <c r="DI12" s="51"/>
    </row>
    <row r="13" spans="1:113" ht="19.5" customHeight="1" x14ac:dyDescent="0.55000000000000004">
      <c r="A13" s="1"/>
      <c r="B13" s="46" t="s">
        <v>12</v>
      </c>
      <c r="C13" s="29">
        <f>SUM(D13:F13)</f>
        <v>3000000</v>
      </c>
      <c r="D13" s="33">
        <v>1000000</v>
      </c>
      <c r="E13" s="33">
        <v>1000000</v>
      </c>
      <c r="F13" s="33">
        <v>1000000</v>
      </c>
      <c r="G13" s="33">
        <v>1000000</v>
      </c>
      <c r="H13" s="33"/>
      <c r="I13" s="252">
        <v>0.01</v>
      </c>
      <c r="J13" s="253">
        <v>0.1</v>
      </c>
      <c r="K13" s="33">
        <v>1000000</v>
      </c>
      <c r="L13" s="252">
        <v>0.01</v>
      </c>
      <c r="M13" s="253">
        <v>0.1</v>
      </c>
      <c r="N13" s="33">
        <v>1000000</v>
      </c>
      <c r="O13" s="253">
        <v>0.1</v>
      </c>
      <c r="P13" s="33">
        <v>1000000</v>
      </c>
      <c r="Q13" s="33"/>
      <c r="R13" s="33">
        <v>6000</v>
      </c>
      <c r="S13" s="33">
        <v>6000</v>
      </c>
      <c r="T13" s="33">
        <v>6000</v>
      </c>
      <c r="U13" s="219">
        <f>SUM(R13:T13)</f>
        <v>18000</v>
      </c>
      <c r="V13" s="52"/>
      <c r="W13" s="200">
        <v>1000000</v>
      </c>
      <c r="X13" s="51"/>
      <c r="Y13" s="200">
        <v>1000000</v>
      </c>
      <c r="Z13" s="53"/>
      <c r="AA13" s="307">
        <v>1000000</v>
      </c>
      <c r="AB13" s="28">
        <v>1000000</v>
      </c>
      <c r="AC13" s="28">
        <v>1000000</v>
      </c>
      <c r="AD13" s="53"/>
      <c r="AE13" s="307">
        <v>1000000</v>
      </c>
      <c r="AF13" s="28">
        <v>1000000</v>
      </c>
      <c r="AG13" s="28">
        <v>1000000</v>
      </c>
      <c r="AH13" s="50"/>
      <c r="AI13" s="252">
        <v>0.01</v>
      </c>
      <c r="AJ13" s="253">
        <v>0.1</v>
      </c>
      <c r="AK13" s="33">
        <v>1000000</v>
      </c>
      <c r="AL13" s="252">
        <v>0.01</v>
      </c>
      <c r="AM13" s="253">
        <v>0.1</v>
      </c>
      <c r="AN13" s="33">
        <v>1000000</v>
      </c>
      <c r="AO13" s="253">
        <v>0.1</v>
      </c>
      <c r="AP13" s="33">
        <v>1000000</v>
      </c>
      <c r="AQ13" s="50"/>
      <c r="AR13" s="26">
        <v>12000</v>
      </c>
      <c r="AS13" s="26">
        <v>36000</v>
      </c>
      <c r="AT13" s="26">
        <v>600000</v>
      </c>
      <c r="AU13" s="222">
        <f t="shared" si="0"/>
        <v>648000</v>
      </c>
      <c r="AV13" s="50"/>
      <c r="AW13" s="26">
        <v>-10000</v>
      </c>
      <c r="AX13" s="35">
        <f>AG13+AW13</f>
        <v>990000</v>
      </c>
      <c r="AY13" s="26">
        <v>10000</v>
      </c>
      <c r="AZ13" s="52"/>
      <c r="BA13" s="200">
        <v>1000000</v>
      </c>
      <c r="BB13" s="51"/>
      <c r="BC13" s="200">
        <v>1000000</v>
      </c>
      <c r="BD13" s="53"/>
      <c r="BE13" s="307">
        <v>1000000</v>
      </c>
      <c r="BF13" s="28">
        <v>1000000</v>
      </c>
      <c r="BG13" s="28">
        <v>1000000</v>
      </c>
      <c r="BH13" s="53"/>
      <c r="BI13" s="307">
        <v>1000000</v>
      </c>
      <c r="BJ13" s="28">
        <v>1000000</v>
      </c>
      <c r="BK13" s="28">
        <v>1000000</v>
      </c>
      <c r="BL13" s="50"/>
      <c r="BM13" s="252">
        <v>0.01</v>
      </c>
      <c r="BN13" s="253">
        <v>0.1</v>
      </c>
      <c r="BO13" s="33">
        <v>1000000</v>
      </c>
      <c r="BP13" s="252">
        <v>0.01</v>
      </c>
      <c r="BQ13" s="253">
        <v>0.1</v>
      </c>
      <c r="BR13" s="33">
        <v>1000000</v>
      </c>
      <c r="BS13" s="253">
        <v>0.1</v>
      </c>
      <c r="BT13" s="33">
        <v>1000000</v>
      </c>
      <c r="BU13" s="50"/>
      <c r="BV13" s="26">
        <v>12000</v>
      </c>
      <c r="BW13" s="26">
        <v>36000</v>
      </c>
      <c r="BX13" s="26">
        <v>600000</v>
      </c>
      <c r="BY13" s="222">
        <f t="shared" si="1"/>
        <v>648000</v>
      </c>
      <c r="BZ13" s="50"/>
      <c r="CA13" s="33">
        <v>-10000</v>
      </c>
      <c r="CB13" s="35">
        <f>BK13+CA13</f>
        <v>990000</v>
      </c>
      <c r="CC13" s="26">
        <v>10000</v>
      </c>
      <c r="CD13" s="52"/>
      <c r="CE13" s="200">
        <v>1000000</v>
      </c>
      <c r="CF13" s="51"/>
      <c r="CG13" s="200">
        <v>1000000</v>
      </c>
      <c r="CH13" s="53"/>
      <c r="CI13" s="307">
        <v>1000000</v>
      </c>
      <c r="CJ13" s="28">
        <v>1000000</v>
      </c>
      <c r="CK13" s="28">
        <v>1000000</v>
      </c>
      <c r="CL13" s="53"/>
      <c r="CM13" s="307">
        <v>1000000</v>
      </c>
      <c r="CN13" s="28">
        <v>1000000</v>
      </c>
      <c r="CO13" s="28">
        <v>1000000</v>
      </c>
      <c r="CP13" s="50"/>
      <c r="CQ13" s="252">
        <v>0.01</v>
      </c>
      <c r="CR13" s="253">
        <v>0.1</v>
      </c>
      <c r="CS13" s="33">
        <v>1000000</v>
      </c>
      <c r="CT13" s="252">
        <v>0.01</v>
      </c>
      <c r="CU13" s="253">
        <v>0.1</v>
      </c>
      <c r="CV13" s="33">
        <v>1000000</v>
      </c>
      <c r="CW13" s="253">
        <v>0.1</v>
      </c>
      <c r="CX13" s="33">
        <v>1000000</v>
      </c>
      <c r="CY13" s="50"/>
      <c r="CZ13" s="26">
        <v>12000</v>
      </c>
      <c r="DA13" s="26">
        <v>36000</v>
      </c>
      <c r="DB13" s="26">
        <v>600000</v>
      </c>
      <c r="DC13" s="222">
        <f t="shared" si="2"/>
        <v>648000</v>
      </c>
      <c r="DD13" s="50"/>
      <c r="DE13" s="26">
        <v>-10000</v>
      </c>
      <c r="DF13" s="35">
        <f>CO13+DE13</f>
        <v>990000</v>
      </c>
      <c r="DG13" s="26">
        <v>10000</v>
      </c>
      <c r="DH13" s="52"/>
      <c r="DI13" s="51"/>
    </row>
    <row r="14" spans="1:113" ht="19.5" customHeight="1" x14ac:dyDescent="0.55000000000000004">
      <c r="A14" s="1"/>
      <c r="B14" s="185" t="s">
        <v>97</v>
      </c>
      <c r="C14" s="177"/>
      <c r="D14" s="178"/>
      <c r="E14" s="178"/>
      <c r="F14" s="178"/>
      <c r="G14" s="178"/>
      <c r="H14" s="33"/>
      <c r="I14" s="178"/>
      <c r="J14" s="178"/>
      <c r="K14" s="178"/>
      <c r="L14" s="178"/>
      <c r="M14" s="178"/>
      <c r="N14" s="178"/>
      <c r="O14" s="178"/>
      <c r="P14" s="178"/>
      <c r="Q14" s="33"/>
      <c r="R14" s="178"/>
      <c r="S14" s="178"/>
      <c r="T14" s="178"/>
      <c r="U14" s="186"/>
      <c r="V14" s="52"/>
      <c r="W14" s="179"/>
      <c r="X14" s="51"/>
      <c r="Y14" s="179"/>
      <c r="Z14" s="53"/>
      <c r="AA14" s="180"/>
      <c r="AB14" s="180"/>
      <c r="AC14" s="180"/>
      <c r="AD14" s="53"/>
      <c r="AE14" s="180"/>
      <c r="AF14" s="180"/>
      <c r="AG14" s="180"/>
      <c r="AH14" s="50"/>
      <c r="AI14" s="258"/>
      <c r="AJ14" s="251"/>
      <c r="AK14" s="251"/>
      <c r="AL14" s="251"/>
      <c r="AM14" s="251"/>
      <c r="AN14" s="251"/>
      <c r="AO14" s="251"/>
      <c r="AP14" s="180"/>
      <c r="AQ14" s="50"/>
      <c r="AR14" s="183"/>
      <c r="AS14" s="183"/>
      <c r="AT14" s="183"/>
      <c r="AU14" s="184"/>
      <c r="AV14" s="50"/>
      <c r="AW14" s="181"/>
      <c r="AX14" s="182"/>
      <c r="AY14" s="181"/>
      <c r="AZ14" s="52"/>
      <c r="BA14" s="179"/>
      <c r="BB14" s="51"/>
      <c r="BC14" s="179"/>
      <c r="BD14" s="53"/>
      <c r="BE14" s="180"/>
      <c r="BF14" s="180"/>
      <c r="BG14" s="180"/>
      <c r="BH14" s="53"/>
      <c r="BI14" s="180"/>
      <c r="BJ14" s="180"/>
      <c r="BK14" s="180"/>
      <c r="BL14" s="50"/>
      <c r="BM14" s="258"/>
      <c r="BN14" s="251"/>
      <c r="BO14" s="251"/>
      <c r="BP14" s="251"/>
      <c r="BQ14" s="251"/>
      <c r="BR14" s="251"/>
      <c r="BS14" s="251"/>
      <c r="BT14" s="180"/>
      <c r="BU14" s="50"/>
      <c r="BV14" s="183"/>
      <c r="BW14" s="183"/>
      <c r="BX14" s="183"/>
      <c r="BY14" s="184"/>
      <c r="BZ14" s="50"/>
      <c r="CA14" s="266"/>
      <c r="CB14" s="182"/>
      <c r="CC14" s="181"/>
      <c r="CD14" s="52"/>
      <c r="CE14" s="179"/>
      <c r="CF14" s="51"/>
      <c r="CG14" s="179"/>
      <c r="CH14" s="53"/>
      <c r="CI14" s="180"/>
      <c r="CJ14" s="180"/>
      <c r="CK14" s="180"/>
      <c r="CL14" s="53"/>
      <c r="CM14" s="180"/>
      <c r="CN14" s="180"/>
      <c r="CO14" s="180"/>
      <c r="CP14" s="50"/>
      <c r="CQ14" s="258"/>
      <c r="CR14" s="251"/>
      <c r="CS14" s="251"/>
      <c r="CT14" s="251"/>
      <c r="CU14" s="251"/>
      <c r="CV14" s="251"/>
      <c r="CW14" s="251"/>
      <c r="CX14" s="180"/>
      <c r="CY14" s="50"/>
      <c r="CZ14" s="183"/>
      <c r="DA14" s="183"/>
      <c r="DB14" s="183"/>
      <c r="DC14" s="184"/>
      <c r="DD14" s="50"/>
      <c r="DE14" s="181"/>
      <c r="DF14" s="182"/>
      <c r="DG14" s="181"/>
      <c r="DH14" s="52"/>
      <c r="DI14" s="51"/>
    </row>
    <row r="15" spans="1:113" ht="19.5" customHeight="1" x14ac:dyDescent="0.55000000000000004">
      <c r="A15" s="45"/>
      <c r="B15" s="396" t="s">
        <v>206</v>
      </c>
      <c r="C15" s="41">
        <f>C16+C17+C18</f>
        <v>30000000</v>
      </c>
      <c r="D15" s="48">
        <f>D16+D17+D18</f>
        <v>6000000</v>
      </c>
      <c r="E15" s="48">
        <f>E16+E17+E18</f>
        <v>18000000</v>
      </c>
      <c r="F15" s="48">
        <f>F16+F17+F18</f>
        <v>6000000</v>
      </c>
      <c r="G15" s="48">
        <f>G16+G17+G18</f>
        <v>6000000</v>
      </c>
      <c r="H15" s="398"/>
      <c r="I15" s="259">
        <f>(SUMPRODUCT(I18:I18,K18:K18)+I17*K17+I16*K16)/K15</f>
        <v>0.01</v>
      </c>
      <c r="J15" s="254">
        <f>(SUMPRODUCT(J18:J18,K18:K18)+J17*K17+J16*K16)/K15</f>
        <v>0.1</v>
      </c>
      <c r="K15" s="49">
        <f>K16+K17+K18</f>
        <v>6000000</v>
      </c>
      <c r="L15" s="259">
        <f>(SUMPRODUCT(L18:L18,N18:N18)+L17*N17+L16*N16)/N15</f>
        <v>0.01</v>
      </c>
      <c r="M15" s="254">
        <f>(SUMPRODUCT(M18:M18,N18:N18)+M17*N17+M16*N16)/N15</f>
        <v>0.1</v>
      </c>
      <c r="N15" s="49">
        <f>N16+N17+N18</f>
        <v>6000000</v>
      </c>
      <c r="O15" s="254">
        <f>(SUMPRODUCT(O18:O18,P18:P18)+O17*P17+O16*P16)/P15</f>
        <v>0.1</v>
      </c>
      <c r="P15" s="49">
        <f>P16+P17+P18</f>
        <v>6000000</v>
      </c>
      <c r="Q15" s="398"/>
      <c r="R15" s="48">
        <f>R16+R17+R18</f>
        <v>48000</v>
      </c>
      <c r="S15" s="48">
        <f>S16+S17+S18</f>
        <v>144000</v>
      </c>
      <c r="T15" s="48">
        <f>T16+T17+T18</f>
        <v>4800000</v>
      </c>
      <c r="U15" s="36">
        <f>U16+U17+U18</f>
        <v>4992000</v>
      </c>
      <c r="V15" s="10"/>
      <c r="W15" s="397">
        <f>W16+W17+W18</f>
        <v>6000000</v>
      </c>
      <c r="X15" s="399"/>
      <c r="Y15" s="41">
        <f>Y16+Y17+Y18</f>
        <v>6000000</v>
      </c>
      <c r="Z15" s="308"/>
      <c r="AA15" s="40">
        <f t="shared" ref="AA15" si="3">AA16+AA17+AA18</f>
        <v>6000000</v>
      </c>
      <c r="AB15" s="40">
        <f t="shared" ref="AB15" si="4">AB16+AB17+AB18</f>
        <v>6000000</v>
      </c>
      <c r="AC15" s="40">
        <f t="shared" ref="AC15" si="5">AC16+AC17+AC18</f>
        <v>6000000</v>
      </c>
      <c r="AD15" s="308"/>
      <c r="AE15" s="40">
        <f>AE16+AE17+AE18</f>
        <v>6000000</v>
      </c>
      <c r="AF15" s="40">
        <f>AF16+AF17+AF18</f>
        <v>6000000</v>
      </c>
      <c r="AG15" s="40">
        <f>AG16+AG17+AG18</f>
        <v>6000000</v>
      </c>
      <c r="AH15" s="39"/>
      <c r="AI15" s="259">
        <f>(SUMPRODUCT(AI18:AI18,AK18:AK18)+AI17*AK17+AI16*AK16)/AK15</f>
        <v>0.01</v>
      </c>
      <c r="AJ15" s="254">
        <f>(SUMPRODUCT(AJ18:AJ18,AK18:AK18)+AJ17*AK17+AJ16*AK16)/AK15</f>
        <v>0.1</v>
      </c>
      <c r="AK15" s="49">
        <f>AK16+AK17+AK18</f>
        <v>6000000</v>
      </c>
      <c r="AL15" s="259">
        <f>(SUMPRODUCT(AL18:AL18,AN18:AN18)+AL17*AN17+AL16*AN16)/AN15</f>
        <v>0.01</v>
      </c>
      <c r="AM15" s="254">
        <f>(SUMPRODUCT(AM18:AM18,AN18:AN18)+AM17*AN17+AM16*AN16)/AN15</f>
        <v>0.1</v>
      </c>
      <c r="AN15" s="49">
        <f>AN16+AN17+AN18</f>
        <v>6000000</v>
      </c>
      <c r="AO15" s="254">
        <f>(SUMPRODUCT(AO18:AO18,AP18:AP18)+AO17*AP17+AO16*AP16)/AP15</f>
        <v>0.1</v>
      </c>
      <c r="AP15" s="49">
        <f>AP16+AP17+AP18</f>
        <v>6000000</v>
      </c>
      <c r="AQ15" s="39"/>
      <c r="AR15" s="37">
        <f>AR16+AR17+AR18</f>
        <v>48000</v>
      </c>
      <c r="AS15" s="37">
        <f>AS16+AS17+AS18</f>
        <v>144000</v>
      </c>
      <c r="AT15" s="37">
        <f>AT16+AT17+AT18</f>
        <v>4800000</v>
      </c>
      <c r="AU15" s="36">
        <f>AU16+AU17+AU18</f>
        <v>4992000</v>
      </c>
      <c r="AV15" s="401"/>
      <c r="AW15" s="38">
        <f>AW16+AW17+AW18</f>
        <v>-60000</v>
      </c>
      <c r="AX15" s="37">
        <f>AX16+AX17+AX18</f>
        <v>5940000</v>
      </c>
      <c r="AY15" s="38">
        <f>AY16+AY17+AY18</f>
        <v>60000</v>
      </c>
      <c r="AZ15" s="10"/>
      <c r="BA15" s="397">
        <f>BA16+BA17+BA18</f>
        <v>6000000</v>
      </c>
      <c r="BB15" s="399"/>
      <c r="BC15" s="41">
        <f>BC16+BC17+BC18</f>
        <v>6000000</v>
      </c>
      <c r="BD15" s="308"/>
      <c r="BE15" s="40">
        <f t="shared" ref="BE15" si="6">BE16+BE17+BE18</f>
        <v>6000000</v>
      </c>
      <c r="BF15" s="40">
        <f t="shared" ref="BF15" si="7">BF16+BF17+BF18</f>
        <v>6000000</v>
      </c>
      <c r="BG15" s="40">
        <f t="shared" ref="BG15" si="8">BG16+BG17+BG18</f>
        <v>6000000</v>
      </c>
      <c r="BH15" s="308"/>
      <c r="BI15" s="40">
        <f>BI16+BI17+BI18</f>
        <v>6000000</v>
      </c>
      <c r="BJ15" s="40">
        <f>BJ16+BJ17+BJ18</f>
        <v>6000000</v>
      </c>
      <c r="BK15" s="40">
        <f>BK16+BK17+BK18</f>
        <v>6000000</v>
      </c>
      <c r="BL15" s="39"/>
      <c r="BM15" s="259">
        <f>(SUMPRODUCT(BM18:BM18,BO18:BO18)+BM17*BO17+BM16*BO16)/BO15</f>
        <v>0.01</v>
      </c>
      <c r="BN15" s="254">
        <f>(SUMPRODUCT(BN18:BN18,BO18:BO18)+BN17*BO17+BN16*BO16)/BO15</f>
        <v>0.1</v>
      </c>
      <c r="BO15" s="49">
        <f>BO16+BO17+BO18</f>
        <v>6000000</v>
      </c>
      <c r="BP15" s="259">
        <f>(SUMPRODUCT(BP18:BP18,BR18:BR18)+BP17*BR17+BP16*BR16)/BR15</f>
        <v>0.01</v>
      </c>
      <c r="BQ15" s="254">
        <f>(SUMPRODUCT(BQ18:BQ18,BR18:BR18)+BQ17*BR17+BQ16*BR16)/BR15</f>
        <v>0.1</v>
      </c>
      <c r="BR15" s="49">
        <f>BR16+BR17+BR18</f>
        <v>6000000</v>
      </c>
      <c r="BS15" s="254">
        <f>(SUMPRODUCT(BS18:BS18,BT18:BT18)+BS17*BT17+BS16*BT16)/BT15</f>
        <v>0.1</v>
      </c>
      <c r="BT15" s="49">
        <f>BT16+BT17+BT18</f>
        <v>6000000</v>
      </c>
      <c r="BU15" s="39"/>
      <c r="BV15" s="37">
        <f>BV16+BV17+BV18</f>
        <v>48000</v>
      </c>
      <c r="BW15" s="37">
        <f>BW16+BW17+BW18</f>
        <v>144000</v>
      </c>
      <c r="BX15" s="37">
        <f>BX16+BX17+BX18</f>
        <v>4800000</v>
      </c>
      <c r="BY15" s="36">
        <f>BY16+BY17+BY18</f>
        <v>4992000</v>
      </c>
      <c r="BZ15" s="401"/>
      <c r="CA15" s="38">
        <f>CA16+CA17+CA18</f>
        <v>-60000</v>
      </c>
      <c r="CB15" s="37">
        <f>CB16+CB17+CB18</f>
        <v>5940000</v>
      </c>
      <c r="CC15" s="38">
        <f>CC16+CC17+CC18</f>
        <v>60000</v>
      </c>
      <c r="CD15" s="10"/>
      <c r="CE15" s="397">
        <f>CE16+CE17+CE18</f>
        <v>6000000</v>
      </c>
      <c r="CF15" s="399"/>
      <c r="CG15" s="41">
        <f>CG16+CG17+CG18</f>
        <v>6000000</v>
      </c>
      <c r="CH15" s="308"/>
      <c r="CI15" s="40">
        <f t="shared" ref="CI15" si="9">CI16+CI17+CI18</f>
        <v>6000000</v>
      </c>
      <c r="CJ15" s="40">
        <f t="shared" ref="CJ15" si="10">CJ16+CJ17+CJ18</f>
        <v>6000000</v>
      </c>
      <c r="CK15" s="40">
        <f t="shared" ref="CK15" si="11">CK16+CK17+CK18</f>
        <v>6000000</v>
      </c>
      <c r="CL15" s="308"/>
      <c r="CM15" s="40">
        <f>CM16+CM17+CM18</f>
        <v>6000000</v>
      </c>
      <c r="CN15" s="40">
        <f>CN16+CN17+CN18</f>
        <v>6000000</v>
      </c>
      <c r="CO15" s="40">
        <f>CO16+CO17+CO18</f>
        <v>6000000</v>
      </c>
      <c r="CP15" s="39"/>
      <c r="CQ15" s="259">
        <f>(SUMPRODUCT(CQ18:CQ18,CS18:CS18)+CQ17*CS17+CQ16*CS16)/CS15</f>
        <v>0.01</v>
      </c>
      <c r="CR15" s="254">
        <f>(SUMPRODUCT(CR18:CR18,CS18:CS18)+CR17*CS17+CR16*CS16)/CS15</f>
        <v>0.1</v>
      </c>
      <c r="CS15" s="49">
        <f>CS16+CS17+CS18</f>
        <v>6000000</v>
      </c>
      <c r="CT15" s="259">
        <f>(SUMPRODUCT(CT18:CT18,CV18:CV18)+CT17*CV17+CT16*CV16)/CV15</f>
        <v>0.01</v>
      </c>
      <c r="CU15" s="254">
        <f>(SUMPRODUCT(CU18:CU18,CV18:CV18)+CU17*CV17+CU16*CV16)/CV15</f>
        <v>0.1</v>
      </c>
      <c r="CV15" s="49">
        <f>CV16+CV17+CV18</f>
        <v>6000000</v>
      </c>
      <c r="CW15" s="254">
        <f>(SUMPRODUCT(CW18:CW18,CX18:CX18)+CW17*CX17+CW16*CX16)/CX15</f>
        <v>0.1</v>
      </c>
      <c r="CX15" s="49">
        <f>CX16+CX17+CX18</f>
        <v>6000000</v>
      </c>
      <c r="CY15" s="39"/>
      <c r="CZ15" s="37">
        <f>CZ16+CZ17+CZ18</f>
        <v>48000</v>
      </c>
      <c r="DA15" s="37">
        <f>DA16+DA17+DA18</f>
        <v>144000</v>
      </c>
      <c r="DB15" s="37">
        <f>DB16+DB17+DB18</f>
        <v>4800000</v>
      </c>
      <c r="DC15" s="36">
        <f>DC16+DC17+DC18</f>
        <v>4992000</v>
      </c>
      <c r="DD15" s="401"/>
      <c r="DE15" s="38">
        <f>DE16+DE17+DE18</f>
        <v>-60000</v>
      </c>
      <c r="DF15" s="37">
        <f>DF16+DF17+DF18</f>
        <v>5940000</v>
      </c>
      <c r="DG15" s="38">
        <f>DG16+DG17+DG18</f>
        <v>60000</v>
      </c>
      <c r="DH15" s="10"/>
      <c r="DI15" s="51"/>
    </row>
    <row r="16" spans="1:113" ht="19.5" customHeight="1" x14ac:dyDescent="0.55000000000000004">
      <c r="A16" s="45"/>
      <c r="B16" s="393" t="s">
        <v>16</v>
      </c>
      <c r="C16" s="41">
        <f t="shared" ref="C16:C22" si="12">SUM(D16:F16)</f>
        <v>5000000</v>
      </c>
      <c r="D16" s="48">
        <v>1000000</v>
      </c>
      <c r="E16" s="48">
        <v>3000000</v>
      </c>
      <c r="F16" s="48">
        <v>1000000</v>
      </c>
      <c r="G16" s="48">
        <v>1000000</v>
      </c>
      <c r="H16" s="339"/>
      <c r="I16" s="259">
        <v>0.01</v>
      </c>
      <c r="J16" s="254">
        <v>0.1</v>
      </c>
      <c r="K16" s="48">
        <v>1000000</v>
      </c>
      <c r="L16" s="259">
        <v>0.01</v>
      </c>
      <c r="M16" s="254">
        <v>0.1</v>
      </c>
      <c r="N16" s="48">
        <v>1000000</v>
      </c>
      <c r="O16" s="254">
        <v>0.1</v>
      </c>
      <c r="P16" s="48">
        <v>1000000</v>
      </c>
      <c r="Q16" s="339"/>
      <c r="R16" s="48">
        <v>8000</v>
      </c>
      <c r="S16" s="48">
        <v>24000</v>
      </c>
      <c r="T16" s="48">
        <v>800000</v>
      </c>
      <c r="U16" s="36">
        <f>SUM(R16:T16)</f>
        <v>832000</v>
      </c>
      <c r="V16" s="42"/>
      <c r="W16" s="41">
        <v>1000000</v>
      </c>
      <c r="X16" s="31"/>
      <c r="Y16" s="41">
        <v>1000000</v>
      </c>
      <c r="Z16" s="308"/>
      <c r="AA16" s="49">
        <v>1000000</v>
      </c>
      <c r="AB16" s="49">
        <v>1000000</v>
      </c>
      <c r="AC16" s="49">
        <v>1000000</v>
      </c>
      <c r="AD16" s="308"/>
      <c r="AE16" s="49">
        <v>1000000</v>
      </c>
      <c r="AF16" s="49">
        <v>1000000</v>
      </c>
      <c r="AG16" s="49">
        <v>1000000</v>
      </c>
      <c r="AH16" s="39"/>
      <c r="AI16" s="259">
        <v>0.01</v>
      </c>
      <c r="AJ16" s="254">
        <v>0.1</v>
      </c>
      <c r="AK16" s="48">
        <v>1000000</v>
      </c>
      <c r="AL16" s="259">
        <v>0.01</v>
      </c>
      <c r="AM16" s="254">
        <v>0.1</v>
      </c>
      <c r="AN16" s="48">
        <v>1000000</v>
      </c>
      <c r="AO16" s="254">
        <v>0.1</v>
      </c>
      <c r="AP16" s="48">
        <v>1000000</v>
      </c>
      <c r="AQ16" s="39"/>
      <c r="AR16" s="37">
        <v>8000</v>
      </c>
      <c r="AS16" s="37">
        <v>24000</v>
      </c>
      <c r="AT16" s="37">
        <v>800000</v>
      </c>
      <c r="AU16" s="36">
        <f>SUM(AR16:AT16)</f>
        <v>832000</v>
      </c>
      <c r="AV16" s="39"/>
      <c r="AW16" s="38">
        <v>-10000</v>
      </c>
      <c r="AX16" s="37">
        <v>990000</v>
      </c>
      <c r="AY16" s="38">
        <v>10000</v>
      </c>
      <c r="AZ16" s="42"/>
      <c r="BA16" s="41">
        <v>1000000</v>
      </c>
      <c r="BB16" s="31"/>
      <c r="BC16" s="41">
        <v>1000000</v>
      </c>
      <c r="BD16" s="308"/>
      <c r="BE16" s="49">
        <v>1000000</v>
      </c>
      <c r="BF16" s="49">
        <v>1000000</v>
      </c>
      <c r="BG16" s="49">
        <v>1000000</v>
      </c>
      <c r="BH16" s="308"/>
      <c r="BI16" s="49">
        <v>1000000</v>
      </c>
      <c r="BJ16" s="49">
        <v>1000000</v>
      </c>
      <c r="BK16" s="49">
        <v>1000000</v>
      </c>
      <c r="BL16" s="39"/>
      <c r="BM16" s="259">
        <v>0.01</v>
      </c>
      <c r="BN16" s="254">
        <v>0.1</v>
      </c>
      <c r="BO16" s="48">
        <v>1000000</v>
      </c>
      <c r="BP16" s="259">
        <v>0.01</v>
      </c>
      <c r="BQ16" s="254">
        <v>0.1</v>
      </c>
      <c r="BR16" s="48">
        <v>1000000</v>
      </c>
      <c r="BS16" s="254">
        <v>0.1</v>
      </c>
      <c r="BT16" s="48">
        <v>1000000</v>
      </c>
      <c r="BU16" s="39"/>
      <c r="BV16" s="37">
        <v>8000</v>
      </c>
      <c r="BW16" s="37">
        <v>24000</v>
      </c>
      <c r="BX16" s="37">
        <v>800000</v>
      </c>
      <c r="BY16" s="36">
        <f>SUM(BV16:BX16)</f>
        <v>832000</v>
      </c>
      <c r="BZ16" s="39"/>
      <c r="CA16" s="38">
        <v>-10000</v>
      </c>
      <c r="CB16" s="37">
        <v>990000</v>
      </c>
      <c r="CC16" s="38">
        <v>10000</v>
      </c>
      <c r="CD16" s="42"/>
      <c r="CE16" s="41">
        <v>1000000</v>
      </c>
      <c r="CF16" s="31"/>
      <c r="CG16" s="41">
        <v>1000000</v>
      </c>
      <c r="CH16" s="308"/>
      <c r="CI16" s="49">
        <v>1000000</v>
      </c>
      <c r="CJ16" s="49">
        <v>1000000</v>
      </c>
      <c r="CK16" s="49">
        <v>1000000</v>
      </c>
      <c r="CL16" s="308"/>
      <c r="CM16" s="49">
        <v>1000000</v>
      </c>
      <c r="CN16" s="49">
        <v>1000000</v>
      </c>
      <c r="CO16" s="49">
        <v>1000000</v>
      </c>
      <c r="CP16" s="39"/>
      <c r="CQ16" s="259">
        <v>0.01</v>
      </c>
      <c r="CR16" s="254">
        <v>0.1</v>
      </c>
      <c r="CS16" s="48">
        <v>1000000</v>
      </c>
      <c r="CT16" s="259">
        <v>0.01</v>
      </c>
      <c r="CU16" s="254">
        <v>0.1</v>
      </c>
      <c r="CV16" s="48">
        <v>1000000</v>
      </c>
      <c r="CW16" s="254">
        <v>0.1</v>
      </c>
      <c r="CX16" s="48">
        <v>1000000</v>
      </c>
      <c r="CY16" s="39"/>
      <c r="CZ16" s="37">
        <v>8000</v>
      </c>
      <c r="DA16" s="37">
        <v>24000</v>
      </c>
      <c r="DB16" s="37">
        <v>800000</v>
      </c>
      <c r="DC16" s="36">
        <f>SUM(CZ16:DB16)</f>
        <v>832000</v>
      </c>
      <c r="DD16" s="39"/>
      <c r="DE16" s="38">
        <v>-10000</v>
      </c>
      <c r="DF16" s="37">
        <v>990000</v>
      </c>
      <c r="DG16" s="38">
        <v>10000</v>
      </c>
      <c r="DH16" s="42"/>
      <c r="DI16" s="51"/>
    </row>
    <row r="17" spans="1:113" ht="19.5" customHeight="1" x14ac:dyDescent="0.55000000000000004">
      <c r="A17" s="45"/>
      <c r="B17" s="393" t="s">
        <v>14</v>
      </c>
      <c r="C17" s="41">
        <f t="shared" si="12"/>
        <v>5000000</v>
      </c>
      <c r="D17" s="48">
        <v>1000000</v>
      </c>
      <c r="E17" s="48">
        <v>3000000</v>
      </c>
      <c r="F17" s="48">
        <v>1000000</v>
      </c>
      <c r="G17" s="48">
        <v>1000000</v>
      </c>
      <c r="H17" s="339"/>
      <c r="I17" s="259">
        <v>0.01</v>
      </c>
      <c r="J17" s="254">
        <v>0.1</v>
      </c>
      <c r="K17" s="48">
        <v>1000000</v>
      </c>
      <c r="L17" s="259">
        <v>0.01</v>
      </c>
      <c r="M17" s="254">
        <v>0.1</v>
      </c>
      <c r="N17" s="48">
        <v>1000000</v>
      </c>
      <c r="O17" s="254">
        <v>0.1</v>
      </c>
      <c r="P17" s="48">
        <v>1000000</v>
      </c>
      <c r="Q17" s="339"/>
      <c r="R17" s="48">
        <v>8000</v>
      </c>
      <c r="S17" s="48">
        <v>24000</v>
      </c>
      <c r="T17" s="48">
        <v>800000</v>
      </c>
      <c r="U17" s="36">
        <f>SUM(R17:T17)</f>
        <v>832000</v>
      </c>
      <c r="V17" s="42"/>
      <c r="W17" s="41">
        <v>1000000</v>
      </c>
      <c r="X17" s="31"/>
      <c r="Y17" s="41">
        <v>1000000</v>
      </c>
      <c r="Z17" s="308"/>
      <c r="AA17" s="40">
        <v>1000000</v>
      </c>
      <c r="AB17" s="40">
        <v>1000000</v>
      </c>
      <c r="AC17" s="40">
        <v>1000000</v>
      </c>
      <c r="AD17" s="308"/>
      <c r="AE17" s="40">
        <v>1000000</v>
      </c>
      <c r="AF17" s="40">
        <v>1000000</v>
      </c>
      <c r="AG17" s="40">
        <v>1000000</v>
      </c>
      <c r="AH17" s="39"/>
      <c r="AI17" s="259">
        <v>0.01</v>
      </c>
      <c r="AJ17" s="254">
        <v>0.1</v>
      </c>
      <c r="AK17" s="48">
        <v>1000000</v>
      </c>
      <c r="AL17" s="259">
        <v>0.01</v>
      </c>
      <c r="AM17" s="254">
        <v>0.1</v>
      </c>
      <c r="AN17" s="48">
        <v>1000000</v>
      </c>
      <c r="AO17" s="254">
        <v>0.1</v>
      </c>
      <c r="AP17" s="48">
        <v>1000000</v>
      </c>
      <c r="AQ17" s="39"/>
      <c r="AR17" s="37">
        <v>8000</v>
      </c>
      <c r="AS17" s="37">
        <v>24000</v>
      </c>
      <c r="AT17" s="37">
        <v>800000</v>
      </c>
      <c r="AU17" s="36">
        <f>SUM(AR17:AT17)</f>
        <v>832000</v>
      </c>
      <c r="AV17" s="39"/>
      <c r="AW17" s="38">
        <v>-10000</v>
      </c>
      <c r="AX17" s="37">
        <v>990000</v>
      </c>
      <c r="AY17" s="38">
        <v>10000</v>
      </c>
      <c r="AZ17" s="42"/>
      <c r="BA17" s="41">
        <v>1000000</v>
      </c>
      <c r="BB17" s="31"/>
      <c r="BC17" s="41">
        <v>1000000</v>
      </c>
      <c r="BD17" s="308"/>
      <c r="BE17" s="40">
        <v>1000000</v>
      </c>
      <c r="BF17" s="40">
        <v>1000000</v>
      </c>
      <c r="BG17" s="40">
        <v>1000000</v>
      </c>
      <c r="BH17" s="308"/>
      <c r="BI17" s="40">
        <v>1000000</v>
      </c>
      <c r="BJ17" s="40">
        <v>1000000</v>
      </c>
      <c r="BK17" s="40">
        <v>1000000</v>
      </c>
      <c r="BL17" s="39"/>
      <c r="BM17" s="259">
        <v>0.01</v>
      </c>
      <c r="BN17" s="254">
        <v>0.1</v>
      </c>
      <c r="BO17" s="48">
        <v>1000000</v>
      </c>
      <c r="BP17" s="259">
        <v>0.01</v>
      </c>
      <c r="BQ17" s="254">
        <v>0.1</v>
      </c>
      <c r="BR17" s="48">
        <v>1000000</v>
      </c>
      <c r="BS17" s="254">
        <v>0.1</v>
      </c>
      <c r="BT17" s="48">
        <v>1000000</v>
      </c>
      <c r="BU17" s="39"/>
      <c r="BV17" s="37">
        <v>8000</v>
      </c>
      <c r="BW17" s="37">
        <v>24000</v>
      </c>
      <c r="BX17" s="37">
        <v>800000</v>
      </c>
      <c r="BY17" s="36">
        <f>SUM(BV17:BX17)</f>
        <v>832000</v>
      </c>
      <c r="BZ17" s="39"/>
      <c r="CA17" s="38">
        <v>-10000</v>
      </c>
      <c r="CB17" s="37">
        <v>990000</v>
      </c>
      <c r="CC17" s="38">
        <v>10000</v>
      </c>
      <c r="CD17" s="42"/>
      <c r="CE17" s="41">
        <v>1000000</v>
      </c>
      <c r="CF17" s="31"/>
      <c r="CG17" s="41">
        <v>1000000</v>
      </c>
      <c r="CH17" s="308"/>
      <c r="CI17" s="40">
        <v>1000000</v>
      </c>
      <c r="CJ17" s="40">
        <v>1000000</v>
      </c>
      <c r="CK17" s="40">
        <v>1000000</v>
      </c>
      <c r="CL17" s="308"/>
      <c r="CM17" s="40">
        <v>1000000</v>
      </c>
      <c r="CN17" s="40">
        <v>1000000</v>
      </c>
      <c r="CO17" s="40">
        <v>1000000</v>
      </c>
      <c r="CP17" s="39"/>
      <c r="CQ17" s="259">
        <v>0.01</v>
      </c>
      <c r="CR17" s="254">
        <v>0.1</v>
      </c>
      <c r="CS17" s="48">
        <v>1000000</v>
      </c>
      <c r="CT17" s="259">
        <v>0.01</v>
      </c>
      <c r="CU17" s="254">
        <v>0.1</v>
      </c>
      <c r="CV17" s="48">
        <v>1000000</v>
      </c>
      <c r="CW17" s="254">
        <v>0.1</v>
      </c>
      <c r="CX17" s="48">
        <v>1000000</v>
      </c>
      <c r="CY17" s="39"/>
      <c r="CZ17" s="37">
        <v>8000</v>
      </c>
      <c r="DA17" s="37">
        <v>24000</v>
      </c>
      <c r="DB17" s="37">
        <v>800000</v>
      </c>
      <c r="DC17" s="36">
        <f>SUM(CZ17:DB17)</f>
        <v>832000</v>
      </c>
      <c r="DD17" s="39"/>
      <c r="DE17" s="38">
        <v>-10000</v>
      </c>
      <c r="DF17" s="37">
        <v>990000</v>
      </c>
      <c r="DG17" s="38">
        <v>10000</v>
      </c>
      <c r="DH17" s="42"/>
      <c r="DI17" s="51"/>
    </row>
    <row r="18" spans="1:113" ht="19.5" customHeight="1" x14ac:dyDescent="0.55000000000000004">
      <c r="A18" s="45"/>
      <c r="B18" s="393" t="s">
        <v>89</v>
      </c>
      <c r="C18" s="44">
        <f>SUM(D18:F18)</f>
        <v>20000000</v>
      </c>
      <c r="D18" s="43">
        <f>SUM(D19:D22)</f>
        <v>4000000</v>
      </c>
      <c r="E18" s="43">
        <f>SUM(E19:E22)</f>
        <v>12000000</v>
      </c>
      <c r="F18" s="43">
        <f>SUM(F19:F22)</f>
        <v>4000000</v>
      </c>
      <c r="G18" s="43">
        <f>SUM(G19:G22)</f>
        <v>4000000</v>
      </c>
      <c r="H18" s="340"/>
      <c r="I18" s="259">
        <f>SUMPRODUCT(I19:I22,K19:K22)/SUM(K19:K22)</f>
        <v>0.01</v>
      </c>
      <c r="J18" s="254">
        <f>SUMPRODUCT(J19:J22,K19:K22)/SUM(K19:K22)</f>
        <v>0.1</v>
      </c>
      <c r="K18" s="49">
        <f>SUM(K19:K22)</f>
        <v>4000000</v>
      </c>
      <c r="L18" s="259">
        <f>SUMPRODUCT(L19:L22,N19:N22)/SUM(N19:N22)</f>
        <v>0.01</v>
      </c>
      <c r="M18" s="254">
        <f>SUMPRODUCT(M19:M22,N19:N22)/SUM(N19:N22)</f>
        <v>0.1</v>
      </c>
      <c r="N18" s="49">
        <f>SUM(N19:N22)</f>
        <v>4000000</v>
      </c>
      <c r="O18" s="254">
        <f>SUMPRODUCT(O19:O22,P19:P22)/SUM(P19:P22)</f>
        <v>0.1</v>
      </c>
      <c r="P18" s="49">
        <f>SUM(P19:P22)</f>
        <v>4000000</v>
      </c>
      <c r="Q18" s="340"/>
      <c r="R18" s="48">
        <f>SUM(R19:R22)</f>
        <v>32000</v>
      </c>
      <c r="S18" s="48">
        <f>SUM(S19:S22)</f>
        <v>96000</v>
      </c>
      <c r="T18" s="48">
        <f>SUM(T19:T22)</f>
        <v>3200000</v>
      </c>
      <c r="U18" s="36">
        <f>SUM(U19:U22)</f>
        <v>3328000</v>
      </c>
      <c r="V18" s="42"/>
      <c r="W18" s="41">
        <f>SUM(W19:W22)</f>
        <v>4000000</v>
      </c>
      <c r="X18" s="31"/>
      <c r="Y18" s="41">
        <f>SUM(Y19:Y22)</f>
        <v>4000000</v>
      </c>
      <c r="Z18" s="308"/>
      <c r="AA18" s="40">
        <f>SUM(AA19:AA22)</f>
        <v>4000000</v>
      </c>
      <c r="AB18" s="40">
        <f>SUM(AB19:AB22)</f>
        <v>4000000</v>
      </c>
      <c r="AC18" s="40">
        <f>SUM(AC19:AC22)</f>
        <v>4000000</v>
      </c>
      <c r="AD18" s="308"/>
      <c r="AE18" s="40">
        <f>SUM(AE19:AE22)</f>
        <v>4000000</v>
      </c>
      <c r="AF18" s="40">
        <f>SUM(AF19:AF22)</f>
        <v>4000000</v>
      </c>
      <c r="AG18" s="40">
        <f>SUM(AG19:AG22)</f>
        <v>4000000</v>
      </c>
      <c r="AH18" s="39"/>
      <c r="AI18" s="259">
        <f>SUMPRODUCT(AI19:AI22,AK19:AK22)/SUM(AK19:AK22)</f>
        <v>0.01</v>
      </c>
      <c r="AJ18" s="254">
        <f>SUMPRODUCT(AJ19:AJ22,AK19:AK22)/SUM(AK19:AK22)</f>
        <v>0.1</v>
      </c>
      <c r="AK18" s="49">
        <f>SUM(AK19:AK22)</f>
        <v>4000000</v>
      </c>
      <c r="AL18" s="259">
        <f>SUMPRODUCT(AL19:AL22,AN19:AN22)/SUM(AN19:AN22)</f>
        <v>0.01</v>
      </c>
      <c r="AM18" s="254">
        <f>SUMPRODUCT(AM19:AM22,AN19:AN22)/SUM(AN19:AN22)</f>
        <v>0.1</v>
      </c>
      <c r="AN18" s="49">
        <f>SUM(AN19:AN22)</f>
        <v>4000000</v>
      </c>
      <c r="AO18" s="254">
        <f>SUMPRODUCT(AO19:AO22,AP19:AP22)/SUM(AP19:AP22)</f>
        <v>0.1</v>
      </c>
      <c r="AP18" s="49">
        <f>SUM(AP19:AP22)</f>
        <v>4000000</v>
      </c>
      <c r="AQ18" s="39"/>
      <c r="AR18" s="37">
        <f>SUM(AR19:AR22)</f>
        <v>32000</v>
      </c>
      <c r="AS18" s="37">
        <f>SUM(AS19:AS22)</f>
        <v>96000</v>
      </c>
      <c r="AT18" s="37">
        <f>SUM(AT19:AT22)</f>
        <v>3200000</v>
      </c>
      <c r="AU18" s="36">
        <f>SUM(AU19:AU22)</f>
        <v>3328000</v>
      </c>
      <c r="AV18" s="39"/>
      <c r="AW18" s="38">
        <f>SUM(AW19:AW22)</f>
        <v>-40000</v>
      </c>
      <c r="AX18" s="37">
        <f>SUM(AX19:AX22)</f>
        <v>3960000</v>
      </c>
      <c r="AY18" s="38">
        <f>SUM(AY19:AY22)</f>
        <v>40000</v>
      </c>
      <c r="AZ18" s="42"/>
      <c r="BA18" s="41">
        <f>SUM(BA19:BA22)</f>
        <v>4000000</v>
      </c>
      <c r="BB18" s="31"/>
      <c r="BC18" s="41">
        <f>SUM(BC19:BC22)</f>
        <v>4000000</v>
      </c>
      <c r="BD18" s="308"/>
      <c r="BE18" s="40">
        <f>SUM(BE19:BE22)</f>
        <v>4000000</v>
      </c>
      <c r="BF18" s="40">
        <f>SUM(BF19:BF22)</f>
        <v>4000000</v>
      </c>
      <c r="BG18" s="40">
        <f>SUM(BG19:BG22)</f>
        <v>4000000</v>
      </c>
      <c r="BH18" s="308"/>
      <c r="BI18" s="40">
        <f>SUM(BI19:BI22)</f>
        <v>4000000</v>
      </c>
      <c r="BJ18" s="40">
        <f>SUM(BJ19:BJ22)</f>
        <v>4000000</v>
      </c>
      <c r="BK18" s="40">
        <f>SUM(BK19:BK22)</f>
        <v>4000000</v>
      </c>
      <c r="BL18" s="39"/>
      <c r="BM18" s="259">
        <f>SUMPRODUCT(BM19:BM22,BO19:BO22)/SUM(BO19:BO22)</f>
        <v>0.01</v>
      </c>
      <c r="BN18" s="254">
        <f>SUMPRODUCT(BN19:BN22,BO19:BO22)/SUM(BO19:BO22)</f>
        <v>0.1</v>
      </c>
      <c r="BO18" s="49">
        <f>SUM(BO19:BO22)</f>
        <v>4000000</v>
      </c>
      <c r="BP18" s="259">
        <f>SUMPRODUCT(BP19:BP22,BR19:BR22)/SUM(BR19:BR22)</f>
        <v>0.01</v>
      </c>
      <c r="BQ18" s="254">
        <f>SUMPRODUCT(BQ19:BQ22,BR19:BR22)/SUM(BR19:BR22)</f>
        <v>0.1</v>
      </c>
      <c r="BR18" s="49">
        <f>SUM(BR19:BR22)</f>
        <v>4000000</v>
      </c>
      <c r="BS18" s="254">
        <f>SUMPRODUCT(BS19:BS22,BT19:BT22)/SUM(BT19:BT22)</f>
        <v>0.1</v>
      </c>
      <c r="BT18" s="49">
        <f>SUM(BT19:BT22)</f>
        <v>4000000</v>
      </c>
      <c r="BU18" s="39"/>
      <c r="BV18" s="37">
        <f>SUM(BV19:BV22)</f>
        <v>32000</v>
      </c>
      <c r="BW18" s="37">
        <f>SUM(BW19:BW22)</f>
        <v>96000</v>
      </c>
      <c r="BX18" s="37">
        <f>SUM(BX19:BX22)</f>
        <v>3200000</v>
      </c>
      <c r="BY18" s="36">
        <f>SUM(BY19:BY22)</f>
        <v>3328000</v>
      </c>
      <c r="BZ18" s="39"/>
      <c r="CA18" s="38">
        <f>SUM(CA19:CA22)</f>
        <v>-40000</v>
      </c>
      <c r="CB18" s="37">
        <f>SUM(CB19:CB22)</f>
        <v>3960000</v>
      </c>
      <c r="CC18" s="38">
        <f>SUM(CC19:CC22)</f>
        <v>40000</v>
      </c>
      <c r="CD18" s="42"/>
      <c r="CE18" s="41">
        <f>SUM(CE19:CE22)</f>
        <v>4000000</v>
      </c>
      <c r="CF18" s="31"/>
      <c r="CG18" s="41">
        <f>SUM(CG19:CG22)</f>
        <v>4000000</v>
      </c>
      <c r="CH18" s="308"/>
      <c r="CI18" s="40">
        <f>SUM(CI19:CI22)</f>
        <v>4000000</v>
      </c>
      <c r="CJ18" s="40">
        <f>SUM(CJ19:CJ22)</f>
        <v>4000000</v>
      </c>
      <c r="CK18" s="40">
        <f>SUM(CK19:CK22)</f>
        <v>4000000</v>
      </c>
      <c r="CL18" s="308"/>
      <c r="CM18" s="40">
        <f>SUM(CM19:CM22)</f>
        <v>4000000</v>
      </c>
      <c r="CN18" s="40">
        <f>SUM(CN19:CN22)</f>
        <v>4000000</v>
      </c>
      <c r="CO18" s="40">
        <f>SUM(CO19:CO22)</f>
        <v>4000000</v>
      </c>
      <c r="CP18" s="39"/>
      <c r="CQ18" s="259">
        <f>SUMPRODUCT(CQ19:CQ22,CS19:CS22)/SUM(CS19:CS22)</f>
        <v>0.01</v>
      </c>
      <c r="CR18" s="254">
        <f>SUMPRODUCT(CR19:CR22,CS19:CS22)/SUM(CS19:CS22)</f>
        <v>0.1</v>
      </c>
      <c r="CS18" s="49">
        <f>SUM(CS19:CS22)</f>
        <v>4000000</v>
      </c>
      <c r="CT18" s="259">
        <f>SUMPRODUCT(CT19:CT22,CV19:CV22)/SUM(CV19:CV22)</f>
        <v>0.01</v>
      </c>
      <c r="CU18" s="254">
        <f>SUMPRODUCT(CU19:CU22,CV19:CV22)/SUM(CV19:CV22)</f>
        <v>0.1</v>
      </c>
      <c r="CV18" s="49">
        <f>SUM(CV19:CV22)</f>
        <v>4000000</v>
      </c>
      <c r="CW18" s="254">
        <f>SUMPRODUCT(CW19:CW22,CX19:CX22)/SUM(CX19:CX22)</f>
        <v>0.1</v>
      </c>
      <c r="CX18" s="49">
        <f>SUM(CX19:CX22)</f>
        <v>4000000</v>
      </c>
      <c r="CY18" s="39"/>
      <c r="CZ18" s="37">
        <f>SUM(CZ19:CZ22)</f>
        <v>32000</v>
      </c>
      <c r="DA18" s="37">
        <f>SUM(DA19:DA22)</f>
        <v>96000</v>
      </c>
      <c r="DB18" s="37">
        <f>SUM(DB19:DB22)</f>
        <v>3200000</v>
      </c>
      <c r="DC18" s="36">
        <f>SUM(DC19:DC22)</f>
        <v>3328000</v>
      </c>
      <c r="DD18" s="39"/>
      <c r="DE18" s="38">
        <f>SUM(DE19:DE22)</f>
        <v>-40000</v>
      </c>
      <c r="DF18" s="37">
        <f>SUM(DF19:DF22)</f>
        <v>3960000</v>
      </c>
      <c r="DG18" s="38">
        <f>SUM(DG19:DG22)</f>
        <v>40000</v>
      </c>
      <c r="DH18" s="42"/>
      <c r="DI18" s="51"/>
    </row>
    <row r="19" spans="1:113" ht="19.5" customHeight="1" x14ac:dyDescent="0.55000000000000004">
      <c r="A19" s="30"/>
      <c r="B19" s="395" t="s">
        <v>10</v>
      </c>
      <c r="C19" s="29">
        <f t="shared" si="12"/>
        <v>5000000</v>
      </c>
      <c r="D19" s="33">
        <v>1000000</v>
      </c>
      <c r="E19" s="33">
        <v>3000000</v>
      </c>
      <c r="F19" s="33">
        <v>1000000</v>
      </c>
      <c r="G19" s="33">
        <v>1000000</v>
      </c>
      <c r="H19" s="34"/>
      <c r="I19" s="252">
        <v>0.01</v>
      </c>
      <c r="J19" s="253">
        <v>0.1</v>
      </c>
      <c r="K19" s="33">
        <v>1000000</v>
      </c>
      <c r="L19" s="252">
        <v>0.01</v>
      </c>
      <c r="M19" s="253">
        <v>0.1</v>
      </c>
      <c r="N19" s="33">
        <v>1000000</v>
      </c>
      <c r="O19" s="253">
        <v>0.1</v>
      </c>
      <c r="P19" s="33">
        <v>1000000</v>
      </c>
      <c r="Q19" s="34"/>
      <c r="R19" s="34">
        <v>8000</v>
      </c>
      <c r="S19" s="34">
        <v>24000</v>
      </c>
      <c r="T19" s="33">
        <v>800000</v>
      </c>
      <c r="U19" s="220">
        <f>SUM(R19:T19)</f>
        <v>832000</v>
      </c>
      <c r="V19" s="32"/>
      <c r="W19" s="200">
        <v>1000000</v>
      </c>
      <c r="X19" s="31"/>
      <c r="Y19" s="200">
        <v>1000000</v>
      </c>
      <c r="Z19" s="309"/>
      <c r="AA19" s="28">
        <v>1000000</v>
      </c>
      <c r="AB19" s="28">
        <v>1000000</v>
      </c>
      <c r="AC19" s="28">
        <v>1000000</v>
      </c>
      <c r="AD19" s="309"/>
      <c r="AE19" s="28">
        <v>1000000</v>
      </c>
      <c r="AF19" s="28">
        <v>1000000</v>
      </c>
      <c r="AG19" s="28">
        <v>1000000</v>
      </c>
      <c r="AH19" s="27"/>
      <c r="AI19" s="252">
        <v>0.01</v>
      </c>
      <c r="AJ19" s="253">
        <v>0.1</v>
      </c>
      <c r="AK19" s="33">
        <v>1000000</v>
      </c>
      <c r="AL19" s="252">
        <v>0.01</v>
      </c>
      <c r="AM19" s="253">
        <v>0.1</v>
      </c>
      <c r="AN19" s="33">
        <v>1000000</v>
      </c>
      <c r="AO19" s="253">
        <v>0.1</v>
      </c>
      <c r="AP19" s="33">
        <v>1000000</v>
      </c>
      <c r="AQ19" s="27"/>
      <c r="AR19" s="26">
        <v>8000</v>
      </c>
      <c r="AS19" s="26">
        <v>24000</v>
      </c>
      <c r="AT19" s="26">
        <v>800000</v>
      </c>
      <c r="AU19" s="220">
        <f>SUM(AR19:AT19)</f>
        <v>832000</v>
      </c>
      <c r="AV19" s="27"/>
      <c r="AW19" s="26">
        <v>-10000</v>
      </c>
      <c r="AX19" s="35">
        <f>AG19+AW19</f>
        <v>990000</v>
      </c>
      <c r="AY19" s="26">
        <v>10000</v>
      </c>
      <c r="AZ19" s="32"/>
      <c r="BA19" s="200">
        <v>1000000</v>
      </c>
      <c r="BB19" s="31"/>
      <c r="BC19" s="200">
        <v>1000000</v>
      </c>
      <c r="BD19" s="309"/>
      <c r="BE19" s="28">
        <v>1000000</v>
      </c>
      <c r="BF19" s="28">
        <v>1000000</v>
      </c>
      <c r="BG19" s="28">
        <v>1000000</v>
      </c>
      <c r="BH19" s="309"/>
      <c r="BI19" s="28">
        <v>1000000</v>
      </c>
      <c r="BJ19" s="28">
        <v>1000000</v>
      </c>
      <c r="BK19" s="28">
        <v>1000000</v>
      </c>
      <c r="BL19" s="27"/>
      <c r="BM19" s="252">
        <v>0.01</v>
      </c>
      <c r="BN19" s="253">
        <v>0.1</v>
      </c>
      <c r="BO19" s="33">
        <v>1000000</v>
      </c>
      <c r="BP19" s="252">
        <v>0.01</v>
      </c>
      <c r="BQ19" s="253">
        <v>0.1</v>
      </c>
      <c r="BR19" s="33">
        <v>1000000</v>
      </c>
      <c r="BS19" s="253">
        <v>0.1</v>
      </c>
      <c r="BT19" s="33">
        <v>1000000</v>
      </c>
      <c r="BU19" s="27"/>
      <c r="BV19" s="26">
        <v>8000</v>
      </c>
      <c r="BW19" s="26">
        <v>24000</v>
      </c>
      <c r="BX19" s="26">
        <v>800000</v>
      </c>
      <c r="BY19" s="220">
        <f>SUM(BV19:BX19)</f>
        <v>832000</v>
      </c>
      <c r="BZ19" s="27"/>
      <c r="CA19" s="26">
        <v>-10000</v>
      </c>
      <c r="CB19" s="35">
        <f>BK19+CA19</f>
        <v>990000</v>
      </c>
      <c r="CC19" s="26">
        <v>10000</v>
      </c>
      <c r="CD19" s="32"/>
      <c r="CE19" s="200">
        <v>1000000</v>
      </c>
      <c r="CF19" s="31"/>
      <c r="CG19" s="200">
        <v>1000000</v>
      </c>
      <c r="CH19" s="309"/>
      <c r="CI19" s="28">
        <v>1000000</v>
      </c>
      <c r="CJ19" s="28">
        <v>1000000</v>
      </c>
      <c r="CK19" s="28">
        <v>1000000</v>
      </c>
      <c r="CL19" s="309"/>
      <c r="CM19" s="28">
        <v>1000000</v>
      </c>
      <c r="CN19" s="28">
        <v>1000000</v>
      </c>
      <c r="CO19" s="28">
        <v>1000000</v>
      </c>
      <c r="CP19" s="27"/>
      <c r="CQ19" s="252">
        <v>0.01</v>
      </c>
      <c r="CR19" s="253">
        <v>0.1</v>
      </c>
      <c r="CS19" s="33">
        <v>1000000</v>
      </c>
      <c r="CT19" s="252">
        <v>0.01</v>
      </c>
      <c r="CU19" s="253">
        <v>0.1</v>
      </c>
      <c r="CV19" s="33">
        <v>1000000</v>
      </c>
      <c r="CW19" s="253">
        <v>0.1</v>
      </c>
      <c r="CX19" s="33">
        <v>1000000</v>
      </c>
      <c r="CY19" s="27"/>
      <c r="CZ19" s="26">
        <v>8000</v>
      </c>
      <c r="DA19" s="26">
        <v>24000</v>
      </c>
      <c r="DB19" s="26">
        <v>800000</v>
      </c>
      <c r="DC19" s="220">
        <f>SUM(CZ19:DB19)</f>
        <v>832000</v>
      </c>
      <c r="DD19" s="27"/>
      <c r="DE19" s="26">
        <v>-10000</v>
      </c>
      <c r="DF19" s="35">
        <f>CO19+DE19</f>
        <v>990000</v>
      </c>
      <c r="DG19" s="26">
        <v>10000</v>
      </c>
      <c r="DH19" s="32"/>
      <c r="DI19" s="51"/>
    </row>
    <row r="20" spans="1:113" ht="19.5" customHeight="1" x14ac:dyDescent="0.55000000000000004">
      <c r="A20" s="30"/>
      <c r="B20" s="395" t="s">
        <v>9</v>
      </c>
      <c r="C20" s="29">
        <f t="shared" si="12"/>
        <v>5000000</v>
      </c>
      <c r="D20" s="33">
        <v>1000000</v>
      </c>
      <c r="E20" s="33">
        <v>3000000</v>
      </c>
      <c r="F20" s="33">
        <v>1000000</v>
      </c>
      <c r="G20" s="33">
        <v>1000000</v>
      </c>
      <c r="H20" s="34"/>
      <c r="I20" s="252">
        <v>0.01</v>
      </c>
      <c r="J20" s="253">
        <v>0.1</v>
      </c>
      <c r="K20" s="33">
        <v>1000000</v>
      </c>
      <c r="L20" s="252">
        <v>0.01</v>
      </c>
      <c r="M20" s="253">
        <v>0.1</v>
      </c>
      <c r="N20" s="33">
        <v>1000000</v>
      </c>
      <c r="O20" s="253">
        <v>0.1</v>
      </c>
      <c r="P20" s="33">
        <v>1000000</v>
      </c>
      <c r="Q20" s="34"/>
      <c r="R20" s="34">
        <v>8000</v>
      </c>
      <c r="S20" s="34">
        <v>24000</v>
      </c>
      <c r="T20" s="33">
        <v>800000</v>
      </c>
      <c r="U20" s="220">
        <f>SUM(R20:T20)</f>
        <v>832000</v>
      </c>
      <c r="V20" s="32"/>
      <c r="W20" s="200">
        <v>1000000</v>
      </c>
      <c r="X20" s="31"/>
      <c r="Y20" s="200">
        <v>1000000</v>
      </c>
      <c r="Z20" s="309"/>
      <c r="AA20" s="28">
        <v>1000000</v>
      </c>
      <c r="AB20" s="28">
        <v>1000000</v>
      </c>
      <c r="AC20" s="28">
        <v>1000000</v>
      </c>
      <c r="AD20" s="309"/>
      <c r="AE20" s="28">
        <v>1000000</v>
      </c>
      <c r="AF20" s="28">
        <v>1000000</v>
      </c>
      <c r="AG20" s="28">
        <v>1000000</v>
      </c>
      <c r="AH20" s="27"/>
      <c r="AI20" s="252">
        <v>0.01</v>
      </c>
      <c r="AJ20" s="253">
        <v>0.1</v>
      </c>
      <c r="AK20" s="33">
        <v>1000000</v>
      </c>
      <c r="AL20" s="252">
        <v>0.01</v>
      </c>
      <c r="AM20" s="253">
        <v>0.1</v>
      </c>
      <c r="AN20" s="33">
        <v>1000000</v>
      </c>
      <c r="AO20" s="253">
        <v>0.1</v>
      </c>
      <c r="AP20" s="33">
        <v>1000000</v>
      </c>
      <c r="AQ20" s="27"/>
      <c r="AR20" s="26">
        <v>8000</v>
      </c>
      <c r="AS20" s="26">
        <v>24000</v>
      </c>
      <c r="AT20" s="26">
        <v>800000</v>
      </c>
      <c r="AU20" s="220">
        <f>SUM(AR20:AT20)</f>
        <v>832000</v>
      </c>
      <c r="AV20" s="27"/>
      <c r="AW20" s="26">
        <v>-10000</v>
      </c>
      <c r="AX20" s="35">
        <f>AG20+AW20</f>
        <v>990000</v>
      </c>
      <c r="AY20" s="26">
        <v>10000</v>
      </c>
      <c r="AZ20" s="32"/>
      <c r="BA20" s="200">
        <v>1000000</v>
      </c>
      <c r="BB20" s="31"/>
      <c r="BC20" s="200">
        <v>1000000</v>
      </c>
      <c r="BD20" s="309"/>
      <c r="BE20" s="28">
        <v>1000000</v>
      </c>
      <c r="BF20" s="28">
        <v>1000000</v>
      </c>
      <c r="BG20" s="28">
        <v>1000000</v>
      </c>
      <c r="BH20" s="309"/>
      <c r="BI20" s="28">
        <v>1000000</v>
      </c>
      <c r="BJ20" s="28">
        <v>1000000</v>
      </c>
      <c r="BK20" s="28">
        <v>1000000</v>
      </c>
      <c r="BL20" s="27"/>
      <c r="BM20" s="252">
        <v>0.01</v>
      </c>
      <c r="BN20" s="253">
        <v>0.1</v>
      </c>
      <c r="BO20" s="33">
        <v>1000000</v>
      </c>
      <c r="BP20" s="252">
        <v>0.01</v>
      </c>
      <c r="BQ20" s="253">
        <v>0.1</v>
      </c>
      <c r="BR20" s="33">
        <v>1000000</v>
      </c>
      <c r="BS20" s="253">
        <v>0.1</v>
      </c>
      <c r="BT20" s="33">
        <v>1000000</v>
      </c>
      <c r="BU20" s="27"/>
      <c r="BV20" s="26">
        <v>8000</v>
      </c>
      <c r="BW20" s="26">
        <v>24000</v>
      </c>
      <c r="BX20" s="26">
        <v>800000</v>
      </c>
      <c r="BY20" s="220">
        <f>SUM(BV20:BX20)</f>
        <v>832000</v>
      </c>
      <c r="BZ20" s="27"/>
      <c r="CA20" s="26">
        <v>-10000</v>
      </c>
      <c r="CB20" s="35">
        <f>BK20+CA20</f>
        <v>990000</v>
      </c>
      <c r="CC20" s="26">
        <v>10000</v>
      </c>
      <c r="CD20" s="32"/>
      <c r="CE20" s="200">
        <v>1000000</v>
      </c>
      <c r="CF20" s="31"/>
      <c r="CG20" s="200">
        <v>1000000</v>
      </c>
      <c r="CH20" s="309"/>
      <c r="CI20" s="28">
        <v>1000000</v>
      </c>
      <c r="CJ20" s="28">
        <v>1000000</v>
      </c>
      <c r="CK20" s="28">
        <v>1000000</v>
      </c>
      <c r="CL20" s="309"/>
      <c r="CM20" s="28">
        <v>1000000</v>
      </c>
      <c r="CN20" s="28">
        <v>1000000</v>
      </c>
      <c r="CO20" s="28">
        <v>1000000</v>
      </c>
      <c r="CP20" s="27"/>
      <c r="CQ20" s="252">
        <v>0.01</v>
      </c>
      <c r="CR20" s="253">
        <v>0.1</v>
      </c>
      <c r="CS20" s="33">
        <v>1000000</v>
      </c>
      <c r="CT20" s="252">
        <v>0.01</v>
      </c>
      <c r="CU20" s="253">
        <v>0.1</v>
      </c>
      <c r="CV20" s="33">
        <v>1000000</v>
      </c>
      <c r="CW20" s="253">
        <v>0.1</v>
      </c>
      <c r="CX20" s="33">
        <v>1000000</v>
      </c>
      <c r="CY20" s="27"/>
      <c r="CZ20" s="26">
        <v>8000</v>
      </c>
      <c r="DA20" s="26">
        <v>24000</v>
      </c>
      <c r="DB20" s="26">
        <v>800000</v>
      </c>
      <c r="DC20" s="220">
        <f>SUM(CZ20:DB20)</f>
        <v>832000</v>
      </c>
      <c r="DD20" s="27"/>
      <c r="DE20" s="26">
        <v>-10000</v>
      </c>
      <c r="DF20" s="35">
        <f>CO20+DE20</f>
        <v>990000</v>
      </c>
      <c r="DG20" s="26">
        <v>10000</v>
      </c>
      <c r="DH20" s="32"/>
      <c r="DI20" s="51"/>
    </row>
    <row r="21" spans="1:113" ht="19.5" customHeight="1" x14ac:dyDescent="0.55000000000000004">
      <c r="A21" s="30"/>
      <c r="B21" s="395" t="s">
        <v>8</v>
      </c>
      <c r="C21" s="29">
        <f t="shared" si="12"/>
        <v>5000000</v>
      </c>
      <c r="D21" s="33">
        <v>1000000</v>
      </c>
      <c r="E21" s="33">
        <v>3000000</v>
      </c>
      <c r="F21" s="33">
        <v>1000000</v>
      </c>
      <c r="G21" s="33">
        <v>1000000</v>
      </c>
      <c r="H21" s="34"/>
      <c r="I21" s="252">
        <v>0.01</v>
      </c>
      <c r="J21" s="253">
        <v>0.1</v>
      </c>
      <c r="K21" s="33">
        <v>1000000</v>
      </c>
      <c r="L21" s="252">
        <v>0.01</v>
      </c>
      <c r="M21" s="253">
        <v>0.1</v>
      </c>
      <c r="N21" s="33">
        <v>1000000</v>
      </c>
      <c r="O21" s="253">
        <v>0.1</v>
      </c>
      <c r="P21" s="33">
        <v>1000000</v>
      </c>
      <c r="Q21" s="34"/>
      <c r="R21" s="34">
        <v>8000</v>
      </c>
      <c r="S21" s="34">
        <v>24000</v>
      </c>
      <c r="T21" s="33">
        <v>800000</v>
      </c>
      <c r="U21" s="220">
        <f>SUM(R21:T21)</f>
        <v>832000</v>
      </c>
      <c r="V21" s="32"/>
      <c r="W21" s="200">
        <v>1000000</v>
      </c>
      <c r="X21" s="31"/>
      <c r="Y21" s="200">
        <v>1000000</v>
      </c>
      <c r="Z21" s="309"/>
      <c r="AA21" s="28">
        <v>1000000</v>
      </c>
      <c r="AB21" s="28">
        <v>1000000</v>
      </c>
      <c r="AC21" s="28">
        <v>1000000</v>
      </c>
      <c r="AD21" s="309"/>
      <c r="AE21" s="28">
        <v>1000000</v>
      </c>
      <c r="AF21" s="28">
        <v>1000000</v>
      </c>
      <c r="AG21" s="28">
        <v>1000000</v>
      </c>
      <c r="AH21" s="27"/>
      <c r="AI21" s="252">
        <v>0.01</v>
      </c>
      <c r="AJ21" s="253">
        <v>0.1</v>
      </c>
      <c r="AK21" s="33">
        <v>1000000</v>
      </c>
      <c r="AL21" s="252">
        <v>0.01</v>
      </c>
      <c r="AM21" s="253">
        <v>0.1</v>
      </c>
      <c r="AN21" s="33">
        <v>1000000</v>
      </c>
      <c r="AO21" s="253">
        <v>0.1</v>
      </c>
      <c r="AP21" s="33">
        <v>1000000</v>
      </c>
      <c r="AQ21" s="27"/>
      <c r="AR21" s="26">
        <v>8000</v>
      </c>
      <c r="AS21" s="26">
        <v>24000</v>
      </c>
      <c r="AT21" s="26">
        <v>800000</v>
      </c>
      <c r="AU21" s="220">
        <f>SUM(AR21:AT21)</f>
        <v>832000</v>
      </c>
      <c r="AV21" s="27"/>
      <c r="AW21" s="26">
        <v>-10000</v>
      </c>
      <c r="AX21" s="35">
        <f>AG21+AW21</f>
        <v>990000</v>
      </c>
      <c r="AY21" s="26">
        <v>10000</v>
      </c>
      <c r="AZ21" s="32"/>
      <c r="BA21" s="200">
        <v>1000000</v>
      </c>
      <c r="BB21" s="31"/>
      <c r="BC21" s="200">
        <v>1000000</v>
      </c>
      <c r="BD21" s="309"/>
      <c r="BE21" s="28">
        <v>1000000</v>
      </c>
      <c r="BF21" s="28">
        <v>1000000</v>
      </c>
      <c r="BG21" s="28">
        <v>1000000</v>
      </c>
      <c r="BH21" s="309"/>
      <c r="BI21" s="28">
        <v>1000000</v>
      </c>
      <c r="BJ21" s="28">
        <v>1000000</v>
      </c>
      <c r="BK21" s="28">
        <v>1000000</v>
      </c>
      <c r="BL21" s="27"/>
      <c r="BM21" s="252">
        <v>0.01</v>
      </c>
      <c r="BN21" s="253">
        <v>0.1</v>
      </c>
      <c r="BO21" s="33">
        <v>1000000</v>
      </c>
      <c r="BP21" s="252">
        <v>0.01</v>
      </c>
      <c r="BQ21" s="253">
        <v>0.1</v>
      </c>
      <c r="BR21" s="33">
        <v>1000000</v>
      </c>
      <c r="BS21" s="253">
        <v>0.1</v>
      </c>
      <c r="BT21" s="33">
        <v>1000000</v>
      </c>
      <c r="BU21" s="27"/>
      <c r="BV21" s="26">
        <v>8000</v>
      </c>
      <c r="BW21" s="26">
        <v>24000</v>
      </c>
      <c r="BX21" s="26">
        <v>800000</v>
      </c>
      <c r="BY21" s="220">
        <f>SUM(BV21:BX21)</f>
        <v>832000</v>
      </c>
      <c r="BZ21" s="27"/>
      <c r="CA21" s="26">
        <v>-10000</v>
      </c>
      <c r="CB21" s="35">
        <f>BK21+CA21</f>
        <v>990000</v>
      </c>
      <c r="CC21" s="26">
        <v>10000</v>
      </c>
      <c r="CD21" s="32"/>
      <c r="CE21" s="200">
        <v>1000000</v>
      </c>
      <c r="CF21" s="31"/>
      <c r="CG21" s="200">
        <v>1000000</v>
      </c>
      <c r="CH21" s="309"/>
      <c r="CI21" s="28">
        <v>1000000</v>
      </c>
      <c r="CJ21" s="28">
        <v>1000000</v>
      </c>
      <c r="CK21" s="28">
        <v>1000000</v>
      </c>
      <c r="CL21" s="309"/>
      <c r="CM21" s="28">
        <v>1000000</v>
      </c>
      <c r="CN21" s="28">
        <v>1000000</v>
      </c>
      <c r="CO21" s="28">
        <v>1000000</v>
      </c>
      <c r="CP21" s="27"/>
      <c r="CQ21" s="252">
        <v>0.01</v>
      </c>
      <c r="CR21" s="253">
        <v>0.1</v>
      </c>
      <c r="CS21" s="33">
        <v>1000000</v>
      </c>
      <c r="CT21" s="252">
        <v>0.01</v>
      </c>
      <c r="CU21" s="253">
        <v>0.1</v>
      </c>
      <c r="CV21" s="33">
        <v>1000000</v>
      </c>
      <c r="CW21" s="253">
        <v>0.1</v>
      </c>
      <c r="CX21" s="33">
        <v>1000000</v>
      </c>
      <c r="CY21" s="27"/>
      <c r="CZ21" s="26">
        <v>8000</v>
      </c>
      <c r="DA21" s="26">
        <v>24000</v>
      </c>
      <c r="DB21" s="26">
        <v>800000</v>
      </c>
      <c r="DC21" s="220">
        <f>SUM(CZ21:DB21)</f>
        <v>832000</v>
      </c>
      <c r="DD21" s="27"/>
      <c r="DE21" s="26">
        <v>-10000</v>
      </c>
      <c r="DF21" s="35">
        <f>CO21+DE21</f>
        <v>990000</v>
      </c>
      <c r="DG21" s="26">
        <v>10000</v>
      </c>
      <c r="DH21" s="32"/>
      <c r="DI21" s="51"/>
    </row>
    <row r="22" spans="1:113" ht="19.5" customHeight="1" x14ac:dyDescent="0.55000000000000004">
      <c r="A22" s="30"/>
      <c r="B22" s="395" t="s">
        <v>7</v>
      </c>
      <c r="C22" s="29">
        <f t="shared" si="12"/>
        <v>5000000</v>
      </c>
      <c r="D22" s="33">
        <v>1000000</v>
      </c>
      <c r="E22" s="33">
        <v>3000000</v>
      </c>
      <c r="F22" s="33">
        <v>1000000</v>
      </c>
      <c r="G22" s="33">
        <v>1000000</v>
      </c>
      <c r="H22" s="34"/>
      <c r="I22" s="252">
        <v>0.01</v>
      </c>
      <c r="J22" s="253">
        <v>0.1</v>
      </c>
      <c r="K22" s="33">
        <v>1000000</v>
      </c>
      <c r="L22" s="252">
        <v>0.01</v>
      </c>
      <c r="M22" s="253">
        <v>0.1</v>
      </c>
      <c r="N22" s="33">
        <v>1000000</v>
      </c>
      <c r="O22" s="253">
        <v>0.1</v>
      </c>
      <c r="P22" s="33">
        <v>1000000</v>
      </c>
      <c r="Q22" s="34"/>
      <c r="R22" s="34">
        <v>8000</v>
      </c>
      <c r="S22" s="34">
        <v>24000</v>
      </c>
      <c r="T22" s="33">
        <v>800000</v>
      </c>
      <c r="U22" s="220">
        <f>SUM(R22:T22)</f>
        <v>832000</v>
      </c>
      <c r="V22" s="32"/>
      <c r="W22" s="200">
        <v>1000000</v>
      </c>
      <c r="X22" s="31"/>
      <c r="Y22" s="200">
        <v>1000000</v>
      </c>
      <c r="Z22" s="309"/>
      <c r="AA22" s="28">
        <v>1000000</v>
      </c>
      <c r="AB22" s="28">
        <v>1000000</v>
      </c>
      <c r="AC22" s="28">
        <v>1000000</v>
      </c>
      <c r="AD22" s="309"/>
      <c r="AE22" s="28">
        <v>1000000</v>
      </c>
      <c r="AF22" s="28">
        <v>1000000</v>
      </c>
      <c r="AG22" s="28">
        <v>1000000</v>
      </c>
      <c r="AH22" s="27"/>
      <c r="AI22" s="252">
        <v>0.01</v>
      </c>
      <c r="AJ22" s="253">
        <v>0.1</v>
      </c>
      <c r="AK22" s="33">
        <v>1000000</v>
      </c>
      <c r="AL22" s="252">
        <v>0.01</v>
      </c>
      <c r="AM22" s="253">
        <v>0.1</v>
      </c>
      <c r="AN22" s="33">
        <v>1000000</v>
      </c>
      <c r="AO22" s="253">
        <v>0.1</v>
      </c>
      <c r="AP22" s="33">
        <v>1000000</v>
      </c>
      <c r="AQ22" s="27"/>
      <c r="AR22" s="26">
        <v>8000</v>
      </c>
      <c r="AS22" s="26">
        <v>24000</v>
      </c>
      <c r="AT22" s="26">
        <v>800000</v>
      </c>
      <c r="AU22" s="220">
        <f>SUM(AR22:AT22)</f>
        <v>832000</v>
      </c>
      <c r="AV22" s="27"/>
      <c r="AW22" s="26">
        <v>-10000</v>
      </c>
      <c r="AX22" s="35">
        <f>AG22+AW22</f>
        <v>990000</v>
      </c>
      <c r="AY22" s="26">
        <v>10000</v>
      </c>
      <c r="AZ22" s="32"/>
      <c r="BA22" s="200">
        <v>1000000</v>
      </c>
      <c r="BB22" s="31"/>
      <c r="BC22" s="200">
        <v>1000000</v>
      </c>
      <c r="BD22" s="309"/>
      <c r="BE22" s="28">
        <v>1000000</v>
      </c>
      <c r="BF22" s="28">
        <v>1000000</v>
      </c>
      <c r="BG22" s="28">
        <v>1000000</v>
      </c>
      <c r="BH22" s="309"/>
      <c r="BI22" s="28">
        <v>1000000</v>
      </c>
      <c r="BJ22" s="28">
        <v>1000000</v>
      </c>
      <c r="BK22" s="28">
        <v>1000000</v>
      </c>
      <c r="BL22" s="27"/>
      <c r="BM22" s="252">
        <v>0.01</v>
      </c>
      <c r="BN22" s="253">
        <v>0.1</v>
      </c>
      <c r="BO22" s="33">
        <v>1000000</v>
      </c>
      <c r="BP22" s="252">
        <v>0.01</v>
      </c>
      <c r="BQ22" s="253">
        <v>0.1</v>
      </c>
      <c r="BR22" s="33">
        <v>1000000</v>
      </c>
      <c r="BS22" s="253">
        <v>0.1</v>
      </c>
      <c r="BT22" s="33">
        <v>1000000</v>
      </c>
      <c r="BU22" s="27"/>
      <c r="BV22" s="26">
        <v>8000</v>
      </c>
      <c r="BW22" s="26">
        <v>24000</v>
      </c>
      <c r="BX22" s="26">
        <v>800000</v>
      </c>
      <c r="BY22" s="220">
        <f>SUM(BV22:BX22)</f>
        <v>832000</v>
      </c>
      <c r="BZ22" s="27"/>
      <c r="CA22" s="26">
        <v>-10000</v>
      </c>
      <c r="CB22" s="35">
        <f>BK22+CA22</f>
        <v>990000</v>
      </c>
      <c r="CC22" s="26">
        <v>10000</v>
      </c>
      <c r="CD22" s="32"/>
      <c r="CE22" s="200">
        <v>1000000</v>
      </c>
      <c r="CF22" s="31"/>
      <c r="CG22" s="200">
        <v>1000000</v>
      </c>
      <c r="CH22" s="309"/>
      <c r="CI22" s="28">
        <v>1000000</v>
      </c>
      <c r="CJ22" s="28">
        <v>1000000</v>
      </c>
      <c r="CK22" s="28">
        <v>1000000</v>
      </c>
      <c r="CL22" s="309"/>
      <c r="CM22" s="28">
        <v>1000000</v>
      </c>
      <c r="CN22" s="28">
        <v>1000000</v>
      </c>
      <c r="CO22" s="28">
        <v>1000000</v>
      </c>
      <c r="CP22" s="27"/>
      <c r="CQ22" s="252">
        <v>0.01</v>
      </c>
      <c r="CR22" s="253">
        <v>0.1</v>
      </c>
      <c r="CS22" s="33">
        <v>1000000</v>
      </c>
      <c r="CT22" s="252">
        <v>0.01</v>
      </c>
      <c r="CU22" s="253">
        <v>0.1</v>
      </c>
      <c r="CV22" s="33">
        <v>1000000</v>
      </c>
      <c r="CW22" s="253">
        <v>0.1</v>
      </c>
      <c r="CX22" s="33">
        <v>1000000</v>
      </c>
      <c r="CY22" s="27"/>
      <c r="CZ22" s="26">
        <v>8000</v>
      </c>
      <c r="DA22" s="26">
        <v>24000</v>
      </c>
      <c r="DB22" s="26">
        <v>800000</v>
      </c>
      <c r="DC22" s="220">
        <f>SUM(CZ22:DB22)</f>
        <v>832000</v>
      </c>
      <c r="DD22" s="27"/>
      <c r="DE22" s="26">
        <v>-10000</v>
      </c>
      <c r="DF22" s="35">
        <f>CO22+DE22</f>
        <v>990000</v>
      </c>
      <c r="DG22" s="26">
        <v>10000</v>
      </c>
      <c r="DH22" s="32"/>
      <c r="DI22" s="51"/>
    </row>
    <row r="23" spans="1:113" ht="19.5" customHeight="1" x14ac:dyDescent="0.55000000000000004">
      <c r="A23" s="45"/>
      <c r="B23" s="396" t="s">
        <v>207</v>
      </c>
      <c r="C23" s="41">
        <f>C24+C38+C52+C56+C57</f>
        <v>165000000</v>
      </c>
      <c r="D23" s="48">
        <f>D24+D38+D52+D56+D57</f>
        <v>33000000</v>
      </c>
      <c r="E23" s="48">
        <f>E24+E38+E52+E56+E57</f>
        <v>99000000</v>
      </c>
      <c r="F23" s="48">
        <f>F24+F38+F52+F56+F57</f>
        <v>33000000</v>
      </c>
      <c r="G23" s="48">
        <f>G24+G38+G52+G56+G57</f>
        <v>33000000</v>
      </c>
      <c r="H23" s="398"/>
      <c r="I23" s="259">
        <f>(SUMPRODUCT(I57:I57,K57:K57)+I52*K52+I56*K56+I38*K38+I24*K24)/K23</f>
        <v>0.01</v>
      </c>
      <c r="J23" s="254">
        <f>(SUMPRODUCT(J57:J57,K57:K57)+J56*K56+J52*K52+J38*K38+J24*K24)/K23</f>
        <v>0.1</v>
      </c>
      <c r="K23" s="49">
        <f>K24+K38+K52+K56+K57</f>
        <v>33000000</v>
      </c>
      <c r="L23" s="259">
        <f>(SUMPRODUCT(L57:L57,N57:N57)+L52*N52+L56*N56+L38*N38+L24*N24)/N23</f>
        <v>0.01</v>
      </c>
      <c r="M23" s="254">
        <f>(SUMPRODUCT(M57:M57,N57:N57)+M56*N56+M52*N52+M38*N38+M24*N24)/N23</f>
        <v>0.1</v>
      </c>
      <c r="N23" s="49">
        <f>N24+N38+N52+N56+N57</f>
        <v>33000000</v>
      </c>
      <c r="O23" s="254">
        <f>(SUMPRODUCT(O57:O57,P57:P57)+O56*P56+O52*P52+O38*P38+O24*P24)/P23</f>
        <v>0.1</v>
      </c>
      <c r="P23" s="49">
        <f>P24+P38+P52+P56+P57</f>
        <v>33000000</v>
      </c>
      <c r="Q23" s="398"/>
      <c r="R23" s="48">
        <f>R24+R38+R52+R56+R57</f>
        <v>193000</v>
      </c>
      <c r="S23" s="48">
        <f>S24+S38+S52+S56+S57</f>
        <v>579000</v>
      </c>
      <c r="T23" s="48">
        <f>T24+T38+T52+T56+T57</f>
        <v>19300000</v>
      </c>
      <c r="U23" s="36">
        <f>U24+U38+U52+U56+U57</f>
        <v>20072000</v>
      </c>
      <c r="V23" s="10"/>
      <c r="W23" s="397">
        <f>W24+W38+W52+W56+W57</f>
        <v>33000000</v>
      </c>
      <c r="X23" s="399"/>
      <c r="Y23" s="41">
        <f>Y24+Y38+Y52+Y56+Y57</f>
        <v>33000000</v>
      </c>
      <c r="Z23" s="308"/>
      <c r="AA23" s="40">
        <f>AA24+AA38+AA52+AA56+AA57</f>
        <v>33000000</v>
      </c>
      <c r="AB23" s="40">
        <f>AB24+AB38+AB52+AB56+AB57</f>
        <v>33000000</v>
      </c>
      <c r="AC23" s="40">
        <f>AC24+AC38+AC52+AC56+AC57</f>
        <v>33000000</v>
      </c>
      <c r="AD23" s="308"/>
      <c r="AE23" s="40">
        <f>AE24+AE38+AE52+AE56+AE57</f>
        <v>33000000</v>
      </c>
      <c r="AF23" s="40">
        <f>AF24+AF38+AF52+AF56+AF57</f>
        <v>33000000</v>
      </c>
      <c r="AG23" s="40">
        <f>AG24+AG38+AG52+AG56+AG57</f>
        <v>33000000</v>
      </c>
      <c r="AH23" s="39"/>
      <c r="AI23" s="259">
        <f>(SUMPRODUCT(AI57:AI57,AK57:AK57)+AI52*AK52+AI56*AK56+AI38*AK38+AI24*AK24)/AK23</f>
        <v>0.01</v>
      </c>
      <c r="AJ23" s="254">
        <f>(SUMPRODUCT(AJ57:AJ57,AK57:AK57)+AJ56*AK56+AJ52*AK52+AJ38*AK38+AJ24*AK24)/AK23</f>
        <v>0.1</v>
      </c>
      <c r="AK23" s="49">
        <f>AK24+AK38+AK52+AK56+AK57</f>
        <v>33000000</v>
      </c>
      <c r="AL23" s="259">
        <f>(SUMPRODUCT(AL57:AL57,AN57:AN57)+AL52*AN52+AL56*AN56+AL38*AN38+AL24*AN24)/AN23</f>
        <v>0.01</v>
      </c>
      <c r="AM23" s="254">
        <f>(SUMPRODUCT(AM57:AM57,AN57:AN57)+AM56*AN56+AM52*AN52+AM38*AN38+AM24*AN24)/AN23</f>
        <v>0.1</v>
      </c>
      <c r="AN23" s="49">
        <f>AN24+AN38+AN52+AN56+AN57</f>
        <v>33000000</v>
      </c>
      <c r="AO23" s="254">
        <f>(SUMPRODUCT(AO57:AO57,AP57:AP57)+AO56*AP56+AO52*AP52+AO38*AP38+AO24*AP24)/AP23</f>
        <v>0.1</v>
      </c>
      <c r="AP23" s="49">
        <f>AP24+AP38+AP52+AP56+AP57</f>
        <v>33000000</v>
      </c>
      <c r="AQ23" s="39"/>
      <c r="AR23" s="37">
        <f>AR24+AR38+AR52+AR56+AR57</f>
        <v>362000</v>
      </c>
      <c r="AS23" s="37">
        <f>AS24+AS38+AS52+AS56+AS57</f>
        <v>1086000</v>
      </c>
      <c r="AT23" s="37">
        <f>AT24+AT38+AT52+AT56+AT57</f>
        <v>19300000</v>
      </c>
      <c r="AU23" s="36">
        <f>AU24+AU38+AU52+AU56+AU57</f>
        <v>20748000</v>
      </c>
      <c r="AV23" s="401"/>
      <c r="AW23" s="38">
        <f>AW24+AW38+AW52+AW56+AW57</f>
        <v>-330000</v>
      </c>
      <c r="AX23" s="37">
        <f>AX24+AX38+AX52+AX56+AX57</f>
        <v>32670000</v>
      </c>
      <c r="AY23" s="38">
        <f>AY24+AY38+AY52+AY56+AY57</f>
        <v>330000</v>
      </c>
      <c r="AZ23" s="10"/>
      <c r="BA23" s="397">
        <f>BA24+BA38+BA52+BA56+BA57</f>
        <v>33000000</v>
      </c>
      <c r="BB23" s="399"/>
      <c r="BC23" s="41">
        <f>BC24+BC38+BC52+BC56+BC57</f>
        <v>33000000</v>
      </c>
      <c r="BD23" s="308"/>
      <c r="BE23" s="40">
        <f>BE24+BE38+BE52+BE56+BE57</f>
        <v>33000000</v>
      </c>
      <c r="BF23" s="40">
        <f>BF24+BF38+BF52+BF56+BF57</f>
        <v>33000000</v>
      </c>
      <c r="BG23" s="40">
        <f>BG24+BG38+BG52+BG56+BG57</f>
        <v>33000000</v>
      </c>
      <c r="BH23" s="308"/>
      <c r="BI23" s="40">
        <f>BI24+BI38+BI52+BI56+BI57</f>
        <v>33000000</v>
      </c>
      <c r="BJ23" s="40">
        <f>BJ24+BJ38+BJ52+BJ56+BJ57</f>
        <v>33000000</v>
      </c>
      <c r="BK23" s="40">
        <f>BK24+BK38+BK52+BK56+BK57</f>
        <v>33000000</v>
      </c>
      <c r="BL23" s="39"/>
      <c r="BM23" s="259">
        <f>(SUMPRODUCT(BM57:BM57,BO57:BO57)+BM52*BO52+BM56*BO56+BM38*BO38+BM24*BO24)/BO23</f>
        <v>0.01</v>
      </c>
      <c r="BN23" s="254">
        <f>(SUMPRODUCT(BN57:BN57,BO57:BO57)+BN56*BO56+BN52*BO52+BN38*BO38+BN24*BO24)/BO23</f>
        <v>0.1</v>
      </c>
      <c r="BO23" s="49">
        <f>BO24+BO38+BO52+BO56+BO57</f>
        <v>33000000</v>
      </c>
      <c r="BP23" s="259">
        <f>(SUMPRODUCT(BP57:BP57,BR57:BR57)+BP52*BR52+BP56*BR56+BP38*BR38+BP24*BR24)/BR23</f>
        <v>0.01</v>
      </c>
      <c r="BQ23" s="254">
        <f>(SUMPRODUCT(BQ57:BQ57,BR57:BR57)+BQ56*BR56+BQ52*BR52+BQ38*BR38+BQ24*BR24)/BR23</f>
        <v>0.1</v>
      </c>
      <c r="BR23" s="49">
        <f>BR24+BR38+BR52+BR56+BR57</f>
        <v>33000000</v>
      </c>
      <c r="BS23" s="254">
        <f>(SUMPRODUCT(BS57:BS57,BT57:BT57)+BS56*BT56+BS52*BT52+BS38*BT38+BS24*BT24)/BT23</f>
        <v>0.1</v>
      </c>
      <c r="BT23" s="49">
        <f>BT24+BT38+BT52+BT56+BT57</f>
        <v>33000000</v>
      </c>
      <c r="BU23" s="39"/>
      <c r="BV23" s="37">
        <f>BV24+BV38+BV52+BV56+BV57</f>
        <v>386000</v>
      </c>
      <c r="BW23" s="37">
        <f>BW24+BW38+BW52+BW56+BW57</f>
        <v>1158000</v>
      </c>
      <c r="BX23" s="37">
        <f>BX24+BX38+BX52+BX56+BX57</f>
        <v>19300000</v>
      </c>
      <c r="BY23" s="36">
        <f>BY24+BY38+BY52+BY56+BY57</f>
        <v>20844000</v>
      </c>
      <c r="BZ23" s="401"/>
      <c r="CA23" s="38">
        <f>CA24+CA38+CA52+CA56+CA57</f>
        <v>-330000</v>
      </c>
      <c r="CB23" s="37">
        <f>CB24+CB38+CB52+CB56+CB57</f>
        <v>32670000</v>
      </c>
      <c r="CC23" s="38">
        <f>CC24+CC38+CC52+CC56+CC57</f>
        <v>330000</v>
      </c>
      <c r="CD23" s="10"/>
      <c r="CE23" s="397">
        <f>CE24+CE38+CE52+CE56+CE57</f>
        <v>33000000</v>
      </c>
      <c r="CF23" s="399"/>
      <c r="CG23" s="41">
        <f>CG24+CG38+CG52+CG56+CG57</f>
        <v>33000000</v>
      </c>
      <c r="CH23" s="308"/>
      <c r="CI23" s="40">
        <f>CI24+CI38+CI52+CI56+CI57</f>
        <v>33000000</v>
      </c>
      <c r="CJ23" s="40">
        <f>CJ24+CJ38+CJ52+CJ56+CJ57</f>
        <v>33000000</v>
      </c>
      <c r="CK23" s="40">
        <f>CK24+CK38+CK52+CK56+CK57</f>
        <v>33000000</v>
      </c>
      <c r="CL23" s="308"/>
      <c r="CM23" s="40">
        <f>CM24+CM38+CM52+CM56+CM57</f>
        <v>33000000</v>
      </c>
      <c r="CN23" s="40">
        <f>CN24+CN38+CN52+CN56+CN57</f>
        <v>33000000</v>
      </c>
      <c r="CO23" s="40">
        <f>CO24+CO38+CO52+CO56+CO57</f>
        <v>33000000</v>
      </c>
      <c r="CP23" s="39"/>
      <c r="CQ23" s="259">
        <f>(SUMPRODUCT(CQ57:CQ57,CS57:CS57)+CQ52*CS52+CQ56*CS56+CQ38*CS38+CQ24*CS24)/CS23</f>
        <v>0.01</v>
      </c>
      <c r="CR23" s="254">
        <f>(SUMPRODUCT(CR57:CR57,CS57:CS57)+CR56*CS56+CR52*CS52+CR38*CS38+CR24*CS24)/CS23</f>
        <v>0.1</v>
      </c>
      <c r="CS23" s="49">
        <f>CS24+CS38+CS52+CS56+CS57</f>
        <v>33000000</v>
      </c>
      <c r="CT23" s="259">
        <f>(SUMPRODUCT(CT57:CT57,CV57:CV57)+CT52*CV52+CT56*CV56+CT38*CV38+CT24*CV24)/CV23</f>
        <v>0.01</v>
      </c>
      <c r="CU23" s="254">
        <f>(SUMPRODUCT(CU57:CU57,CV57:CV57)+CU56*CV56+CU52*CV52+CU38*CV38+CU24*CV24)/CV23</f>
        <v>0.1</v>
      </c>
      <c r="CV23" s="49">
        <f>CV24+CV38+CV52+CV56+CV57</f>
        <v>33000000</v>
      </c>
      <c r="CW23" s="254">
        <f>(SUMPRODUCT(CW57:CW57,CX57:CX57)+CW56*CX56+CW52*CX52+CW38*CX38+CW24*CX24)/CX23</f>
        <v>0.1</v>
      </c>
      <c r="CX23" s="49">
        <f>CX24+CX38+CX52+CX56+CX57</f>
        <v>33000000</v>
      </c>
      <c r="CY23" s="39"/>
      <c r="CZ23" s="37">
        <f>CZ24+CZ38+CZ52+CZ56+CZ57</f>
        <v>386000</v>
      </c>
      <c r="DA23" s="37">
        <f>DA24+DA38+DA52+DA56+DA57</f>
        <v>1158000</v>
      </c>
      <c r="DB23" s="37">
        <f>DB24+DB38+DB52+DB56+DB57</f>
        <v>19300000</v>
      </c>
      <c r="DC23" s="36">
        <f>DC24+DC38+DC52+DC56+DC57</f>
        <v>20844000</v>
      </c>
      <c r="DD23" s="401"/>
      <c r="DE23" s="38">
        <f>DE24+DE38+DE52+DE56+DE57</f>
        <v>-330000</v>
      </c>
      <c r="DF23" s="37">
        <f>DF24+DF38+DF52+DF56+DF57</f>
        <v>32670000</v>
      </c>
      <c r="DG23" s="38">
        <f>DG24+DG38+DG52+DG56+DG57</f>
        <v>330000</v>
      </c>
      <c r="DH23" s="10"/>
      <c r="DI23" s="51"/>
    </row>
    <row r="24" spans="1:113" ht="19.5" customHeight="1" x14ac:dyDescent="0.55000000000000004">
      <c r="A24" s="45"/>
      <c r="B24" s="393" t="s">
        <v>16</v>
      </c>
      <c r="C24" s="41">
        <f t="shared" ref="C24" si="13">SUM(D24:F24)</f>
        <v>65000000</v>
      </c>
      <c r="D24" s="48">
        <f>SUM(D25:D37)</f>
        <v>13000000</v>
      </c>
      <c r="E24" s="48">
        <f>SUM(E25:E37)</f>
        <v>39000000</v>
      </c>
      <c r="F24" s="48">
        <f>SUM(F25:F37)</f>
        <v>13000000</v>
      </c>
      <c r="G24" s="48">
        <f>SUM(G25:G37)</f>
        <v>13000000</v>
      </c>
      <c r="H24" s="339"/>
      <c r="I24" s="259">
        <f>SUMPRODUCT(I25:I37,K25:K37)/SUM(K25:K37)</f>
        <v>0.01</v>
      </c>
      <c r="J24" s="254">
        <f>SUMPRODUCT(J25:J37,K25:K37)/SUM(K25:K37)</f>
        <v>0.1</v>
      </c>
      <c r="K24" s="49">
        <f>SUM(K25:K37)</f>
        <v>13000000</v>
      </c>
      <c r="L24" s="254">
        <f>SUMPRODUCT(L25:L37,N25:N37)/SUM(N25:N37)</f>
        <v>0.01</v>
      </c>
      <c r="M24" s="254">
        <f>SUMPRODUCT(M25:M37,N25:N37)/SUM(N25:N37)</f>
        <v>0.1</v>
      </c>
      <c r="N24" s="49">
        <f>SUM(N25:N37)</f>
        <v>13000000</v>
      </c>
      <c r="O24" s="254">
        <f>SUMPRODUCT(O25:O37,P25:P37)/SUM(P25:P37)</f>
        <v>0.1</v>
      </c>
      <c r="P24" s="49">
        <f>SUM(P25:P37)</f>
        <v>13000000</v>
      </c>
      <c r="Q24" s="339"/>
      <c r="R24" s="48">
        <f>SUM(R25:R37)</f>
        <v>78000</v>
      </c>
      <c r="S24" s="48">
        <f>SUM(S25:S37)</f>
        <v>234000</v>
      </c>
      <c r="T24" s="48">
        <f>SUM(T25:T37)</f>
        <v>7800000</v>
      </c>
      <c r="U24" s="36">
        <f>SUM(U25:U37)</f>
        <v>8112000</v>
      </c>
      <c r="V24" s="42"/>
      <c r="W24" s="41">
        <f>SUM(W25:W37)</f>
        <v>13000000</v>
      </c>
      <c r="X24" s="31"/>
      <c r="Y24" s="41">
        <f>SUM(Y25:Y37)</f>
        <v>13000000</v>
      </c>
      <c r="Z24" s="308"/>
      <c r="AA24" s="49">
        <f>SUM(AA25:AA37)</f>
        <v>13000000</v>
      </c>
      <c r="AB24" s="49">
        <f>SUM(AB25:AB37)</f>
        <v>13000000</v>
      </c>
      <c r="AC24" s="49">
        <f>SUM(AC25:AC37)</f>
        <v>13000000</v>
      </c>
      <c r="AD24" s="308"/>
      <c r="AE24" s="49">
        <f>SUM(AE25:AE37)</f>
        <v>13000000</v>
      </c>
      <c r="AF24" s="49">
        <f>SUM(AF25:AF37)</f>
        <v>13000000</v>
      </c>
      <c r="AG24" s="49">
        <f>SUM(AG25:AG37)</f>
        <v>13000000</v>
      </c>
      <c r="AH24" s="39"/>
      <c r="AI24" s="259">
        <f>SUMPRODUCT(AI25:AI37,AK25:AK37)/SUM(AK25:AK37)</f>
        <v>0.01</v>
      </c>
      <c r="AJ24" s="254">
        <f>SUMPRODUCT(AJ25:AJ37,AK25:AK37)/SUM(AK25:AK37)</f>
        <v>0.1</v>
      </c>
      <c r="AK24" s="49">
        <f>SUM(AK25:AK37)</f>
        <v>13000000</v>
      </c>
      <c r="AL24" s="254">
        <f>SUMPRODUCT(AL25:AL37,AN25:AN37)/SUM(AN25:AN37)</f>
        <v>0.01</v>
      </c>
      <c r="AM24" s="254">
        <f>SUMPRODUCT(AM25:AM37,AN25:AN37)/SUM(AN25:AN37)</f>
        <v>0.1</v>
      </c>
      <c r="AN24" s="49">
        <f>SUM(AN25:AN37)</f>
        <v>13000000</v>
      </c>
      <c r="AO24" s="254">
        <f>SUMPRODUCT(AO25:AO37,AP25:AP37)/SUM(AP25:AP37)</f>
        <v>0.1</v>
      </c>
      <c r="AP24" s="49">
        <f>SUM(AP25:AP37)</f>
        <v>13000000</v>
      </c>
      <c r="AQ24" s="39"/>
      <c r="AR24" s="37">
        <f>SUM(AR25:AR37)</f>
        <v>156000</v>
      </c>
      <c r="AS24" s="37">
        <f>SUM(AS25:AS37)</f>
        <v>468000</v>
      </c>
      <c r="AT24" s="37">
        <f>SUM(AT25:AT37)</f>
        <v>7800000</v>
      </c>
      <c r="AU24" s="36">
        <f>SUM(AU25:AU37)</f>
        <v>8424000</v>
      </c>
      <c r="AV24" s="39"/>
      <c r="AW24" s="38">
        <f>SUM(AW25:AW37)</f>
        <v>-130000</v>
      </c>
      <c r="AX24" s="37">
        <f>SUM(AX25:AX37)</f>
        <v>12870000</v>
      </c>
      <c r="AY24" s="38">
        <f>SUM(AY25:AY37)</f>
        <v>130000</v>
      </c>
      <c r="AZ24" s="42"/>
      <c r="BA24" s="41">
        <f>SUM(BA25:BA37)</f>
        <v>13000000</v>
      </c>
      <c r="BB24" s="31"/>
      <c r="BC24" s="41">
        <f>SUM(BC25:BC37)</f>
        <v>13000000</v>
      </c>
      <c r="BD24" s="308"/>
      <c r="BE24" s="49">
        <f>SUM(BE25:BE37)</f>
        <v>13000000</v>
      </c>
      <c r="BF24" s="49">
        <f>SUM(BF25:BF37)</f>
        <v>13000000</v>
      </c>
      <c r="BG24" s="49">
        <f>SUM(BG25:BG37)</f>
        <v>13000000</v>
      </c>
      <c r="BH24" s="308"/>
      <c r="BI24" s="49">
        <f>SUM(BI25:BI37)</f>
        <v>13000000</v>
      </c>
      <c r="BJ24" s="49">
        <f>SUM(BJ25:BJ37)</f>
        <v>13000000</v>
      </c>
      <c r="BK24" s="49">
        <f>SUM(BK25:BK37)</f>
        <v>13000000</v>
      </c>
      <c r="BL24" s="39"/>
      <c r="BM24" s="259">
        <f>SUMPRODUCT(BM25:BM37,BO25:BO37)/SUM(BO25:BO37)</f>
        <v>0.01</v>
      </c>
      <c r="BN24" s="254">
        <f>SUMPRODUCT(BN25:BN37,BO25:BO37)/SUM(BO25:BO37)</f>
        <v>0.1</v>
      </c>
      <c r="BO24" s="49">
        <f>SUM(BO25:BO37)</f>
        <v>13000000</v>
      </c>
      <c r="BP24" s="254">
        <f>SUMPRODUCT(BP25:BP37,BR25:BR37)/SUM(BR25:BR37)</f>
        <v>0.01</v>
      </c>
      <c r="BQ24" s="254">
        <f>SUMPRODUCT(BQ25:BQ37,BR25:BR37)/SUM(BR25:BR37)</f>
        <v>0.1</v>
      </c>
      <c r="BR24" s="49">
        <f>SUM(BR25:BR37)</f>
        <v>13000000</v>
      </c>
      <c r="BS24" s="254">
        <f>SUMPRODUCT(BS25:BS37,BT25:BT37)/SUM(BT25:BT37)</f>
        <v>0.1</v>
      </c>
      <c r="BT24" s="49">
        <f>SUM(BT25:BT37)</f>
        <v>13000000</v>
      </c>
      <c r="BU24" s="39"/>
      <c r="BV24" s="37">
        <f>SUM(BV25:BV37)</f>
        <v>156000</v>
      </c>
      <c r="BW24" s="37">
        <f>SUM(BW25:BW37)</f>
        <v>468000</v>
      </c>
      <c r="BX24" s="37">
        <f>SUM(BX25:BX37)</f>
        <v>7800000</v>
      </c>
      <c r="BY24" s="36">
        <f>SUM(BY25:BY37)</f>
        <v>8424000</v>
      </c>
      <c r="BZ24" s="39"/>
      <c r="CA24" s="38">
        <f>SUM(CA25:CA37)</f>
        <v>-130000</v>
      </c>
      <c r="CB24" s="37">
        <f>SUM(CB25:CB37)</f>
        <v>12870000</v>
      </c>
      <c r="CC24" s="38">
        <f>SUM(CC25:CC37)</f>
        <v>130000</v>
      </c>
      <c r="CD24" s="42"/>
      <c r="CE24" s="41">
        <f>SUM(CE25:CE37)</f>
        <v>13000000</v>
      </c>
      <c r="CF24" s="31"/>
      <c r="CG24" s="41">
        <f>SUM(CG25:CG37)</f>
        <v>13000000</v>
      </c>
      <c r="CH24" s="308"/>
      <c r="CI24" s="49">
        <f>SUM(CI25:CI37)</f>
        <v>13000000</v>
      </c>
      <c r="CJ24" s="49">
        <f>SUM(CJ25:CJ37)</f>
        <v>13000000</v>
      </c>
      <c r="CK24" s="49">
        <f>SUM(CK25:CK37)</f>
        <v>13000000</v>
      </c>
      <c r="CL24" s="308"/>
      <c r="CM24" s="49">
        <f>SUM(CM25:CM37)</f>
        <v>13000000</v>
      </c>
      <c r="CN24" s="49">
        <f>SUM(CN25:CN37)</f>
        <v>13000000</v>
      </c>
      <c r="CO24" s="49">
        <f>SUM(CO25:CO37)</f>
        <v>13000000</v>
      </c>
      <c r="CP24" s="39"/>
      <c r="CQ24" s="259">
        <f>SUMPRODUCT(CQ25:CQ37,CS25:CS37)/SUM(CS25:CS37)</f>
        <v>0.01</v>
      </c>
      <c r="CR24" s="254">
        <f>SUMPRODUCT(CR25:CR37,CS25:CS37)/SUM(CS25:CS37)</f>
        <v>0.1</v>
      </c>
      <c r="CS24" s="49">
        <f>SUM(CS25:CS37)</f>
        <v>13000000</v>
      </c>
      <c r="CT24" s="254">
        <f>SUMPRODUCT(CT25:CT37,CV25:CV37)/SUM(CV25:CV37)</f>
        <v>0.01</v>
      </c>
      <c r="CU24" s="254">
        <f>SUMPRODUCT(CU25:CU37,CV25:CV37)/SUM(CV25:CV37)</f>
        <v>0.1</v>
      </c>
      <c r="CV24" s="49">
        <f>SUM(CV25:CV37)</f>
        <v>13000000</v>
      </c>
      <c r="CW24" s="254">
        <f>SUMPRODUCT(CW25:CW37,CX25:CX37)/SUM(CX25:CX37)</f>
        <v>0.1</v>
      </c>
      <c r="CX24" s="49">
        <f>SUM(CX25:CX37)</f>
        <v>13000000</v>
      </c>
      <c r="CY24" s="39"/>
      <c r="CZ24" s="37">
        <f>SUM(CZ25:CZ37)</f>
        <v>156000</v>
      </c>
      <c r="DA24" s="37">
        <f>SUM(DA25:DA37)</f>
        <v>468000</v>
      </c>
      <c r="DB24" s="37">
        <f>SUM(DB25:DB37)</f>
        <v>7800000</v>
      </c>
      <c r="DC24" s="36">
        <f>SUM(DC25:DC37)</f>
        <v>8424000</v>
      </c>
      <c r="DD24" s="39"/>
      <c r="DE24" s="38">
        <f>SUM(DE25:DE37)</f>
        <v>-130000</v>
      </c>
      <c r="DF24" s="37">
        <f>SUM(DF25:DF37)</f>
        <v>12870000</v>
      </c>
      <c r="DG24" s="38">
        <f>SUM(DG25:DG37)</f>
        <v>130000</v>
      </c>
      <c r="DH24" s="42"/>
      <c r="DI24" s="51"/>
    </row>
    <row r="25" spans="1:113" ht="19.5" customHeight="1" x14ac:dyDescent="0.55000000000000004">
      <c r="A25" s="45"/>
      <c r="B25" s="394" t="s">
        <v>151</v>
      </c>
      <c r="C25" s="29">
        <f t="shared" ref="C25" si="14">SUM(D25:F25)</f>
        <v>5000000</v>
      </c>
      <c r="D25" s="33">
        <v>1000000</v>
      </c>
      <c r="E25" s="33">
        <v>3000000</v>
      </c>
      <c r="F25" s="33">
        <v>1000000</v>
      </c>
      <c r="G25" s="33">
        <v>1000000</v>
      </c>
      <c r="H25" s="34"/>
      <c r="I25" s="252">
        <v>0.01</v>
      </c>
      <c r="J25" s="253">
        <v>0.1</v>
      </c>
      <c r="K25" s="33">
        <v>1000000</v>
      </c>
      <c r="L25" s="252">
        <v>0.01</v>
      </c>
      <c r="M25" s="253">
        <v>0.1</v>
      </c>
      <c r="N25" s="33">
        <v>1000000</v>
      </c>
      <c r="O25" s="253">
        <v>0.1</v>
      </c>
      <c r="P25" s="33">
        <v>1000000</v>
      </c>
      <c r="Q25" s="34"/>
      <c r="R25" s="34">
        <v>6000</v>
      </c>
      <c r="S25" s="34">
        <v>18000</v>
      </c>
      <c r="T25" s="34">
        <v>600000</v>
      </c>
      <c r="U25" s="220">
        <f t="shared" ref="U25:U37" si="15">SUM(R25:T25)</f>
        <v>624000</v>
      </c>
      <c r="V25" s="32"/>
      <c r="W25" s="200">
        <v>1000000</v>
      </c>
      <c r="X25" s="31"/>
      <c r="Y25" s="200">
        <v>1000000</v>
      </c>
      <c r="Z25" s="309"/>
      <c r="AA25" s="28">
        <v>1000000</v>
      </c>
      <c r="AB25" s="28">
        <v>1000000</v>
      </c>
      <c r="AC25" s="28">
        <v>1000000</v>
      </c>
      <c r="AD25" s="309"/>
      <c r="AE25" s="28">
        <v>1000000</v>
      </c>
      <c r="AF25" s="28">
        <v>1000000</v>
      </c>
      <c r="AG25" s="28">
        <v>1000000</v>
      </c>
      <c r="AH25" s="27"/>
      <c r="AI25" s="252">
        <v>0.01</v>
      </c>
      <c r="AJ25" s="253">
        <v>0.1</v>
      </c>
      <c r="AK25" s="33">
        <v>1000000</v>
      </c>
      <c r="AL25" s="252">
        <v>0.01</v>
      </c>
      <c r="AM25" s="253">
        <v>0.1</v>
      </c>
      <c r="AN25" s="33">
        <v>1000000</v>
      </c>
      <c r="AO25" s="253">
        <v>0.1</v>
      </c>
      <c r="AP25" s="33">
        <v>1000000</v>
      </c>
      <c r="AQ25" s="27"/>
      <c r="AR25" s="26">
        <v>12000</v>
      </c>
      <c r="AS25" s="26">
        <v>36000</v>
      </c>
      <c r="AT25" s="26">
        <v>600000</v>
      </c>
      <c r="AU25" s="220">
        <f t="shared" ref="AU25:AU37" si="16">SUM(AR25:AT25)</f>
        <v>648000</v>
      </c>
      <c r="AV25" s="27"/>
      <c r="AW25" s="26">
        <v>-10000</v>
      </c>
      <c r="AX25" s="35">
        <f>AG25+AW25</f>
        <v>990000</v>
      </c>
      <c r="AY25" s="26">
        <v>10000</v>
      </c>
      <c r="AZ25" s="32"/>
      <c r="BA25" s="200">
        <v>1000000</v>
      </c>
      <c r="BB25" s="31"/>
      <c r="BC25" s="200">
        <v>1000000</v>
      </c>
      <c r="BD25" s="309"/>
      <c r="BE25" s="28">
        <v>1000000</v>
      </c>
      <c r="BF25" s="28">
        <v>1000000</v>
      </c>
      <c r="BG25" s="28">
        <v>1000000</v>
      </c>
      <c r="BH25" s="309"/>
      <c r="BI25" s="28">
        <v>1000000</v>
      </c>
      <c r="BJ25" s="28">
        <v>1000000</v>
      </c>
      <c r="BK25" s="28">
        <v>1000000</v>
      </c>
      <c r="BL25" s="27"/>
      <c r="BM25" s="252">
        <v>0.01</v>
      </c>
      <c r="BN25" s="253">
        <v>0.1</v>
      </c>
      <c r="BO25" s="33">
        <v>1000000</v>
      </c>
      <c r="BP25" s="252">
        <v>0.01</v>
      </c>
      <c r="BQ25" s="253">
        <v>0.1</v>
      </c>
      <c r="BR25" s="33">
        <v>1000000</v>
      </c>
      <c r="BS25" s="253">
        <v>0.1</v>
      </c>
      <c r="BT25" s="33">
        <v>1000000</v>
      </c>
      <c r="BU25" s="27"/>
      <c r="BV25" s="26">
        <v>12000</v>
      </c>
      <c r="BW25" s="26">
        <v>36000</v>
      </c>
      <c r="BX25" s="26">
        <v>600000</v>
      </c>
      <c r="BY25" s="220">
        <f t="shared" ref="BY25:BY37" si="17">SUM(BV25:BX25)</f>
        <v>648000</v>
      </c>
      <c r="BZ25" s="27"/>
      <c r="CA25" s="33">
        <v>-10000</v>
      </c>
      <c r="CB25" s="35">
        <f t="shared" ref="CB25:CB37" si="18">BK25+CA25</f>
        <v>990000</v>
      </c>
      <c r="CC25" s="26">
        <v>10000</v>
      </c>
      <c r="CD25" s="32"/>
      <c r="CE25" s="200">
        <v>1000000</v>
      </c>
      <c r="CF25" s="31"/>
      <c r="CG25" s="200">
        <v>1000000</v>
      </c>
      <c r="CH25" s="309"/>
      <c r="CI25" s="28">
        <v>1000000</v>
      </c>
      <c r="CJ25" s="28">
        <v>1000000</v>
      </c>
      <c r="CK25" s="28">
        <v>1000000</v>
      </c>
      <c r="CL25" s="309"/>
      <c r="CM25" s="28">
        <v>1000000</v>
      </c>
      <c r="CN25" s="28">
        <v>1000000</v>
      </c>
      <c r="CO25" s="28">
        <v>1000000</v>
      </c>
      <c r="CP25" s="27"/>
      <c r="CQ25" s="252">
        <v>0.01</v>
      </c>
      <c r="CR25" s="253">
        <v>0.1</v>
      </c>
      <c r="CS25" s="33">
        <v>1000000</v>
      </c>
      <c r="CT25" s="252">
        <v>0.01</v>
      </c>
      <c r="CU25" s="253">
        <v>0.1</v>
      </c>
      <c r="CV25" s="33">
        <v>1000000</v>
      </c>
      <c r="CW25" s="253">
        <v>0.1</v>
      </c>
      <c r="CX25" s="33">
        <v>1000000</v>
      </c>
      <c r="CY25" s="27"/>
      <c r="CZ25" s="26">
        <v>12000</v>
      </c>
      <c r="DA25" s="26">
        <v>36000</v>
      </c>
      <c r="DB25" s="26">
        <v>600000</v>
      </c>
      <c r="DC25" s="220">
        <f t="shared" ref="DC25:DC37" si="19">SUM(CZ25:DB25)</f>
        <v>648000</v>
      </c>
      <c r="DD25" s="27"/>
      <c r="DE25" s="26">
        <v>-10000</v>
      </c>
      <c r="DF25" s="35">
        <f>CO25+DE25</f>
        <v>990000</v>
      </c>
      <c r="DG25" s="26">
        <v>10000</v>
      </c>
      <c r="DH25" s="32"/>
      <c r="DI25" s="51"/>
    </row>
    <row r="26" spans="1:113" ht="19.5" customHeight="1" x14ac:dyDescent="0.55000000000000004">
      <c r="A26" s="45"/>
      <c r="B26" s="394" t="s">
        <v>178</v>
      </c>
      <c r="C26" s="29">
        <f t="shared" ref="C26:C28" si="20">SUM(D26:F26)</f>
        <v>5000000</v>
      </c>
      <c r="D26" s="33">
        <v>1000000</v>
      </c>
      <c r="E26" s="33">
        <v>3000000</v>
      </c>
      <c r="F26" s="33">
        <v>1000000</v>
      </c>
      <c r="G26" s="33">
        <v>1000000</v>
      </c>
      <c r="H26" s="34"/>
      <c r="I26" s="252">
        <v>0.01</v>
      </c>
      <c r="J26" s="253">
        <v>0.1</v>
      </c>
      <c r="K26" s="33">
        <v>1000000</v>
      </c>
      <c r="L26" s="252">
        <v>0.01</v>
      </c>
      <c r="M26" s="253">
        <v>0.1</v>
      </c>
      <c r="N26" s="33">
        <v>1000000</v>
      </c>
      <c r="O26" s="253">
        <v>0.1</v>
      </c>
      <c r="P26" s="33">
        <v>1000000</v>
      </c>
      <c r="Q26" s="34"/>
      <c r="R26" s="34">
        <v>6000</v>
      </c>
      <c r="S26" s="34">
        <v>18000</v>
      </c>
      <c r="T26" s="34">
        <v>600000</v>
      </c>
      <c r="U26" s="220">
        <f t="shared" si="15"/>
        <v>624000</v>
      </c>
      <c r="V26" s="32"/>
      <c r="W26" s="200">
        <v>1000000</v>
      </c>
      <c r="X26" s="31"/>
      <c r="Y26" s="200">
        <v>1000000</v>
      </c>
      <c r="Z26" s="309"/>
      <c r="AA26" s="28">
        <v>1000000</v>
      </c>
      <c r="AB26" s="28">
        <v>1000000</v>
      </c>
      <c r="AC26" s="28">
        <v>1000000</v>
      </c>
      <c r="AD26" s="309"/>
      <c r="AE26" s="28">
        <v>1000000</v>
      </c>
      <c r="AF26" s="28">
        <v>1000000</v>
      </c>
      <c r="AG26" s="28">
        <v>1000000</v>
      </c>
      <c r="AH26" s="27"/>
      <c r="AI26" s="252">
        <v>0.01</v>
      </c>
      <c r="AJ26" s="253">
        <v>0.1</v>
      </c>
      <c r="AK26" s="33">
        <v>1000000</v>
      </c>
      <c r="AL26" s="252">
        <v>0.01</v>
      </c>
      <c r="AM26" s="253">
        <v>0.1</v>
      </c>
      <c r="AN26" s="33">
        <v>1000000</v>
      </c>
      <c r="AO26" s="253">
        <v>0.1</v>
      </c>
      <c r="AP26" s="33">
        <v>1000000</v>
      </c>
      <c r="AQ26" s="27"/>
      <c r="AR26" s="26">
        <v>12000</v>
      </c>
      <c r="AS26" s="26">
        <v>36000</v>
      </c>
      <c r="AT26" s="26">
        <v>600000</v>
      </c>
      <c r="AU26" s="220">
        <f t="shared" si="16"/>
        <v>648000</v>
      </c>
      <c r="AV26" s="27"/>
      <c r="AW26" s="26">
        <v>-10000</v>
      </c>
      <c r="AX26" s="35">
        <f t="shared" ref="AX26:AX37" si="21">AG26+AW26</f>
        <v>990000</v>
      </c>
      <c r="AY26" s="26">
        <v>10000</v>
      </c>
      <c r="AZ26" s="32"/>
      <c r="BA26" s="200">
        <v>1000000</v>
      </c>
      <c r="BB26" s="31"/>
      <c r="BC26" s="200">
        <v>1000000</v>
      </c>
      <c r="BD26" s="309"/>
      <c r="BE26" s="28">
        <v>1000000</v>
      </c>
      <c r="BF26" s="28">
        <v>1000000</v>
      </c>
      <c r="BG26" s="28">
        <v>1000000</v>
      </c>
      <c r="BH26" s="309"/>
      <c r="BI26" s="28">
        <v>1000000</v>
      </c>
      <c r="BJ26" s="28">
        <v>1000000</v>
      </c>
      <c r="BK26" s="28">
        <v>1000000</v>
      </c>
      <c r="BL26" s="27"/>
      <c r="BM26" s="252">
        <v>0.01</v>
      </c>
      <c r="BN26" s="253">
        <v>0.1</v>
      </c>
      <c r="BO26" s="33">
        <v>1000000</v>
      </c>
      <c r="BP26" s="252">
        <v>0.01</v>
      </c>
      <c r="BQ26" s="253">
        <v>0.1</v>
      </c>
      <c r="BR26" s="33">
        <v>1000000</v>
      </c>
      <c r="BS26" s="253">
        <v>0.1</v>
      </c>
      <c r="BT26" s="33">
        <v>1000000</v>
      </c>
      <c r="BU26" s="27"/>
      <c r="BV26" s="26">
        <v>12000</v>
      </c>
      <c r="BW26" s="26">
        <v>36000</v>
      </c>
      <c r="BX26" s="26">
        <v>600000</v>
      </c>
      <c r="BY26" s="220">
        <f t="shared" si="17"/>
        <v>648000</v>
      </c>
      <c r="BZ26" s="27"/>
      <c r="CA26" s="33">
        <v>-10000</v>
      </c>
      <c r="CB26" s="35">
        <f t="shared" si="18"/>
        <v>990000</v>
      </c>
      <c r="CC26" s="26">
        <v>10000</v>
      </c>
      <c r="CD26" s="32"/>
      <c r="CE26" s="200">
        <v>1000000</v>
      </c>
      <c r="CF26" s="31"/>
      <c r="CG26" s="200">
        <v>1000000</v>
      </c>
      <c r="CH26" s="309"/>
      <c r="CI26" s="28">
        <v>1000000</v>
      </c>
      <c r="CJ26" s="28">
        <v>1000000</v>
      </c>
      <c r="CK26" s="28">
        <v>1000000</v>
      </c>
      <c r="CL26" s="309"/>
      <c r="CM26" s="28">
        <v>1000000</v>
      </c>
      <c r="CN26" s="28">
        <v>1000000</v>
      </c>
      <c r="CO26" s="28">
        <v>1000000</v>
      </c>
      <c r="CP26" s="27"/>
      <c r="CQ26" s="252">
        <v>0.01</v>
      </c>
      <c r="CR26" s="253">
        <v>0.1</v>
      </c>
      <c r="CS26" s="33">
        <v>1000000</v>
      </c>
      <c r="CT26" s="252">
        <v>0.01</v>
      </c>
      <c r="CU26" s="253">
        <v>0.1</v>
      </c>
      <c r="CV26" s="33">
        <v>1000000</v>
      </c>
      <c r="CW26" s="253">
        <v>0.1</v>
      </c>
      <c r="CX26" s="33">
        <v>1000000</v>
      </c>
      <c r="CY26" s="27"/>
      <c r="CZ26" s="26">
        <v>12000</v>
      </c>
      <c r="DA26" s="26">
        <v>36000</v>
      </c>
      <c r="DB26" s="26">
        <v>600000</v>
      </c>
      <c r="DC26" s="220">
        <f t="shared" si="19"/>
        <v>648000</v>
      </c>
      <c r="DD26" s="27"/>
      <c r="DE26" s="26">
        <v>-10000</v>
      </c>
      <c r="DF26" s="35">
        <f t="shared" ref="DF26:DF37" si="22">CO26+DE26</f>
        <v>990000</v>
      </c>
      <c r="DG26" s="26">
        <v>10000</v>
      </c>
      <c r="DH26" s="32"/>
      <c r="DI26" s="31"/>
    </row>
    <row r="27" spans="1:113" ht="19.5" customHeight="1" x14ac:dyDescent="0.55000000000000004">
      <c r="A27" s="45"/>
      <c r="B27" s="394" t="s">
        <v>192</v>
      </c>
      <c r="C27" s="29">
        <f t="shared" si="20"/>
        <v>5000000</v>
      </c>
      <c r="D27" s="33">
        <v>1000000</v>
      </c>
      <c r="E27" s="33">
        <v>3000000</v>
      </c>
      <c r="F27" s="33">
        <v>1000000</v>
      </c>
      <c r="G27" s="33">
        <v>1000000</v>
      </c>
      <c r="H27" s="34"/>
      <c r="I27" s="252">
        <v>0.01</v>
      </c>
      <c r="J27" s="253">
        <v>0.1</v>
      </c>
      <c r="K27" s="33">
        <v>1000000</v>
      </c>
      <c r="L27" s="252">
        <v>0.01</v>
      </c>
      <c r="M27" s="253">
        <v>0.1</v>
      </c>
      <c r="N27" s="33">
        <v>1000000</v>
      </c>
      <c r="O27" s="253">
        <v>0.1</v>
      </c>
      <c r="P27" s="33">
        <v>1000000</v>
      </c>
      <c r="Q27" s="34"/>
      <c r="R27" s="34">
        <v>6000</v>
      </c>
      <c r="S27" s="34">
        <v>18000</v>
      </c>
      <c r="T27" s="34">
        <v>600000</v>
      </c>
      <c r="U27" s="220">
        <f t="shared" si="15"/>
        <v>624000</v>
      </c>
      <c r="V27" s="32"/>
      <c r="W27" s="200">
        <v>1000000</v>
      </c>
      <c r="X27" s="31"/>
      <c r="Y27" s="200">
        <v>1000000</v>
      </c>
      <c r="Z27" s="309"/>
      <c r="AA27" s="28">
        <v>1000000</v>
      </c>
      <c r="AB27" s="28">
        <v>1000000</v>
      </c>
      <c r="AC27" s="28">
        <v>1000000</v>
      </c>
      <c r="AD27" s="309"/>
      <c r="AE27" s="28">
        <v>1000000</v>
      </c>
      <c r="AF27" s="28">
        <v>1000000</v>
      </c>
      <c r="AG27" s="28">
        <v>1000000</v>
      </c>
      <c r="AH27" s="27"/>
      <c r="AI27" s="252">
        <v>0.01</v>
      </c>
      <c r="AJ27" s="253">
        <v>0.1</v>
      </c>
      <c r="AK27" s="33">
        <v>1000000</v>
      </c>
      <c r="AL27" s="252">
        <v>0.01</v>
      </c>
      <c r="AM27" s="253">
        <v>0.1</v>
      </c>
      <c r="AN27" s="33">
        <v>1000000</v>
      </c>
      <c r="AO27" s="253">
        <v>0.1</v>
      </c>
      <c r="AP27" s="33">
        <v>1000000</v>
      </c>
      <c r="AQ27" s="27"/>
      <c r="AR27" s="26">
        <v>12000</v>
      </c>
      <c r="AS27" s="26">
        <v>36000</v>
      </c>
      <c r="AT27" s="26">
        <v>600000</v>
      </c>
      <c r="AU27" s="220">
        <f t="shared" si="16"/>
        <v>648000</v>
      </c>
      <c r="AV27" s="27"/>
      <c r="AW27" s="26">
        <v>-10000</v>
      </c>
      <c r="AX27" s="35">
        <f t="shared" si="21"/>
        <v>990000</v>
      </c>
      <c r="AY27" s="26">
        <v>10000</v>
      </c>
      <c r="AZ27" s="32"/>
      <c r="BA27" s="200">
        <v>1000000</v>
      </c>
      <c r="BB27" s="31"/>
      <c r="BC27" s="200">
        <v>1000000</v>
      </c>
      <c r="BD27" s="309"/>
      <c r="BE27" s="28">
        <v>1000000</v>
      </c>
      <c r="BF27" s="28">
        <v>1000000</v>
      </c>
      <c r="BG27" s="28">
        <v>1000000</v>
      </c>
      <c r="BH27" s="309"/>
      <c r="BI27" s="28">
        <v>1000000</v>
      </c>
      <c r="BJ27" s="28">
        <v>1000000</v>
      </c>
      <c r="BK27" s="28">
        <v>1000000</v>
      </c>
      <c r="BL27" s="27"/>
      <c r="BM27" s="252">
        <v>0.01</v>
      </c>
      <c r="BN27" s="253">
        <v>0.1</v>
      </c>
      <c r="BO27" s="33">
        <v>1000000</v>
      </c>
      <c r="BP27" s="252">
        <v>0.01</v>
      </c>
      <c r="BQ27" s="253">
        <v>0.1</v>
      </c>
      <c r="BR27" s="33">
        <v>1000000</v>
      </c>
      <c r="BS27" s="253">
        <v>0.1</v>
      </c>
      <c r="BT27" s="33">
        <v>1000000</v>
      </c>
      <c r="BU27" s="27"/>
      <c r="BV27" s="26">
        <v>12000</v>
      </c>
      <c r="BW27" s="26">
        <v>36000</v>
      </c>
      <c r="BX27" s="26">
        <v>600000</v>
      </c>
      <c r="BY27" s="220">
        <f t="shared" si="17"/>
        <v>648000</v>
      </c>
      <c r="BZ27" s="27"/>
      <c r="CA27" s="33">
        <v>-10000</v>
      </c>
      <c r="CB27" s="35">
        <f t="shared" si="18"/>
        <v>990000</v>
      </c>
      <c r="CC27" s="26">
        <v>10000</v>
      </c>
      <c r="CD27" s="32"/>
      <c r="CE27" s="200">
        <v>1000000</v>
      </c>
      <c r="CF27" s="31"/>
      <c r="CG27" s="200">
        <v>1000000</v>
      </c>
      <c r="CH27" s="309"/>
      <c r="CI27" s="28">
        <v>1000000</v>
      </c>
      <c r="CJ27" s="28">
        <v>1000000</v>
      </c>
      <c r="CK27" s="28">
        <v>1000000</v>
      </c>
      <c r="CL27" s="309"/>
      <c r="CM27" s="28">
        <v>1000000</v>
      </c>
      <c r="CN27" s="28">
        <v>1000000</v>
      </c>
      <c r="CO27" s="28">
        <v>1000000</v>
      </c>
      <c r="CP27" s="27"/>
      <c r="CQ27" s="252">
        <v>0.01</v>
      </c>
      <c r="CR27" s="253">
        <v>0.1</v>
      </c>
      <c r="CS27" s="33">
        <v>1000000</v>
      </c>
      <c r="CT27" s="252">
        <v>0.01</v>
      </c>
      <c r="CU27" s="253">
        <v>0.1</v>
      </c>
      <c r="CV27" s="33">
        <v>1000000</v>
      </c>
      <c r="CW27" s="253">
        <v>0.1</v>
      </c>
      <c r="CX27" s="33">
        <v>1000000</v>
      </c>
      <c r="CY27" s="27"/>
      <c r="CZ27" s="26">
        <v>12000</v>
      </c>
      <c r="DA27" s="26">
        <v>36000</v>
      </c>
      <c r="DB27" s="26">
        <v>600000</v>
      </c>
      <c r="DC27" s="220">
        <f t="shared" si="19"/>
        <v>648000</v>
      </c>
      <c r="DD27" s="27"/>
      <c r="DE27" s="26">
        <v>-10000</v>
      </c>
      <c r="DF27" s="35">
        <f t="shared" si="22"/>
        <v>990000</v>
      </c>
      <c r="DG27" s="26">
        <v>10000</v>
      </c>
      <c r="DH27" s="32"/>
      <c r="DI27" s="31"/>
    </row>
    <row r="28" spans="1:113" ht="19.5" customHeight="1" x14ac:dyDescent="0.55000000000000004">
      <c r="A28" s="45"/>
      <c r="B28" s="394" t="s">
        <v>159</v>
      </c>
      <c r="C28" s="29">
        <f t="shared" si="20"/>
        <v>5000000</v>
      </c>
      <c r="D28" s="33">
        <v>1000000</v>
      </c>
      <c r="E28" s="33">
        <v>3000000</v>
      </c>
      <c r="F28" s="33">
        <v>1000000</v>
      </c>
      <c r="G28" s="33">
        <v>1000000</v>
      </c>
      <c r="H28" s="34"/>
      <c r="I28" s="252">
        <v>0.01</v>
      </c>
      <c r="J28" s="253">
        <v>0.1</v>
      </c>
      <c r="K28" s="33">
        <v>1000000</v>
      </c>
      <c r="L28" s="252">
        <v>0.01</v>
      </c>
      <c r="M28" s="253">
        <v>0.1</v>
      </c>
      <c r="N28" s="33">
        <v>1000000</v>
      </c>
      <c r="O28" s="253">
        <v>0.1</v>
      </c>
      <c r="P28" s="33">
        <v>1000000</v>
      </c>
      <c r="Q28" s="34"/>
      <c r="R28" s="34">
        <v>6000</v>
      </c>
      <c r="S28" s="34">
        <v>18000</v>
      </c>
      <c r="T28" s="33">
        <v>600000</v>
      </c>
      <c r="U28" s="220">
        <f t="shared" si="15"/>
        <v>624000</v>
      </c>
      <c r="V28" s="32"/>
      <c r="W28" s="200">
        <v>1000000</v>
      </c>
      <c r="X28" s="31"/>
      <c r="Y28" s="200">
        <v>1000000</v>
      </c>
      <c r="Z28" s="309"/>
      <c r="AA28" s="28">
        <v>1000000</v>
      </c>
      <c r="AB28" s="28">
        <v>1000000</v>
      </c>
      <c r="AC28" s="28">
        <v>1000000</v>
      </c>
      <c r="AD28" s="309"/>
      <c r="AE28" s="28">
        <v>1000000</v>
      </c>
      <c r="AF28" s="28">
        <v>1000000</v>
      </c>
      <c r="AG28" s="28">
        <v>1000000</v>
      </c>
      <c r="AH28" s="27"/>
      <c r="AI28" s="252">
        <v>0.01</v>
      </c>
      <c r="AJ28" s="253">
        <v>0.1</v>
      </c>
      <c r="AK28" s="33">
        <v>1000000</v>
      </c>
      <c r="AL28" s="252">
        <v>0.01</v>
      </c>
      <c r="AM28" s="253">
        <v>0.1</v>
      </c>
      <c r="AN28" s="33">
        <v>1000000</v>
      </c>
      <c r="AO28" s="253">
        <v>0.1</v>
      </c>
      <c r="AP28" s="33">
        <v>1000000</v>
      </c>
      <c r="AQ28" s="27"/>
      <c r="AR28" s="26">
        <v>12000</v>
      </c>
      <c r="AS28" s="26">
        <v>36000</v>
      </c>
      <c r="AT28" s="26">
        <v>600000</v>
      </c>
      <c r="AU28" s="220">
        <f t="shared" si="16"/>
        <v>648000</v>
      </c>
      <c r="AV28" s="27"/>
      <c r="AW28" s="26">
        <v>-10000</v>
      </c>
      <c r="AX28" s="35">
        <f t="shared" si="21"/>
        <v>990000</v>
      </c>
      <c r="AY28" s="26">
        <v>10000</v>
      </c>
      <c r="AZ28" s="32"/>
      <c r="BA28" s="200">
        <v>1000000</v>
      </c>
      <c r="BB28" s="31"/>
      <c r="BC28" s="200">
        <v>1000000</v>
      </c>
      <c r="BD28" s="309"/>
      <c r="BE28" s="28">
        <v>1000000</v>
      </c>
      <c r="BF28" s="28">
        <v>1000000</v>
      </c>
      <c r="BG28" s="28">
        <v>1000000</v>
      </c>
      <c r="BH28" s="309"/>
      <c r="BI28" s="28">
        <v>1000000</v>
      </c>
      <c r="BJ28" s="28">
        <v>1000000</v>
      </c>
      <c r="BK28" s="28">
        <v>1000000</v>
      </c>
      <c r="BL28" s="27"/>
      <c r="BM28" s="252">
        <v>0.01</v>
      </c>
      <c r="BN28" s="253">
        <v>0.1</v>
      </c>
      <c r="BO28" s="33">
        <v>1000000</v>
      </c>
      <c r="BP28" s="252">
        <v>0.01</v>
      </c>
      <c r="BQ28" s="253">
        <v>0.1</v>
      </c>
      <c r="BR28" s="33">
        <v>1000000</v>
      </c>
      <c r="BS28" s="253">
        <v>0.1</v>
      </c>
      <c r="BT28" s="33">
        <v>1000000</v>
      </c>
      <c r="BU28" s="27"/>
      <c r="BV28" s="26">
        <v>12000</v>
      </c>
      <c r="BW28" s="26">
        <v>36000</v>
      </c>
      <c r="BX28" s="26">
        <v>600000</v>
      </c>
      <c r="BY28" s="220">
        <f t="shared" si="17"/>
        <v>648000</v>
      </c>
      <c r="BZ28" s="27"/>
      <c r="CA28" s="33">
        <v>-10000</v>
      </c>
      <c r="CB28" s="35">
        <f t="shared" si="18"/>
        <v>990000</v>
      </c>
      <c r="CC28" s="26">
        <v>10000</v>
      </c>
      <c r="CD28" s="32"/>
      <c r="CE28" s="200">
        <v>1000000</v>
      </c>
      <c r="CF28" s="31"/>
      <c r="CG28" s="200">
        <v>1000000</v>
      </c>
      <c r="CH28" s="309"/>
      <c r="CI28" s="28">
        <v>1000000</v>
      </c>
      <c r="CJ28" s="28">
        <v>1000000</v>
      </c>
      <c r="CK28" s="28">
        <v>1000000</v>
      </c>
      <c r="CL28" s="309"/>
      <c r="CM28" s="28">
        <v>1000000</v>
      </c>
      <c r="CN28" s="28">
        <v>1000000</v>
      </c>
      <c r="CO28" s="28">
        <v>1000000</v>
      </c>
      <c r="CP28" s="27"/>
      <c r="CQ28" s="252">
        <v>0.01</v>
      </c>
      <c r="CR28" s="253">
        <v>0.1</v>
      </c>
      <c r="CS28" s="33">
        <v>1000000</v>
      </c>
      <c r="CT28" s="252">
        <v>0.01</v>
      </c>
      <c r="CU28" s="253">
        <v>0.1</v>
      </c>
      <c r="CV28" s="33">
        <v>1000000</v>
      </c>
      <c r="CW28" s="253">
        <v>0.1</v>
      </c>
      <c r="CX28" s="33">
        <v>1000000</v>
      </c>
      <c r="CY28" s="27"/>
      <c r="CZ28" s="26">
        <v>12000</v>
      </c>
      <c r="DA28" s="26">
        <v>36000</v>
      </c>
      <c r="DB28" s="26">
        <v>600000</v>
      </c>
      <c r="DC28" s="220">
        <f t="shared" si="19"/>
        <v>648000</v>
      </c>
      <c r="DD28" s="27"/>
      <c r="DE28" s="26">
        <v>-10000</v>
      </c>
      <c r="DF28" s="35">
        <f t="shared" si="22"/>
        <v>990000</v>
      </c>
      <c r="DG28" s="26">
        <v>10000</v>
      </c>
      <c r="DH28" s="32"/>
      <c r="DI28" s="31"/>
    </row>
    <row r="29" spans="1:113" ht="19.5" customHeight="1" x14ac:dyDescent="0.55000000000000004">
      <c r="A29" s="45"/>
      <c r="B29" s="394" t="s">
        <v>193</v>
      </c>
      <c r="C29" s="29">
        <f t="shared" ref="C29:C34" si="23">SUM(D29:F29)</f>
        <v>5000000</v>
      </c>
      <c r="D29" s="33">
        <v>1000000</v>
      </c>
      <c r="E29" s="33">
        <v>3000000</v>
      </c>
      <c r="F29" s="33">
        <v>1000000</v>
      </c>
      <c r="G29" s="33">
        <v>1000000</v>
      </c>
      <c r="H29" s="34"/>
      <c r="I29" s="252">
        <v>0.01</v>
      </c>
      <c r="J29" s="253">
        <v>0.1</v>
      </c>
      <c r="K29" s="33">
        <v>1000000</v>
      </c>
      <c r="L29" s="252">
        <v>0.01</v>
      </c>
      <c r="M29" s="253">
        <v>0.1</v>
      </c>
      <c r="N29" s="33">
        <v>1000000</v>
      </c>
      <c r="O29" s="253">
        <v>0.1</v>
      </c>
      <c r="P29" s="33">
        <v>1000000</v>
      </c>
      <c r="Q29" s="34"/>
      <c r="R29" s="34">
        <v>6000</v>
      </c>
      <c r="S29" s="34">
        <v>18000</v>
      </c>
      <c r="T29" s="33">
        <v>600000</v>
      </c>
      <c r="U29" s="220">
        <f t="shared" si="15"/>
        <v>624000</v>
      </c>
      <c r="V29" s="32"/>
      <c r="W29" s="200">
        <v>1000000</v>
      </c>
      <c r="X29" s="31"/>
      <c r="Y29" s="200">
        <v>1000000</v>
      </c>
      <c r="Z29" s="309"/>
      <c r="AA29" s="28">
        <v>1000000</v>
      </c>
      <c r="AB29" s="28">
        <v>1000000</v>
      </c>
      <c r="AC29" s="28">
        <v>1000000</v>
      </c>
      <c r="AD29" s="309"/>
      <c r="AE29" s="28">
        <v>1000000</v>
      </c>
      <c r="AF29" s="28">
        <v>1000000</v>
      </c>
      <c r="AG29" s="28">
        <v>1000000</v>
      </c>
      <c r="AH29" s="27"/>
      <c r="AI29" s="252">
        <v>0.01</v>
      </c>
      <c r="AJ29" s="253">
        <v>0.1</v>
      </c>
      <c r="AK29" s="33">
        <v>1000000</v>
      </c>
      <c r="AL29" s="252">
        <v>0.01</v>
      </c>
      <c r="AM29" s="253">
        <v>0.1</v>
      </c>
      <c r="AN29" s="33">
        <v>1000000</v>
      </c>
      <c r="AO29" s="253">
        <v>0.1</v>
      </c>
      <c r="AP29" s="33">
        <v>1000000</v>
      </c>
      <c r="AQ29" s="27"/>
      <c r="AR29" s="26">
        <v>12000</v>
      </c>
      <c r="AS29" s="26">
        <v>36000</v>
      </c>
      <c r="AT29" s="26">
        <v>600000</v>
      </c>
      <c r="AU29" s="220">
        <f t="shared" si="16"/>
        <v>648000</v>
      </c>
      <c r="AV29" s="27"/>
      <c r="AW29" s="26">
        <v>-10000</v>
      </c>
      <c r="AX29" s="35">
        <f t="shared" si="21"/>
        <v>990000</v>
      </c>
      <c r="AY29" s="26">
        <v>10000</v>
      </c>
      <c r="AZ29" s="32"/>
      <c r="BA29" s="200">
        <v>1000000</v>
      </c>
      <c r="BB29" s="31"/>
      <c r="BC29" s="200">
        <v>1000000</v>
      </c>
      <c r="BD29" s="309"/>
      <c r="BE29" s="28">
        <v>1000000</v>
      </c>
      <c r="BF29" s="28">
        <v>1000000</v>
      </c>
      <c r="BG29" s="28">
        <v>1000000</v>
      </c>
      <c r="BH29" s="309"/>
      <c r="BI29" s="28">
        <v>1000000</v>
      </c>
      <c r="BJ29" s="28">
        <v>1000000</v>
      </c>
      <c r="BK29" s="28">
        <v>1000000</v>
      </c>
      <c r="BL29" s="27"/>
      <c r="BM29" s="252">
        <v>0.01</v>
      </c>
      <c r="BN29" s="253">
        <v>0.1</v>
      </c>
      <c r="BO29" s="33">
        <v>1000000</v>
      </c>
      <c r="BP29" s="252">
        <v>0.01</v>
      </c>
      <c r="BQ29" s="253">
        <v>0.1</v>
      </c>
      <c r="BR29" s="33">
        <v>1000000</v>
      </c>
      <c r="BS29" s="253">
        <v>0.1</v>
      </c>
      <c r="BT29" s="33">
        <v>1000000</v>
      </c>
      <c r="BU29" s="27"/>
      <c r="BV29" s="26">
        <v>12000</v>
      </c>
      <c r="BW29" s="26">
        <v>36000</v>
      </c>
      <c r="BX29" s="26">
        <v>600000</v>
      </c>
      <c r="BY29" s="220">
        <f t="shared" si="17"/>
        <v>648000</v>
      </c>
      <c r="BZ29" s="27"/>
      <c r="CA29" s="33">
        <v>-10000</v>
      </c>
      <c r="CB29" s="35">
        <f t="shared" si="18"/>
        <v>990000</v>
      </c>
      <c r="CC29" s="26">
        <v>10000</v>
      </c>
      <c r="CD29" s="32"/>
      <c r="CE29" s="200">
        <v>1000000</v>
      </c>
      <c r="CF29" s="31"/>
      <c r="CG29" s="200">
        <v>1000000</v>
      </c>
      <c r="CH29" s="309"/>
      <c r="CI29" s="28">
        <v>1000000</v>
      </c>
      <c r="CJ29" s="28">
        <v>1000000</v>
      </c>
      <c r="CK29" s="28">
        <v>1000000</v>
      </c>
      <c r="CL29" s="309"/>
      <c r="CM29" s="28">
        <v>1000000</v>
      </c>
      <c r="CN29" s="28">
        <v>1000000</v>
      </c>
      <c r="CO29" s="28">
        <v>1000000</v>
      </c>
      <c r="CP29" s="27"/>
      <c r="CQ29" s="252">
        <v>0.01</v>
      </c>
      <c r="CR29" s="253">
        <v>0.1</v>
      </c>
      <c r="CS29" s="33">
        <v>1000000</v>
      </c>
      <c r="CT29" s="252">
        <v>0.01</v>
      </c>
      <c r="CU29" s="253">
        <v>0.1</v>
      </c>
      <c r="CV29" s="33">
        <v>1000000</v>
      </c>
      <c r="CW29" s="253">
        <v>0.1</v>
      </c>
      <c r="CX29" s="33">
        <v>1000000</v>
      </c>
      <c r="CY29" s="27"/>
      <c r="CZ29" s="26">
        <v>12000</v>
      </c>
      <c r="DA29" s="26">
        <v>36000</v>
      </c>
      <c r="DB29" s="26">
        <v>600000</v>
      </c>
      <c r="DC29" s="220">
        <f t="shared" si="19"/>
        <v>648000</v>
      </c>
      <c r="DD29" s="27"/>
      <c r="DE29" s="26">
        <v>-10000</v>
      </c>
      <c r="DF29" s="35">
        <f t="shared" si="22"/>
        <v>990000</v>
      </c>
      <c r="DG29" s="26">
        <v>10000</v>
      </c>
      <c r="DH29" s="32"/>
      <c r="DI29" s="31"/>
    </row>
    <row r="30" spans="1:113" ht="19.5" customHeight="1" x14ac:dyDescent="0.55000000000000004">
      <c r="A30" s="45"/>
      <c r="B30" s="394" t="s">
        <v>179</v>
      </c>
      <c r="C30" s="29">
        <f t="shared" si="23"/>
        <v>5000000</v>
      </c>
      <c r="D30" s="33">
        <v>1000000</v>
      </c>
      <c r="E30" s="33">
        <v>3000000</v>
      </c>
      <c r="F30" s="33">
        <v>1000000</v>
      </c>
      <c r="G30" s="33">
        <v>1000000</v>
      </c>
      <c r="H30" s="34"/>
      <c r="I30" s="252">
        <v>0.01</v>
      </c>
      <c r="J30" s="253">
        <v>0.1</v>
      </c>
      <c r="K30" s="33">
        <v>1000000</v>
      </c>
      <c r="L30" s="252">
        <v>0.01</v>
      </c>
      <c r="M30" s="253">
        <v>0.1</v>
      </c>
      <c r="N30" s="33">
        <v>1000000</v>
      </c>
      <c r="O30" s="253">
        <v>0.1</v>
      </c>
      <c r="P30" s="33">
        <v>1000000</v>
      </c>
      <c r="Q30" s="34"/>
      <c r="R30" s="34">
        <v>6000</v>
      </c>
      <c r="S30" s="34">
        <v>18000</v>
      </c>
      <c r="T30" s="33">
        <v>600000</v>
      </c>
      <c r="U30" s="220">
        <f t="shared" si="15"/>
        <v>624000</v>
      </c>
      <c r="V30" s="32"/>
      <c r="W30" s="200">
        <v>1000000</v>
      </c>
      <c r="X30" s="31"/>
      <c r="Y30" s="200">
        <v>1000000</v>
      </c>
      <c r="Z30" s="309"/>
      <c r="AA30" s="28">
        <v>1000000</v>
      </c>
      <c r="AB30" s="28">
        <v>1000000</v>
      </c>
      <c r="AC30" s="28">
        <v>1000000</v>
      </c>
      <c r="AD30" s="309"/>
      <c r="AE30" s="28">
        <v>1000000</v>
      </c>
      <c r="AF30" s="28">
        <v>1000000</v>
      </c>
      <c r="AG30" s="28">
        <v>1000000</v>
      </c>
      <c r="AH30" s="27"/>
      <c r="AI30" s="252">
        <v>0.01</v>
      </c>
      <c r="AJ30" s="253">
        <v>0.1</v>
      </c>
      <c r="AK30" s="33">
        <v>1000000</v>
      </c>
      <c r="AL30" s="252">
        <v>0.01</v>
      </c>
      <c r="AM30" s="253">
        <v>0.1</v>
      </c>
      <c r="AN30" s="33">
        <v>1000000</v>
      </c>
      <c r="AO30" s="253">
        <v>0.1</v>
      </c>
      <c r="AP30" s="33">
        <v>1000000</v>
      </c>
      <c r="AQ30" s="27"/>
      <c r="AR30" s="26">
        <v>12000</v>
      </c>
      <c r="AS30" s="26">
        <v>36000</v>
      </c>
      <c r="AT30" s="26">
        <v>600000</v>
      </c>
      <c r="AU30" s="220">
        <f t="shared" si="16"/>
        <v>648000</v>
      </c>
      <c r="AV30" s="27"/>
      <c r="AW30" s="26">
        <v>-10000</v>
      </c>
      <c r="AX30" s="35">
        <f t="shared" si="21"/>
        <v>990000</v>
      </c>
      <c r="AY30" s="26">
        <v>10000</v>
      </c>
      <c r="AZ30" s="32"/>
      <c r="BA30" s="200">
        <v>1000000</v>
      </c>
      <c r="BB30" s="31"/>
      <c r="BC30" s="200">
        <v>1000000</v>
      </c>
      <c r="BD30" s="309"/>
      <c r="BE30" s="28">
        <v>1000000</v>
      </c>
      <c r="BF30" s="28">
        <v>1000000</v>
      </c>
      <c r="BG30" s="28">
        <v>1000000</v>
      </c>
      <c r="BH30" s="309"/>
      <c r="BI30" s="28">
        <v>1000000</v>
      </c>
      <c r="BJ30" s="28">
        <v>1000000</v>
      </c>
      <c r="BK30" s="28">
        <v>1000000</v>
      </c>
      <c r="BL30" s="27"/>
      <c r="BM30" s="252">
        <v>0.01</v>
      </c>
      <c r="BN30" s="253">
        <v>0.1</v>
      </c>
      <c r="BO30" s="33">
        <v>1000000</v>
      </c>
      <c r="BP30" s="252">
        <v>0.01</v>
      </c>
      <c r="BQ30" s="253">
        <v>0.1</v>
      </c>
      <c r="BR30" s="33">
        <v>1000000</v>
      </c>
      <c r="BS30" s="253">
        <v>0.1</v>
      </c>
      <c r="BT30" s="33">
        <v>1000000</v>
      </c>
      <c r="BU30" s="27"/>
      <c r="BV30" s="26">
        <v>12000</v>
      </c>
      <c r="BW30" s="26">
        <v>36000</v>
      </c>
      <c r="BX30" s="26">
        <v>600000</v>
      </c>
      <c r="BY30" s="220">
        <f t="shared" si="17"/>
        <v>648000</v>
      </c>
      <c r="BZ30" s="27"/>
      <c r="CA30" s="33">
        <v>-10000</v>
      </c>
      <c r="CB30" s="35">
        <f t="shared" si="18"/>
        <v>990000</v>
      </c>
      <c r="CC30" s="26">
        <v>10000</v>
      </c>
      <c r="CD30" s="32"/>
      <c r="CE30" s="200">
        <v>1000000</v>
      </c>
      <c r="CF30" s="31"/>
      <c r="CG30" s="200">
        <v>1000000</v>
      </c>
      <c r="CH30" s="309"/>
      <c r="CI30" s="28">
        <v>1000000</v>
      </c>
      <c r="CJ30" s="28">
        <v>1000000</v>
      </c>
      <c r="CK30" s="28">
        <v>1000000</v>
      </c>
      <c r="CL30" s="309"/>
      <c r="CM30" s="28">
        <v>1000000</v>
      </c>
      <c r="CN30" s="28">
        <v>1000000</v>
      </c>
      <c r="CO30" s="28">
        <v>1000000</v>
      </c>
      <c r="CP30" s="27"/>
      <c r="CQ30" s="252">
        <v>0.01</v>
      </c>
      <c r="CR30" s="253">
        <v>0.1</v>
      </c>
      <c r="CS30" s="33">
        <v>1000000</v>
      </c>
      <c r="CT30" s="252">
        <v>0.01</v>
      </c>
      <c r="CU30" s="253">
        <v>0.1</v>
      </c>
      <c r="CV30" s="33">
        <v>1000000</v>
      </c>
      <c r="CW30" s="253">
        <v>0.1</v>
      </c>
      <c r="CX30" s="33">
        <v>1000000</v>
      </c>
      <c r="CY30" s="27"/>
      <c r="CZ30" s="26">
        <v>12000</v>
      </c>
      <c r="DA30" s="26">
        <v>36000</v>
      </c>
      <c r="DB30" s="26">
        <v>600000</v>
      </c>
      <c r="DC30" s="220">
        <f t="shared" si="19"/>
        <v>648000</v>
      </c>
      <c r="DD30" s="27"/>
      <c r="DE30" s="26">
        <v>-10000</v>
      </c>
      <c r="DF30" s="35">
        <f t="shared" si="22"/>
        <v>990000</v>
      </c>
      <c r="DG30" s="26">
        <v>10000</v>
      </c>
      <c r="DH30" s="32"/>
      <c r="DI30" s="31"/>
    </row>
    <row r="31" spans="1:113" ht="19.5" customHeight="1" x14ac:dyDescent="0.55000000000000004">
      <c r="A31" s="45"/>
      <c r="B31" s="394" t="s">
        <v>152</v>
      </c>
      <c r="C31" s="29">
        <f t="shared" si="23"/>
        <v>5000000</v>
      </c>
      <c r="D31" s="33">
        <v>1000000</v>
      </c>
      <c r="E31" s="33">
        <v>3000000</v>
      </c>
      <c r="F31" s="33">
        <v>1000000</v>
      </c>
      <c r="G31" s="33">
        <v>1000000</v>
      </c>
      <c r="H31" s="34"/>
      <c r="I31" s="252">
        <v>0.01</v>
      </c>
      <c r="J31" s="253">
        <v>0.1</v>
      </c>
      <c r="K31" s="33">
        <v>1000000</v>
      </c>
      <c r="L31" s="252">
        <v>0.01</v>
      </c>
      <c r="M31" s="253">
        <v>0.1</v>
      </c>
      <c r="N31" s="33">
        <v>1000000</v>
      </c>
      <c r="O31" s="253">
        <v>0.1</v>
      </c>
      <c r="P31" s="33">
        <v>1000000</v>
      </c>
      <c r="Q31" s="34"/>
      <c r="R31" s="34">
        <v>6000</v>
      </c>
      <c r="S31" s="34">
        <v>18000</v>
      </c>
      <c r="T31" s="33">
        <v>600000</v>
      </c>
      <c r="U31" s="220">
        <f t="shared" si="15"/>
        <v>624000</v>
      </c>
      <c r="V31" s="32"/>
      <c r="W31" s="200">
        <v>1000000</v>
      </c>
      <c r="X31" s="31"/>
      <c r="Y31" s="200">
        <v>1000000</v>
      </c>
      <c r="Z31" s="309"/>
      <c r="AA31" s="28">
        <v>1000000</v>
      </c>
      <c r="AB31" s="28">
        <v>1000000</v>
      </c>
      <c r="AC31" s="28">
        <v>1000000</v>
      </c>
      <c r="AD31" s="309"/>
      <c r="AE31" s="28">
        <v>1000000</v>
      </c>
      <c r="AF31" s="28">
        <v>1000000</v>
      </c>
      <c r="AG31" s="28">
        <v>1000000</v>
      </c>
      <c r="AH31" s="27"/>
      <c r="AI31" s="252">
        <v>0.01</v>
      </c>
      <c r="AJ31" s="253">
        <v>0.1</v>
      </c>
      <c r="AK31" s="33">
        <v>1000000</v>
      </c>
      <c r="AL31" s="252">
        <v>0.01</v>
      </c>
      <c r="AM31" s="253">
        <v>0.1</v>
      </c>
      <c r="AN31" s="33">
        <v>1000000</v>
      </c>
      <c r="AO31" s="253">
        <v>0.1</v>
      </c>
      <c r="AP31" s="33">
        <v>1000000</v>
      </c>
      <c r="AQ31" s="27"/>
      <c r="AR31" s="26">
        <v>12000</v>
      </c>
      <c r="AS31" s="26">
        <v>36000</v>
      </c>
      <c r="AT31" s="26">
        <v>600000</v>
      </c>
      <c r="AU31" s="220">
        <f t="shared" si="16"/>
        <v>648000</v>
      </c>
      <c r="AV31" s="27"/>
      <c r="AW31" s="26">
        <v>-10000</v>
      </c>
      <c r="AX31" s="35">
        <f t="shared" si="21"/>
        <v>990000</v>
      </c>
      <c r="AY31" s="26">
        <v>10000</v>
      </c>
      <c r="AZ31" s="32"/>
      <c r="BA31" s="200">
        <v>1000000</v>
      </c>
      <c r="BB31" s="31"/>
      <c r="BC31" s="200">
        <v>1000000</v>
      </c>
      <c r="BD31" s="309"/>
      <c r="BE31" s="28">
        <v>1000000</v>
      </c>
      <c r="BF31" s="28">
        <v>1000000</v>
      </c>
      <c r="BG31" s="28">
        <v>1000000</v>
      </c>
      <c r="BH31" s="309"/>
      <c r="BI31" s="28">
        <v>1000000</v>
      </c>
      <c r="BJ31" s="28">
        <v>1000000</v>
      </c>
      <c r="BK31" s="28">
        <v>1000000</v>
      </c>
      <c r="BL31" s="27"/>
      <c r="BM31" s="252">
        <v>0.01</v>
      </c>
      <c r="BN31" s="253">
        <v>0.1</v>
      </c>
      <c r="BO31" s="33">
        <v>1000000</v>
      </c>
      <c r="BP31" s="252">
        <v>0.01</v>
      </c>
      <c r="BQ31" s="253">
        <v>0.1</v>
      </c>
      <c r="BR31" s="33">
        <v>1000000</v>
      </c>
      <c r="BS31" s="253">
        <v>0.1</v>
      </c>
      <c r="BT31" s="33">
        <v>1000000</v>
      </c>
      <c r="BU31" s="27"/>
      <c r="BV31" s="26">
        <v>12000</v>
      </c>
      <c r="BW31" s="26">
        <v>36000</v>
      </c>
      <c r="BX31" s="26">
        <v>600000</v>
      </c>
      <c r="BY31" s="220">
        <f t="shared" si="17"/>
        <v>648000</v>
      </c>
      <c r="BZ31" s="27"/>
      <c r="CA31" s="33">
        <v>-10000</v>
      </c>
      <c r="CB31" s="35">
        <f t="shared" si="18"/>
        <v>990000</v>
      </c>
      <c r="CC31" s="26">
        <v>10000</v>
      </c>
      <c r="CD31" s="32"/>
      <c r="CE31" s="200">
        <v>1000000</v>
      </c>
      <c r="CF31" s="31"/>
      <c r="CG31" s="200">
        <v>1000000</v>
      </c>
      <c r="CH31" s="309"/>
      <c r="CI31" s="28">
        <v>1000000</v>
      </c>
      <c r="CJ31" s="28">
        <v>1000000</v>
      </c>
      <c r="CK31" s="28">
        <v>1000000</v>
      </c>
      <c r="CL31" s="309"/>
      <c r="CM31" s="28">
        <v>1000000</v>
      </c>
      <c r="CN31" s="28">
        <v>1000000</v>
      </c>
      <c r="CO31" s="28">
        <v>1000000</v>
      </c>
      <c r="CP31" s="27"/>
      <c r="CQ31" s="252">
        <v>0.01</v>
      </c>
      <c r="CR31" s="253">
        <v>0.1</v>
      </c>
      <c r="CS31" s="33">
        <v>1000000</v>
      </c>
      <c r="CT31" s="252">
        <v>0.01</v>
      </c>
      <c r="CU31" s="253">
        <v>0.1</v>
      </c>
      <c r="CV31" s="33">
        <v>1000000</v>
      </c>
      <c r="CW31" s="253">
        <v>0.1</v>
      </c>
      <c r="CX31" s="33">
        <v>1000000</v>
      </c>
      <c r="CY31" s="27"/>
      <c r="CZ31" s="26">
        <v>12000</v>
      </c>
      <c r="DA31" s="26">
        <v>36000</v>
      </c>
      <c r="DB31" s="26">
        <v>600000</v>
      </c>
      <c r="DC31" s="220">
        <f t="shared" si="19"/>
        <v>648000</v>
      </c>
      <c r="DD31" s="27"/>
      <c r="DE31" s="26">
        <v>-10000</v>
      </c>
      <c r="DF31" s="35">
        <f t="shared" si="22"/>
        <v>990000</v>
      </c>
      <c r="DG31" s="26">
        <v>10000</v>
      </c>
      <c r="DH31" s="32"/>
      <c r="DI31" s="31"/>
    </row>
    <row r="32" spans="1:113" ht="19.5" customHeight="1" x14ac:dyDescent="0.55000000000000004">
      <c r="A32" s="45"/>
      <c r="B32" s="394" t="s">
        <v>153</v>
      </c>
      <c r="C32" s="29">
        <f t="shared" si="23"/>
        <v>5000000</v>
      </c>
      <c r="D32" s="33">
        <v>1000000</v>
      </c>
      <c r="E32" s="33">
        <v>3000000</v>
      </c>
      <c r="F32" s="33">
        <v>1000000</v>
      </c>
      <c r="G32" s="33">
        <v>1000000</v>
      </c>
      <c r="H32" s="34"/>
      <c r="I32" s="252">
        <v>0.01</v>
      </c>
      <c r="J32" s="253">
        <v>0.1</v>
      </c>
      <c r="K32" s="33">
        <v>1000000</v>
      </c>
      <c r="L32" s="252">
        <v>0.01</v>
      </c>
      <c r="M32" s="253">
        <v>0.1</v>
      </c>
      <c r="N32" s="33">
        <v>1000000</v>
      </c>
      <c r="O32" s="253">
        <v>0.1</v>
      </c>
      <c r="P32" s="33">
        <v>1000000</v>
      </c>
      <c r="Q32" s="34"/>
      <c r="R32" s="34">
        <v>6000</v>
      </c>
      <c r="S32" s="34">
        <v>18000</v>
      </c>
      <c r="T32" s="33">
        <v>600000</v>
      </c>
      <c r="U32" s="220">
        <f t="shared" si="15"/>
        <v>624000</v>
      </c>
      <c r="V32" s="32"/>
      <c r="W32" s="200">
        <v>1000000</v>
      </c>
      <c r="X32" s="31"/>
      <c r="Y32" s="200">
        <v>1000000</v>
      </c>
      <c r="Z32" s="309"/>
      <c r="AA32" s="28">
        <v>1000000</v>
      </c>
      <c r="AB32" s="28">
        <v>1000000</v>
      </c>
      <c r="AC32" s="28">
        <v>1000000</v>
      </c>
      <c r="AD32" s="309"/>
      <c r="AE32" s="28">
        <v>1000000</v>
      </c>
      <c r="AF32" s="28">
        <v>1000000</v>
      </c>
      <c r="AG32" s="28">
        <v>1000000</v>
      </c>
      <c r="AH32" s="27"/>
      <c r="AI32" s="252">
        <v>0.01</v>
      </c>
      <c r="AJ32" s="253">
        <v>0.1</v>
      </c>
      <c r="AK32" s="33">
        <v>1000000</v>
      </c>
      <c r="AL32" s="252">
        <v>0.01</v>
      </c>
      <c r="AM32" s="253">
        <v>0.1</v>
      </c>
      <c r="AN32" s="33">
        <v>1000000</v>
      </c>
      <c r="AO32" s="253">
        <v>0.1</v>
      </c>
      <c r="AP32" s="33">
        <v>1000000</v>
      </c>
      <c r="AQ32" s="27"/>
      <c r="AR32" s="26">
        <v>12000</v>
      </c>
      <c r="AS32" s="26">
        <v>36000</v>
      </c>
      <c r="AT32" s="26">
        <v>600000</v>
      </c>
      <c r="AU32" s="220">
        <f t="shared" si="16"/>
        <v>648000</v>
      </c>
      <c r="AV32" s="27"/>
      <c r="AW32" s="26">
        <v>-10000</v>
      </c>
      <c r="AX32" s="35">
        <f t="shared" si="21"/>
        <v>990000</v>
      </c>
      <c r="AY32" s="26">
        <v>10000</v>
      </c>
      <c r="AZ32" s="32"/>
      <c r="BA32" s="200">
        <v>1000000</v>
      </c>
      <c r="BB32" s="31"/>
      <c r="BC32" s="200">
        <v>1000000</v>
      </c>
      <c r="BD32" s="309"/>
      <c r="BE32" s="28">
        <v>1000000</v>
      </c>
      <c r="BF32" s="28">
        <v>1000000</v>
      </c>
      <c r="BG32" s="28">
        <v>1000000</v>
      </c>
      <c r="BH32" s="309"/>
      <c r="BI32" s="28">
        <v>1000000</v>
      </c>
      <c r="BJ32" s="28">
        <v>1000000</v>
      </c>
      <c r="BK32" s="28">
        <v>1000000</v>
      </c>
      <c r="BL32" s="27"/>
      <c r="BM32" s="252">
        <v>0.01</v>
      </c>
      <c r="BN32" s="253">
        <v>0.1</v>
      </c>
      <c r="BO32" s="33">
        <v>1000000</v>
      </c>
      <c r="BP32" s="252">
        <v>0.01</v>
      </c>
      <c r="BQ32" s="253">
        <v>0.1</v>
      </c>
      <c r="BR32" s="33">
        <v>1000000</v>
      </c>
      <c r="BS32" s="253">
        <v>0.1</v>
      </c>
      <c r="BT32" s="33">
        <v>1000000</v>
      </c>
      <c r="BU32" s="27"/>
      <c r="BV32" s="26">
        <v>12000</v>
      </c>
      <c r="BW32" s="26">
        <v>36000</v>
      </c>
      <c r="BX32" s="26">
        <v>600000</v>
      </c>
      <c r="BY32" s="220">
        <f t="shared" si="17"/>
        <v>648000</v>
      </c>
      <c r="BZ32" s="27"/>
      <c r="CA32" s="33">
        <v>-10000</v>
      </c>
      <c r="CB32" s="35">
        <f t="shared" si="18"/>
        <v>990000</v>
      </c>
      <c r="CC32" s="26">
        <v>10000</v>
      </c>
      <c r="CD32" s="32"/>
      <c r="CE32" s="200">
        <v>1000000</v>
      </c>
      <c r="CF32" s="31"/>
      <c r="CG32" s="200">
        <v>1000000</v>
      </c>
      <c r="CH32" s="309"/>
      <c r="CI32" s="28">
        <v>1000000</v>
      </c>
      <c r="CJ32" s="28">
        <v>1000000</v>
      </c>
      <c r="CK32" s="28">
        <v>1000000</v>
      </c>
      <c r="CL32" s="309"/>
      <c r="CM32" s="28">
        <v>1000000</v>
      </c>
      <c r="CN32" s="28">
        <v>1000000</v>
      </c>
      <c r="CO32" s="28">
        <v>1000000</v>
      </c>
      <c r="CP32" s="27"/>
      <c r="CQ32" s="252">
        <v>0.01</v>
      </c>
      <c r="CR32" s="253">
        <v>0.1</v>
      </c>
      <c r="CS32" s="33">
        <v>1000000</v>
      </c>
      <c r="CT32" s="252">
        <v>0.01</v>
      </c>
      <c r="CU32" s="253">
        <v>0.1</v>
      </c>
      <c r="CV32" s="33">
        <v>1000000</v>
      </c>
      <c r="CW32" s="253">
        <v>0.1</v>
      </c>
      <c r="CX32" s="33">
        <v>1000000</v>
      </c>
      <c r="CY32" s="27"/>
      <c r="CZ32" s="26">
        <v>12000</v>
      </c>
      <c r="DA32" s="26">
        <v>36000</v>
      </c>
      <c r="DB32" s="26">
        <v>600000</v>
      </c>
      <c r="DC32" s="220">
        <f t="shared" si="19"/>
        <v>648000</v>
      </c>
      <c r="DD32" s="27"/>
      <c r="DE32" s="26">
        <v>-10000</v>
      </c>
      <c r="DF32" s="35">
        <f t="shared" si="22"/>
        <v>990000</v>
      </c>
      <c r="DG32" s="26">
        <v>10000</v>
      </c>
      <c r="DH32" s="32"/>
      <c r="DI32" s="31"/>
    </row>
    <row r="33" spans="1:113" ht="19.5" customHeight="1" x14ac:dyDescent="0.55000000000000004">
      <c r="A33" s="45"/>
      <c r="B33" s="394" t="s">
        <v>154</v>
      </c>
      <c r="C33" s="29">
        <f t="shared" si="23"/>
        <v>5000000</v>
      </c>
      <c r="D33" s="33">
        <v>1000000</v>
      </c>
      <c r="E33" s="33">
        <v>3000000</v>
      </c>
      <c r="F33" s="33">
        <v>1000000</v>
      </c>
      <c r="G33" s="33">
        <v>1000000</v>
      </c>
      <c r="H33" s="34"/>
      <c r="I33" s="252">
        <v>0.01</v>
      </c>
      <c r="J33" s="253">
        <v>0.1</v>
      </c>
      <c r="K33" s="33">
        <v>1000000</v>
      </c>
      <c r="L33" s="252">
        <v>0.01</v>
      </c>
      <c r="M33" s="253">
        <v>0.1</v>
      </c>
      <c r="N33" s="33">
        <v>1000000</v>
      </c>
      <c r="O33" s="253">
        <v>0.1</v>
      </c>
      <c r="P33" s="33">
        <v>1000000</v>
      </c>
      <c r="Q33" s="34"/>
      <c r="R33" s="34">
        <v>6000</v>
      </c>
      <c r="S33" s="34">
        <v>18000</v>
      </c>
      <c r="T33" s="33">
        <v>600000</v>
      </c>
      <c r="U33" s="220">
        <f t="shared" si="15"/>
        <v>624000</v>
      </c>
      <c r="V33" s="32"/>
      <c r="W33" s="200">
        <v>1000000</v>
      </c>
      <c r="X33" s="31"/>
      <c r="Y33" s="200">
        <v>1000000</v>
      </c>
      <c r="Z33" s="309"/>
      <c r="AA33" s="28">
        <v>1000000</v>
      </c>
      <c r="AB33" s="28">
        <v>1000000</v>
      </c>
      <c r="AC33" s="28">
        <v>1000000</v>
      </c>
      <c r="AD33" s="309"/>
      <c r="AE33" s="28">
        <v>1000000</v>
      </c>
      <c r="AF33" s="28">
        <v>1000000</v>
      </c>
      <c r="AG33" s="28">
        <v>1000000</v>
      </c>
      <c r="AH33" s="27"/>
      <c r="AI33" s="252">
        <v>0.01</v>
      </c>
      <c r="AJ33" s="253">
        <v>0.1</v>
      </c>
      <c r="AK33" s="33">
        <v>1000000</v>
      </c>
      <c r="AL33" s="252">
        <v>0.01</v>
      </c>
      <c r="AM33" s="253">
        <v>0.1</v>
      </c>
      <c r="AN33" s="33">
        <v>1000000</v>
      </c>
      <c r="AO33" s="253">
        <v>0.1</v>
      </c>
      <c r="AP33" s="33">
        <v>1000000</v>
      </c>
      <c r="AQ33" s="27"/>
      <c r="AR33" s="26">
        <v>12000</v>
      </c>
      <c r="AS33" s="26">
        <v>36000</v>
      </c>
      <c r="AT33" s="26">
        <v>600000</v>
      </c>
      <c r="AU33" s="220">
        <f t="shared" si="16"/>
        <v>648000</v>
      </c>
      <c r="AV33" s="27"/>
      <c r="AW33" s="26">
        <v>-10000</v>
      </c>
      <c r="AX33" s="35">
        <f t="shared" si="21"/>
        <v>990000</v>
      </c>
      <c r="AY33" s="26">
        <v>10000</v>
      </c>
      <c r="AZ33" s="32"/>
      <c r="BA33" s="200">
        <v>1000000</v>
      </c>
      <c r="BB33" s="31"/>
      <c r="BC33" s="200">
        <v>1000000</v>
      </c>
      <c r="BD33" s="309"/>
      <c r="BE33" s="28">
        <v>1000000</v>
      </c>
      <c r="BF33" s="28">
        <v>1000000</v>
      </c>
      <c r="BG33" s="28">
        <v>1000000</v>
      </c>
      <c r="BH33" s="309"/>
      <c r="BI33" s="28">
        <v>1000000</v>
      </c>
      <c r="BJ33" s="28">
        <v>1000000</v>
      </c>
      <c r="BK33" s="28">
        <v>1000000</v>
      </c>
      <c r="BL33" s="27"/>
      <c r="BM33" s="252">
        <v>0.01</v>
      </c>
      <c r="BN33" s="253">
        <v>0.1</v>
      </c>
      <c r="BO33" s="33">
        <v>1000000</v>
      </c>
      <c r="BP33" s="252">
        <v>0.01</v>
      </c>
      <c r="BQ33" s="253">
        <v>0.1</v>
      </c>
      <c r="BR33" s="33">
        <v>1000000</v>
      </c>
      <c r="BS33" s="253">
        <v>0.1</v>
      </c>
      <c r="BT33" s="33">
        <v>1000000</v>
      </c>
      <c r="BU33" s="27"/>
      <c r="BV33" s="26">
        <v>12000</v>
      </c>
      <c r="BW33" s="26">
        <v>36000</v>
      </c>
      <c r="BX33" s="26">
        <v>600000</v>
      </c>
      <c r="BY33" s="220">
        <f t="shared" si="17"/>
        <v>648000</v>
      </c>
      <c r="BZ33" s="27"/>
      <c r="CA33" s="33">
        <v>-10000</v>
      </c>
      <c r="CB33" s="35">
        <f t="shared" si="18"/>
        <v>990000</v>
      </c>
      <c r="CC33" s="26">
        <v>10000</v>
      </c>
      <c r="CD33" s="32"/>
      <c r="CE33" s="200">
        <v>1000000</v>
      </c>
      <c r="CF33" s="31"/>
      <c r="CG33" s="200">
        <v>1000000</v>
      </c>
      <c r="CH33" s="309"/>
      <c r="CI33" s="28">
        <v>1000000</v>
      </c>
      <c r="CJ33" s="28">
        <v>1000000</v>
      </c>
      <c r="CK33" s="28">
        <v>1000000</v>
      </c>
      <c r="CL33" s="309"/>
      <c r="CM33" s="28">
        <v>1000000</v>
      </c>
      <c r="CN33" s="28">
        <v>1000000</v>
      </c>
      <c r="CO33" s="28">
        <v>1000000</v>
      </c>
      <c r="CP33" s="27"/>
      <c r="CQ33" s="252">
        <v>0.01</v>
      </c>
      <c r="CR33" s="253">
        <v>0.1</v>
      </c>
      <c r="CS33" s="33">
        <v>1000000</v>
      </c>
      <c r="CT33" s="252">
        <v>0.01</v>
      </c>
      <c r="CU33" s="253">
        <v>0.1</v>
      </c>
      <c r="CV33" s="33">
        <v>1000000</v>
      </c>
      <c r="CW33" s="253">
        <v>0.1</v>
      </c>
      <c r="CX33" s="33">
        <v>1000000</v>
      </c>
      <c r="CY33" s="27"/>
      <c r="CZ33" s="26">
        <v>12000</v>
      </c>
      <c r="DA33" s="26">
        <v>36000</v>
      </c>
      <c r="DB33" s="26">
        <v>600000</v>
      </c>
      <c r="DC33" s="220">
        <f t="shared" si="19"/>
        <v>648000</v>
      </c>
      <c r="DD33" s="27"/>
      <c r="DE33" s="26">
        <v>-10000</v>
      </c>
      <c r="DF33" s="35">
        <f t="shared" si="22"/>
        <v>990000</v>
      </c>
      <c r="DG33" s="26">
        <v>10000</v>
      </c>
      <c r="DH33" s="32"/>
      <c r="DI33" s="31"/>
    </row>
    <row r="34" spans="1:113" ht="21.45" customHeight="1" x14ac:dyDescent="0.55000000000000004">
      <c r="A34" s="45"/>
      <c r="B34" s="394" t="s">
        <v>162</v>
      </c>
      <c r="C34" s="29">
        <f t="shared" si="23"/>
        <v>5000000</v>
      </c>
      <c r="D34" s="33">
        <v>1000000</v>
      </c>
      <c r="E34" s="33">
        <v>3000000</v>
      </c>
      <c r="F34" s="33">
        <v>1000000</v>
      </c>
      <c r="G34" s="33">
        <v>1000000</v>
      </c>
      <c r="H34" s="34"/>
      <c r="I34" s="252">
        <v>0.01</v>
      </c>
      <c r="J34" s="253">
        <v>0.1</v>
      </c>
      <c r="K34" s="33">
        <v>1000000</v>
      </c>
      <c r="L34" s="252">
        <v>0.01</v>
      </c>
      <c r="M34" s="253">
        <v>0.1</v>
      </c>
      <c r="N34" s="33">
        <v>1000000</v>
      </c>
      <c r="O34" s="253">
        <v>0.1</v>
      </c>
      <c r="P34" s="33">
        <v>1000000</v>
      </c>
      <c r="Q34" s="34"/>
      <c r="R34" s="34">
        <v>6000</v>
      </c>
      <c r="S34" s="34">
        <v>18000</v>
      </c>
      <c r="T34" s="33">
        <v>600000</v>
      </c>
      <c r="U34" s="220">
        <f t="shared" si="15"/>
        <v>624000</v>
      </c>
      <c r="V34" s="32"/>
      <c r="W34" s="200">
        <v>1000000</v>
      </c>
      <c r="X34" s="31"/>
      <c r="Y34" s="200">
        <v>1000000</v>
      </c>
      <c r="Z34" s="309"/>
      <c r="AA34" s="28">
        <v>1000000</v>
      </c>
      <c r="AB34" s="28">
        <v>1000000</v>
      </c>
      <c r="AC34" s="28">
        <v>1000000</v>
      </c>
      <c r="AD34" s="309"/>
      <c r="AE34" s="28">
        <v>1000000</v>
      </c>
      <c r="AF34" s="28">
        <v>1000000</v>
      </c>
      <c r="AG34" s="28">
        <v>1000000</v>
      </c>
      <c r="AH34" s="27"/>
      <c r="AI34" s="252">
        <v>0.01</v>
      </c>
      <c r="AJ34" s="253">
        <v>0.1</v>
      </c>
      <c r="AK34" s="33">
        <v>1000000</v>
      </c>
      <c r="AL34" s="252">
        <v>0.01</v>
      </c>
      <c r="AM34" s="253">
        <v>0.1</v>
      </c>
      <c r="AN34" s="33">
        <v>1000000</v>
      </c>
      <c r="AO34" s="253">
        <v>0.1</v>
      </c>
      <c r="AP34" s="33">
        <v>1000000</v>
      </c>
      <c r="AQ34" s="27"/>
      <c r="AR34" s="26">
        <v>12000</v>
      </c>
      <c r="AS34" s="26">
        <v>36000</v>
      </c>
      <c r="AT34" s="26">
        <v>600000</v>
      </c>
      <c r="AU34" s="220">
        <f t="shared" si="16"/>
        <v>648000</v>
      </c>
      <c r="AV34" s="27"/>
      <c r="AW34" s="26">
        <v>-10000</v>
      </c>
      <c r="AX34" s="35">
        <f t="shared" si="21"/>
        <v>990000</v>
      </c>
      <c r="AY34" s="26">
        <v>10000</v>
      </c>
      <c r="AZ34" s="32"/>
      <c r="BA34" s="200">
        <v>1000000</v>
      </c>
      <c r="BB34" s="31"/>
      <c r="BC34" s="200">
        <v>1000000</v>
      </c>
      <c r="BD34" s="309"/>
      <c r="BE34" s="28">
        <v>1000000</v>
      </c>
      <c r="BF34" s="28">
        <v>1000000</v>
      </c>
      <c r="BG34" s="28">
        <v>1000000</v>
      </c>
      <c r="BH34" s="309"/>
      <c r="BI34" s="28">
        <v>1000000</v>
      </c>
      <c r="BJ34" s="28">
        <v>1000000</v>
      </c>
      <c r="BK34" s="28">
        <v>1000000</v>
      </c>
      <c r="BL34" s="27"/>
      <c r="BM34" s="252">
        <v>0.01</v>
      </c>
      <c r="BN34" s="253">
        <v>0.1</v>
      </c>
      <c r="BO34" s="33">
        <v>1000000</v>
      </c>
      <c r="BP34" s="252">
        <v>0.01</v>
      </c>
      <c r="BQ34" s="253">
        <v>0.1</v>
      </c>
      <c r="BR34" s="33">
        <v>1000000</v>
      </c>
      <c r="BS34" s="253">
        <v>0.1</v>
      </c>
      <c r="BT34" s="33">
        <v>1000000</v>
      </c>
      <c r="BU34" s="27"/>
      <c r="BV34" s="26">
        <v>12000</v>
      </c>
      <c r="BW34" s="26">
        <v>36000</v>
      </c>
      <c r="BX34" s="26">
        <v>600000</v>
      </c>
      <c r="BY34" s="220">
        <f t="shared" si="17"/>
        <v>648000</v>
      </c>
      <c r="BZ34" s="27"/>
      <c r="CA34" s="33">
        <v>-10000</v>
      </c>
      <c r="CB34" s="35">
        <f t="shared" si="18"/>
        <v>990000</v>
      </c>
      <c r="CC34" s="26">
        <v>10000</v>
      </c>
      <c r="CD34" s="32"/>
      <c r="CE34" s="200">
        <v>1000000</v>
      </c>
      <c r="CF34" s="31"/>
      <c r="CG34" s="200">
        <v>1000000</v>
      </c>
      <c r="CH34" s="309"/>
      <c r="CI34" s="28">
        <v>1000000</v>
      </c>
      <c r="CJ34" s="28">
        <v>1000000</v>
      </c>
      <c r="CK34" s="28">
        <v>1000000</v>
      </c>
      <c r="CL34" s="309"/>
      <c r="CM34" s="28">
        <v>1000000</v>
      </c>
      <c r="CN34" s="28">
        <v>1000000</v>
      </c>
      <c r="CO34" s="28">
        <v>1000000</v>
      </c>
      <c r="CP34" s="27"/>
      <c r="CQ34" s="252">
        <v>0.01</v>
      </c>
      <c r="CR34" s="253">
        <v>0.1</v>
      </c>
      <c r="CS34" s="33">
        <v>1000000</v>
      </c>
      <c r="CT34" s="252">
        <v>0.01</v>
      </c>
      <c r="CU34" s="253">
        <v>0.1</v>
      </c>
      <c r="CV34" s="33">
        <v>1000000</v>
      </c>
      <c r="CW34" s="253">
        <v>0.1</v>
      </c>
      <c r="CX34" s="33">
        <v>1000000</v>
      </c>
      <c r="CY34" s="27"/>
      <c r="CZ34" s="26">
        <v>12000</v>
      </c>
      <c r="DA34" s="26">
        <v>36000</v>
      </c>
      <c r="DB34" s="26">
        <v>600000</v>
      </c>
      <c r="DC34" s="220">
        <f t="shared" si="19"/>
        <v>648000</v>
      </c>
      <c r="DD34" s="27"/>
      <c r="DE34" s="26">
        <v>-10000</v>
      </c>
      <c r="DF34" s="35">
        <f t="shared" si="22"/>
        <v>990000</v>
      </c>
      <c r="DG34" s="26">
        <v>10000</v>
      </c>
      <c r="DH34" s="32"/>
      <c r="DI34" s="31"/>
    </row>
    <row r="35" spans="1:113" ht="19.5" customHeight="1" x14ac:dyDescent="0.55000000000000004">
      <c r="A35" s="45"/>
      <c r="B35" s="394" t="s">
        <v>194</v>
      </c>
      <c r="C35" s="29">
        <f t="shared" ref="C35" si="24">SUM(D35:F35)</f>
        <v>5000000</v>
      </c>
      <c r="D35" s="33">
        <v>1000000</v>
      </c>
      <c r="E35" s="33">
        <v>3000000</v>
      </c>
      <c r="F35" s="33">
        <v>1000000</v>
      </c>
      <c r="G35" s="33">
        <v>1000000</v>
      </c>
      <c r="H35" s="34"/>
      <c r="I35" s="252">
        <v>0.01</v>
      </c>
      <c r="J35" s="253">
        <v>0.1</v>
      </c>
      <c r="K35" s="33">
        <v>1000000</v>
      </c>
      <c r="L35" s="252">
        <v>0.01</v>
      </c>
      <c r="M35" s="253">
        <v>0.1</v>
      </c>
      <c r="N35" s="33">
        <v>1000000</v>
      </c>
      <c r="O35" s="253">
        <v>0.1</v>
      </c>
      <c r="P35" s="33">
        <v>1000000</v>
      </c>
      <c r="Q35" s="34"/>
      <c r="R35" s="34">
        <v>6000</v>
      </c>
      <c r="S35" s="34">
        <v>18000</v>
      </c>
      <c r="T35" s="33">
        <v>600000</v>
      </c>
      <c r="U35" s="220">
        <f t="shared" si="15"/>
        <v>624000</v>
      </c>
      <c r="V35" s="32"/>
      <c r="W35" s="200">
        <v>1000000</v>
      </c>
      <c r="X35" s="31"/>
      <c r="Y35" s="200">
        <v>1000000</v>
      </c>
      <c r="Z35" s="309"/>
      <c r="AA35" s="28">
        <v>1000000</v>
      </c>
      <c r="AB35" s="28">
        <v>1000000</v>
      </c>
      <c r="AC35" s="28">
        <v>1000000</v>
      </c>
      <c r="AD35" s="309"/>
      <c r="AE35" s="28">
        <v>1000000</v>
      </c>
      <c r="AF35" s="28">
        <v>1000000</v>
      </c>
      <c r="AG35" s="28">
        <v>1000000</v>
      </c>
      <c r="AH35" s="27"/>
      <c r="AI35" s="252">
        <v>0.01</v>
      </c>
      <c r="AJ35" s="253">
        <v>0.1</v>
      </c>
      <c r="AK35" s="33">
        <v>1000000</v>
      </c>
      <c r="AL35" s="252">
        <v>0.01</v>
      </c>
      <c r="AM35" s="253">
        <v>0.1</v>
      </c>
      <c r="AN35" s="33">
        <v>1000000</v>
      </c>
      <c r="AO35" s="253">
        <v>0.1</v>
      </c>
      <c r="AP35" s="33">
        <v>1000000</v>
      </c>
      <c r="AQ35" s="27"/>
      <c r="AR35" s="26">
        <v>12000</v>
      </c>
      <c r="AS35" s="26">
        <v>36000</v>
      </c>
      <c r="AT35" s="26">
        <v>600000</v>
      </c>
      <c r="AU35" s="220">
        <f t="shared" si="16"/>
        <v>648000</v>
      </c>
      <c r="AV35" s="27"/>
      <c r="AW35" s="26">
        <v>-10000</v>
      </c>
      <c r="AX35" s="35">
        <f t="shared" si="21"/>
        <v>990000</v>
      </c>
      <c r="AY35" s="26">
        <v>10000</v>
      </c>
      <c r="AZ35" s="32"/>
      <c r="BA35" s="200">
        <v>1000000</v>
      </c>
      <c r="BB35" s="31"/>
      <c r="BC35" s="200">
        <v>1000000</v>
      </c>
      <c r="BD35" s="309"/>
      <c r="BE35" s="28">
        <v>1000000</v>
      </c>
      <c r="BF35" s="28">
        <v>1000000</v>
      </c>
      <c r="BG35" s="28">
        <v>1000000</v>
      </c>
      <c r="BH35" s="309"/>
      <c r="BI35" s="28">
        <v>1000000</v>
      </c>
      <c r="BJ35" s="28">
        <v>1000000</v>
      </c>
      <c r="BK35" s="28">
        <v>1000000</v>
      </c>
      <c r="BL35" s="27"/>
      <c r="BM35" s="252">
        <v>0.01</v>
      </c>
      <c r="BN35" s="253">
        <v>0.1</v>
      </c>
      <c r="BO35" s="33">
        <v>1000000</v>
      </c>
      <c r="BP35" s="252">
        <v>0.01</v>
      </c>
      <c r="BQ35" s="253">
        <v>0.1</v>
      </c>
      <c r="BR35" s="33">
        <v>1000000</v>
      </c>
      <c r="BS35" s="253">
        <v>0.1</v>
      </c>
      <c r="BT35" s="33">
        <v>1000000</v>
      </c>
      <c r="BU35" s="27"/>
      <c r="BV35" s="26">
        <v>12000</v>
      </c>
      <c r="BW35" s="26">
        <v>36000</v>
      </c>
      <c r="BX35" s="26">
        <v>600000</v>
      </c>
      <c r="BY35" s="220">
        <f t="shared" si="17"/>
        <v>648000</v>
      </c>
      <c r="BZ35" s="27"/>
      <c r="CA35" s="33">
        <v>-10000</v>
      </c>
      <c r="CB35" s="35">
        <f t="shared" si="18"/>
        <v>990000</v>
      </c>
      <c r="CC35" s="26">
        <v>10000</v>
      </c>
      <c r="CD35" s="32"/>
      <c r="CE35" s="200">
        <v>1000000</v>
      </c>
      <c r="CF35" s="31"/>
      <c r="CG35" s="200">
        <v>1000000</v>
      </c>
      <c r="CH35" s="309"/>
      <c r="CI35" s="28">
        <v>1000000</v>
      </c>
      <c r="CJ35" s="28">
        <v>1000000</v>
      </c>
      <c r="CK35" s="28">
        <v>1000000</v>
      </c>
      <c r="CL35" s="309"/>
      <c r="CM35" s="28">
        <v>1000000</v>
      </c>
      <c r="CN35" s="28">
        <v>1000000</v>
      </c>
      <c r="CO35" s="28">
        <v>1000000</v>
      </c>
      <c r="CP35" s="27"/>
      <c r="CQ35" s="252">
        <v>0.01</v>
      </c>
      <c r="CR35" s="253">
        <v>0.1</v>
      </c>
      <c r="CS35" s="33">
        <v>1000000</v>
      </c>
      <c r="CT35" s="252">
        <v>0.01</v>
      </c>
      <c r="CU35" s="253">
        <v>0.1</v>
      </c>
      <c r="CV35" s="33">
        <v>1000000</v>
      </c>
      <c r="CW35" s="253">
        <v>0.1</v>
      </c>
      <c r="CX35" s="33">
        <v>1000000</v>
      </c>
      <c r="CY35" s="27"/>
      <c r="CZ35" s="26">
        <v>12000</v>
      </c>
      <c r="DA35" s="26">
        <v>36000</v>
      </c>
      <c r="DB35" s="26">
        <v>600000</v>
      </c>
      <c r="DC35" s="220">
        <f t="shared" si="19"/>
        <v>648000</v>
      </c>
      <c r="DD35" s="27"/>
      <c r="DE35" s="26">
        <v>-10000</v>
      </c>
      <c r="DF35" s="35">
        <f t="shared" si="22"/>
        <v>990000</v>
      </c>
      <c r="DG35" s="26">
        <v>10000</v>
      </c>
      <c r="DH35" s="32"/>
      <c r="DI35" s="31"/>
    </row>
    <row r="36" spans="1:113" ht="19.5" customHeight="1" x14ac:dyDescent="0.55000000000000004">
      <c r="A36" s="45"/>
      <c r="B36" s="394" t="s">
        <v>15</v>
      </c>
      <c r="C36" s="29">
        <f t="shared" ref="C36:C42" si="25">SUM(D36:F36)</f>
        <v>5000000</v>
      </c>
      <c r="D36" s="33">
        <v>1000000</v>
      </c>
      <c r="E36" s="33">
        <v>3000000</v>
      </c>
      <c r="F36" s="33">
        <v>1000000</v>
      </c>
      <c r="G36" s="33">
        <v>1000000</v>
      </c>
      <c r="H36" s="34"/>
      <c r="I36" s="252">
        <v>0.01</v>
      </c>
      <c r="J36" s="253">
        <v>0.1</v>
      </c>
      <c r="K36" s="33">
        <v>1000000</v>
      </c>
      <c r="L36" s="252">
        <v>0.01</v>
      </c>
      <c r="M36" s="253">
        <v>0.1</v>
      </c>
      <c r="N36" s="33">
        <v>1000000</v>
      </c>
      <c r="O36" s="253">
        <v>0.1</v>
      </c>
      <c r="P36" s="33">
        <v>1000000</v>
      </c>
      <c r="Q36" s="34"/>
      <c r="R36" s="34">
        <v>6000</v>
      </c>
      <c r="S36" s="34">
        <v>18000</v>
      </c>
      <c r="T36" s="33">
        <v>600000</v>
      </c>
      <c r="U36" s="220">
        <f t="shared" si="15"/>
        <v>624000</v>
      </c>
      <c r="V36" s="32"/>
      <c r="W36" s="200">
        <v>1000000</v>
      </c>
      <c r="X36" s="31"/>
      <c r="Y36" s="200">
        <v>1000000</v>
      </c>
      <c r="Z36" s="309"/>
      <c r="AA36" s="28">
        <v>1000000</v>
      </c>
      <c r="AB36" s="28">
        <v>1000000</v>
      </c>
      <c r="AC36" s="28">
        <v>1000000</v>
      </c>
      <c r="AD36" s="309"/>
      <c r="AE36" s="28">
        <v>1000000</v>
      </c>
      <c r="AF36" s="28">
        <v>1000000</v>
      </c>
      <c r="AG36" s="28">
        <v>1000000</v>
      </c>
      <c r="AH36" s="27"/>
      <c r="AI36" s="252">
        <v>0.01</v>
      </c>
      <c r="AJ36" s="253">
        <v>0.1</v>
      </c>
      <c r="AK36" s="33">
        <v>1000000</v>
      </c>
      <c r="AL36" s="252">
        <v>0.01</v>
      </c>
      <c r="AM36" s="253">
        <v>0.1</v>
      </c>
      <c r="AN36" s="33">
        <v>1000000</v>
      </c>
      <c r="AO36" s="253">
        <v>0.1</v>
      </c>
      <c r="AP36" s="33">
        <v>1000000</v>
      </c>
      <c r="AQ36" s="27"/>
      <c r="AR36" s="26">
        <v>12000</v>
      </c>
      <c r="AS36" s="26">
        <v>36000</v>
      </c>
      <c r="AT36" s="26">
        <v>600000</v>
      </c>
      <c r="AU36" s="220">
        <f t="shared" si="16"/>
        <v>648000</v>
      </c>
      <c r="AV36" s="27"/>
      <c r="AW36" s="26">
        <v>-10000</v>
      </c>
      <c r="AX36" s="35">
        <f t="shared" si="21"/>
        <v>990000</v>
      </c>
      <c r="AY36" s="26">
        <v>10000</v>
      </c>
      <c r="AZ36" s="32"/>
      <c r="BA36" s="200">
        <v>1000000</v>
      </c>
      <c r="BB36" s="31"/>
      <c r="BC36" s="200">
        <v>1000000</v>
      </c>
      <c r="BD36" s="309"/>
      <c r="BE36" s="28">
        <v>1000000</v>
      </c>
      <c r="BF36" s="28">
        <v>1000000</v>
      </c>
      <c r="BG36" s="28">
        <v>1000000</v>
      </c>
      <c r="BH36" s="309"/>
      <c r="BI36" s="28">
        <v>1000000</v>
      </c>
      <c r="BJ36" s="28">
        <v>1000000</v>
      </c>
      <c r="BK36" s="28">
        <v>1000000</v>
      </c>
      <c r="BL36" s="27"/>
      <c r="BM36" s="252">
        <v>0.01</v>
      </c>
      <c r="BN36" s="253">
        <v>0.1</v>
      </c>
      <c r="BO36" s="33">
        <v>1000000</v>
      </c>
      <c r="BP36" s="252">
        <v>0.01</v>
      </c>
      <c r="BQ36" s="253">
        <v>0.1</v>
      </c>
      <c r="BR36" s="33">
        <v>1000000</v>
      </c>
      <c r="BS36" s="253">
        <v>0.1</v>
      </c>
      <c r="BT36" s="33">
        <v>1000000</v>
      </c>
      <c r="BU36" s="27"/>
      <c r="BV36" s="26">
        <v>12000</v>
      </c>
      <c r="BW36" s="26">
        <v>36000</v>
      </c>
      <c r="BX36" s="26">
        <v>600000</v>
      </c>
      <c r="BY36" s="220">
        <f t="shared" si="17"/>
        <v>648000</v>
      </c>
      <c r="BZ36" s="27"/>
      <c r="CA36" s="33">
        <v>-10000</v>
      </c>
      <c r="CB36" s="35">
        <f t="shared" si="18"/>
        <v>990000</v>
      </c>
      <c r="CC36" s="26">
        <v>10000</v>
      </c>
      <c r="CD36" s="32"/>
      <c r="CE36" s="200">
        <v>1000000</v>
      </c>
      <c r="CF36" s="31"/>
      <c r="CG36" s="200">
        <v>1000000</v>
      </c>
      <c r="CH36" s="309"/>
      <c r="CI36" s="28">
        <v>1000000</v>
      </c>
      <c r="CJ36" s="28">
        <v>1000000</v>
      </c>
      <c r="CK36" s="28">
        <v>1000000</v>
      </c>
      <c r="CL36" s="309"/>
      <c r="CM36" s="28">
        <v>1000000</v>
      </c>
      <c r="CN36" s="28">
        <v>1000000</v>
      </c>
      <c r="CO36" s="28">
        <v>1000000</v>
      </c>
      <c r="CP36" s="27"/>
      <c r="CQ36" s="252">
        <v>0.01</v>
      </c>
      <c r="CR36" s="253">
        <v>0.1</v>
      </c>
      <c r="CS36" s="33">
        <v>1000000</v>
      </c>
      <c r="CT36" s="252">
        <v>0.01</v>
      </c>
      <c r="CU36" s="253">
        <v>0.1</v>
      </c>
      <c r="CV36" s="33">
        <v>1000000</v>
      </c>
      <c r="CW36" s="253">
        <v>0.1</v>
      </c>
      <c r="CX36" s="33">
        <v>1000000</v>
      </c>
      <c r="CY36" s="27"/>
      <c r="CZ36" s="26">
        <v>12000</v>
      </c>
      <c r="DA36" s="26">
        <v>36000</v>
      </c>
      <c r="DB36" s="26">
        <v>600000</v>
      </c>
      <c r="DC36" s="220">
        <f t="shared" si="19"/>
        <v>648000</v>
      </c>
      <c r="DD36" s="27"/>
      <c r="DE36" s="26">
        <v>-10000</v>
      </c>
      <c r="DF36" s="35">
        <f t="shared" si="22"/>
        <v>990000</v>
      </c>
      <c r="DG36" s="26">
        <v>10000</v>
      </c>
      <c r="DH36" s="32"/>
      <c r="DI36" s="31"/>
    </row>
    <row r="37" spans="1:113" ht="19.5" customHeight="1" x14ac:dyDescent="0.55000000000000004">
      <c r="A37" s="45"/>
      <c r="B37" s="394" t="s">
        <v>198</v>
      </c>
      <c r="C37" s="29">
        <f t="shared" si="25"/>
        <v>5000000</v>
      </c>
      <c r="D37" s="33">
        <v>1000000</v>
      </c>
      <c r="E37" s="33">
        <v>3000000</v>
      </c>
      <c r="F37" s="33">
        <v>1000000</v>
      </c>
      <c r="G37" s="33">
        <v>1000000</v>
      </c>
      <c r="H37" s="34"/>
      <c r="I37" s="252">
        <v>0.01</v>
      </c>
      <c r="J37" s="253">
        <v>0.1</v>
      </c>
      <c r="K37" s="33">
        <v>1000000</v>
      </c>
      <c r="L37" s="252">
        <v>0.01</v>
      </c>
      <c r="M37" s="253">
        <v>0.1</v>
      </c>
      <c r="N37" s="33">
        <v>1000000</v>
      </c>
      <c r="O37" s="253">
        <v>0.1</v>
      </c>
      <c r="P37" s="33">
        <v>1000000</v>
      </c>
      <c r="Q37" s="34"/>
      <c r="R37" s="34">
        <v>6000</v>
      </c>
      <c r="S37" s="34">
        <v>18000</v>
      </c>
      <c r="T37" s="33">
        <v>600000</v>
      </c>
      <c r="U37" s="220">
        <f t="shared" si="15"/>
        <v>624000</v>
      </c>
      <c r="V37" s="32"/>
      <c r="W37" s="200">
        <v>1000000</v>
      </c>
      <c r="X37" s="31"/>
      <c r="Y37" s="200">
        <v>1000000</v>
      </c>
      <c r="Z37" s="309"/>
      <c r="AA37" s="28">
        <v>1000000</v>
      </c>
      <c r="AB37" s="28">
        <v>1000000</v>
      </c>
      <c r="AC37" s="28">
        <v>1000000</v>
      </c>
      <c r="AD37" s="309"/>
      <c r="AE37" s="28">
        <v>1000000</v>
      </c>
      <c r="AF37" s="28">
        <v>1000000</v>
      </c>
      <c r="AG37" s="28">
        <v>1000000</v>
      </c>
      <c r="AH37" s="27"/>
      <c r="AI37" s="252">
        <v>0.01</v>
      </c>
      <c r="AJ37" s="253">
        <v>0.1</v>
      </c>
      <c r="AK37" s="33">
        <v>1000000</v>
      </c>
      <c r="AL37" s="252">
        <v>0.01</v>
      </c>
      <c r="AM37" s="253">
        <v>0.1</v>
      </c>
      <c r="AN37" s="33">
        <v>1000000</v>
      </c>
      <c r="AO37" s="253">
        <v>0.1</v>
      </c>
      <c r="AP37" s="33">
        <v>1000000</v>
      </c>
      <c r="AQ37" s="27"/>
      <c r="AR37" s="26">
        <v>12000</v>
      </c>
      <c r="AS37" s="26">
        <v>36000</v>
      </c>
      <c r="AT37" s="26">
        <v>600000</v>
      </c>
      <c r="AU37" s="220">
        <f t="shared" si="16"/>
        <v>648000</v>
      </c>
      <c r="AV37" s="27"/>
      <c r="AW37" s="26">
        <v>-10000</v>
      </c>
      <c r="AX37" s="35">
        <f t="shared" si="21"/>
        <v>990000</v>
      </c>
      <c r="AY37" s="26">
        <v>10000</v>
      </c>
      <c r="AZ37" s="32"/>
      <c r="BA37" s="200">
        <v>1000000</v>
      </c>
      <c r="BB37" s="31"/>
      <c r="BC37" s="200">
        <v>1000000</v>
      </c>
      <c r="BD37" s="309"/>
      <c r="BE37" s="28">
        <v>1000000</v>
      </c>
      <c r="BF37" s="28">
        <v>1000000</v>
      </c>
      <c r="BG37" s="28">
        <v>1000000</v>
      </c>
      <c r="BH37" s="309"/>
      <c r="BI37" s="28">
        <v>1000000</v>
      </c>
      <c r="BJ37" s="28">
        <v>1000000</v>
      </c>
      <c r="BK37" s="28">
        <v>1000000</v>
      </c>
      <c r="BL37" s="27"/>
      <c r="BM37" s="252">
        <v>0.01</v>
      </c>
      <c r="BN37" s="253">
        <v>0.1</v>
      </c>
      <c r="BO37" s="33">
        <v>1000000</v>
      </c>
      <c r="BP37" s="252">
        <v>0.01</v>
      </c>
      <c r="BQ37" s="253">
        <v>0.1</v>
      </c>
      <c r="BR37" s="33">
        <v>1000000</v>
      </c>
      <c r="BS37" s="253">
        <v>0.1</v>
      </c>
      <c r="BT37" s="33">
        <v>1000000</v>
      </c>
      <c r="BU37" s="27"/>
      <c r="BV37" s="26">
        <v>12000</v>
      </c>
      <c r="BW37" s="26">
        <v>36000</v>
      </c>
      <c r="BX37" s="26">
        <v>600000</v>
      </c>
      <c r="BY37" s="220">
        <f t="shared" si="17"/>
        <v>648000</v>
      </c>
      <c r="BZ37" s="27"/>
      <c r="CA37" s="33">
        <v>-10000</v>
      </c>
      <c r="CB37" s="35">
        <f t="shared" si="18"/>
        <v>990000</v>
      </c>
      <c r="CC37" s="26">
        <v>10000</v>
      </c>
      <c r="CD37" s="32"/>
      <c r="CE37" s="200">
        <v>1000000</v>
      </c>
      <c r="CF37" s="31"/>
      <c r="CG37" s="200">
        <v>1000000</v>
      </c>
      <c r="CH37" s="309"/>
      <c r="CI37" s="28">
        <v>1000000</v>
      </c>
      <c r="CJ37" s="28">
        <v>1000000</v>
      </c>
      <c r="CK37" s="28">
        <v>1000000</v>
      </c>
      <c r="CL37" s="309"/>
      <c r="CM37" s="28">
        <v>1000000</v>
      </c>
      <c r="CN37" s="28">
        <v>1000000</v>
      </c>
      <c r="CO37" s="28">
        <v>1000000</v>
      </c>
      <c r="CP37" s="27"/>
      <c r="CQ37" s="252">
        <v>0.01</v>
      </c>
      <c r="CR37" s="253">
        <v>0.1</v>
      </c>
      <c r="CS37" s="33">
        <v>1000000</v>
      </c>
      <c r="CT37" s="252">
        <v>0.01</v>
      </c>
      <c r="CU37" s="253">
        <v>0.1</v>
      </c>
      <c r="CV37" s="33">
        <v>1000000</v>
      </c>
      <c r="CW37" s="253">
        <v>0.1</v>
      </c>
      <c r="CX37" s="33">
        <v>1000000</v>
      </c>
      <c r="CY37" s="27"/>
      <c r="CZ37" s="26">
        <v>12000</v>
      </c>
      <c r="DA37" s="26">
        <v>36000</v>
      </c>
      <c r="DB37" s="26">
        <v>600000</v>
      </c>
      <c r="DC37" s="220">
        <f t="shared" si="19"/>
        <v>648000</v>
      </c>
      <c r="DD37" s="27"/>
      <c r="DE37" s="26">
        <v>-10000</v>
      </c>
      <c r="DF37" s="35">
        <f t="shared" si="22"/>
        <v>990000</v>
      </c>
      <c r="DG37" s="26">
        <v>10000</v>
      </c>
      <c r="DH37" s="32"/>
      <c r="DI37" s="31"/>
    </row>
    <row r="38" spans="1:113" ht="19.5" customHeight="1" x14ac:dyDescent="0.55000000000000004">
      <c r="A38" s="45"/>
      <c r="B38" s="393" t="s">
        <v>14</v>
      </c>
      <c r="C38" s="41">
        <f t="shared" si="25"/>
        <v>65000000</v>
      </c>
      <c r="D38" s="48">
        <f>SUM(D39:D51)</f>
        <v>13000000</v>
      </c>
      <c r="E38" s="48">
        <f>SUM(E39:E51)</f>
        <v>39000000</v>
      </c>
      <c r="F38" s="48">
        <f>SUM(F39:F51)</f>
        <v>13000000</v>
      </c>
      <c r="G38" s="48">
        <f>SUM(G39:G51)</f>
        <v>13000000</v>
      </c>
      <c r="H38" s="339"/>
      <c r="I38" s="259">
        <f>SUMPRODUCT(I39:I51,K39:K51)/SUM(K39:K51)</f>
        <v>0.01</v>
      </c>
      <c r="J38" s="254">
        <f>SUMPRODUCT(J39:J51,K39:K51)/SUM(K39:K51)</f>
        <v>0.1</v>
      </c>
      <c r="K38" s="49">
        <f>SUM(K39:K51)</f>
        <v>13000000</v>
      </c>
      <c r="L38" s="254">
        <f>SUMPRODUCT(L39:L51,N39:N51)/SUM(N39:N51)</f>
        <v>0.01</v>
      </c>
      <c r="M38" s="254">
        <f>SUMPRODUCT(M39:M51,N39:N51)/SUM(N39:N51)</f>
        <v>0.1</v>
      </c>
      <c r="N38" s="49">
        <f>SUM(N39:N51)</f>
        <v>13000000</v>
      </c>
      <c r="O38" s="254">
        <f>SUMPRODUCT(O39:O51,P39:P51)/SUM(P39:P51)</f>
        <v>0.1</v>
      </c>
      <c r="P38" s="49">
        <f>SUM(P39:P51)</f>
        <v>13000000</v>
      </c>
      <c r="Q38" s="339"/>
      <c r="R38" s="48">
        <f>SUM(R39:R51)</f>
        <v>65000</v>
      </c>
      <c r="S38" s="48">
        <f>SUM(S39:S51)</f>
        <v>195000</v>
      </c>
      <c r="T38" s="48">
        <f>SUM(T39:T51)</f>
        <v>6500000</v>
      </c>
      <c r="U38" s="36">
        <f>SUM(U39:U51)</f>
        <v>6760000</v>
      </c>
      <c r="V38" s="42"/>
      <c r="W38" s="41">
        <f>SUM(W39:W51)</f>
        <v>13000000</v>
      </c>
      <c r="X38" s="31"/>
      <c r="Y38" s="41">
        <f>SUM(Y39:Y51)</f>
        <v>13000000</v>
      </c>
      <c r="Z38" s="308"/>
      <c r="AA38" s="40">
        <f>SUM(AA39:AA51)</f>
        <v>13000000</v>
      </c>
      <c r="AB38" s="40">
        <f>SUM(AB39:AB51)</f>
        <v>13000000</v>
      </c>
      <c r="AC38" s="40">
        <f>SUM(AC39:AC51)</f>
        <v>13000000</v>
      </c>
      <c r="AD38" s="308"/>
      <c r="AE38" s="40">
        <f>SUM(AE39:AE51)</f>
        <v>13000000</v>
      </c>
      <c r="AF38" s="40">
        <f>SUM(AF39:AF51)</f>
        <v>13000000</v>
      </c>
      <c r="AG38" s="40">
        <f>SUM(AG39:AG51)</f>
        <v>13000000</v>
      </c>
      <c r="AH38" s="39"/>
      <c r="AI38" s="259">
        <f>SUMPRODUCT(AI39:AI51,AK39:AK51)/SUM(AK39:AK51)</f>
        <v>0.01</v>
      </c>
      <c r="AJ38" s="254">
        <f>SUMPRODUCT(AJ39:AJ51,AK39:AK51)/SUM(AK39:AK51)</f>
        <v>0.1</v>
      </c>
      <c r="AK38" s="49">
        <f>SUM(AK39:AK51)</f>
        <v>13000000</v>
      </c>
      <c r="AL38" s="254">
        <f>SUMPRODUCT(AL39:AL51,AN39:AN51)/SUM(AN39:AN51)</f>
        <v>0.01</v>
      </c>
      <c r="AM38" s="254">
        <f>SUMPRODUCT(AM39:AM51,AN39:AN51)/SUM(AN39:AN51)</f>
        <v>0.1</v>
      </c>
      <c r="AN38" s="49">
        <f>SUM(AN39:AN51)</f>
        <v>13000000</v>
      </c>
      <c r="AO38" s="254">
        <f>SUMPRODUCT(AO39:AO51,AP39:AP51)/SUM(AP39:AP51)</f>
        <v>0.1</v>
      </c>
      <c r="AP38" s="49">
        <f>SUM(AP39:AP51)</f>
        <v>13000000</v>
      </c>
      <c r="AQ38" s="39"/>
      <c r="AR38" s="37">
        <f>SUM(AR39:AR51)</f>
        <v>130000</v>
      </c>
      <c r="AS38" s="37">
        <f>SUM(AS39:AS51)</f>
        <v>390000</v>
      </c>
      <c r="AT38" s="37">
        <f>SUM(AT39:AT51)</f>
        <v>6500000</v>
      </c>
      <c r="AU38" s="36">
        <f>SUM(AU39:AU51)</f>
        <v>7020000</v>
      </c>
      <c r="AV38" s="39"/>
      <c r="AW38" s="38">
        <f>SUM(AW39:AW51)</f>
        <v>-130000</v>
      </c>
      <c r="AX38" s="37">
        <f>SUM(AX39:AX51)</f>
        <v>12870000</v>
      </c>
      <c r="AY38" s="38">
        <f>SUM(AY39:AY51)</f>
        <v>130000</v>
      </c>
      <c r="AZ38" s="42"/>
      <c r="BA38" s="41">
        <f>SUM(BA39:BA51)</f>
        <v>13000000</v>
      </c>
      <c r="BB38" s="31"/>
      <c r="BC38" s="41">
        <f>SUM(BC39:BC51)</f>
        <v>13000000</v>
      </c>
      <c r="BD38" s="308"/>
      <c r="BE38" s="40">
        <f>SUM(BE39:BE51)</f>
        <v>13000000</v>
      </c>
      <c r="BF38" s="40">
        <f>SUM(BF39:BF51)</f>
        <v>13000000</v>
      </c>
      <c r="BG38" s="40">
        <f>SUM(BG39:BG51)</f>
        <v>13000000</v>
      </c>
      <c r="BH38" s="308"/>
      <c r="BI38" s="40">
        <f>SUM(BI39:BI51)</f>
        <v>13000000</v>
      </c>
      <c r="BJ38" s="40">
        <f>SUM(BJ39:BJ51)</f>
        <v>13000000</v>
      </c>
      <c r="BK38" s="40">
        <f>SUM(BK39:BK51)</f>
        <v>13000000</v>
      </c>
      <c r="BL38" s="39"/>
      <c r="BM38" s="259">
        <f>SUMPRODUCT(BM39:BM51,BO39:BO51)/SUM(BO39:BO51)</f>
        <v>0.01</v>
      </c>
      <c r="BN38" s="254">
        <f>SUMPRODUCT(BN39:BN51,BO39:BO51)/SUM(BO39:BO51)</f>
        <v>0.1</v>
      </c>
      <c r="BO38" s="49">
        <f>SUM(BO39:BO51)</f>
        <v>13000000</v>
      </c>
      <c r="BP38" s="254">
        <f>SUMPRODUCT(BP39:BP51,BR39:BR51)/SUM(BR39:BR51)</f>
        <v>0.01</v>
      </c>
      <c r="BQ38" s="254">
        <f>SUMPRODUCT(BQ39:BQ51,BR39:BR51)/SUM(BR39:BR51)</f>
        <v>0.1</v>
      </c>
      <c r="BR38" s="49">
        <f>SUM(BR39:BR51)</f>
        <v>13000000</v>
      </c>
      <c r="BS38" s="254">
        <f>SUMPRODUCT(BS39:BS51,BT39:BT51)/SUM(BT39:BT51)</f>
        <v>0.1</v>
      </c>
      <c r="BT38" s="49">
        <f>SUM(BT39:BT51)</f>
        <v>13000000</v>
      </c>
      <c r="BU38" s="39"/>
      <c r="BV38" s="37">
        <f>SUM(BV39:BV51)</f>
        <v>130000</v>
      </c>
      <c r="BW38" s="37">
        <f>SUM(BW39:BW51)</f>
        <v>390000</v>
      </c>
      <c r="BX38" s="37">
        <f>SUM(BX39:BX51)</f>
        <v>6500000</v>
      </c>
      <c r="BY38" s="36">
        <f>SUM(BY39:BY51)</f>
        <v>7020000</v>
      </c>
      <c r="BZ38" s="39"/>
      <c r="CA38" s="267">
        <f>SUM(CA39:CA51)</f>
        <v>-130000</v>
      </c>
      <c r="CB38" s="37">
        <f>SUM(CB39:CB51)</f>
        <v>12870000</v>
      </c>
      <c r="CC38" s="38">
        <f>SUM(CC39:CC51)</f>
        <v>130000</v>
      </c>
      <c r="CD38" s="42"/>
      <c r="CE38" s="41">
        <f>SUM(CE39:CE51)</f>
        <v>13000000</v>
      </c>
      <c r="CF38" s="31"/>
      <c r="CG38" s="41">
        <f>SUM(CG39:CG51)</f>
        <v>13000000</v>
      </c>
      <c r="CH38" s="308"/>
      <c r="CI38" s="40">
        <f>SUM(CI39:CI51)</f>
        <v>13000000</v>
      </c>
      <c r="CJ38" s="40">
        <f>SUM(CJ39:CJ51)</f>
        <v>13000000</v>
      </c>
      <c r="CK38" s="40">
        <f>SUM(CK39:CK51)</f>
        <v>13000000</v>
      </c>
      <c r="CL38" s="308"/>
      <c r="CM38" s="40">
        <f>SUM(CM39:CM51)</f>
        <v>13000000</v>
      </c>
      <c r="CN38" s="40">
        <f>SUM(CN39:CN51)</f>
        <v>13000000</v>
      </c>
      <c r="CO38" s="40">
        <f>SUM(CO39:CO51)</f>
        <v>13000000</v>
      </c>
      <c r="CP38" s="39"/>
      <c r="CQ38" s="259">
        <f>SUMPRODUCT(CQ39:CQ51,CS39:CS51)/SUM(CS39:CS51)</f>
        <v>0.01</v>
      </c>
      <c r="CR38" s="254">
        <f>SUMPRODUCT(CR39:CR51,CS39:CS51)/SUM(CS39:CS51)</f>
        <v>0.1</v>
      </c>
      <c r="CS38" s="49">
        <f>SUM(CS39:CS51)</f>
        <v>13000000</v>
      </c>
      <c r="CT38" s="254">
        <f>SUMPRODUCT(CT39:CT51,CV39:CV51)/SUM(CV39:CV51)</f>
        <v>0.01</v>
      </c>
      <c r="CU38" s="254">
        <f>SUMPRODUCT(CU39:CU51,CV39:CV51)/SUM(CV39:CV51)</f>
        <v>0.1</v>
      </c>
      <c r="CV38" s="49">
        <f>SUM(CV39:CV51)</f>
        <v>13000000</v>
      </c>
      <c r="CW38" s="254">
        <f>SUMPRODUCT(CW39:CW51,CX39:CX51)/SUM(CX39:CX51)</f>
        <v>0.1</v>
      </c>
      <c r="CX38" s="49">
        <f>SUM(CX39:CX51)</f>
        <v>13000000</v>
      </c>
      <c r="CY38" s="39"/>
      <c r="CZ38" s="37">
        <f>SUM(CZ39:CZ51)</f>
        <v>130000</v>
      </c>
      <c r="DA38" s="37">
        <f>SUM(DA39:DA51)</f>
        <v>390000</v>
      </c>
      <c r="DB38" s="37">
        <f>SUM(DB39:DB51)</f>
        <v>6500000</v>
      </c>
      <c r="DC38" s="36">
        <f>SUM(DC39:DC51)</f>
        <v>7020000</v>
      </c>
      <c r="DD38" s="39"/>
      <c r="DE38" s="38">
        <f>SUM(DE39:DE51)</f>
        <v>-130000</v>
      </c>
      <c r="DF38" s="37">
        <f>SUM(DF39:DF51)</f>
        <v>12870000</v>
      </c>
      <c r="DG38" s="38">
        <f>SUM(DG39:DG51)</f>
        <v>130000</v>
      </c>
      <c r="DH38" s="42"/>
      <c r="DI38" s="31"/>
    </row>
    <row r="39" spans="1:113" ht="19.5" customHeight="1" x14ac:dyDescent="0.55000000000000004">
      <c r="A39" s="45"/>
      <c r="B39" s="394" t="s">
        <v>155</v>
      </c>
      <c r="C39" s="29">
        <f t="shared" si="25"/>
        <v>5000000</v>
      </c>
      <c r="D39" s="33">
        <v>1000000</v>
      </c>
      <c r="E39" s="33">
        <v>3000000</v>
      </c>
      <c r="F39" s="33">
        <v>1000000</v>
      </c>
      <c r="G39" s="33">
        <v>1000000</v>
      </c>
      <c r="H39" s="34"/>
      <c r="I39" s="252">
        <v>0.01</v>
      </c>
      <c r="J39" s="253">
        <v>0.1</v>
      </c>
      <c r="K39" s="33">
        <v>1000000</v>
      </c>
      <c r="L39" s="252">
        <v>0.01</v>
      </c>
      <c r="M39" s="253">
        <v>0.1</v>
      </c>
      <c r="N39" s="33">
        <v>1000000</v>
      </c>
      <c r="O39" s="253">
        <v>0.1</v>
      </c>
      <c r="P39" s="33">
        <v>1000000</v>
      </c>
      <c r="Q39" s="34"/>
      <c r="R39" s="34">
        <v>5000</v>
      </c>
      <c r="S39" s="34">
        <v>15000</v>
      </c>
      <c r="T39" s="33">
        <v>500000</v>
      </c>
      <c r="U39" s="220">
        <f t="shared" ref="U39:U56" si="26">SUM(R39:T39)</f>
        <v>520000</v>
      </c>
      <c r="V39" s="32"/>
      <c r="W39" s="200">
        <v>1000000</v>
      </c>
      <c r="X39" s="31"/>
      <c r="Y39" s="200">
        <v>1000000</v>
      </c>
      <c r="Z39" s="309"/>
      <c r="AA39" s="28">
        <v>1000000</v>
      </c>
      <c r="AB39" s="28">
        <v>1000000</v>
      </c>
      <c r="AC39" s="28">
        <v>1000000</v>
      </c>
      <c r="AD39" s="309"/>
      <c r="AE39" s="28">
        <v>1000000</v>
      </c>
      <c r="AF39" s="28">
        <v>1000000</v>
      </c>
      <c r="AG39" s="28">
        <v>1000000</v>
      </c>
      <c r="AH39" s="27"/>
      <c r="AI39" s="252">
        <v>0.01</v>
      </c>
      <c r="AJ39" s="253">
        <v>0.1</v>
      </c>
      <c r="AK39" s="33">
        <v>1000000</v>
      </c>
      <c r="AL39" s="252">
        <v>0.01</v>
      </c>
      <c r="AM39" s="253">
        <v>0.1</v>
      </c>
      <c r="AN39" s="33">
        <v>1000000</v>
      </c>
      <c r="AO39" s="253">
        <v>0.1</v>
      </c>
      <c r="AP39" s="33">
        <v>1000000</v>
      </c>
      <c r="AQ39" s="27"/>
      <c r="AR39" s="26">
        <v>10000</v>
      </c>
      <c r="AS39" s="26">
        <v>30000</v>
      </c>
      <c r="AT39" s="26">
        <v>500000</v>
      </c>
      <c r="AU39" s="220">
        <f t="shared" ref="AU39:AU56" si="27">SUM(AR39:AT39)</f>
        <v>540000</v>
      </c>
      <c r="AV39" s="27"/>
      <c r="AW39" s="26">
        <v>-10000</v>
      </c>
      <c r="AX39" s="35">
        <f t="shared" ref="AX39:AX56" si="28">AG39+AW39</f>
        <v>990000</v>
      </c>
      <c r="AY39" s="26">
        <v>10000</v>
      </c>
      <c r="AZ39" s="32"/>
      <c r="BA39" s="200">
        <v>1000000</v>
      </c>
      <c r="BB39" s="31"/>
      <c r="BC39" s="200">
        <v>1000000</v>
      </c>
      <c r="BD39" s="309"/>
      <c r="BE39" s="28">
        <v>1000000</v>
      </c>
      <c r="BF39" s="28">
        <v>1000000</v>
      </c>
      <c r="BG39" s="28">
        <v>1000000</v>
      </c>
      <c r="BH39" s="309"/>
      <c r="BI39" s="28">
        <v>1000000</v>
      </c>
      <c r="BJ39" s="28">
        <v>1000000</v>
      </c>
      <c r="BK39" s="28">
        <v>1000000</v>
      </c>
      <c r="BL39" s="27"/>
      <c r="BM39" s="252">
        <v>0.01</v>
      </c>
      <c r="BN39" s="253">
        <v>0.1</v>
      </c>
      <c r="BO39" s="33">
        <v>1000000</v>
      </c>
      <c r="BP39" s="252">
        <v>0.01</v>
      </c>
      <c r="BQ39" s="253">
        <v>0.1</v>
      </c>
      <c r="BR39" s="33">
        <v>1000000</v>
      </c>
      <c r="BS39" s="253">
        <v>0.1</v>
      </c>
      <c r="BT39" s="33">
        <v>1000000</v>
      </c>
      <c r="BU39" s="27"/>
      <c r="BV39" s="26">
        <v>10000</v>
      </c>
      <c r="BW39" s="26">
        <v>30000</v>
      </c>
      <c r="BX39" s="26">
        <v>500000</v>
      </c>
      <c r="BY39" s="220">
        <f t="shared" ref="BY39:BY56" si="29">SUM(BV39:BX39)</f>
        <v>540000</v>
      </c>
      <c r="BZ39" s="27"/>
      <c r="CA39" s="33">
        <v>-10000</v>
      </c>
      <c r="CB39" s="35">
        <f t="shared" ref="CB39:CB56" si="30">BK39+CA39</f>
        <v>990000</v>
      </c>
      <c r="CC39" s="26">
        <v>10000</v>
      </c>
      <c r="CD39" s="32"/>
      <c r="CE39" s="200">
        <v>1000000</v>
      </c>
      <c r="CF39" s="31"/>
      <c r="CG39" s="200">
        <v>1000000</v>
      </c>
      <c r="CH39" s="309"/>
      <c r="CI39" s="28">
        <v>1000000</v>
      </c>
      <c r="CJ39" s="28">
        <v>1000000</v>
      </c>
      <c r="CK39" s="28">
        <v>1000000</v>
      </c>
      <c r="CL39" s="309"/>
      <c r="CM39" s="28">
        <v>1000000</v>
      </c>
      <c r="CN39" s="28">
        <v>1000000</v>
      </c>
      <c r="CO39" s="28">
        <v>1000000</v>
      </c>
      <c r="CP39" s="27"/>
      <c r="CQ39" s="252">
        <v>0.01</v>
      </c>
      <c r="CR39" s="253">
        <v>0.1</v>
      </c>
      <c r="CS39" s="33">
        <v>1000000</v>
      </c>
      <c r="CT39" s="252">
        <v>0.01</v>
      </c>
      <c r="CU39" s="253">
        <v>0.1</v>
      </c>
      <c r="CV39" s="33">
        <v>1000000</v>
      </c>
      <c r="CW39" s="253">
        <v>0.1</v>
      </c>
      <c r="CX39" s="33">
        <v>1000000</v>
      </c>
      <c r="CY39" s="27"/>
      <c r="CZ39" s="26">
        <v>10000</v>
      </c>
      <c r="DA39" s="26">
        <v>30000</v>
      </c>
      <c r="DB39" s="26">
        <v>500000</v>
      </c>
      <c r="DC39" s="220">
        <f t="shared" ref="DC39:DC56" si="31">SUM(CZ39:DB39)</f>
        <v>540000</v>
      </c>
      <c r="DD39" s="27"/>
      <c r="DE39" s="26">
        <v>-10000</v>
      </c>
      <c r="DF39" s="35">
        <f t="shared" ref="DF39:DF56" si="32">CO39+DE39</f>
        <v>990000</v>
      </c>
      <c r="DG39" s="26">
        <v>10000</v>
      </c>
      <c r="DH39" s="32"/>
      <c r="DI39" s="31"/>
    </row>
    <row r="40" spans="1:113" ht="19.5" customHeight="1" x14ac:dyDescent="0.55000000000000004">
      <c r="A40" s="45"/>
      <c r="B40" s="394" t="s">
        <v>180</v>
      </c>
      <c r="C40" s="29">
        <f t="shared" si="25"/>
        <v>5000000</v>
      </c>
      <c r="D40" s="33">
        <v>1000000</v>
      </c>
      <c r="E40" s="33">
        <v>3000000</v>
      </c>
      <c r="F40" s="33">
        <v>1000000</v>
      </c>
      <c r="G40" s="33">
        <v>1000000</v>
      </c>
      <c r="H40" s="34"/>
      <c r="I40" s="252">
        <v>0.01</v>
      </c>
      <c r="J40" s="253">
        <v>0.1</v>
      </c>
      <c r="K40" s="33">
        <v>1000000</v>
      </c>
      <c r="L40" s="252">
        <v>0.01</v>
      </c>
      <c r="M40" s="253">
        <v>0.1</v>
      </c>
      <c r="N40" s="33">
        <v>1000000</v>
      </c>
      <c r="O40" s="253">
        <v>0.1</v>
      </c>
      <c r="P40" s="33">
        <v>1000000</v>
      </c>
      <c r="Q40" s="34"/>
      <c r="R40" s="34">
        <v>5000</v>
      </c>
      <c r="S40" s="34">
        <v>15000</v>
      </c>
      <c r="T40" s="33">
        <v>500000</v>
      </c>
      <c r="U40" s="220">
        <f t="shared" si="26"/>
        <v>520000</v>
      </c>
      <c r="V40" s="32"/>
      <c r="W40" s="200">
        <v>1000000</v>
      </c>
      <c r="X40" s="31"/>
      <c r="Y40" s="200">
        <v>1000000</v>
      </c>
      <c r="Z40" s="309"/>
      <c r="AA40" s="28">
        <v>1000000</v>
      </c>
      <c r="AB40" s="28">
        <v>1000000</v>
      </c>
      <c r="AC40" s="28">
        <v>1000000</v>
      </c>
      <c r="AD40" s="309"/>
      <c r="AE40" s="28">
        <v>1000000</v>
      </c>
      <c r="AF40" s="28">
        <v>1000000</v>
      </c>
      <c r="AG40" s="28">
        <v>1000000</v>
      </c>
      <c r="AH40" s="27"/>
      <c r="AI40" s="252">
        <v>0.01</v>
      </c>
      <c r="AJ40" s="253">
        <v>0.1</v>
      </c>
      <c r="AK40" s="33">
        <v>1000000</v>
      </c>
      <c r="AL40" s="252">
        <v>0.01</v>
      </c>
      <c r="AM40" s="253">
        <v>0.1</v>
      </c>
      <c r="AN40" s="33">
        <v>1000000</v>
      </c>
      <c r="AO40" s="253">
        <v>0.1</v>
      </c>
      <c r="AP40" s="33">
        <v>1000000</v>
      </c>
      <c r="AQ40" s="27"/>
      <c r="AR40" s="26">
        <v>10000</v>
      </c>
      <c r="AS40" s="26">
        <v>30000</v>
      </c>
      <c r="AT40" s="26">
        <v>500000</v>
      </c>
      <c r="AU40" s="220">
        <f t="shared" si="27"/>
        <v>540000</v>
      </c>
      <c r="AV40" s="27"/>
      <c r="AW40" s="26">
        <v>-10000</v>
      </c>
      <c r="AX40" s="35">
        <f t="shared" si="28"/>
        <v>990000</v>
      </c>
      <c r="AY40" s="26">
        <v>10000</v>
      </c>
      <c r="AZ40" s="32"/>
      <c r="BA40" s="200">
        <v>1000000</v>
      </c>
      <c r="BB40" s="31"/>
      <c r="BC40" s="200">
        <v>1000000</v>
      </c>
      <c r="BD40" s="309"/>
      <c r="BE40" s="28">
        <v>1000000</v>
      </c>
      <c r="BF40" s="28">
        <v>1000000</v>
      </c>
      <c r="BG40" s="28">
        <v>1000000</v>
      </c>
      <c r="BH40" s="309"/>
      <c r="BI40" s="28">
        <v>1000000</v>
      </c>
      <c r="BJ40" s="28">
        <v>1000000</v>
      </c>
      <c r="BK40" s="28">
        <v>1000000</v>
      </c>
      <c r="BL40" s="27"/>
      <c r="BM40" s="252">
        <v>0.01</v>
      </c>
      <c r="BN40" s="253">
        <v>0.1</v>
      </c>
      <c r="BO40" s="33">
        <v>1000000</v>
      </c>
      <c r="BP40" s="252">
        <v>0.01</v>
      </c>
      <c r="BQ40" s="253">
        <v>0.1</v>
      </c>
      <c r="BR40" s="33">
        <v>1000000</v>
      </c>
      <c r="BS40" s="253">
        <v>0.1</v>
      </c>
      <c r="BT40" s="33">
        <v>1000000</v>
      </c>
      <c r="BU40" s="27"/>
      <c r="BV40" s="26">
        <v>10000</v>
      </c>
      <c r="BW40" s="26">
        <v>30000</v>
      </c>
      <c r="BX40" s="26">
        <v>500000</v>
      </c>
      <c r="BY40" s="220">
        <f t="shared" si="29"/>
        <v>540000</v>
      </c>
      <c r="BZ40" s="27"/>
      <c r="CA40" s="33">
        <v>-10000</v>
      </c>
      <c r="CB40" s="35">
        <f t="shared" si="30"/>
        <v>990000</v>
      </c>
      <c r="CC40" s="26">
        <v>10000</v>
      </c>
      <c r="CD40" s="32"/>
      <c r="CE40" s="200">
        <v>1000000</v>
      </c>
      <c r="CF40" s="31"/>
      <c r="CG40" s="200">
        <v>1000000</v>
      </c>
      <c r="CH40" s="309"/>
      <c r="CI40" s="28">
        <v>1000000</v>
      </c>
      <c r="CJ40" s="28">
        <v>1000000</v>
      </c>
      <c r="CK40" s="28">
        <v>1000000</v>
      </c>
      <c r="CL40" s="309"/>
      <c r="CM40" s="28">
        <v>1000000</v>
      </c>
      <c r="CN40" s="28">
        <v>1000000</v>
      </c>
      <c r="CO40" s="28">
        <v>1000000</v>
      </c>
      <c r="CP40" s="27"/>
      <c r="CQ40" s="252">
        <v>0.01</v>
      </c>
      <c r="CR40" s="253">
        <v>0.1</v>
      </c>
      <c r="CS40" s="33">
        <v>1000000</v>
      </c>
      <c r="CT40" s="252">
        <v>0.01</v>
      </c>
      <c r="CU40" s="253">
        <v>0.1</v>
      </c>
      <c r="CV40" s="33">
        <v>1000000</v>
      </c>
      <c r="CW40" s="253">
        <v>0.1</v>
      </c>
      <c r="CX40" s="33">
        <v>1000000</v>
      </c>
      <c r="CY40" s="27"/>
      <c r="CZ40" s="26">
        <v>10000</v>
      </c>
      <c r="DA40" s="26">
        <v>30000</v>
      </c>
      <c r="DB40" s="26">
        <v>500000</v>
      </c>
      <c r="DC40" s="220">
        <f t="shared" si="31"/>
        <v>540000</v>
      </c>
      <c r="DD40" s="27"/>
      <c r="DE40" s="26">
        <v>-10000</v>
      </c>
      <c r="DF40" s="35">
        <f t="shared" si="32"/>
        <v>990000</v>
      </c>
      <c r="DG40" s="26">
        <v>10000</v>
      </c>
      <c r="DH40" s="32"/>
      <c r="DI40" s="31"/>
    </row>
    <row r="41" spans="1:113" ht="19.5" customHeight="1" x14ac:dyDescent="0.55000000000000004">
      <c r="A41" s="45"/>
      <c r="B41" s="394" t="s">
        <v>203</v>
      </c>
      <c r="C41" s="29">
        <f t="shared" si="25"/>
        <v>5000000</v>
      </c>
      <c r="D41" s="33">
        <v>1000000</v>
      </c>
      <c r="E41" s="33">
        <v>3000000</v>
      </c>
      <c r="F41" s="33">
        <v>1000000</v>
      </c>
      <c r="G41" s="33">
        <v>1000000</v>
      </c>
      <c r="H41" s="34"/>
      <c r="I41" s="252">
        <v>0.01</v>
      </c>
      <c r="J41" s="253">
        <v>0.1</v>
      </c>
      <c r="K41" s="33">
        <v>1000000</v>
      </c>
      <c r="L41" s="252">
        <v>0.01</v>
      </c>
      <c r="M41" s="253">
        <v>0.1</v>
      </c>
      <c r="N41" s="33">
        <v>1000000</v>
      </c>
      <c r="O41" s="253">
        <v>0.1</v>
      </c>
      <c r="P41" s="33">
        <v>1000000</v>
      </c>
      <c r="Q41" s="34"/>
      <c r="R41" s="34">
        <v>5000</v>
      </c>
      <c r="S41" s="34">
        <v>15000</v>
      </c>
      <c r="T41" s="33">
        <v>500000</v>
      </c>
      <c r="U41" s="220">
        <f t="shared" si="26"/>
        <v>520000</v>
      </c>
      <c r="V41" s="32"/>
      <c r="W41" s="200">
        <v>1000000</v>
      </c>
      <c r="X41" s="31"/>
      <c r="Y41" s="200">
        <v>1000000</v>
      </c>
      <c r="Z41" s="309"/>
      <c r="AA41" s="28">
        <v>1000000</v>
      </c>
      <c r="AB41" s="28">
        <v>1000000</v>
      </c>
      <c r="AC41" s="28">
        <v>1000000</v>
      </c>
      <c r="AD41" s="309"/>
      <c r="AE41" s="28">
        <v>1000000</v>
      </c>
      <c r="AF41" s="28">
        <v>1000000</v>
      </c>
      <c r="AG41" s="28">
        <v>1000000</v>
      </c>
      <c r="AH41" s="27"/>
      <c r="AI41" s="252">
        <v>0.01</v>
      </c>
      <c r="AJ41" s="253">
        <v>0.1</v>
      </c>
      <c r="AK41" s="33">
        <v>1000000</v>
      </c>
      <c r="AL41" s="252">
        <v>0.01</v>
      </c>
      <c r="AM41" s="253">
        <v>0.1</v>
      </c>
      <c r="AN41" s="33">
        <v>1000000</v>
      </c>
      <c r="AO41" s="253">
        <v>0.1</v>
      </c>
      <c r="AP41" s="33">
        <v>1000000</v>
      </c>
      <c r="AQ41" s="27"/>
      <c r="AR41" s="26">
        <v>10000</v>
      </c>
      <c r="AS41" s="26">
        <v>30000</v>
      </c>
      <c r="AT41" s="26">
        <v>500000</v>
      </c>
      <c r="AU41" s="220">
        <f t="shared" si="27"/>
        <v>540000</v>
      </c>
      <c r="AV41" s="27"/>
      <c r="AW41" s="26">
        <v>-10000</v>
      </c>
      <c r="AX41" s="35">
        <f t="shared" si="28"/>
        <v>990000</v>
      </c>
      <c r="AY41" s="26">
        <v>10000</v>
      </c>
      <c r="AZ41" s="32"/>
      <c r="BA41" s="200">
        <v>1000000</v>
      </c>
      <c r="BB41" s="31"/>
      <c r="BC41" s="200">
        <v>1000000</v>
      </c>
      <c r="BD41" s="309"/>
      <c r="BE41" s="28">
        <v>1000000</v>
      </c>
      <c r="BF41" s="28">
        <v>1000000</v>
      </c>
      <c r="BG41" s="28">
        <v>1000000</v>
      </c>
      <c r="BH41" s="309"/>
      <c r="BI41" s="28">
        <v>1000000</v>
      </c>
      <c r="BJ41" s="28">
        <v>1000000</v>
      </c>
      <c r="BK41" s="28">
        <v>1000000</v>
      </c>
      <c r="BL41" s="27"/>
      <c r="BM41" s="252">
        <v>0.01</v>
      </c>
      <c r="BN41" s="253">
        <v>0.1</v>
      </c>
      <c r="BO41" s="33">
        <v>1000000</v>
      </c>
      <c r="BP41" s="252">
        <v>0.01</v>
      </c>
      <c r="BQ41" s="253">
        <v>0.1</v>
      </c>
      <c r="BR41" s="33">
        <v>1000000</v>
      </c>
      <c r="BS41" s="253">
        <v>0.1</v>
      </c>
      <c r="BT41" s="33">
        <v>1000000</v>
      </c>
      <c r="BU41" s="27"/>
      <c r="BV41" s="26">
        <v>10000</v>
      </c>
      <c r="BW41" s="26">
        <v>30000</v>
      </c>
      <c r="BX41" s="26">
        <v>500000</v>
      </c>
      <c r="BY41" s="220">
        <f t="shared" si="29"/>
        <v>540000</v>
      </c>
      <c r="BZ41" s="27"/>
      <c r="CA41" s="33">
        <v>-10000</v>
      </c>
      <c r="CB41" s="35">
        <f t="shared" si="30"/>
        <v>990000</v>
      </c>
      <c r="CC41" s="26">
        <v>10000</v>
      </c>
      <c r="CD41" s="32"/>
      <c r="CE41" s="200">
        <v>1000000</v>
      </c>
      <c r="CF41" s="31"/>
      <c r="CG41" s="200">
        <v>1000000</v>
      </c>
      <c r="CH41" s="309"/>
      <c r="CI41" s="28">
        <v>1000000</v>
      </c>
      <c r="CJ41" s="28">
        <v>1000000</v>
      </c>
      <c r="CK41" s="28">
        <v>1000000</v>
      </c>
      <c r="CL41" s="309"/>
      <c r="CM41" s="28">
        <v>1000000</v>
      </c>
      <c r="CN41" s="28">
        <v>1000000</v>
      </c>
      <c r="CO41" s="28">
        <v>1000000</v>
      </c>
      <c r="CP41" s="27"/>
      <c r="CQ41" s="252">
        <v>0.01</v>
      </c>
      <c r="CR41" s="253">
        <v>0.1</v>
      </c>
      <c r="CS41" s="33">
        <v>1000000</v>
      </c>
      <c r="CT41" s="252">
        <v>0.01</v>
      </c>
      <c r="CU41" s="253">
        <v>0.1</v>
      </c>
      <c r="CV41" s="33">
        <v>1000000</v>
      </c>
      <c r="CW41" s="253">
        <v>0.1</v>
      </c>
      <c r="CX41" s="33">
        <v>1000000</v>
      </c>
      <c r="CY41" s="27"/>
      <c r="CZ41" s="26">
        <v>10000</v>
      </c>
      <c r="DA41" s="26">
        <v>30000</v>
      </c>
      <c r="DB41" s="26">
        <v>500000</v>
      </c>
      <c r="DC41" s="220">
        <f t="shared" si="31"/>
        <v>540000</v>
      </c>
      <c r="DD41" s="27"/>
      <c r="DE41" s="26">
        <v>-10000</v>
      </c>
      <c r="DF41" s="35">
        <f t="shared" si="32"/>
        <v>990000</v>
      </c>
      <c r="DG41" s="26">
        <v>10000</v>
      </c>
      <c r="DH41" s="32"/>
      <c r="DI41" s="31"/>
    </row>
    <row r="42" spans="1:113" ht="19.5" customHeight="1" x14ac:dyDescent="0.55000000000000004">
      <c r="A42" s="45"/>
      <c r="B42" s="394" t="s">
        <v>160</v>
      </c>
      <c r="C42" s="29">
        <f t="shared" si="25"/>
        <v>5000000</v>
      </c>
      <c r="D42" s="33">
        <v>1000000</v>
      </c>
      <c r="E42" s="33">
        <v>3000000</v>
      </c>
      <c r="F42" s="33">
        <v>1000000</v>
      </c>
      <c r="G42" s="33">
        <v>1000000</v>
      </c>
      <c r="H42" s="34"/>
      <c r="I42" s="252">
        <v>0.01</v>
      </c>
      <c r="J42" s="253">
        <v>0.1</v>
      </c>
      <c r="K42" s="33">
        <v>1000000</v>
      </c>
      <c r="L42" s="252">
        <v>0.01</v>
      </c>
      <c r="M42" s="253">
        <v>0.1</v>
      </c>
      <c r="N42" s="33">
        <v>1000000</v>
      </c>
      <c r="O42" s="253">
        <v>0.1</v>
      </c>
      <c r="P42" s="33">
        <v>1000000</v>
      </c>
      <c r="Q42" s="34"/>
      <c r="R42" s="34">
        <v>5000</v>
      </c>
      <c r="S42" s="34">
        <v>15000</v>
      </c>
      <c r="T42" s="33">
        <v>500000</v>
      </c>
      <c r="U42" s="220">
        <f t="shared" si="26"/>
        <v>520000</v>
      </c>
      <c r="V42" s="32"/>
      <c r="W42" s="200">
        <v>1000000</v>
      </c>
      <c r="X42" s="31"/>
      <c r="Y42" s="200">
        <v>1000000</v>
      </c>
      <c r="Z42" s="309"/>
      <c r="AA42" s="28">
        <v>1000000</v>
      </c>
      <c r="AB42" s="28">
        <v>1000000</v>
      </c>
      <c r="AC42" s="28">
        <v>1000000</v>
      </c>
      <c r="AD42" s="309"/>
      <c r="AE42" s="28">
        <v>1000000</v>
      </c>
      <c r="AF42" s="28">
        <v>1000000</v>
      </c>
      <c r="AG42" s="28">
        <v>1000000</v>
      </c>
      <c r="AH42" s="27"/>
      <c r="AI42" s="252">
        <v>0.01</v>
      </c>
      <c r="AJ42" s="253">
        <v>0.1</v>
      </c>
      <c r="AK42" s="33">
        <v>1000000</v>
      </c>
      <c r="AL42" s="252">
        <v>0.01</v>
      </c>
      <c r="AM42" s="253">
        <v>0.1</v>
      </c>
      <c r="AN42" s="33">
        <v>1000000</v>
      </c>
      <c r="AO42" s="253">
        <v>0.1</v>
      </c>
      <c r="AP42" s="33">
        <v>1000000</v>
      </c>
      <c r="AQ42" s="27"/>
      <c r="AR42" s="26">
        <v>10000</v>
      </c>
      <c r="AS42" s="26">
        <v>30000</v>
      </c>
      <c r="AT42" s="26">
        <v>500000</v>
      </c>
      <c r="AU42" s="220">
        <f t="shared" si="27"/>
        <v>540000</v>
      </c>
      <c r="AV42" s="27"/>
      <c r="AW42" s="26">
        <v>-10000</v>
      </c>
      <c r="AX42" s="35">
        <f t="shared" si="28"/>
        <v>990000</v>
      </c>
      <c r="AY42" s="26">
        <v>10000</v>
      </c>
      <c r="AZ42" s="32"/>
      <c r="BA42" s="200">
        <v>1000000</v>
      </c>
      <c r="BB42" s="31"/>
      <c r="BC42" s="200">
        <v>1000000</v>
      </c>
      <c r="BD42" s="309"/>
      <c r="BE42" s="28">
        <v>1000000</v>
      </c>
      <c r="BF42" s="28">
        <v>1000000</v>
      </c>
      <c r="BG42" s="28">
        <v>1000000</v>
      </c>
      <c r="BH42" s="309"/>
      <c r="BI42" s="28">
        <v>1000000</v>
      </c>
      <c r="BJ42" s="28">
        <v>1000000</v>
      </c>
      <c r="BK42" s="28">
        <v>1000000</v>
      </c>
      <c r="BL42" s="27"/>
      <c r="BM42" s="252">
        <v>0.01</v>
      </c>
      <c r="BN42" s="253">
        <v>0.1</v>
      </c>
      <c r="BO42" s="33">
        <v>1000000</v>
      </c>
      <c r="BP42" s="252">
        <v>0.01</v>
      </c>
      <c r="BQ42" s="253">
        <v>0.1</v>
      </c>
      <c r="BR42" s="33">
        <v>1000000</v>
      </c>
      <c r="BS42" s="253">
        <v>0.1</v>
      </c>
      <c r="BT42" s="33">
        <v>1000000</v>
      </c>
      <c r="BU42" s="27"/>
      <c r="BV42" s="26">
        <v>10000</v>
      </c>
      <c r="BW42" s="26">
        <v>30000</v>
      </c>
      <c r="BX42" s="26">
        <v>500000</v>
      </c>
      <c r="BY42" s="220">
        <f t="shared" si="29"/>
        <v>540000</v>
      </c>
      <c r="BZ42" s="27"/>
      <c r="CA42" s="33">
        <v>-10000</v>
      </c>
      <c r="CB42" s="35">
        <f t="shared" si="30"/>
        <v>990000</v>
      </c>
      <c r="CC42" s="26">
        <v>10000</v>
      </c>
      <c r="CD42" s="32"/>
      <c r="CE42" s="200">
        <v>1000000</v>
      </c>
      <c r="CF42" s="31"/>
      <c r="CG42" s="200">
        <v>1000000</v>
      </c>
      <c r="CH42" s="309"/>
      <c r="CI42" s="28">
        <v>1000000</v>
      </c>
      <c r="CJ42" s="28">
        <v>1000000</v>
      </c>
      <c r="CK42" s="28">
        <v>1000000</v>
      </c>
      <c r="CL42" s="309"/>
      <c r="CM42" s="28">
        <v>1000000</v>
      </c>
      <c r="CN42" s="28">
        <v>1000000</v>
      </c>
      <c r="CO42" s="28">
        <v>1000000</v>
      </c>
      <c r="CP42" s="27"/>
      <c r="CQ42" s="252">
        <v>0.01</v>
      </c>
      <c r="CR42" s="253">
        <v>0.1</v>
      </c>
      <c r="CS42" s="33">
        <v>1000000</v>
      </c>
      <c r="CT42" s="252">
        <v>0.01</v>
      </c>
      <c r="CU42" s="253">
        <v>0.1</v>
      </c>
      <c r="CV42" s="33">
        <v>1000000</v>
      </c>
      <c r="CW42" s="253">
        <v>0.1</v>
      </c>
      <c r="CX42" s="33">
        <v>1000000</v>
      </c>
      <c r="CY42" s="27"/>
      <c r="CZ42" s="26">
        <v>10000</v>
      </c>
      <c r="DA42" s="26">
        <v>30000</v>
      </c>
      <c r="DB42" s="26">
        <v>500000</v>
      </c>
      <c r="DC42" s="220">
        <f t="shared" si="31"/>
        <v>540000</v>
      </c>
      <c r="DD42" s="27"/>
      <c r="DE42" s="26">
        <v>-10000</v>
      </c>
      <c r="DF42" s="35">
        <f t="shared" si="32"/>
        <v>990000</v>
      </c>
      <c r="DG42" s="26">
        <v>10000</v>
      </c>
      <c r="DH42" s="32"/>
      <c r="DI42" s="31"/>
    </row>
    <row r="43" spans="1:113" ht="19.5" customHeight="1" x14ac:dyDescent="0.55000000000000004">
      <c r="A43" s="45"/>
      <c r="B43" s="394" t="s">
        <v>204</v>
      </c>
      <c r="C43" s="29">
        <f t="shared" ref="C43" si="33">SUM(D43:F43)</f>
        <v>5000000</v>
      </c>
      <c r="D43" s="33">
        <v>1000000</v>
      </c>
      <c r="E43" s="33">
        <v>3000000</v>
      </c>
      <c r="F43" s="33">
        <v>1000000</v>
      </c>
      <c r="G43" s="33">
        <v>1000000</v>
      </c>
      <c r="H43" s="34"/>
      <c r="I43" s="252">
        <v>0.01</v>
      </c>
      <c r="J43" s="253">
        <v>0.1</v>
      </c>
      <c r="K43" s="33">
        <v>1000000</v>
      </c>
      <c r="L43" s="252">
        <v>0.01</v>
      </c>
      <c r="M43" s="253">
        <v>0.1</v>
      </c>
      <c r="N43" s="33">
        <v>1000000</v>
      </c>
      <c r="O43" s="253">
        <v>0.1</v>
      </c>
      <c r="P43" s="33">
        <v>1000000</v>
      </c>
      <c r="Q43" s="34"/>
      <c r="R43" s="34">
        <v>5000</v>
      </c>
      <c r="S43" s="34">
        <v>15000</v>
      </c>
      <c r="T43" s="33">
        <v>500000</v>
      </c>
      <c r="U43" s="220">
        <f t="shared" si="26"/>
        <v>520000</v>
      </c>
      <c r="V43" s="32"/>
      <c r="W43" s="200">
        <v>1000000</v>
      </c>
      <c r="X43" s="31"/>
      <c r="Y43" s="200">
        <v>1000000</v>
      </c>
      <c r="Z43" s="309"/>
      <c r="AA43" s="28">
        <v>1000000</v>
      </c>
      <c r="AB43" s="28">
        <v>1000000</v>
      </c>
      <c r="AC43" s="28">
        <v>1000000</v>
      </c>
      <c r="AD43" s="309"/>
      <c r="AE43" s="28">
        <v>1000000</v>
      </c>
      <c r="AF43" s="28">
        <v>1000000</v>
      </c>
      <c r="AG43" s="28">
        <v>1000000</v>
      </c>
      <c r="AH43" s="27"/>
      <c r="AI43" s="252">
        <v>0.01</v>
      </c>
      <c r="AJ43" s="253">
        <v>0.1</v>
      </c>
      <c r="AK43" s="33">
        <v>1000000</v>
      </c>
      <c r="AL43" s="252">
        <v>0.01</v>
      </c>
      <c r="AM43" s="253">
        <v>0.1</v>
      </c>
      <c r="AN43" s="33">
        <v>1000000</v>
      </c>
      <c r="AO43" s="253">
        <v>0.1</v>
      </c>
      <c r="AP43" s="33">
        <v>1000000</v>
      </c>
      <c r="AQ43" s="27"/>
      <c r="AR43" s="26">
        <v>10000</v>
      </c>
      <c r="AS43" s="26">
        <v>30000</v>
      </c>
      <c r="AT43" s="26">
        <v>500000</v>
      </c>
      <c r="AU43" s="220">
        <f t="shared" si="27"/>
        <v>540000</v>
      </c>
      <c r="AV43" s="27"/>
      <c r="AW43" s="26">
        <v>-10000</v>
      </c>
      <c r="AX43" s="35">
        <f t="shared" si="28"/>
        <v>990000</v>
      </c>
      <c r="AY43" s="26">
        <v>10000</v>
      </c>
      <c r="AZ43" s="32"/>
      <c r="BA43" s="200">
        <v>1000000</v>
      </c>
      <c r="BB43" s="31"/>
      <c r="BC43" s="200">
        <v>1000000</v>
      </c>
      <c r="BD43" s="309"/>
      <c r="BE43" s="28">
        <v>1000000</v>
      </c>
      <c r="BF43" s="28">
        <v>1000000</v>
      </c>
      <c r="BG43" s="28">
        <v>1000000</v>
      </c>
      <c r="BH43" s="309"/>
      <c r="BI43" s="28">
        <v>1000000</v>
      </c>
      <c r="BJ43" s="28">
        <v>1000000</v>
      </c>
      <c r="BK43" s="28">
        <v>1000000</v>
      </c>
      <c r="BL43" s="27"/>
      <c r="BM43" s="252">
        <v>0.01</v>
      </c>
      <c r="BN43" s="253">
        <v>0.1</v>
      </c>
      <c r="BO43" s="33">
        <v>1000000</v>
      </c>
      <c r="BP43" s="252">
        <v>0.01</v>
      </c>
      <c r="BQ43" s="253">
        <v>0.1</v>
      </c>
      <c r="BR43" s="33">
        <v>1000000</v>
      </c>
      <c r="BS43" s="253">
        <v>0.1</v>
      </c>
      <c r="BT43" s="33">
        <v>1000000</v>
      </c>
      <c r="BU43" s="27"/>
      <c r="BV43" s="26">
        <v>10000</v>
      </c>
      <c r="BW43" s="26">
        <v>30000</v>
      </c>
      <c r="BX43" s="26">
        <v>500000</v>
      </c>
      <c r="BY43" s="220">
        <f t="shared" si="29"/>
        <v>540000</v>
      </c>
      <c r="BZ43" s="27"/>
      <c r="CA43" s="33">
        <v>-10000</v>
      </c>
      <c r="CB43" s="35">
        <f t="shared" si="30"/>
        <v>990000</v>
      </c>
      <c r="CC43" s="26">
        <v>10000</v>
      </c>
      <c r="CD43" s="32"/>
      <c r="CE43" s="200">
        <v>1000000</v>
      </c>
      <c r="CF43" s="31"/>
      <c r="CG43" s="200">
        <v>1000000</v>
      </c>
      <c r="CH43" s="309"/>
      <c r="CI43" s="28">
        <v>1000000</v>
      </c>
      <c r="CJ43" s="28">
        <v>1000000</v>
      </c>
      <c r="CK43" s="28">
        <v>1000000</v>
      </c>
      <c r="CL43" s="309"/>
      <c r="CM43" s="28">
        <v>1000000</v>
      </c>
      <c r="CN43" s="28">
        <v>1000000</v>
      </c>
      <c r="CO43" s="28">
        <v>1000000</v>
      </c>
      <c r="CP43" s="27"/>
      <c r="CQ43" s="252">
        <v>0.01</v>
      </c>
      <c r="CR43" s="253">
        <v>0.1</v>
      </c>
      <c r="CS43" s="33">
        <v>1000000</v>
      </c>
      <c r="CT43" s="252">
        <v>0.01</v>
      </c>
      <c r="CU43" s="253">
        <v>0.1</v>
      </c>
      <c r="CV43" s="33">
        <v>1000000</v>
      </c>
      <c r="CW43" s="253">
        <v>0.1</v>
      </c>
      <c r="CX43" s="33">
        <v>1000000</v>
      </c>
      <c r="CY43" s="27"/>
      <c r="CZ43" s="26">
        <v>10000</v>
      </c>
      <c r="DA43" s="26">
        <v>30000</v>
      </c>
      <c r="DB43" s="26">
        <v>500000</v>
      </c>
      <c r="DC43" s="220">
        <f t="shared" si="31"/>
        <v>540000</v>
      </c>
      <c r="DD43" s="27"/>
      <c r="DE43" s="26">
        <v>-10000</v>
      </c>
      <c r="DF43" s="35">
        <f t="shared" si="32"/>
        <v>990000</v>
      </c>
      <c r="DG43" s="26">
        <v>10000</v>
      </c>
      <c r="DH43" s="32"/>
      <c r="DI43" s="31"/>
    </row>
    <row r="44" spans="1:113" ht="19.5" customHeight="1" x14ac:dyDescent="0.55000000000000004">
      <c r="A44" s="45"/>
      <c r="B44" s="394" t="s">
        <v>181</v>
      </c>
      <c r="C44" s="29">
        <f t="shared" ref="C44:C45" si="34">SUM(D44:F44)</f>
        <v>5000000</v>
      </c>
      <c r="D44" s="33">
        <v>1000000</v>
      </c>
      <c r="E44" s="33">
        <v>3000000</v>
      </c>
      <c r="F44" s="33">
        <v>1000000</v>
      </c>
      <c r="G44" s="33">
        <v>1000000</v>
      </c>
      <c r="H44" s="34"/>
      <c r="I44" s="252">
        <v>0.01</v>
      </c>
      <c r="J44" s="253">
        <v>0.1</v>
      </c>
      <c r="K44" s="33">
        <v>1000000</v>
      </c>
      <c r="L44" s="252">
        <v>0.01</v>
      </c>
      <c r="M44" s="253">
        <v>0.1</v>
      </c>
      <c r="N44" s="33">
        <v>1000000</v>
      </c>
      <c r="O44" s="253">
        <v>0.1</v>
      </c>
      <c r="P44" s="33">
        <v>1000000</v>
      </c>
      <c r="Q44" s="34"/>
      <c r="R44" s="34">
        <v>5000</v>
      </c>
      <c r="S44" s="34">
        <v>15000</v>
      </c>
      <c r="T44" s="33">
        <v>500000</v>
      </c>
      <c r="U44" s="220">
        <f t="shared" si="26"/>
        <v>520000</v>
      </c>
      <c r="V44" s="32"/>
      <c r="W44" s="200">
        <v>1000000</v>
      </c>
      <c r="X44" s="31"/>
      <c r="Y44" s="200">
        <v>1000000</v>
      </c>
      <c r="Z44" s="309"/>
      <c r="AA44" s="28">
        <v>1000000</v>
      </c>
      <c r="AB44" s="28">
        <v>1000000</v>
      </c>
      <c r="AC44" s="28">
        <v>1000000</v>
      </c>
      <c r="AD44" s="309"/>
      <c r="AE44" s="28">
        <v>1000000</v>
      </c>
      <c r="AF44" s="28">
        <v>1000000</v>
      </c>
      <c r="AG44" s="28">
        <v>1000000</v>
      </c>
      <c r="AH44" s="27"/>
      <c r="AI44" s="252">
        <v>0.01</v>
      </c>
      <c r="AJ44" s="253">
        <v>0.1</v>
      </c>
      <c r="AK44" s="33">
        <v>1000000</v>
      </c>
      <c r="AL44" s="252">
        <v>0.01</v>
      </c>
      <c r="AM44" s="253">
        <v>0.1</v>
      </c>
      <c r="AN44" s="33">
        <v>1000000</v>
      </c>
      <c r="AO44" s="253">
        <v>0.1</v>
      </c>
      <c r="AP44" s="33">
        <v>1000000</v>
      </c>
      <c r="AQ44" s="27"/>
      <c r="AR44" s="26">
        <v>10000</v>
      </c>
      <c r="AS44" s="26">
        <v>30000</v>
      </c>
      <c r="AT44" s="26">
        <v>500000</v>
      </c>
      <c r="AU44" s="220">
        <f t="shared" si="27"/>
        <v>540000</v>
      </c>
      <c r="AV44" s="27"/>
      <c r="AW44" s="26">
        <v>-10000</v>
      </c>
      <c r="AX44" s="35">
        <f t="shared" si="28"/>
        <v>990000</v>
      </c>
      <c r="AY44" s="26">
        <v>10000</v>
      </c>
      <c r="AZ44" s="32"/>
      <c r="BA44" s="200">
        <v>1000000</v>
      </c>
      <c r="BB44" s="31"/>
      <c r="BC44" s="200">
        <v>1000000</v>
      </c>
      <c r="BD44" s="309"/>
      <c r="BE44" s="28">
        <v>1000000</v>
      </c>
      <c r="BF44" s="28">
        <v>1000000</v>
      </c>
      <c r="BG44" s="28">
        <v>1000000</v>
      </c>
      <c r="BH44" s="309"/>
      <c r="BI44" s="28">
        <v>1000000</v>
      </c>
      <c r="BJ44" s="28">
        <v>1000000</v>
      </c>
      <c r="BK44" s="28">
        <v>1000000</v>
      </c>
      <c r="BL44" s="27"/>
      <c r="BM44" s="252">
        <v>0.01</v>
      </c>
      <c r="BN44" s="253">
        <v>0.1</v>
      </c>
      <c r="BO44" s="33">
        <v>1000000</v>
      </c>
      <c r="BP44" s="252">
        <v>0.01</v>
      </c>
      <c r="BQ44" s="253">
        <v>0.1</v>
      </c>
      <c r="BR44" s="33">
        <v>1000000</v>
      </c>
      <c r="BS44" s="253">
        <v>0.1</v>
      </c>
      <c r="BT44" s="33">
        <v>1000000</v>
      </c>
      <c r="BU44" s="27"/>
      <c r="BV44" s="26">
        <v>10000</v>
      </c>
      <c r="BW44" s="26">
        <v>30000</v>
      </c>
      <c r="BX44" s="26">
        <v>500000</v>
      </c>
      <c r="BY44" s="220">
        <f t="shared" si="29"/>
        <v>540000</v>
      </c>
      <c r="BZ44" s="27"/>
      <c r="CA44" s="33">
        <v>-10000</v>
      </c>
      <c r="CB44" s="35">
        <f t="shared" si="30"/>
        <v>990000</v>
      </c>
      <c r="CC44" s="26">
        <v>10000</v>
      </c>
      <c r="CD44" s="32"/>
      <c r="CE44" s="200">
        <v>1000000</v>
      </c>
      <c r="CF44" s="31"/>
      <c r="CG44" s="200">
        <v>1000000</v>
      </c>
      <c r="CH44" s="309"/>
      <c r="CI44" s="28">
        <v>1000000</v>
      </c>
      <c r="CJ44" s="28">
        <v>1000000</v>
      </c>
      <c r="CK44" s="28">
        <v>1000000</v>
      </c>
      <c r="CL44" s="309"/>
      <c r="CM44" s="28">
        <v>1000000</v>
      </c>
      <c r="CN44" s="28">
        <v>1000000</v>
      </c>
      <c r="CO44" s="28">
        <v>1000000</v>
      </c>
      <c r="CP44" s="27"/>
      <c r="CQ44" s="252">
        <v>0.01</v>
      </c>
      <c r="CR44" s="253">
        <v>0.1</v>
      </c>
      <c r="CS44" s="33">
        <v>1000000</v>
      </c>
      <c r="CT44" s="252">
        <v>0.01</v>
      </c>
      <c r="CU44" s="253">
        <v>0.1</v>
      </c>
      <c r="CV44" s="33">
        <v>1000000</v>
      </c>
      <c r="CW44" s="253">
        <v>0.1</v>
      </c>
      <c r="CX44" s="33">
        <v>1000000</v>
      </c>
      <c r="CY44" s="27"/>
      <c r="CZ44" s="26">
        <v>10000</v>
      </c>
      <c r="DA44" s="26">
        <v>30000</v>
      </c>
      <c r="DB44" s="26">
        <v>500000</v>
      </c>
      <c r="DC44" s="220">
        <f t="shared" si="31"/>
        <v>540000</v>
      </c>
      <c r="DD44" s="27"/>
      <c r="DE44" s="26">
        <v>-10000</v>
      </c>
      <c r="DF44" s="35">
        <f t="shared" si="32"/>
        <v>990000</v>
      </c>
      <c r="DG44" s="26">
        <v>10000</v>
      </c>
      <c r="DH44" s="32"/>
      <c r="DI44" s="31"/>
    </row>
    <row r="45" spans="1:113" ht="19.5" customHeight="1" x14ac:dyDescent="0.55000000000000004">
      <c r="A45" s="45"/>
      <c r="B45" s="394" t="s">
        <v>156</v>
      </c>
      <c r="C45" s="29">
        <f t="shared" si="34"/>
        <v>5000000</v>
      </c>
      <c r="D45" s="33">
        <v>1000000</v>
      </c>
      <c r="E45" s="33">
        <v>3000000</v>
      </c>
      <c r="F45" s="33">
        <v>1000000</v>
      </c>
      <c r="G45" s="33">
        <v>1000000</v>
      </c>
      <c r="H45" s="34"/>
      <c r="I45" s="252">
        <v>0.01</v>
      </c>
      <c r="J45" s="253">
        <v>0.1</v>
      </c>
      <c r="K45" s="33">
        <v>1000000</v>
      </c>
      <c r="L45" s="252">
        <v>0.01</v>
      </c>
      <c r="M45" s="253">
        <v>0.1</v>
      </c>
      <c r="N45" s="33">
        <v>1000000</v>
      </c>
      <c r="O45" s="253">
        <v>0.1</v>
      </c>
      <c r="P45" s="33">
        <v>1000000</v>
      </c>
      <c r="Q45" s="34"/>
      <c r="R45" s="34">
        <v>5000</v>
      </c>
      <c r="S45" s="34">
        <v>15000</v>
      </c>
      <c r="T45" s="33">
        <v>500000</v>
      </c>
      <c r="U45" s="220">
        <f t="shared" si="26"/>
        <v>520000</v>
      </c>
      <c r="V45" s="32"/>
      <c r="W45" s="200">
        <v>1000000</v>
      </c>
      <c r="X45" s="31"/>
      <c r="Y45" s="200">
        <v>1000000</v>
      </c>
      <c r="Z45" s="309"/>
      <c r="AA45" s="28">
        <v>1000000</v>
      </c>
      <c r="AB45" s="28">
        <v>1000000</v>
      </c>
      <c r="AC45" s="28">
        <v>1000000</v>
      </c>
      <c r="AD45" s="309"/>
      <c r="AE45" s="28">
        <v>1000000</v>
      </c>
      <c r="AF45" s="28">
        <v>1000000</v>
      </c>
      <c r="AG45" s="28">
        <v>1000000</v>
      </c>
      <c r="AH45" s="27"/>
      <c r="AI45" s="252">
        <v>0.01</v>
      </c>
      <c r="AJ45" s="253">
        <v>0.1</v>
      </c>
      <c r="AK45" s="33">
        <v>1000000</v>
      </c>
      <c r="AL45" s="252">
        <v>0.01</v>
      </c>
      <c r="AM45" s="253">
        <v>0.1</v>
      </c>
      <c r="AN45" s="33">
        <v>1000000</v>
      </c>
      <c r="AO45" s="253">
        <v>0.1</v>
      </c>
      <c r="AP45" s="33">
        <v>1000000</v>
      </c>
      <c r="AQ45" s="27"/>
      <c r="AR45" s="26">
        <v>10000</v>
      </c>
      <c r="AS45" s="26">
        <v>30000</v>
      </c>
      <c r="AT45" s="26">
        <v>500000</v>
      </c>
      <c r="AU45" s="220">
        <f t="shared" si="27"/>
        <v>540000</v>
      </c>
      <c r="AV45" s="27"/>
      <c r="AW45" s="26">
        <v>-10000</v>
      </c>
      <c r="AX45" s="35">
        <f t="shared" si="28"/>
        <v>990000</v>
      </c>
      <c r="AY45" s="26">
        <v>10000</v>
      </c>
      <c r="AZ45" s="32"/>
      <c r="BA45" s="200">
        <v>1000000</v>
      </c>
      <c r="BB45" s="31"/>
      <c r="BC45" s="200">
        <v>1000000</v>
      </c>
      <c r="BD45" s="309"/>
      <c r="BE45" s="28">
        <v>1000000</v>
      </c>
      <c r="BF45" s="28">
        <v>1000000</v>
      </c>
      <c r="BG45" s="28">
        <v>1000000</v>
      </c>
      <c r="BH45" s="309"/>
      <c r="BI45" s="28">
        <v>1000000</v>
      </c>
      <c r="BJ45" s="28">
        <v>1000000</v>
      </c>
      <c r="BK45" s="28">
        <v>1000000</v>
      </c>
      <c r="BL45" s="27"/>
      <c r="BM45" s="252">
        <v>0.01</v>
      </c>
      <c r="BN45" s="253">
        <v>0.1</v>
      </c>
      <c r="BO45" s="33">
        <v>1000000</v>
      </c>
      <c r="BP45" s="252">
        <v>0.01</v>
      </c>
      <c r="BQ45" s="253">
        <v>0.1</v>
      </c>
      <c r="BR45" s="33">
        <v>1000000</v>
      </c>
      <c r="BS45" s="253">
        <v>0.1</v>
      </c>
      <c r="BT45" s="33">
        <v>1000000</v>
      </c>
      <c r="BU45" s="27"/>
      <c r="BV45" s="26">
        <v>10000</v>
      </c>
      <c r="BW45" s="26">
        <v>30000</v>
      </c>
      <c r="BX45" s="26">
        <v>500000</v>
      </c>
      <c r="BY45" s="220">
        <f t="shared" si="29"/>
        <v>540000</v>
      </c>
      <c r="BZ45" s="27"/>
      <c r="CA45" s="33">
        <v>-10000</v>
      </c>
      <c r="CB45" s="35">
        <f t="shared" si="30"/>
        <v>990000</v>
      </c>
      <c r="CC45" s="26">
        <v>10000</v>
      </c>
      <c r="CD45" s="32"/>
      <c r="CE45" s="200">
        <v>1000000</v>
      </c>
      <c r="CF45" s="31"/>
      <c r="CG45" s="200">
        <v>1000000</v>
      </c>
      <c r="CH45" s="309"/>
      <c r="CI45" s="28">
        <v>1000000</v>
      </c>
      <c r="CJ45" s="28">
        <v>1000000</v>
      </c>
      <c r="CK45" s="28">
        <v>1000000</v>
      </c>
      <c r="CL45" s="309"/>
      <c r="CM45" s="28">
        <v>1000000</v>
      </c>
      <c r="CN45" s="28">
        <v>1000000</v>
      </c>
      <c r="CO45" s="28">
        <v>1000000</v>
      </c>
      <c r="CP45" s="27"/>
      <c r="CQ45" s="252">
        <v>0.01</v>
      </c>
      <c r="CR45" s="253">
        <v>0.1</v>
      </c>
      <c r="CS45" s="33">
        <v>1000000</v>
      </c>
      <c r="CT45" s="252">
        <v>0.01</v>
      </c>
      <c r="CU45" s="253">
        <v>0.1</v>
      </c>
      <c r="CV45" s="33">
        <v>1000000</v>
      </c>
      <c r="CW45" s="253">
        <v>0.1</v>
      </c>
      <c r="CX45" s="33">
        <v>1000000</v>
      </c>
      <c r="CY45" s="27"/>
      <c r="CZ45" s="26">
        <v>10000</v>
      </c>
      <c r="DA45" s="26">
        <v>30000</v>
      </c>
      <c r="DB45" s="26">
        <v>500000</v>
      </c>
      <c r="DC45" s="220">
        <f t="shared" si="31"/>
        <v>540000</v>
      </c>
      <c r="DD45" s="27"/>
      <c r="DE45" s="26">
        <v>-10000</v>
      </c>
      <c r="DF45" s="35">
        <f t="shared" si="32"/>
        <v>990000</v>
      </c>
      <c r="DG45" s="26">
        <v>10000</v>
      </c>
      <c r="DH45" s="32"/>
      <c r="DI45" s="31"/>
    </row>
    <row r="46" spans="1:113" ht="19.5" customHeight="1" x14ac:dyDescent="0.55000000000000004">
      <c r="A46" s="45"/>
      <c r="B46" s="394" t="s">
        <v>157</v>
      </c>
      <c r="C46" s="29">
        <f t="shared" ref="C46:C47" si="35">SUM(D46:F46)</f>
        <v>5000000</v>
      </c>
      <c r="D46" s="33">
        <v>1000000</v>
      </c>
      <c r="E46" s="33">
        <v>3000000</v>
      </c>
      <c r="F46" s="33">
        <v>1000000</v>
      </c>
      <c r="G46" s="33">
        <v>1000000</v>
      </c>
      <c r="H46" s="34"/>
      <c r="I46" s="252">
        <v>0.01</v>
      </c>
      <c r="J46" s="253">
        <v>0.1</v>
      </c>
      <c r="K46" s="33">
        <v>1000000</v>
      </c>
      <c r="L46" s="252">
        <v>0.01</v>
      </c>
      <c r="M46" s="253">
        <v>0.1</v>
      </c>
      <c r="N46" s="33">
        <v>1000000</v>
      </c>
      <c r="O46" s="253">
        <v>0.1</v>
      </c>
      <c r="P46" s="33">
        <v>1000000</v>
      </c>
      <c r="Q46" s="34"/>
      <c r="R46" s="34">
        <v>5000</v>
      </c>
      <c r="S46" s="34">
        <v>15000</v>
      </c>
      <c r="T46" s="33">
        <v>500000</v>
      </c>
      <c r="U46" s="220">
        <f t="shared" si="26"/>
        <v>520000</v>
      </c>
      <c r="V46" s="32"/>
      <c r="W46" s="200">
        <v>1000000</v>
      </c>
      <c r="X46" s="31"/>
      <c r="Y46" s="200">
        <v>1000000</v>
      </c>
      <c r="Z46" s="309"/>
      <c r="AA46" s="28">
        <v>1000000</v>
      </c>
      <c r="AB46" s="28">
        <v>1000000</v>
      </c>
      <c r="AC46" s="28">
        <v>1000000</v>
      </c>
      <c r="AD46" s="309"/>
      <c r="AE46" s="28">
        <v>1000000</v>
      </c>
      <c r="AF46" s="28">
        <v>1000000</v>
      </c>
      <c r="AG46" s="28">
        <v>1000000</v>
      </c>
      <c r="AH46" s="27"/>
      <c r="AI46" s="252">
        <v>0.01</v>
      </c>
      <c r="AJ46" s="253">
        <v>0.1</v>
      </c>
      <c r="AK46" s="33">
        <v>1000000</v>
      </c>
      <c r="AL46" s="252">
        <v>0.01</v>
      </c>
      <c r="AM46" s="253">
        <v>0.1</v>
      </c>
      <c r="AN46" s="33">
        <v>1000000</v>
      </c>
      <c r="AO46" s="253">
        <v>0.1</v>
      </c>
      <c r="AP46" s="33">
        <v>1000000</v>
      </c>
      <c r="AQ46" s="27"/>
      <c r="AR46" s="26">
        <v>10000</v>
      </c>
      <c r="AS46" s="26">
        <v>30000</v>
      </c>
      <c r="AT46" s="26">
        <v>500000</v>
      </c>
      <c r="AU46" s="220">
        <f t="shared" si="27"/>
        <v>540000</v>
      </c>
      <c r="AV46" s="27"/>
      <c r="AW46" s="26">
        <v>-10000</v>
      </c>
      <c r="AX46" s="35">
        <f t="shared" si="28"/>
        <v>990000</v>
      </c>
      <c r="AY46" s="26">
        <v>10000</v>
      </c>
      <c r="AZ46" s="32"/>
      <c r="BA46" s="200">
        <v>1000000</v>
      </c>
      <c r="BB46" s="31"/>
      <c r="BC46" s="200">
        <v>1000000</v>
      </c>
      <c r="BD46" s="309"/>
      <c r="BE46" s="28">
        <v>1000000</v>
      </c>
      <c r="BF46" s="28">
        <v>1000000</v>
      </c>
      <c r="BG46" s="28">
        <v>1000000</v>
      </c>
      <c r="BH46" s="309"/>
      <c r="BI46" s="28">
        <v>1000000</v>
      </c>
      <c r="BJ46" s="28">
        <v>1000000</v>
      </c>
      <c r="BK46" s="28">
        <v>1000000</v>
      </c>
      <c r="BL46" s="27"/>
      <c r="BM46" s="252">
        <v>0.01</v>
      </c>
      <c r="BN46" s="253">
        <v>0.1</v>
      </c>
      <c r="BO46" s="33">
        <v>1000000</v>
      </c>
      <c r="BP46" s="252">
        <v>0.01</v>
      </c>
      <c r="BQ46" s="253">
        <v>0.1</v>
      </c>
      <c r="BR46" s="33">
        <v>1000000</v>
      </c>
      <c r="BS46" s="253">
        <v>0.1</v>
      </c>
      <c r="BT46" s="33">
        <v>1000000</v>
      </c>
      <c r="BU46" s="27"/>
      <c r="BV46" s="26">
        <v>10000</v>
      </c>
      <c r="BW46" s="26">
        <v>30000</v>
      </c>
      <c r="BX46" s="26">
        <v>500000</v>
      </c>
      <c r="BY46" s="220">
        <f t="shared" si="29"/>
        <v>540000</v>
      </c>
      <c r="BZ46" s="27"/>
      <c r="CA46" s="33">
        <v>-10000</v>
      </c>
      <c r="CB46" s="35">
        <f t="shared" si="30"/>
        <v>990000</v>
      </c>
      <c r="CC46" s="26">
        <v>10000</v>
      </c>
      <c r="CD46" s="32"/>
      <c r="CE46" s="200">
        <v>1000000</v>
      </c>
      <c r="CF46" s="31"/>
      <c r="CG46" s="200">
        <v>1000000</v>
      </c>
      <c r="CH46" s="309"/>
      <c r="CI46" s="28">
        <v>1000000</v>
      </c>
      <c r="CJ46" s="28">
        <v>1000000</v>
      </c>
      <c r="CK46" s="28">
        <v>1000000</v>
      </c>
      <c r="CL46" s="309"/>
      <c r="CM46" s="28">
        <v>1000000</v>
      </c>
      <c r="CN46" s="28">
        <v>1000000</v>
      </c>
      <c r="CO46" s="28">
        <v>1000000</v>
      </c>
      <c r="CP46" s="27"/>
      <c r="CQ46" s="252">
        <v>0.01</v>
      </c>
      <c r="CR46" s="253">
        <v>0.1</v>
      </c>
      <c r="CS46" s="33">
        <v>1000000</v>
      </c>
      <c r="CT46" s="252">
        <v>0.01</v>
      </c>
      <c r="CU46" s="253">
        <v>0.1</v>
      </c>
      <c r="CV46" s="33">
        <v>1000000</v>
      </c>
      <c r="CW46" s="253">
        <v>0.1</v>
      </c>
      <c r="CX46" s="33">
        <v>1000000</v>
      </c>
      <c r="CY46" s="27"/>
      <c r="CZ46" s="26">
        <v>10000</v>
      </c>
      <c r="DA46" s="26">
        <v>30000</v>
      </c>
      <c r="DB46" s="26">
        <v>500000</v>
      </c>
      <c r="DC46" s="220">
        <f t="shared" si="31"/>
        <v>540000</v>
      </c>
      <c r="DD46" s="27"/>
      <c r="DE46" s="26">
        <v>-10000</v>
      </c>
      <c r="DF46" s="35">
        <f t="shared" si="32"/>
        <v>990000</v>
      </c>
      <c r="DG46" s="26">
        <v>10000</v>
      </c>
      <c r="DH46" s="32"/>
      <c r="DI46" s="31"/>
    </row>
    <row r="47" spans="1:113" ht="19.5" customHeight="1" x14ac:dyDescent="0.55000000000000004">
      <c r="A47" s="45"/>
      <c r="B47" s="394" t="s">
        <v>158</v>
      </c>
      <c r="C47" s="29">
        <f t="shared" si="35"/>
        <v>5000000</v>
      </c>
      <c r="D47" s="33">
        <v>1000000</v>
      </c>
      <c r="E47" s="33">
        <v>3000000</v>
      </c>
      <c r="F47" s="33">
        <v>1000000</v>
      </c>
      <c r="G47" s="33">
        <v>1000000</v>
      </c>
      <c r="H47" s="34"/>
      <c r="I47" s="252">
        <v>0.01</v>
      </c>
      <c r="J47" s="253">
        <v>0.1</v>
      </c>
      <c r="K47" s="33">
        <v>1000000</v>
      </c>
      <c r="L47" s="252">
        <v>0.01</v>
      </c>
      <c r="M47" s="253">
        <v>0.1</v>
      </c>
      <c r="N47" s="33">
        <v>1000000</v>
      </c>
      <c r="O47" s="253">
        <v>0.1</v>
      </c>
      <c r="P47" s="33">
        <v>1000000</v>
      </c>
      <c r="Q47" s="34"/>
      <c r="R47" s="34">
        <v>5000</v>
      </c>
      <c r="S47" s="34">
        <v>15000</v>
      </c>
      <c r="T47" s="33">
        <v>500000</v>
      </c>
      <c r="U47" s="220">
        <f t="shared" si="26"/>
        <v>520000</v>
      </c>
      <c r="V47" s="32"/>
      <c r="W47" s="200">
        <v>1000000</v>
      </c>
      <c r="X47" s="31"/>
      <c r="Y47" s="200">
        <v>1000000</v>
      </c>
      <c r="Z47" s="309"/>
      <c r="AA47" s="28">
        <v>1000000</v>
      </c>
      <c r="AB47" s="28">
        <v>1000000</v>
      </c>
      <c r="AC47" s="28">
        <v>1000000</v>
      </c>
      <c r="AD47" s="309"/>
      <c r="AE47" s="28">
        <v>1000000</v>
      </c>
      <c r="AF47" s="28">
        <v>1000000</v>
      </c>
      <c r="AG47" s="28">
        <v>1000000</v>
      </c>
      <c r="AH47" s="27"/>
      <c r="AI47" s="252">
        <v>0.01</v>
      </c>
      <c r="AJ47" s="253">
        <v>0.1</v>
      </c>
      <c r="AK47" s="33">
        <v>1000000</v>
      </c>
      <c r="AL47" s="252">
        <v>0.01</v>
      </c>
      <c r="AM47" s="253">
        <v>0.1</v>
      </c>
      <c r="AN47" s="33">
        <v>1000000</v>
      </c>
      <c r="AO47" s="253">
        <v>0.1</v>
      </c>
      <c r="AP47" s="33">
        <v>1000000</v>
      </c>
      <c r="AQ47" s="27"/>
      <c r="AR47" s="26">
        <v>10000</v>
      </c>
      <c r="AS47" s="26">
        <v>30000</v>
      </c>
      <c r="AT47" s="26">
        <v>500000</v>
      </c>
      <c r="AU47" s="220">
        <f t="shared" si="27"/>
        <v>540000</v>
      </c>
      <c r="AV47" s="27"/>
      <c r="AW47" s="26">
        <v>-10000</v>
      </c>
      <c r="AX47" s="35">
        <f t="shared" si="28"/>
        <v>990000</v>
      </c>
      <c r="AY47" s="26">
        <v>10000</v>
      </c>
      <c r="AZ47" s="32"/>
      <c r="BA47" s="200">
        <v>1000000</v>
      </c>
      <c r="BB47" s="31"/>
      <c r="BC47" s="200">
        <v>1000000</v>
      </c>
      <c r="BD47" s="309"/>
      <c r="BE47" s="28">
        <v>1000000</v>
      </c>
      <c r="BF47" s="28">
        <v>1000000</v>
      </c>
      <c r="BG47" s="28">
        <v>1000000</v>
      </c>
      <c r="BH47" s="309"/>
      <c r="BI47" s="28">
        <v>1000000</v>
      </c>
      <c r="BJ47" s="28">
        <v>1000000</v>
      </c>
      <c r="BK47" s="28">
        <v>1000000</v>
      </c>
      <c r="BL47" s="27"/>
      <c r="BM47" s="252">
        <v>0.01</v>
      </c>
      <c r="BN47" s="253">
        <v>0.1</v>
      </c>
      <c r="BO47" s="33">
        <v>1000000</v>
      </c>
      <c r="BP47" s="252">
        <v>0.01</v>
      </c>
      <c r="BQ47" s="253">
        <v>0.1</v>
      </c>
      <c r="BR47" s="33">
        <v>1000000</v>
      </c>
      <c r="BS47" s="253">
        <v>0.1</v>
      </c>
      <c r="BT47" s="33">
        <v>1000000</v>
      </c>
      <c r="BU47" s="27"/>
      <c r="BV47" s="26">
        <v>10000</v>
      </c>
      <c r="BW47" s="26">
        <v>30000</v>
      </c>
      <c r="BX47" s="26">
        <v>500000</v>
      </c>
      <c r="BY47" s="220">
        <f t="shared" si="29"/>
        <v>540000</v>
      </c>
      <c r="BZ47" s="27"/>
      <c r="CA47" s="33">
        <v>-10000</v>
      </c>
      <c r="CB47" s="35">
        <f t="shared" si="30"/>
        <v>990000</v>
      </c>
      <c r="CC47" s="26">
        <v>10000</v>
      </c>
      <c r="CD47" s="32"/>
      <c r="CE47" s="200">
        <v>1000000</v>
      </c>
      <c r="CF47" s="31"/>
      <c r="CG47" s="200">
        <v>1000000</v>
      </c>
      <c r="CH47" s="309"/>
      <c r="CI47" s="28">
        <v>1000000</v>
      </c>
      <c r="CJ47" s="28">
        <v>1000000</v>
      </c>
      <c r="CK47" s="28">
        <v>1000000</v>
      </c>
      <c r="CL47" s="309"/>
      <c r="CM47" s="28">
        <v>1000000</v>
      </c>
      <c r="CN47" s="28">
        <v>1000000</v>
      </c>
      <c r="CO47" s="28">
        <v>1000000</v>
      </c>
      <c r="CP47" s="27"/>
      <c r="CQ47" s="252">
        <v>0.01</v>
      </c>
      <c r="CR47" s="253">
        <v>0.1</v>
      </c>
      <c r="CS47" s="33">
        <v>1000000</v>
      </c>
      <c r="CT47" s="252">
        <v>0.01</v>
      </c>
      <c r="CU47" s="253">
        <v>0.1</v>
      </c>
      <c r="CV47" s="33">
        <v>1000000</v>
      </c>
      <c r="CW47" s="253">
        <v>0.1</v>
      </c>
      <c r="CX47" s="33">
        <v>1000000</v>
      </c>
      <c r="CY47" s="27"/>
      <c r="CZ47" s="26">
        <v>10000</v>
      </c>
      <c r="DA47" s="26">
        <v>30000</v>
      </c>
      <c r="DB47" s="26">
        <v>500000</v>
      </c>
      <c r="DC47" s="220">
        <f t="shared" si="31"/>
        <v>540000</v>
      </c>
      <c r="DD47" s="27"/>
      <c r="DE47" s="26">
        <v>-10000</v>
      </c>
      <c r="DF47" s="35">
        <f t="shared" si="32"/>
        <v>990000</v>
      </c>
      <c r="DG47" s="26">
        <v>10000</v>
      </c>
      <c r="DH47" s="32"/>
      <c r="DI47" s="31"/>
    </row>
    <row r="48" spans="1:113" ht="19.5" customHeight="1" x14ac:dyDescent="0.55000000000000004">
      <c r="A48" s="45"/>
      <c r="B48" s="394" t="s">
        <v>163</v>
      </c>
      <c r="C48" s="29">
        <f t="shared" ref="C48" si="36">SUM(D48:F48)</f>
        <v>5000000</v>
      </c>
      <c r="D48" s="33">
        <v>1000000</v>
      </c>
      <c r="E48" s="33">
        <v>3000000</v>
      </c>
      <c r="F48" s="33">
        <v>1000000</v>
      </c>
      <c r="G48" s="33">
        <v>1000000</v>
      </c>
      <c r="H48" s="34"/>
      <c r="I48" s="252">
        <v>0.01</v>
      </c>
      <c r="J48" s="253">
        <v>0.1</v>
      </c>
      <c r="K48" s="33">
        <v>1000000</v>
      </c>
      <c r="L48" s="252">
        <v>0.01</v>
      </c>
      <c r="M48" s="253">
        <v>0.1</v>
      </c>
      <c r="N48" s="33">
        <v>1000000</v>
      </c>
      <c r="O48" s="253">
        <v>0.1</v>
      </c>
      <c r="P48" s="33">
        <v>1000000</v>
      </c>
      <c r="Q48" s="34"/>
      <c r="R48" s="34">
        <v>5000</v>
      </c>
      <c r="S48" s="34">
        <v>15000</v>
      </c>
      <c r="T48" s="33">
        <v>500000</v>
      </c>
      <c r="U48" s="220">
        <f t="shared" si="26"/>
        <v>520000</v>
      </c>
      <c r="V48" s="32"/>
      <c r="W48" s="200">
        <v>1000000</v>
      </c>
      <c r="X48" s="31"/>
      <c r="Y48" s="200">
        <v>1000000</v>
      </c>
      <c r="Z48" s="309"/>
      <c r="AA48" s="28">
        <v>1000000</v>
      </c>
      <c r="AB48" s="28">
        <v>1000000</v>
      </c>
      <c r="AC48" s="28">
        <v>1000000</v>
      </c>
      <c r="AD48" s="309"/>
      <c r="AE48" s="28">
        <v>1000000</v>
      </c>
      <c r="AF48" s="28">
        <v>1000000</v>
      </c>
      <c r="AG48" s="28">
        <v>1000000</v>
      </c>
      <c r="AH48" s="27"/>
      <c r="AI48" s="252">
        <v>0.01</v>
      </c>
      <c r="AJ48" s="253">
        <v>0.1</v>
      </c>
      <c r="AK48" s="33">
        <v>1000000</v>
      </c>
      <c r="AL48" s="252">
        <v>0.01</v>
      </c>
      <c r="AM48" s="253">
        <v>0.1</v>
      </c>
      <c r="AN48" s="33">
        <v>1000000</v>
      </c>
      <c r="AO48" s="253">
        <v>0.1</v>
      </c>
      <c r="AP48" s="33">
        <v>1000000</v>
      </c>
      <c r="AQ48" s="27"/>
      <c r="AR48" s="26">
        <v>10000</v>
      </c>
      <c r="AS48" s="26">
        <v>30000</v>
      </c>
      <c r="AT48" s="26">
        <v>500000</v>
      </c>
      <c r="AU48" s="220">
        <f t="shared" si="27"/>
        <v>540000</v>
      </c>
      <c r="AV48" s="27"/>
      <c r="AW48" s="26">
        <v>-10000</v>
      </c>
      <c r="AX48" s="35">
        <f t="shared" si="28"/>
        <v>990000</v>
      </c>
      <c r="AY48" s="26">
        <v>10000</v>
      </c>
      <c r="AZ48" s="32"/>
      <c r="BA48" s="200">
        <v>1000000</v>
      </c>
      <c r="BB48" s="31"/>
      <c r="BC48" s="200">
        <v>1000000</v>
      </c>
      <c r="BD48" s="309"/>
      <c r="BE48" s="28">
        <v>1000000</v>
      </c>
      <c r="BF48" s="28">
        <v>1000000</v>
      </c>
      <c r="BG48" s="28">
        <v>1000000</v>
      </c>
      <c r="BH48" s="309"/>
      <c r="BI48" s="28">
        <v>1000000</v>
      </c>
      <c r="BJ48" s="28">
        <v>1000000</v>
      </c>
      <c r="BK48" s="28">
        <v>1000000</v>
      </c>
      <c r="BL48" s="27"/>
      <c r="BM48" s="252">
        <v>0.01</v>
      </c>
      <c r="BN48" s="253">
        <v>0.1</v>
      </c>
      <c r="BO48" s="33">
        <v>1000000</v>
      </c>
      <c r="BP48" s="252">
        <v>0.01</v>
      </c>
      <c r="BQ48" s="253">
        <v>0.1</v>
      </c>
      <c r="BR48" s="33">
        <v>1000000</v>
      </c>
      <c r="BS48" s="253">
        <v>0.1</v>
      </c>
      <c r="BT48" s="33">
        <v>1000000</v>
      </c>
      <c r="BU48" s="27"/>
      <c r="BV48" s="26">
        <v>10000</v>
      </c>
      <c r="BW48" s="26">
        <v>30000</v>
      </c>
      <c r="BX48" s="26">
        <v>500000</v>
      </c>
      <c r="BY48" s="220">
        <f t="shared" si="29"/>
        <v>540000</v>
      </c>
      <c r="BZ48" s="27"/>
      <c r="CA48" s="33">
        <v>-10000</v>
      </c>
      <c r="CB48" s="35">
        <f t="shared" si="30"/>
        <v>990000</v>
      </c>
      <c r="CC48" s="26">
        <v>10000</v>
      </c>
      <c r="CD48" s="32"/>
      <c r="CE48" s="200">
        <v>1000000</v>
      </c>
      <c r="CF48" s="31"/>
      <c r="CG48" s="200">
        <v>1000000</v>
      </c>
      <c r="CH48" s="309"/>
      <c r="CI48" s="28">
        <v>1000000</v>
      </c>
      <c r="CJ48" s="28">
        <v>1000000</v>
      </c>
      <c r="CK48" s="28">
        <v>1000000</v>
      </c>
      <c r="CL48" s="309"/>
      <c r="CM48" s="28">
        <v>1000000</v>
      </c>
      <c r="CN48" s="28">
        <v>1000000</v>
      </c>
      <c r="CO48" s="28">
        <v>1000000</v>
      </c>
      <c r="CP48" s="27"/>
      <c r="CQ48" s="252">
        <v>0.01</v>
      </c>
      <c r="CR48" s="253">
        <v>0.1</v>
      </c>
      <c r="CS48" s="33">
        <v>1000000</v>
      </c>
      <c r="CT48" s="252">
        <v>0.01</v>
      </c>
      <c r="CU48" s="253">
        <v>0.1</v>
      </c>
      <c r="CV48" s="33">
        <v>1000000</v>
      </c>
      <c r="CW48" s="253">
        <v>0.1</v>
      </c>
      <c r="CX48" s="33">
        <v>1000000</v>
      </c>
      <c r="CY48" s="27"/>
      <c r="CZ48" s="26">
        <v>10000</v>
      </c>
      <c r="DA48" s="26">
        <v>30000</v>
      </c>
      <c r="DB48" s="26">
        <v>500000</v>
      </c>
      <c r="DC48" s="220">
        <f t="shared" si="31"/>
        <v>540000</v>
      </c>
      <c r="DD48" s="27"/>
      <c r="DE48" s="26">
        <v>-10000</v>
      </c>
      <c r="DF48" s="35">
        <f t="shared" si="32"/>
        <v>990000</v>
      </c>
      <c r="DG48" s="26">
        <v>10000</v>
      </c>
      <c r="DH48" s="32"/>
      <c r="DI48" s="31"/>
    </row>
    <row r="49" spans="1:113" ht="19.5" customHeight="1" x14ac:dyDescent="0.55000000000000004">
      <c r="A49" s="45"/>
      <c r="B49" s="394" t="s">
        <v>205</v>
      </c>
      <c r="C49" s="29">
        <f t="shared" ref="C49" si="37">SUM(D49:F49)</f>
        <v>5000000</v>
      </c>
      <c r="D49" s="33">
        <v>1000000</v>
      </c>
      <c r="E49" s="33">
        <v>3000000</v>
      </c>
      <c r="F49" s="33">
        <v>1000000</v>
      </c>
      <c r="G49" s="33">
        <v>1000000</v>
      </c>
      <c r="H49" s="34"/>
      <c r="I49" s="252">
        <v>0.01</v>
      </c>
      <c r="J49" s="253">
        <v>0.1</v>
      </c>
      <c r="K49" s="33">
        <v>1000000</v>
      </c>
      <c r="L49" s="252">
        <v>0.01</v>
      </c>
      <c r="M49" s="253">
        <v>0.1</v>
      </c>
      <c r="N49" s="33">
        <v>1000000</v>
      </c>
      <c r="O49" s="253">
        <v>0.1</v>
      </c>
      <c r="P49" s="33">
        <v>1000000</v>
      </c>
      <c r="Q49" s="34"/>
      <c r="R49" s="34">
        <v>5000</v>
      </c>
      <c r="S49" s="34">
        <v>15000</v>
      </c>
      <c r="T49" s="33">
        <v>500000</v>
      </c>
      <c r="U49" s="220">
        <f t="shared" si="26"/>
        <v>520000</v>
      </c>
      <c r="V49" s="32"/>
      <c r="W49" s="200">
        <v>1000000</v>
      </c>
      <c r="X49" s="31"/>
      <c r="Y49" s="200">
        <v>1000000</v>
      </c>
      <c r="Z49" s="309"/>
      <c r="AA49" s="28">
        <v>1000000</v>
      </c>
      <c r="AB49" s="28">
        <v>1000000</v>
      </c>
      <c r="AC49" s="28">
        <v>1000000</v>
      </c>
      <c r="AD49" s="309"/>
      <c r="AE49" s="28">
        <v>1000000</v>
      </c>
      <c r="AF49" s="28">
        <v>1000000</v>
      </c>
      <c r="AG49" s="28">
        <v>1000000</v>
      </c>
      <c r="AH49" s="27"/>
      <c r="AI49" s="252">
        <v>0.01</v>
      </c>
      <c r="AJ49" s="253">
        <v>0.1</v>
      </c>
      <c r="AK49" s="33">
        <v>1000000</v>
      </c>
      <c r="AL49" s="252">
        <v>0.01</v>
      </c>
      <c r="AM49" s="253">
        <v>0.1</v>
      </c>
      <c r="AN49" s="33">
        <v>1000000</v>
      </c>
      <c r="AO49" s="253">
        <v>0.1</v>
      </c>
      <c r="AP49" s="33">
        <v>1000000</v>
      </c>
      <c r="AQ49" s="27"/>
      <c r="AR49" s="26">
        <v>10000</v>
      </c>
      <c r="AS49" s="26">
        <v>30000</v>
      </c>
      <c r="AT49" s="26">
        <v>500000</v>
      </c>
      <c r="AU49" s="220">
        <f t="shared" si="27"/>
        <v>540000</v>
      </c>
      <c r="AV49" s="27"/>
      <c r="AW49" s="26">
        <v>-10000</v>
      </c>
      <c r="AX49" s="35">
        <f t="shared" si="28"/>
        <v>990000</v>
      </c>
      <c r="AY49" s="26">
        <v>10000</v>
      </c>
      <c r="AZ49" s="32"/>
      <c r="BA49" s="200">
        <v>1000000</v>
      </c>
      <c r="BB49" s="31"/>
      <c r="BC49" s="200">
        <v>1000000</v>
      </c>
      <c r="BD49" s="309"/>
      <c r="BE49" s="28">
        <v>1000000</v>
      </c>
      <c r="BF49" s="28">
        <v>1000000</v>
      </c>
      <c r="BG49" s="28">
        <v>1000000</v>
      </c>
      <c r="BH49" s="309"/>
      <c r="BI49" s="28">
        <v>1000000</v>
      </c>
      <c r="BJ49" s="28">
        <v>1000000</v>
      </c>
      <c r="BK49" s="28">
        <v>1000000</v>
      </c>
      <c r="BL49" s="27"/>
      <c r="BM49" s="252">
        <v>0.01</v>
      </c>
      <c r="BN49" s="253">
        <v>0.1</v>
      </c>
      <c r="BO49" s="33">
        <v>1000000</v>
      </c>
      <c r="BP49" s="252">
        <v>0.01</v>
      </c>
      <c r="BQ49" s="253">
        <v>0.1</v>
      </c>
      <c r="BR49" s="33">
        <v>1000000</v>
      </c>
      <c r="BS49" s="253">
        <v>0.1</v>
      </c>
      <c r="BT49" s="33">
        <v>1000000</v>
      </c>
      <c r="BU49" s="27"/>
      <c r="BV49" s="26">
        <v>10000</v>
      </c>
      <c r="BW49" s="26">
        <v>30000</v>
      </c>
      <c r="BX49" s="26">
        <v>500000</v>
      </c>
      <c r="BY49" s="220">
        <f t="shared" si="29"/>
        <v>540000</v>
      </c>
      <c r="BZ49" s="27"/>
      <c r="CA49" s="33">
        <v>-10000</v>
      </c>
      <c r="CB49" s="35">
        <f t="shared" si="30"/>
        <v>990000</v>
      </c>
      <c r="CC49" s="26">
        <v>10000</v>
      </c>
      <c r="CD49" s="32"/>
      <c r="CE49" s="200">
        <v>1000000</v>
      </c>
      <c r="CF49" s="31"/>
      <c r="CG49" s="200">
        <v>1000000</v>
      </c>
      <c r="CH49" s="309"/>
      <c r="CI49" s="28">
        <v>1000000</v>
      </c>
      <c r="CJ49" s="28">
        <v>1000000</v>
      </c>
      <c r="CK49" s="28">
        <v>1000000</v>
      </c>
      <c r="CL49" s="309"/>
      <c r="CM49" s="28">
        <v>1000000</v>
      </c>
      <c r="CN49" s="28">
        <v>1000000</v>
      </c>
      <c r="CO49" s="28">
        <v>1000000</v>
      </c>
      <c r="CP49" s="27"/>
      <c r="CQ49" s="252">
        <v>0.01</v>
      </c>
      <c r="CR49" s="253">
        <v>0.1</v>
      </c>
      <c r="CS49" s="33">
        <v>1000000</v>
      </c>
      <c r="CT49" s="252">
        <v>0.01</v>
      </c>
      <c r="CU49" s="253">
        <v>0.1</v>
      </c>
      <c r="CV49" s="33">
        <v>1000000</v>
      </c>
      <c r="CW49" s="253">
        <v>0.1</v>
      </c>
      <c r="CX49" s="33">
        <v>1000000</v>
      </c>
      <c r="CY49" s="27"/>
      <c r="CZ49" s="26">
        <v>10000</v>
      </c>
      <c r="DA49" s="26">
        <v>30000</v>
      </c>
      <c r="DB49" s="26">
        <v>500000</v>
      </c>
      <c r="DC49" s="220">
        <f t="shared" si="31"/>
        <v>540000</v>
      </c>
      <c r="DD49" s="27"/>
      <c r="DE49" s="26">
        <v>-10000</v>
      </c>
      <c r="DF49" s="35">
        <f t="shared" si="32"/>
        <v>990000</v>
      </c>
      <c r="DG49" s="26">
        <v>10000</v>
      </c>
      <c r="DH49" s="32"/>
      <c r="DI49" s="31"/>
    </row>
    <row r="50" spans="1:113" ht="19.5" customHeight="1" x14ac:dyDescent="0.55000000000000004">
      <c r="A50" s="45"/>
      <c r="B50" s="394" t="s">
        <v>13</v>
      </c>
      <c r="C50" s="29">
        <f t="shared" ref="C50:C60" si="38">SUM(D50:F50)</f>
        <v>5000000</v>
      </c>
      <c r="D50" s="33">
        <v>1000000</v>
      </c>
      <c r="E50" s="33">
        <v>3000000</v>
      </c>
      <c r="F50" s="33">
        <v>1000000</v>
      </c>
      <c r="G50" s="33">
        <v>1000000</v>
      </c>
      <c r="H50" s="34"/>
      <c r="I50" s="252">
        <v>0.01</v>
      </c>
      <c r="J50" s="253">
        <v>0.1</v>
      </c>
      <c r="K50" s="33">
        <v>1000000</v>
      </c>
      <c r="L50" s="252">
        <v>0.01</v>
      </c>
      <c r="M50" s="253">
        <v>0.1</v>
      </c>
      <c r="N50" s="33">
        <v>1000000</v>
      </c>
      <c r="O50" s="253">
        <v>0.1</v>
      </c>
      <c r="P50" s="33">
        <v>1000000</v>
      </c>
      <c r="Q50" s="34"/>
      <c r="R50" s="34">
        <v>5000</v>
      </c>
      <c r="S50" s="34">
        <v>15000</v>
      </c>
      <c r="T50" s="33">
        <v>500000</v>
      </c>
      <c r="U50" s="220">
        <f t="shared" si="26"/>
        <v>520000</v>
      </c>
      <c r="V50" s="32"/>
      <c r="W50" s="200">
        <v>1000000</v>
      </c>
      <c r="X50" s="31"/>
      <c r="Y50" s="200">
        <v>1000000</v>
      </c>
      <c r="Z50" s="309"/>
      <c r="AA50" s="28">
        <v>1000000</v>
      </c>
      <c r="AB50" s="28">
        <v>1000000</v>
      </c>
      <c r="AC50" s="28">
        <v>1000000</v>
      </c>
      <c r="AD50" s="309"/>
      <c r="AE50" s="28">
        <v>1000000</v>
      </c>
      <c r="AF50" s="28">
        <v>1000000</v>
      </c>
      <c r="AG50" s="28">
        <v>1000000</v>
      </c>
      <c r="AH50" s="27"/>
      <c r="AI50" s="252">
        <v>0.01</v>
      </c>
      <c r="AJ50" s="253">
        <v>0.1</v>
      </c>
      <c r="AK50" s="33">
        <v>1000000</v>
      </c>
      <c r="AL50" s="252">
        <v>0.01</v>
      </c>
      <c r="AM50" s="253">
        <v>0.1</v>
      </c>
      <c r="AN50" s="33">
        <v>1000000</v>
      </c>
      <c r="AO50" s="253">
        <v>0.1</v>
      </c>
      <c r="AP50" s="33">
        <v>1000000</v>
      </c>
      <c r="AQ50" s="27"/>
      <c r="AR50" s="26">
        <v>10000</v>
      </c>
      <c r="AS50" s="26">
        <v>30000</v>
      </c>
      <c r="AT50" s="26">
        <v>500000</v>
      </c>
      <c r="AU50" s="220">
        <f t="shared" si="27"/>
        <v>540000</v>
      </c>
      <c r="AV50" s="27"/>
      <c r="AW50" s="26">
        <v>-10000</v>
      </c>
      <c r="AX50" s="35">
        <f t="shared" si="28"/>
        <v>990000</v>
      </c>
      <c r="AY50" s="26">
        <v>10000</v>
      </c>
      <c r="AZ50" s="32"/>
      <c r="BA50" s="200">
        <v>1000000</v>
      </c>
      <c r="BB50" s="31"/>
      <c r="BC50" s="200">
        <v>1000000</v>
      </c>
      <c r="BD50" s="309"/>
      <c r="BE50" s="28">
        <v>1000000</v>
      </c>
      <c r="BF50" s="28">
        <v>1000000</v>
      </c>
      <c r="BG50" s="28">
        <v>1000000</v>
      </c>
      <c r="BH50" s="309"/>
      <c r="BI50" s="28">
        <v>1000000</v>
      </c>
      <c r="BJ50" s="28">
        <v>1000000</v>
      </c>
      <c r="BK50" s="28">
        <v>1000000</v>
      </c>
      <c r="BL50" s="27"/>
      <c r="BM50" s="252">
        <v>0.01</v>
      </c>
      <c r="BN50" s="253">
        <v>0.1</v>
      </c>
      <c r="BO50" s="33">
        <v>1000000</v>
      </c>
      <c r="BP50" s="252">
        <v>0.01</v>
      </c>
      <c r="BQ50" s="253">
        <v>0.1</v>
      </c>
      <c r="BR50" s="33">
        <v>1000000</v>
      </c>
      <c r="BS50" s="253">
        <v>0.1</v>
      </c>
      <c r="BT50" s="33">
        <v>1000000</v>
      </c>
      <c r="BU50" s="27"/>
      <c r="BV50" s="26">
        <v>10000</v>
      </c>
      <c r="BW50" s="26">
        <v>30000</v>
      </c>
      <c r="BX50" s="26">
        <v>500000</v>
      </c>
      <c r="BY50" s="220">
        <f t="shared" si="29"/>
        <v>540000</v>
      </c>
      <c r="BZ50" s="27"/>
      <c r="CA50" s="33">
        <v>-10000</v>
      </c>
      <c r="CB50" s="35">
        <f t="shared" si="30"/>
        <v>990000</v>
      </c>
      <c r="CC50" s="26">
        <v>10000</v>
      </c>
      <c r="CD50" s="32"/>
      <c r="CE50" s="200">
        <v>1000000</v>
      </c>
      <c r="CF50" s="31"/>
      <c r="CG50" s="200">
        <v>1000000</v>
      </c>
      <c r="CH50" s="309"/>
      <c r="CI50" s="28">
        <v>1000000</v>
      </c>
      <c r="CJ50" s="28">
        <v>1000000</v>
      </c>
      <c r="CK50" s="28">
        <v>1000000</v>
      </c>
      <c r="CL50" s="309"/>
      <c r="CM50" s="28">
        <v>1000000</v>
      </c>
      <c r="CN50" s="28">
        <v>1000000</v>
      </c>
      <c r="CO50" s="28">
        <v>1000000</v>
      </c>
      <c r="CP50" s="27"/>
      <c r="CQ50" s="252">
        <v>0.01</v>
      </c>
      <c r="CR50" s="253">
        <v>0.1</v>
      </c>
      <c r="CS50" s="33">
        <v>1000000</v>
      </c>
      <c r="CT50" s="252">
        <v>0.01</v>
      </c>
      <c r="CU50" s="253">
        <v>0.1</v>
      </c>
      <c r="CV50" s="33">
        <v>1000000</v>
      </c>
      <c r="CW50" s="253">
        <v>0.1</v>
      </c>
      <c r="CX50" s="33">
        <v>1000000</v>
      </c>
      <c r="CY50" s="27"/>
      <c r="CZ50" s="26">
        <v>10000</v>
      </c>
      <c r="DA50" s="26">
        <v>30000</v>
      </c>
      <c r="DB50" s="26">
        <v>500000</v>
      </c>
      <c r="DC50" s="220">
        <f t="shared" si="31"/>
        <v>540000</v>
      </c>
      <c r="DD50" s="27"/>
      <c r="DE50" s="26">
        <v>-10000</v>
      </c>
      <c r="DF50" s="35">
        <f t="shared" si="32"/>
        <v>990000</v>
      </c>
      <c r="DG50" s="26">
        <v>10000</v>
      </c>
      <c r="DH50" s="32"/>
      <c r="DI50" s="31"/>
    </row>
    <row r="51" spans="1:113" ht="19.5" customHeight="1" x14ac:dyDescent="0.55000000000000004">
      <c r="A51" s="45"/>
      <c r="B51" s="394" t="s">
        <v>199</v>
      </c>
      <c r="C51" s="29">
        <f t="shared" si="38"/>
        <v>5000000</v>
      </c>
      <c r="D51" s="33">
        <v>1000000</v>
      </c>
      <c r="E51" s="33">
        <v>3000000</v>
      </c>
      <c r="F51" s="33">
        <v>1000000</v>
      </c>
      <c r="G51" s="33">
        <v>1000000</v>
      </c>
      <c r="H51" s="34"/>
      <c r="I51" s="252">
        <v>0.01</v>
      </c>
      <c r="J51" s="253">
        <v>0.1</v>
      </c>
      <c r="K51" s="33">
        <v>1000000</v>
      </c>
      <c r="L51" s="252">
        <v>0.01</v>
      </c>
      <c r="M51" s="253">
        <v>0.1</v>
      </c>
      <c r="N51" s="33">
        <v>1000000</v>
      </c>
      <c r="O51" s="253">
        <v>0.1</v>
      </c>
      <c r="P51" s="33">
        <v>1000000</v>
      </c>
      <c r="Q51" s="34"/>
      <c r="R51" s="34">
        <v>5000</v>
      </c>
      <c r="S51" s="34">
        <v>15000</v>
      </c>
      <c r="T51" s="33">
        <v>500000</v>
      </c>
      <c r="U51" s="220">
        <f t="shared" si="26"/>
        <v>520000</v>
      </c>
      <c r="V51" s="32"/>
      <c r="W51" s="200">
        <v>1000000</v>
      </c>
      <c r="X51" s="31"/>
      <c r="Y51" s="200">
        <v>1000000</v>
      </c>
      <c r="Z51" s="309"/>
      <c r="AA51" s="28">
        <v>1000000</v>
      </c>
      <c r="AB51" s="28">
        <v>1000000</v>
      </c>
      <c r="AC51" s="28">
        <v>1000000</v>
      </c>
      <c r="AD51" s="309"/>
      <c r="AE51" s="28">
        <v>1000000</v>
      </c>
      <c r="AF51" s="28">
        <v>1000000</v>
      </c>
      <c r="AG51" s="28">
        <v>1000000</v>
      </c>
      <c r="AH51" s="27"/>
      <c r="AI51" s="252">
        <v>0.01</v>
      </c>
      <c r="AJ51" s="253">
        <v>0.1</v>
      </c>
      <c r="AK51" s="33">
        <v>1000000</v>
      </c>
      <c r="AL51" s="252">
        <v>0.01</v>
      </c>
      <c r="AM51" s="253">
        <v>0.1</v>
      </c>
      <c r="AN51" s="33">
        <v>1000000</v>
      </c>
      <c r="AO51" s="253">
        <v>0.1</v>
      </c>
      <c r="AP51" s="33">
        <v>1000000</v>
      </c>
      <c r="AQ51" s="27"/>
      <c r="AR51" s="26">
        <v>10000</v>
      </c>
      <c r="AS51" s="26">
        <v>30000</v>
      </c>
      <c r="AT51" s="26">
        <v>500000</v>
      </c>
      <c r="AU51" s="220">
        <f t="shared" si="27"/>
        <v>540000</v>
      </c>
      <c r="AV51" s="27"/>
      <c r="AW51" s="26">
        <v>-10000</v>
      </c>
      <c r="AX51" s="35">
        <f t="shared" si="28"/>
        <v>990000</v>
      </c>
      <c r="AY51" s="26">
        <v>10000</v>
      </c>
      <c r="AZ51" s="32"/>
      <c r="BA51" s="200">
        <v>1000000</v>
      </c>
      <c r="BB51" s="31"/>
      <c r="BC51" s="200">
        <v>1000000</v>
      </c>
      <c r="BD51" s="309"/>
      <c r="BE51" s="28">
        <v>1000000</v>
      </c>
      <c r="BF51" s="28">
        <v>1000000</v>
      </c>
      <c r="BG51" s="28">
        <v>1000000</v>
      </c>
      <c r="BH51" s="309"/>
      <c r="BI51" s="28">
        <v>1000000</v>
      </c>
      <c r="BJ51" s="28">
        <v>1000000</v>
      </c>
      <c r="BK51" s="28">
        <v>1000000</v>
      </c>
      <c r="BL51" s="27"/>
      <c r="BM51" s="252">
        <v>0.01</v>
      </c>
      <c r="BN51" s="253">
        <v>0.1</v>
      </c>
      <c r="BO51" s="33">
        <v>1000000</v>
      </c>
      <c r="BP51" s="252">
        <v>0.01</v>
      </c>
      <c r="BQ51" s="253">
        <v>0.1</v>
      </c>
      <c r="BR51" s="33">
        <v>1000000</v>
      </c>
      <c r="BS51" s="253">
        <v>0.1</v>
      </c>
      <c r="BT51" s="33">
        <v>1000000</v>
      </c>
      <c r="BU51" s="27"/>
      <c r="BV51" s="26">
        <v>10000</v>
      </c>
      <c r="BW51" s="26">
        <v>30000</v>
      </c>
      <c r="BX51" s="26">
        <v>500000</v>
      </c>
      <c r="BY51" s="220">
        <f t="shared" si="29"/>
        <v>540000</v>
      </c>
      <c r="BZ51" s="27"/>
      <c r="CA51" s="33">
        <v>-10000</v>
      </c>
      <c r="CB51" s="35">
        <f t="shared" si="30"/>
        <v>990000</v>
      </c>
      <c r="CC51" s="26">
        <v>10000</v>
      </c>
      <c r="CD51" s="32"/>
      <c r="CE51" s="200">
        <v>1000000</v>
      </c>
      <c r="CF51" s="31"/>
      <c r="CG51" s="200">
        <v>1000000</v>
      </c>
      <c r="CH51" s="309"/>
      <c r="CI51" s="28">
        <v>1000000</v>
      </c>
      <c r="CJ51" s="28">
        <v>1000000</v>
      </c>
      <c r="CK51" s="28">
        <v>1000000</v>
      </c>
      <c r="CL51" s="309"/>
      <c r="CM51" s="28">
        <v>1000000</v>
      </c>
      <c r="CN51" s="28">
        <v>1000000</v>
      </c>
      <c r="CO51" s="28">
        <v>1000000</v>
      </c>
      <c r="CP51" s="27"/>
      <c r="CQ51" s="252">
        <v>0.01</v>
      </c>
      <c r="CR51" s="253">
        <v>0.1</v>
      </c>
      <c r="CS51" s="33">
        <v>1000000</v>
      </c>
      <c r="CT51" s="252">
        <v>0.01</v>
      </c>
      <c r="CU51" s="253">
        <v>0.1</v>
      </c>
      <c r="CV51" s="33">
        <v>1000000</v>
      </c>
      <c r="CW51" s="253">
        <v>0.1</v>
      </c>
      <c r="CX51" s="33">
        <v>1000000</v>
      </c>
      <c r="CY51" s="27"/>
      <c r="CZ51" s="26">
        <v>10000</v>
      </c>
      <c r="DA51" s="26">
        <v>30000</v>
      </c>
      <c r="DB51" s="26">
        <v>500000</v>
      </c>
      <c r="DC51" s="220">
        <f t="shared" si="31"/>
        <v>540000</v>
      </c>
      <c r="DD51" s="27"/>
      <c r="DE51" s="26">
        <v>-10000</v>
      </c>
      <c r="DF51" s="35">
        <f t="shared" si="32"/>
        <v>990000</v>
      </c>
      <c r="DG51" s="26">
        <v>10000</v>
      </c>
      <c r="DH51" s="32"/>
      <c r="DI51" s="31"/>
    </row>
    <row r="52" spans="1:113" s="413" customFormat="1" ht="19.5" customHeight="1" x14ac:dyDescent="0.55000000000000004">
      <c r="A52" s="1"/>
      <c r="B52" s="393" t="s">
        <v>12</v>
      </c>
      <c r="C52" s="44">
        <f>SUM(D52:F52)</f>
        <v>15000000</v>
      </c>
      <c r="D52" s="43">
        <f>SUM(D53:D55)</f>
        <v>3000000</v>
      </c>
      <c r="E52" s="43">
        <f>SUM(E53:E55)</f>
        <v>9000000</v>
      </c>
      <c r="F52" s="43">
        <f>SUM(F53:F55)</f>
        <v>3000000</v>
      </c>
      <c r="G52" s="43">
        <f>SUM(G53:G55)</f>
        <v>3000000</v>
      </c>
      <c r="H52" s="340"/>
      <c r="I52" s="259">
        <f>SUMPRODUCT(I53:I55,K53:K55)/SUM(K53:K55)</f>
        <v>0.01</v>
      </c>
      <c r="J52" s="254">
        <f>SUMPRODUCT(J53:J55,K53:K55)/SUM(K53:K55)</f>
        <v>0.1</v>
      </c>
      <c r="K52" s="43">
        <f>SUM(K53:K55)</f>
        <v>3000000</v>
      </c>
      <c r="L52" s="259">
        <f>SUMPRODUCT(L53:L55,N53:N55)/SUM(N53:N55)</f>
        <v>0.01</v>
      </c>
      <c r="M52" s="254">
        <f>SUMPRODUCT(M53:M55,N53:N55)/SUM(N53:N55)</f>
        <v>0.1</v>
      </c>
      <c r="N52" s="43">
        <f>SUM(N53:N55)</f>
        <v>3000000</v>
      </c>
      <c r="O52" s="254">
        <f>SUMPRODUCT(O53:O55,P53:P55)/SUM(P53:P55)</f>
        <v>0.1</v>
      </c>
      <c r="P52" s="43">
        <f>SUM(P53:P55)</f>
        <v>3000000</v>
      </c>
      <c r="Q52" s="340"/>
      <c r="R52" s="43">
        <f>SUM(R53:R55)</f>
        <v>18000</v>
      </c>
      <c r="S52" s="43">
        <f>SUM(S53:S55)</f>
        <v>54000</v>
      </c>
      <c r="T52" s="43">
        <f>SUM(T53:T55)</f>
        <v>1800000</v>
      </c>
      <c r="U52" s="43">
        <f>SUM(U53:U55)</f>
        <v>1872000</v>
      </c>
      <c r="V52" s="42"/>
      <c r="W52" s="41">
        <f>SUM(W53:W55)</f>
        <v>3000000</v>
      </c>
      <c r="X52" s="31"/>
      <c r="Y52" s="41">
        <f>SUM(Y53:Y55)</f>
        <v>3000000</v>
      </c>
      <c r="Z52" s="308"/>
      <c r="AA52" s="40">
        <f>SUM(AA53:AA55)</f>
        <v>3000000</v>
      </c>
      <c r="AB52" s="40">
        <f t="shared" ref="AB52:AC52" si="39">SUM(AB53:AB55)</f>
        <v>3000000</v>
      </c>
      <c r="AC52" s="40">
        <f t="shared" si="39"/>
        <v>3000000</v>
      </c>
      <c r="AD52" s="308"/>
      <c r="AE52" s="40">
        <f t="shared" ref="AE52:AG52" si="40">SUM(AE53:AE55)</f>
        <v>3000000</v>
      </c>
      <c r="AF52" s="40">
        <f t="shared" si="40"/>
        <v>3000000</v>
      </c>
      <c r="AG52" s="40">
        <f t="shared" si="40"/>
        <v>3000000</v>
      </c>
      <c r="AH52" s="39"/>
      <c r="AI52" s="259">
        <f>SUMPRODUCT(AI53:AI55,AK53:AK55)/SUM(AK53:AK55)</f>
        <v>0.01</v>
      </c>
      <c r="AJ52" s="254">
        <f>SUMPRODUCT(AJ53:AJ55,AK53:AK55)/SUM(AK53:AK55)</f>
        <v>0.1</v>
      </c>
      <c r="AK52" s="49">
        <f>SUM(AK53:AK55)</f>
        <v>3000000</v>
      </c>
      <c r="AL52" s="254">
        <f>SUMPRODUCT(AL53:AL55,AN53:AN55)/SUM(AN53:AN55)</f>
        <v>0.01</v>
      </c>
      <c r="AM52" s="254">
        <f>SUMPRODUCT(AM53:AM55,AN53:AN55)/SUM(AN53:AN55)</f>
        <v>0.1</v>
      </c>
      <c r="AN52" s="49">
        <f>SUM(AN53:AN55)</f>
        <v>3000000</v>
      </c>
      <c r="AO52" s="254">
        <f>SUMPRODUCT(AO53:AO55,AP53:AP55)/SUM(AP53:AP55)</f>
        <v>0.1</v>
      </c>
      <c r="AP52" s="49">
        <f>SUM(AP53:AP55)</f>
        <v>3000000</v>
      </c>
      <c r="AQ52" s="39"/>
      <c r="AR52" s="37">
        <f t="shared" ref="AR52:AU52" si="41">SUM(AR53:AR55)</f>
        <v>36000</v>
      </c>
      <c r="AS52" s="37">
        <f t="shared" si="41"/>
        <v>108000</v>
      </c>
      <c r="AT52" s="37">
        <f t="shared" si="41"/>
        <v>1800000</v>
      </c>
      <c r="AU52" s="36">
        <f t="shared" si="41"/>
        <v>1944000</v>
      </c>
      <c r="AV52" s="39"/>
      <c r="AW52" s="38">
        <f t="shared" ref="AW52:AY52" si="42">SUM(AW53:AW55)</f>
        <v>-30000</v>
      </c>
      <c r="AX52" s="37">
        <f t="shared" si="42"/>
        <v>2970000</v>
      </c>
      <c r="AY52" s="38">
        <f t="shared" si="42"/>
        <v>30000</v>
      </c>
      <c r="AZ52" s="42"/>
      <c r="BA52" s="41">
        <f>SUM(BA53:BA55)</f>
        <v>3000000</v>
      </c>
      <c r="BB52" s="31"/>
      <c r="BC52" s="41">
        <f>SUM(BC53:BC55)</f>
        <v>3000000</v>
      </c>
      <c r="BD52" s="308"/>
      <c r="BE52" s="40">
        <f>SUM(BE53:BE55)</f>
        <v>3000000</v>
      </c>
      <c r="BF52" s="40">
        <f t="shared" ref="BF52:BG52" si="43">SUM(BF53:BF55)</f>
        <v>3000000</v>
      </c>
      <c r="BG52" s="40">
        <f t="shared" si="43"/>
        <v>3000000</v>
      </c>
      <c r="BH52" s="308"/>
      <c r="BI52" s="40">
        <f t="shared" ref="BI52:BK52" si="44">SUM(BI53:BI55)</f>
        <v>3000000</v>
      </c>
      <c r="BJ52" s="40">
        <f t="shared" si="44"/>
        <v>3000000</v>
      </c>
      <c r="BK52" s="40">
        <f t="shared" si="44"/>
        <v>3000000</v>
      </c>
      <c r="BL52" s="39"/>
      <c r="BM52" s="259">
        <f>SUMPRODUCT(BM53:BM55,BO53:BO55)/SUM(BO53:BO55)</f>
        <v>0.01</v>
      </c>
      <c r="BN52" s="254">
        <f>SUMPRODUCT(BN53:BN55,BO53:BO55)/SUM(BO53:BO55)</f>
        <v>0.1</v>
      </c>
      <c r="BO52" s="49">
        <f>SUM(BO53:BO55)</f>
        <v>3000000</v>
      </c>
      <c r="BP52" s="254">
        <f>SUMPRODUCT(BP53:BP55,BR53:BR55)/SUM(BR53:BR55)</f>
        <v>0.01</v>
      </c>
      <c r="BQ52" s="254">
        <f>SUMPRODUCT(BQ53:BQ55,BR53:BR55)/SUM(BR53:BR55)</f>
        <v>0.1</v>
      </c>
      <c r="BR52" s="49">
        <f>SUM(BR53:BR55)</f>
        <v>3000000</v>
      </c>
      <c r="BS52" s="254">
        <f>SUMPRODUCT(BS53:BS55,BT53:BT55)/SUM(BT53:BT55)</f>
        <v>0.1</v>
      </c>
      <c r="BT52" s="49">
        <f>SUM(BT53:BT55)</f>
        <v>3000000</v>
      </c>
      <c r="BU52" s="39"/>
      <c r="BV52" s="37">
        <f t="shared" ref="BV52:BY52" si="45">SUM(BV53:BV55)</f>
        <v>36000</v>
      </c>
      <c r="BW52" s="37">
        <f t="shared" si="45"/>
        <v>108000</v>
      </c>
      <c r="BX52" s="37">
        <f t="shared" si="45"/>
        <v>1800000</v>
      </c>
      <c r="BY52" s="36">
        <f t="shared" si="45"/>
        <v>1944000</v>
      </c>
      <c r="BZ52" s="39"/>
      <c r="CA52" s="38">
        <f t="shared" ref="CA52:CC52" si="46">SUM(CA53:CA55)</f>
        <v>-30000</v>
      </c>
      <c r="CB52" s="37">
        <f t="shared" si="46"/>
        <v>2970000</v>
      </c>
      <c r="CC52" s="38">
        <f t="shared" si="46"/>
        <v>30000</v>
      </c>
      <c r="CD52" s="42"/>
      <c r="CE52" s="41">
        <f>SUM(CE53:CE55)</f>
        <v>3000000</v>
      </c>
      <c r="CF52" s="31"/>
      <c r="CG52" s="41">
        <f>SUM(CG53:CG55)</f>
        <v>3000000</v>
      </c>
      <c r="CH52" s="308"/>
      <c r="CI52" s="40">
        <f>SUM(CI53:CI55)</f>
        <v>3000000</v>
      </c>
      <c r="CJ52" s="40">
        <f t="shared" ref="CJ52:CK52" si="47">SUM(CJ53:CJ55)</f>
        <v>3000000</v>
      </c>
      <c r="CK52" s="40">
        <f t="shared" si="47"/>
        <v>3000000</v>
      </c>
      <c r="CL52" s="308"/>
      <c r="CM52" s="40">
        <f t="shared" ref="CM52:CO52" si="48">SUM(CM53:CM55)</f>
        <v>3000000</v>
      </c>
      <c r="CN52" s="40">
        <f t="shared" si="48"/>
        <v>3000000</v>
      </c>
      <c r="CO52" s="40">
        <f t="shared" si="48"/>
        <v>3000000</v>
      </c>
      <c r="CP52" s="39"/>
      <c r="CQ52" s="259">
        <f>SUMPRODUCT(CQ53:CQ55,CS53:CS55)/SUM(CS53:CS55)</f>
        <v>0.01</v>
      </c>
      <c r="CR52" s="254">
        <f>SUMPRODUCT(CR53:CR55,CS53:CS55)/SUM(CS53:CS55)</f>
        <v>0.1</v>
      </c>
      <c r="CS52" s="49">
        <f>SUM(CS53:CS55)</f>
        <v>3000000</v>
      </c>
      <c r="CT52" s="254">
        <f>SUMPRODUCT(CT53:CT55,CV53:CV55)/SUM(CV53:CV55)</f>
        <v>0.01</v>
      </c>
      <c r="CU52" s="254">
        <f>SUMPRODUCT(CU53:CU55,CV53:CV55)/SUM(CV53:CV55)</f>
        <v>0.1</v>
      </c>
      <c r="CV52" s="49">
        <f>SUM(CV53:CV55)</f>
        <v>3000000</v>
      </c>
      <c r="CW52" s="254">
        <f>SUMPRODUCT(CW53:CW55,CX53:CX55)/SUM(CX53:CX55)</f>
        <v>0.1</v>
      </c>
      <c r="CX52" s="49">
        <f>SUM(CX53:CX55)</f>
        <v>3000000</v>
      </c>
      <c r="CY52" s="39"/>
      <c r="CZ52" s="37">
        <f t="shared" ref="CZ52:DC52" si="49">SUM(CZ53:CZ55)</f>
        <v>36000</v>
      </c>
      <c r="DA52" s="37">
        <f t="shared" si="49"/>
        <v>108000</v>
      </c>
      <c r="DB52" s="37">
        <f t="shared" si="49"/>
        <v>1800000</v>
      </c>
      <c r="DC52" s="36">
        <f t="shared" si="49"/>
        <v>1944000</v>
      </c>
      <c r="DD52" s="39"/>
      <c r="DE52" s="38">
        <f t="shared" ref="DE52:DG52" si="50">SUM(DE53:DE55)</f>
        <v>-30000</v>
      </c>
      <c r="DF52" s="37">
        <f t="shared" si="50"/>
        <v>2970000</v>
      </c>
      <c r="DG52" s="38">
        <f t="shared" si="50"/>
        <v>30000</v>
      </c>
      <c r="DH52" s="409"/>
      <c r="DI52" s="410"/>
    </row>
    <row r="53" spans="1:113" ht="19.5" customHeight="1" x14ac:dyDescent="0.55000000000000004">
      <c r="A53" s="1"/>
      <c r="B53" s="417" t="s">
        <v>209</v>
      </c>
      <c r="C53" s="414">
        <f t="shared" ref="C53:C56" si="51">SUM(D53:F53)</f>
        <v>5000000</v>
      </c>
      <c r="D53" s="33">
        <v>1000000</v>
      </c>
      <c r="E53" s="415">
        <v>3000000</v>
      </c>
      <c r="F53" s="33">
        <v>1000000</v>
      </c>
      <c r="G53" s="34">
        <v>1000000</v>
      </c>
      <c r="H53" s="34"/>
      <c r="I53" s="252">
        <v>0.01</v>
      </c>
      <c r="J53" s="253">
        <v>0.1</v>
      </c>
      <c r="K53" s="33">
        <v>1000000</v>
      </c>
      <c r="L53" s="252">
        <v>0.01</v>
      </c>
      <c r="M53" s="253">
        <v>0.1</v>
      </c>
      <c r="N53" s="33">
        <v>1000000</v>
      </c>
      <c r="O53" s="253">
        <v>0.1</v>
      </c>
      <c r="P53" s="33">
        <v>1000000</v>
      </c>
      <c r="Q53" s="34"/>
      <c r="R53" s="34">
        <v>6000</v>
      </c>
      <c r="S53" s="34">
        <v>18000</v>
      </c>
      <c r="T53" s="34">
        <v>600000</v>
      </c>
      <c r="U53" s="220">
        <f t="shared" si="26"/>
        <v>624000</v>
      </c>
      <c r="V53" s="32"/>
      <c r="W53" s="200">
        <v>1000000</v>
      </c>
      <c r="X53" s="31"/>
      <c r="Y53" s="200">
        <v>1000000</v>
      </c>
      <c r="Z53" s="309"/>
      <c r="AA53" s="28">
        <v>1000000</v>
      </c>
      <c r="AB53" s="28">
        <v>1000000</v>
      </c>
      <c r="AC53" s="28">
        <v>1000000</v>
      </c>
      <c r="AD53" s="309"/>
      <c r="AE53" s="28">
        <v>1000000</v>
      </c>
      <c r="AF53" s="28">
        <v>1000000</v>
      </c>
      <c r="AG53" s="28">
        <v>1000000</v>
      </c>
      <c r="AH53" s="27"/>
      <c r="AI53" s="252">
        <v>0.01</v>
      </c>
      <c r="AJ53" s="253">
        <v>0.1</v>
      </c>
      <c r="AK53" s="33">
        <v>1000000</v>
      </c>
      <c r="AL53" s="252">
        <v>0.01</v>
      </c>
      <c r="AM53" s="253">
        <v>0.1</v>
      </c>
      <c r="AN53" s="33">
        <v>1000000</v>
      </c>
      <c r="AO53" s="253">
        <v>0.1</v>
      </c>
      <c r="AP53" s="33">
        <v>1000000</v>
      </c>
      <c r="AQ53" s="27"/>
      <c r="AR53" s="26">
        <v>12000</v>
      </c>
      <c r="AS53" s="26">
        <v>36000</v>
      </c>
      <c r="AT53" s="26">
        <v>600000</v>
      </c>
      <c r="AU53" s="220">
        <f t="shared" si="27"/>
        <v>648000</v>
      </c>
      <c r="AV53" s="27"/>
      <c r="AW53" s="26">
        <v>-10000</v>
      </c>
      <c r="AX53" s="35">
        <f>AG53+AW53</f>
        <v>990000</v>
      </c>
      <c r="AY53" s="26">
        <v>10000</v>
      </c>
      <c r="AZ53" s="32"/>
      <c r="BA53" s="200">
        <v>1000000</v>
      </c>
      <c r="BB53" s="31"/>
      <c r="BC53" s="200">
        <v>1000000</v>
      </c>
      <c r="BD53" s="309"/>
      <c r="BE53" s="28">
        <v>1000000</v>
      </c>
      <c r="BF53" s="28">
        <v>1000000</v>
      </c>
      <c r="BG53" s="28">
        <v>1000000</v>
      </c>
      <c r="BH53" s="309"/>
      <c r="BI53" s="28">
        <v>1000000</v>
      </c>
      <c r="BJ53" s="28">
        <v>1000000</v>
      </c>
      <c r="BK53" s="28">
        <v>1000000</v>
      </c>
      <c r="BL53" s="27"/>
      <c r="BM53" s="252">
        <v>0.01</v>
      </c>
      <c r="BN53" s="253">
        <v>0.1</v>
      </c>
      <c r="BO53" s="33">
        <v>1000000</v>
      </c>
      <c r="BP53" s="252">
        <v>0.01</v>
      </c>
      <c r="BQ53" s="253">
        <v>0.1</v>
      </c>
      <c r="BR53" s="33">
        <v>1000000</v>
      </c>
      <c r="BS53" s="253">
        <v>0.1</v>
      </c>
      <c r="BT53" s="33">
        <v>1000000</v>
      </c>
      <c r="BU53" s="27"/>
      <c r="BV53" s="26">
        <v>12000</v>
      </c>
      <c r="BW53" s="26">
        <v>36000</v>
      </c>
      <c r="BX53" s="26">
        <v>600000</v>
      </c>
      <c r="BY53" s="220">
        <f t="shared" si="29"/>
        <v>648000</v>
      </c>
      <c r="BZ53" s="27"/>
      <c r="CA53" s="33">
        <v>-10000</v>
      </c>
      <c r="CB53" s="35">
        <f t="shared" si="30"/>
        <v>990000</v>
      </c>
      <c r="CC53" s="26">
        <v>10000</v>
      </c>
      <c r="CD53" s="32"/>
      <c r="CE53" s="200">
        <v>1000000</v>
      </c>
      <c r="CF53" s="31"/>
      <c r="CG53" s="200">
        <v>1000000</v>
      </c>
      <c r="CH53" s="309"/>
      <c r="CI53" s="28">
        <v>1000000</v>
      </c>
      <c r="CJ53" s="28">
        <v>1000000</v>
      </c>
      <c r="CK53" s="28">
        <v>1000000</v>
      </c>
      <c r="CL53" s="309"/>
      <c r="CM53" s="28">
        <v>1000000</v>
      </c>
      <c r="CN53" s="28">
        <v>1000000</v>
      </c>
      <c r="CO53" s="28">
        <v>1000000</v>
      </c>
      <c r="CP53" s="27"/>
      <c r="CQ53" s="252">
        <v>0.01</v>
      </c>
      <c r="CR53" s="253">
        <v>0.1</v>
      </c>
      <c r="CS53" s="33">
        <v>1000000</v>
      </c>
      <c r="CT53" s="252">
        <v>0.01</v>
      </c>
      <c r="CU53" s="253">
        <v>0.1</v>
      </c>
      <c r="CV53" s="33">
        <v>1000000</v>
      </c>
      <c r="CW53" s="253">
        <v>0.1</v>
      </c>
      <c r="CX53" s="33">
        <v>1000000</v>
      </c>
      <c r="CY53" s="27"/>
      <c r="CZ53" s="26">
        <v>12000</v>
      </c>
      <c r="DA53" s="26">
        <v>36000</v>
      </c>
      <c r="DB53" s="26">
        <v>600000</v>
      </c>
      <c r="DC53" s="220">
        <f t="shared" si="31"/>
        <v>648000</v>
      </c>
      <c r="DD53" s="27"/>
      <c r="DE53" s="26">
        <v>-10000</v>
      </c>
      <c r="DF53" s="35">
        <f>CO53+DE53</f>
        <v>990000</v>
      </c>
      <c r="DG53" s="26">
        <v>10000</v>
      </c>
      <c r="DH53" s="32"/>
      <c r="DI53" s="31"/>
    </row>
    <row r="54" spans="1:113" ht="19.5" customHeight="1" x14ac:dyDescent="0.55000000000000004">
      <c r="A54" s="1"/>
      <c r="B54" s="417" t="s">
        <v>210</v>
      </c>
      <c r="C54" s="414">
        <f t="shared" ref="C54:C55" si="52">SUM(D54:F54)</f>
        <v>5000000</v>
      </c>
      <c r="D54" s="33">
        <v>1000000</v>
      </c>
      <c r="E54" s="415">
        <v>3000000</v>
      </c>
      <c r="F54" s="33">
        <v>1000000</v>
      </c>
      <c r="G54" s="34">
        <v>1000000</v>
      </c>
      <c r="H54" s="34"/>
      <c r="I54" s="252">
        <v>0.01</v>
      </c>
      <c r="J54" s="253">
        <v>0.1</v>
      </c>
      <c r="K54" s="33">
        <v>1000000</v>
      </c>
      <c r="L54" s="252">
        <v>0.01</v>
      </c>
      <c r="M54" s="253">
        <v>0.1</v>
      </c>
      <c r="N54" s="33">
        <v>1000000</v>
      </c>
      <c r="O54" s="253">
        <v>0.1</v>
      </c>
      <c r="P54" s="33">
        <v>1000000</v>
      </c>
      <c r="Q54" s="34"/>
      <c r="R54" s="34">
        <v>6000</v>
      </c>
      <c r="S54" s="34">
        <v>18000</v>
      </c>
      <c r="T54" s="34">
        <v>600000</v>
      </c>
      <c r="U54" s="220">
        <f t="shared" si="26"/>
        <v>624000</v>
      </c>
      <c r="V54" s="32"/>
      <c r="W54" s="200">
        <v>1000000</v>
      </c>
      <c r="X54" s="31"/>
      <c r="Y54" s="200">
        <v>1000000</v>
      </c>
      <c r="Z54" s="309"/>
      <c r="AA54" s="28">
        <v>1000000</v>
      </c>
      <c r="AB54" s="28">
        <v>1000000</v>
      </c>
      <c r="AC54" s="28">
        <v>1000000</v>
      </c>
      <c r="AD54" s="309"/>
      <c r="AE54" s="28">
        <v>1000000</v>
      </c>
      <c r="AF54" s="28">
        <v>1000000</v>
      </c>
      <c r="AG54" s="28">
        <v>1000000</v>
      </c>
      <c r="AH54" s="27"/>
      <c r="AI54" s="252">
        <v>0.01</v>
      </c>
      <c r="AJ54" s="253">
        <v>0.1</v>
      </c>
      <c r="AK54" s="33">
        <v>1000000</v>
      </c>
      <c r="AL54" s="252">
        <v>0.01</v>
      </c>
      <c r="AM54" s="253">
        <v>0.1</v>
      </c>
      <c r="AN54" s="33">
        <v>1000000</v>
      </c>
      <c r="AO54" s="253">
        <v>0.1</v>
      </c>
      <c r="AP54" s="33">
        <v>1000000</v>
      </c>
      <c r="AQ54" s="27"/>
      <c r="AR54" s="26">
        <v>12000</v>
      </c>
      <c r="AS54" s="26">
        <v>36000</v>
      </c>
      <c r="AT54" s="26">
        <v>600000</v>
      </c>
      <c r="AU54" s="220">
        <f t="shared" si="27"/>
        <v>648000</v>
      </c>
      <c r="AV54" s="27"/>
      <c r="AW54" s="26">
        <v>-10000</v>
      </c>
      <c r="AX54" s="35">
        <f t="shared" ref="AX54:AX55" si="53">AG54+AW54</f>
        <v>990000</v>
      </c>
      <c r="AY54" s="26">
        <v>10000</v>
      </c>
      <c r="AZ54" s="32"/>
      <c r="BA54" s="200">
        <v>1000000</v>
      </c>
      <c r="BB54" s="31"/>
      <c r="BC54" s="200">
        <v>1000000</v>
      </c>
      <c r="BD54" s="309"/>
      <c r="BE54" s="28">
        <v>1000000</v>
      </c>
      <c r="BF54" s="28">
        <v>1000000</v>
      </c>
      <c r="BG54" s="28">
        <v>1000000</v>
      </c>
      <c r="BH54" s="309"/>
      <c r="BI54" s="28">
        <v>1000000</v>
      </c>
      <c r="BJ54" s="28">
        <v>1000000</v>
      </c>
      <c r="BK54" s="28">
        <v>1000000</v>
      </c>
      <c r="BL54" s="27"/>
      <c r="BM54" s="252">
        <v>0.01</v>
      </c>
      <c r="BN54" s="253">
        <v>0.1</v>
      </c>
      <c r="BO54" s="33">
        <v>1000000</v>
      </c>
      <c r="BP54" s="252">
        <v>0.01</v>
      </c>
      <c r="BQ54" s="253">
        <v>0.1</v>
      </c>
      <c r="BR54" s="33">
        <v>1000000</v>
      </c>
      <c r="BS54" s="253">
        <v>0.1</v>
      </c>
      <c r="BT54" s="33">
        <v>1000000</v>
      </c>
      <c r="BU54" s="27"/>
      <c r="BV54" s="26">
        <v>12000</v>
      </c>
      <c r="BW54" s="26">
        <v>36000</v>
      </c>
      <c r="BX54" s="26">
        <v>600000</v>
      </c>
      <c r="BY54" s="220">
        <f t="shared" si="29"/>
        <v>648000</v>
      </c>
      <c r="BZ54" s="27"/>
      <c r="CA54" s="33">
        <v>-10000</v>
      </c>
      <c r="CB54" s="35">
        <f t="shared" si="30"/>
        <v>990000</v>
      </c>
      <c r="CC54" s="26">
        <v>10000</v>
      </c>
      <c r="CD54" s="32"/>
      <c r="CE54" s="200">
        <v>1000000</v>
      </c>
      <c r="CF54" s="31"/>
      <c r="CG54" s="200">
        <v>1000000</v>
      </c>
      <c r="CH54" s="309"/>
      <c r="CI54" s="28">
        <v>1000000</v>
      </c>
      <c r="CJ54" s="28">
        <v>1000000</v>
      </c>
      <c r="CK54" s="28">
        <v>1000000</v>
      </c>
      <c r="CL54" s="309"/>
      <c r="CM54" s="28">
        <v>1000000</v>
      </c>
      <c r="CN54" s="28">
        <v>1000000</v>
      </c>
      <c r="CO54" s="28">
        <v>1000000</v>
      </c>
      <c r="CP54" s="27"/>
      <c r="CQ54" s="252">
        <v>0.01</v>
      </c>
      <c r="CR54" s="253">
        <v>0.1</v>
      </c>
      <c r="CS54" s="33">
        <v>1000000</v>
      </c>
      <c r="CT54" s="252">
        <v>0.01</v>
      </c>
      <c r="CU54" s="253">
        <v>0.1</v>
      </c>
      <c r="CV54" s="33">
        <v>1000000</v>
      </c>
      <c r="CW54" s="253">
        <v>0.1</v>
      </c>
      <c r="CX54" s="33">
        <v>1000000</v>
      </c>
      <c r="CY54" s="27"/>
      <c r="CZ54" s="26">
        <v>12000</v>
      </c>
      <c r="DA54" s="26">
        <v>36000</v>
      </c>
      <c r="DB54" s="26">
        <v>600000</v>
      </c>
      <c r="DC54" s="220">
        <f t="shared" si="31"/>
        <v>648000</v>
      </c>
      <c r="DD54" s="27"/>
      <c r="DE54" s="26">
        <v>-10000</v>
      </c>
      <c r="DF54" s="35">
        <f t="shared" ref="DF54:DF55" si="54">CO54+DE54</f>
        <v>990000</v>
      </c>
      <c r="DG54" s="26">
        <v>10000</v>
      </c>
      <c r="DH54" s="32"/>
      <c r="DI54" s="31"/>
    </row>
    <row r="55" spans="1:113" ht="19.5" customHeight="1" x14ac:dyDescent="0.55000000000000004">
      <c r="A55" s="1"/>
      <c r="B55" s="416" t="s">
        <v>211</v>
      </c>
      <c r="C55" s="414">
        <f t="shared" si="52"/>
        <v>5000000</v>
      </c>
      <c r="D55" s="33">
        <v>1000000</v>
      </c>
      <c r="E55" s="415">
        <v>3000000</v>
      </c>
      <c r="F55" s="33">
        <v>1000000</v>
      </c>
      <c r="G55" s="34">
        <v>1000000</v>
      </c>
      <c r="H55" s="34"/>
      <c r="I55" s="252">
        <v>0.01</v>
      </c>
      <c r="J55" s="253">
        <v>0.1</v>
      </c>
      <c r="K55" s="33">
        <v>1000000</v>
      </c>
      <c r="L55" s="252">
        <v>0.01</v>
      </c>
      <c r="M55" s="253">
        <v>0.1</v>
      </c>
      <c r="N55" s="33">
        <v>1000000</v>
      </c>
      <c r="O55" s="253">
        <v>0.1</v>
      </c>
      <c r="P55" s="33">
        <v>1000000</v>
      </c>
      <c r="Q55" s="34"/>
      <c r="R55" s="34">
        <v>6000</v>
      </c>
      <c r="S55" s="34">
        <v>18000</v>
      </c>
      <c r="T55" s="34">
        <v>600000</v>
      </c>
      <c r="U55" s="220">
        <f t="shared" si="26"/>
        <v>624000</v>
      </c>
      <c r="V55" s="32"/>
      <c r="W55" s="200">
        <v>1000000</v>
      </c>
      <c r="X55" s="31"/>
      <c r="Y55" s="200">
        <v>1000000</v>
      </c>
      <c r="Z55" s="309"/>
      <c r="AA55" s="28">
        <v>1000000</v>
      </c>
      <c r="AB55" s="28">
        <v>1000000</v>
      </c>
      <c r="AC55" s="28">
        <v>1000000</v>
      </c>
      <c r="AD55" s="309"/>
      <c r="AE55" s="28">
        <v>1000000</v>
      </c>
      <c r="AF55" s="28">
        <v>1000000</v>
      </c>
      <c r="AG55" s="28">
        <v>1000000</v>
      </c>
      <c r="AH55" s="27"/>
      <c r="AI55" s="252">
        <v>0.01</v>
      </c>
      <c r="AJ55" s="253">
        <v>0.1</v>
      </c>
      <c r="AK55" s="33">
        <v>1000000</v>
      </c>
      <c r="AL55" s="252">
        <v>0.01</v>
      </c>
      <c r="AM55" s="253">
        <v>0.1</v>
      </c>
      <c r="AN55" s="33">
        <v>1000000</v>
      </c>
      <c r="AO55" s="253">
        <v>0.1</v>
      </c>
      <c r="AP55" s="33">
        <v>1000000</v>
      </c>
      <c r="AQ55" s="27"/>
      <c r="AR55" s="26">
        <v>12000</v>
      </c>
      <c r="AS55" s="26">
        <v>36000</v>
      </c>
      <c r="AT55" s="26">
        <v>600000</v>
      </c>
      <c r="AU55" s="220">
        <f t="shared" si="27"/>
        <v>648000</v>
      </c>
      <c r="AV55" s="27"/>
      <c r="AW55" s="26">
        <v>-10000</v>
      </c>
      <c r="AX55" s="35">
        <f t="shared" si="53"/>
        <v>990000</v>
      </c>
      <c r="AY55" s="26">
        <v>10000</v>
      </c>
      <c r="AZ55" s="32"/>
      <c r="BA55" s="200">
        <v>1000000</v>
      </c>
      <c r="BB55" s="31"/>
      <c r="BC55" s="200">
        <v>1000000</v>
      </c>
      <c r="BD55" s="309"/>
      <c r="BE55" s="28">
        <v>1000000</v>
      </c>
      <c r="BF55" s="28">
        <v>1000000</v>
      </c>
      <c r="BG55" s="28">
        <v>1000000</v>
      </c>
      <c r="BH55" s="309"/>
      <c r="BI55" s="28">
        <v>1000000</v>
      </c>
      <c r="BJ55" s="28">
        <v>1000000</v>
      </c>
      <c r="BK55" s="28">
        <v>1000000</v>
      </c>
      <c r="BL55" s="27"/>
      <c r="BM55" s="252">
        <v>0.01</v>
      </c>
      <c r="BN55" s="253">
        <v>0.1</v>
      </c>
      <c r="BO55" s="33">
        <v>1000000</v>
      </c>
      <c r="BP55" s="252">
        <v>0.01</v>
      </c>
      <c r="BQ55" s="253">
        <v>0.1</v>
      </c>
      <c r="BR55" s="33">
        <v>1000000</v>
      </c>
      <c r="BS55" s="253">
        <v>0.1</v>
      </c>
      <c r="BT55" s="33">
        <v>1000000</v>
      </c>
      <c r="BU55" s="27"/>
      <c r="BV55" s="26">
        <v>12000</v>
      </c>
      <c r="BW55" s="26">
        <v>36000</v>
      </c>
      <c r="BX55" s="26">
        <v>600000</v>
      </c>
      <c r="BY55" s="220">
        <f t="shared" si="29"/>
        <v>648000</v>
      </c>
      <c r="BZ55" s="27"/>
      <c r="CA55" s="33">
        <v>-10000</v>
      </c>
      <c r="CB55" s="35">
        <f t="shared" si="30"/>
        <v>990000</v>
      </c>
      <c r="CC55" s="26">
        <v>10000</v>
      </c>
      <c r="CD55" s="32"/>
      <c r="CE55" s="200">
        <v>1000000</v>
      </c>
      <c r="CF55" s="31"/>
      <c r="CG55" s="200">
        <v>1000000</v>
      </c>
      <c r="CH55" s="309"/>
      <c r="CI55" s="28">
        <v>1000000</v>
      </c>
      <c r="CJ55" s="28">
        <v>1000000</v>
      </c>
      <c r="CK55" s="28">
        <v>1000000</v>
      </c>
      <c r="CL55" s="309"/>
      <c r="CM55" s="28">
        <v>1000000</v>
      </c>
      <c r="CN55" s="28">
        <v>1000000</v>
      </c>
      <c r="CO55" s="28">
        <v>1000000</v>
      </c>
      <c r="CP55" s="27"/>
      <c r="CQ55" s="252">
        <v>0.01</v>
      </c>
      <c r="CR55" s="253">
        <v>0.1</v>
      </c>
      <c r="CS55" s="33">
        <v>1000000</v>
      </c>
      <c r="CT55" s="252">
        <v>0.01</v>
      </c>
      <c r="CU55" s="253">
        <v>0.1</v>
      </c>
      <c r="CV55" s="33">
        <v>1000000</v>
      </c>
      <c r="CW55" s="253">
        <v>0.1</v>
      </c>
      <c r="CX55" s="33">
        <v>1000000</v>
      </c>
      <c r="CY55" s="27"/>
      <c r="CZ55" s="26">
        <v>12000</v>
      </c>
      <c r="DA55" s="26">
        <v>36000</v>
      </c>
      <c r="DB55" s="26">
        <v>600000</v>
      </c>
      <c r="DC55" s="220">
        <f t="shared" si="31"/>
        <v>648000</v>
      </c>
      <c r="DD55" s="27"/>
      <c r="DE55" s="26">
        <v>-10000</v>
      </c>
      <c r="DF55" s="35">
        <f t="shared" si="54"/>
        <v>990000</v>
      </c>
      <c r="DG55" s="26">
        <v>10000</v>
      </c>
      <c r="DH55" s="32"/>
      <c r="DI55" s="31"/>
    </row>
    <row r="56" spans="1:113" ht="19.5" customHeight="1" x14ac:dyDescent="0.55000000000000004">
      <c r="A56" s="45"/>
      <c r="B56" s="393" t="s">
        <v>11</v>
      </c>
      <c r="C56" s="44">
        <f t="shared" si="51"/>
        <v>5000000</v>
      </c>
      <c r="D56" s="43">
        <v>1000000</v>
      </c>
      <c r="E56" s="43">
        <v>3000000</v>
      </c>
      <c r="F56" s="43">
        <v>1000000</v>
      </c>
      <c r="G56" s="43">
        <v>1000000</v>
      </c>
      <c r="H56" s="340"/>
      <c r="I56" s="259">
        <v>0.01</v>
      </c>
      <c r="J56" s="254">
        <v>0.1</v>
      </c>
      <c r="K56" s="43">
        <v>1000000</v>
      </c>
      <c r="L56" s="259">
        <v>0.01</v>
      </c>
      <c r="M56" s="254">
        <v>0.1</v>
      </c>
      <c r="N56" s="43">
        <v>1000000</v>
      </c>
      <c r="O56" s="254">
        <v>0.1</v>
      </c>
      <c r="P56" s="43">
        <v>1000000</v>
      </c>
      <c r="Q56" s="340"/>
      <c r="R56" s="43">
        <v>8000</v>
      </c>
      <c r="S56" s="43">
        <v>24000</v>
      </c>
      <c r="T56" s="43">
        <v>800000</v>
      </c>
      <c r="U56" s="43">
        <f t="shared" si="26"/>
        <v>832000</v>
      </c>
      <c r="V56" s="42"/>
      <c r="W56" s="41">
        <v>1000000</v>
      </c>
      <c r="X56" s="31"/>
      <c r="Y56" s="41">
        <v>1000000</v>
      </c>
      <c r="Z56" s="308"/>
      <c r="AA56" s="40">
        <v>1000000</v>
      </c>
      <c r="AB56" s="40">
        <v>1000000</v>
      </c>
      <c r="AC56" s="40">
        <v>1000000</v>
      </c>
      <c r="AD56" s="308"/>
      <c r="AE56" s="40">
        <v>1000000</v>
      </c>
      <c r="AF56" s="40">
        <v>1000000</v>
      </c>
      <c r="AG56" s="40">
        <v>1000000</v>
      </c>
      <c r="AH56" s="39"/>
      <c r="AI56" s="259">
        <v>0.01</v>
      </c>
      <c r="AJ56" s="254">
        <v>0.1</v>
      </c>
      <c r="AK56" s="49">
        <v>1000000</v>
      </c>
      <c r="AL56" s="254">
        <v>0.01</v>
      </c>
      <c r="AM56" s="254">
        <v>0.1</v>
      </c>
      <c r="AN56" s="49">
        <v>1000000</v>
      </c>
      <c r="AO56" s="254">
        <v>0.1</v>
      </c>
      <c r="AP56" s="49">
        <v>1000000</v>
      </c>
      <c r="AQ56" s="39"/>
      <c r="AR56" s="37">
        <v>16000</v>
      </c>
      <c r="AS56" s="37">
        <v>48000</v>
      </c>
      <c r="AT56" s="37">
        <v>800000</v>
      </c>
      <c r="AU56" s="36">
        <f t="shared" si="27"/>
        <v>864000</v>
      </c>
      <c r="AV56" s="39"/>
      <c r="AW56" s="38">
        <v>-10000</v>
      </c>
      <c r="AX56" s="37">
        <f t="shared" si="28"/>
        <v>990000</v>
      </c>
      <c r="AY56" s="38">
        <v>10000</v>
      </c>
      <c r="AZ56" s="42"/>
      <c r="BA56" s="41">
        <v>1000000</v>
      </c>
      <c r="BB56" s="31"/>
      <c r="BC56" s="41">
        <v>1000000</v>
      </c>
      <c r="BD56" s="308"/>
      <c r="BE56" s="40">
        <v>1000000</v>
      </c>
      <c r="BF56" s="40">
        <v>1000000</v>
      </c>
      <c r="BG56" s="40">
        <v>1000000</v>
      </c>
      <c r="BH56" s="308"/>
      <c r="BI56" s="40">
        <v>1000000</v>
      </c>
      <c r="BJ56" s="40">
        <v>1000000</v>
      </c>
      <c r="BK56" s="40">
        <v>1000000</v>
      </c>
      <c r="BL56" s="39"/>
      <c r="BM56" s="259">
        <v>0.01</v>
      </c>
      <c r="BN56" s="254">
        <v>0.1</v>
      </c>
      <c r="BO56" s="49">
        <v>1000000</v>
      </c>
      <c r="BP56" s="254">
        <v>0.01</v>
      </c>
      <c r="BQ56" s="254">
        <v>0.1</v>
      </c>
      <c r="BR56" s="49">
        <v>1000000</v>
      </c>
      <c r="BS56" s="254">
        <v>0.1</v>
      </c>
      <c r="BT56" s="49">
        <v>1000000</v>
      </c>
      <c r="BU56" s="39"/>
      <c r="BV56" s="37">
        <v>16000</v>
      </c>
      <c r="BW56" s="37">
        <v>48000</v>
      </c>
      <c r="BX56" s="37">
        <v>800000</v>
      </c>
      <c r="BY56" s="36">
        <f t="shared" si="29"/>
        <v>864000</v>
      </c>
      <c r="BZ56" s="39"/>
      <c r="CA56" s="267">
        <v>-10000</v>
      </c>
      <c r="CB56" s="37">
        <f t="shared" si="30"/>
        <v>990000</v>
      </c>
      <c r="CC56" s="38">
        <v>10000</v>
      </c>
      <c r="CD56" s="42"/>
      <c r="CE56" s="41">
        <v>1000000</v>
      </c>
      <c r="CF56" s="31"/>
      <c r="CG56" s="41">
        <v>1000000</v>
      </c>
      <c r="CH56" s="308"/>
      <c r="CI56" s="40">
        <v>1000000</v>
      </c>
      <c r="CJ56" s="40">
        <v>1000000</v>
      </c>
      <c r="CK56" s="40">
        <v>1000000</v>
      </c>
      <c r="CL56" s="308"/>
      <c r="CM56" s="40">
        <v>1000000</v>
      </c>
      <c r="CN56" s="40">
        <v>1000000</v>
      </c>
      <c r="CO56" s="40">
        <v>1000000</v>
      </c>
      <c r="CP56" s="39"/>
      <c r="CQ56" s="259">
        <v>0.01</v>
      </c>
      <c r="CR56" s="254">
        <v>0.1</v>
      </c>
      <c r="CS56" s="49">
        <v>1000000</v>
      </c>
      <c r="CT56" s="254">
        <v>0.01</v>
      </c>
      <c r="CU56" s="254">
        <v>0.1</v>
      </c>
      <c r="CV56" s="49">
        <v>1000000</v>
      </c>
      <c r="CW56" s="254">
        <v>0.1</v>
      </c>
      <c r="CX56" s="49">
        <v>1000000</v>
      </c>
      <c r="CY56" s="39"/>
      <c r="CZ56" s="37">
        <v>16000</v>
      </c>
      <c r="DA56" s="37">
        <v>48000</v>
      </c>
      <c r="DB56" s="37">
        <v>800000</v>
      </c>
      <c r="DC56" s="36">
        <f t="shared" si="31"/>
        <v>864000</v>
      </c>
      <c r="DD56" s="39"/>
      <c r="DE56" s="38">
        <v>-10000</v>
      </c>
      <c r="DF56" s="37">
        <f t="shared" si="32"/>
        <v>990000</v>
      </c>
      <c r="DG56" s="38">
        <v>10000</v>
      </c>
      <c r="DH56" s="42"/>
      <c r="DI56" s="31"/>
    </row>
    <row r="57" spans="1:113" ht="19.5" customHeight="1" x14ac:dyDescent="0.55000000000000004">
      <c r="A57" s="45"/>
      <c r="B57" s="393" t="s">
        <v>89</v>
      </c>
      <c r="C57" s="44">
        <f>SUM(D57:F57)</f>
        <v>15000000</v>
      </c>
      <c r="D57" s="43">
        <f>SUM(D58:D60)</f>
        <v>3000000</v>
      </c>
      <c r="E57" s="43">
        <f>SUM(E58:E60)</f>
        <v>9000000</v>
      </c>
      <c r="F57" s="43">
        <f>SUM(F58:F60)</f>
        <v>3000000</v>
      </c>
      <c r="G57" s="43">
        <f>SUM(G58:G60)</f>
        <v>3000000</v>
      </c>
      <c r="H57" s="340"/>
      <c r="I57" s="259">
        <f>SUMPRODUCT(I58:I60,K58:K60)/SUM(K58:K60)</f>
        <v>0.01</v>
      </c>
      <c r="J57" s="254">
        <f>SUMPRODUCT(J58:J60,K58:K60)/SUM(K58:K60)</f>
        <v>0.1</v>
      </c>
      <c r="K57" s="43">
        <f>SUM(K58:K60)</f>
        <v>3000000</v>
      </c>
      <c r="L57" s="259">
        <f>SUMPRODUCT(L58:L60,N58:N60)/SUM(N58:N60)</f>
        <v>0.01</v>
      </c>
      <c r="M57" s="254">
        <f>SUMPRODUCT(M58:M60,N58:N60)/SUM(N58:N60)</f>
        <v>0.1</v>
      </c>
      <c r="N57" s="43">
        <f>SUM(N58:N60)</f>
        <v>3000000</v>
      </c>
      <c r="O57" s="254">
        <f>SUMPRODUCT(O58:O60,P58:P60)/SUM(P58:P60)</f>
        <v>0.1</v>
      </c>
      <c r="P57" s="43">
        <f>SUM(P58:P60)</f>
        <v>3000000</v>
      </c>
      <c r="Q57" s="340"/>
      <c r="R57" s="43">
        <f>SUM(R58:R60)</f>
        <v>24000</v>
      </c>
      <c r="S57" s="43">
        <f>SUM(S58:S60)</f>
        <v>72000</v>
      </c>
      <c r="T57" s="43">
        <f>SUM(T58:T60)</f>
        <v>2400000</v>
      </c>
      <c r="U57" s="43">
        <f>SUM(U58:U60)</f>
        <v>2496000</v>
      </c>
      <c r="V57" s="42"/>
      <c r="W57" s="41">
        <f>SUM(W58:W60)</f>
        <v>3000000</v>
      </c>
      <c r="X57" s="31"/>
      <c r="Y57" s="41">
        <f>SUM(Y58:Y60)</f>
        <v>3000000</v>
      </c>
      <c r="Z57" s="308"/>
      <c r="AA57" s="40">
        <f>SUM(AA58:AA60)</f>
        <v>3000000</v>
      </c>
      <c r="AB57" s="40">
        <f t="shared" ref="AB57:AC57" si="55">SUM(AB58:AB60)</f>
        <v>3000000</v>
      </c>
      <c r="AC57" s="40">
        <f t="shared" si="55"/>
        <v>3000000</v>
      </c>
      <c r="AD57" s="308"/>
      <c r="AE57" s="40">
        <f t="shared" ref="AE57:AG57" si="56">SUM(AE58:AE60)</f>
        <v>3000000</v>
      </c>
      <c r="AF57" s="40">
        <f t="shared" si="56"/>
        <v>3000000</v>
      </c>
      <c r="AG57" s="40">
        <f t="shared" si="56"/>
        <v>3000000</v>
      </c>
      <c r="AH57" s="39"/>
      <c r="AI57" s="259">
        <f>SUMPRODUCT(AI58:AI60,AK58:AK60)/SUM(AK58:AK60)</f>
        <v>0.01</v>
      </c>
      <c r="AJ57" s="254">
        <f>SUMPRODUCT(AJ58:AJ60,AK58:AK60)/SUM(AK58:AK60)</f>
        <v>0.1</v>
      </c>
      <c r="AK57" s="49">
        <f>SUM(AK58:AK60)</f>
        <v>3000000</v>
      </c>
      <c r="AL57" s="254">
        <f>SUMPRODUCT(AL58:AL60,AN58:AN60)/SUM(AN58:AN60)</f>
        <v>0.01</v>
      </c>
      <c r="AM57" s="254">
        <f>SUMPRODUCT(AM58:AM60,AN58:AN60)/SUM(AN58:AN60)</f>
        <v>0.1</v>
      </c>
      <c r="AN57" s="49">
        <f>SUM(AN58:AN60)</f>
        <v>3000000</v>
      </c>
      <c r="AO57" s="254">
        <f>SUMPRODUCT(AO58:AO60,AP58:AP60)/SUM(AP58:AP60)</f>
        <v>0.1</v>
      </c>
      <c r="AP57" s="49">
        <f>SUM(AP58:AP60)</f>
        <v>3000000</v>
      </c>
      <c r="AQ57" s="39"/>
      <c r="AR57" s="37">
        <f t="shared" ref="AR57:AU57" si="57">SUM(AR58:AR60)</f>
        <v>24000</v>
      </c>
      <c r="AS57" s="37">
        <f t="shared" si="57"/>
        <v>72000</v>
      </c>
      <c r="AT57" s="37">
        <f t="shared" si="57"/>
        <v>2400000</v>
      </c>
      <c r="AU57" s="36">
        <f t="shared" si="57"/>
        <v>2496000</v>
      </c>
      <c r="AV57" s="39"/>
      <c r="AW57" s="38">
        <f t="shared" ref="AW57:AY57" si="58">SUM(AW58:AW60)</f>
        <v>-30000</v>
      </c>
      <c r="AX57" s="37">
        <f t="shared" si="58"/>
        <v>2970000</v>
      </c>
      <c r="AY57" s="38">
        <f t="shared" si="58"/>
        <v>30000</v>
      </c>
      <c r="AZ57" s="42"/>
      <c r="BA57" s="41">
        <f>SUM(BA58:BA60)</f>
        <v>3000000</v>
      </c>
      <c r="BB57" s="31"/>
      <c r="BC57" s="41">
        <f>SUM(BC58:BC60)</f>
        <v>3000000</v>
      </c>
      <c r="BD57" s="308"/>
      <c r="BE57" s="40">
        <f>SUM(BE58:BE60)</f>
        <v>3000000</v>
      </c>
      <c r="BF57" s="40">
        <f t="shared" ref="BF57" si="59">SUM(BF58:BF60)</f>
        <v>3000000</v>
      </c>
      <c r="BG57" s="40">
        <f t="shared" ref="BG57" si="60">SUM(BG58:BG60)</f>
        <v>3000000</v>
      </c>
      <c r="BH57" s="308"/>
      <c r="BI57" s="40">
        <f t="shared" ref="BI57" si="61">SUM(BI58:BI60)</f>
        <v>3000000</v>
      </c>
      <c r="BJ57" s="40">
        <f t="shared" ref="BJ57" si="62">SUM(BJ58:BJ60)</f>
        <v>3000000</v>
      </c>
      <c r="BK57" s="40">
        <f t="shared" ref="BK57" si="63">SUM(BK58:BK60)</f>
        <v>3000000</v>
      </c>
      <c r="BL57" s="39"/>
      <c r="BM57" s="259">
        <f>SUMPRODUCT(BM58:BM60,BO58:BO60)/SUM(BO58:BO60)</f>
        <v>0.01</v>
      </c>
      <c r="BN57" s="254">
        <f>SUMPRODUCT(BN58:BN60,BO58:BO60)/SUM(BO58:BO60)</f>
        <v>0.1</v>
      </c>
      <c r="BO57" s="49">
        <f>SUM(BO58:BO60)</f>
        <v>3000000</v>
      </c>
      <c r="BP57" s="254">
        <f>SUMPRODUCT(BP58:BP60,BR58:BR60)/SUM(BR58:BR60)</f>
        <v>0.01</v>
      </c>
      <c r="BQ57" s="254">
        <f>SUMPRODUCT(BQ58:BQ60,BR58:BR60)/SUM(BR58:BR60)</f>
        <v>0.1</v>
      </c>
      <c r="BR57" s="49">
        <f>SUM(BR58:BR60)</f>
        <v>3000000</v>
      </c>
      <c r="BS57" s="254">
        <f>SUMPRODUCT(BS58:BS60,BT58:BT60)/SUM(BT58:BT60)</f>
        <v>0.1</v>
      </c>
      <c r="BT57" s="49">
        <f>SUM(BT58:BT60)</f>
        <v>3000000</v>
      </c>
      <c r="BU57" s="39"/>
      <c r="BV57" s="37">
        <f t="shared" ref="BV57" si="64">SUM(BV58:BV60)</f>
        <v>48000</v>
      </c>
      <c r="BW57" s="37">
        <f t="shared" ref="BW57" si="65">SUM(BW58:BW60)</f>
        <v>144000</v>
      </c>
      <c r="BX57" s="37">
        <f t="shared" ref="BX57" si="66">SUM(BX58:BX60)</f>
        <v>2400000</v>
      </c>
      <c r="BY57" s="36">
        <f t="shared" ref="BY57" si="67">SUM(BY58:BY60)</f>
        <v>2592000</v>
      </c>
      <c r="BZ57" s="39"/>
      <c r="CA57" s="38">
        <f t="shared" ref="CA57" si="68">SUM(CA58:CA60)</f>
        <v>-30000</v>
      </c>
      <c r="CB57" s="37">
        <f t="shared" ref="CB57" si="69">SUM(CB58:CB60)</f>
        <v>2970000</v>
      </c>
      <c r="CC57" s="38">
        <f t="shared" ref="CC57" si="70">SUM(CC58:CC60)</f>
        <v>30000</v>
      </c>
      <c r="CD57" s="42"/>
      <c r="CE57" s="41">
        <f>SUM(CE58:CE60)</f>
        <v>3000000</v>
      </c>
      <c r="CF57" s="31"/>
      <c r="CG57" s="41">
        <f>SUM(CG58:CG60)</f>
        <v>3000000</v>
      </c>
      <c r="CH57" s="308"/>
      <c r="CI57" s="40">
        <f>SUM(CI58:CI60)</f>
        <v>3000000</v>
      </c>
      <c r="CJ57" s="40">
        <f t="shared" ref="CJ57" si="71">SUM(CJ58:CJ60)</f>
        <v>3000000</v>
      </c>
      <c r="CK57" s="40">
        <f t="shared" ref="CK57" si="72">SUM(CK58:CK60)</f>
        <v>3000000</v>
      </c>
      <c r="CL57" s="308"/>
      <c r="CM57" s="40">
        <f t="shared" ref="CM57" si="73">SUM(CM58:CM60)</f>
        <v>3000000</v>
      </c>
      <c r="CN57" s="40">
        <f t="shared" ref="CN57" si="74">SUM(CN58:CN60)</f>
        <v>3000000</v>
      </c>
      <c r="CO57" s="40">
        <f t="shared" ref="CO57" si="75">SUM(CO58:CO60)</f>
        <v>3000000</v>
      </c>
      <c r="CP57" s="39"/>
      <c r="CQ57" s="259">
        <f>SUMPRODUCT(CQ58:CQ60,CS58:CS60)/SUM(CS58:CS60)</f>
        <v>0.01</v>
      </c>
      <c r="CR57" s="254">
        <f>SUMPRODUCT(CR58:CR60,CS58:CS60)/SUM(CS58:CS60)</f>
        <v>0.1</v>
      </c>
      <c r="CS57" s="49">
        <f>SUM(CS58:CS60)</f>
        <v>3000000</v>
      </c>
      <c r="CT57" s="254">
        <f>SUMPRODUCT(CT58:CT60,CV58:CV60)/SUM(CV58:CV60)</f>
        <v>0.01</v>
      </c>
      <c r="CU57" s="254">
        <f>SUMPRODUCT(CU58:CU60,CV58:CV60)/SUM(CV58:CV60)</f>
        <v>0.1</v>
      </c>
      <c r="CV57" s="49">
        <f>SUM(CV58:CV60)</f>
        <v>3000000</v>
      </c>
      <c r="CW57" s="254">
        <f>SUMPRODUCT(CW58:CW60,CX58:CX60)/SUM(CX58:CX60)</f>
        <v>0.1</v>
      </c>
      <c r="CX57" s="49">
        <f>SUM(CX58:CX60)</f>
        <v>3000000</v>
      </c>
      <c r="CY57" s="39"/>
      <c r="CZ57" s="37">
        <f t="shared" ref="CZ57" si="76">SUM(CZ58:CZ60)</f>
        <v>48000</v>
      </c>
      <c r="DA57" s="37">
        <f t="shared" ref="DA57" si="77">SUM(DA58:DA60)</f>
        <v>144000</v>
      </c>
      <c r="DB57" s="37">
        <f t="shared" ref="DB57" si="78">SUM(DB58:DB60)</f>
        <v>2400000</v>
      </c>
      <c r="DC57" s="36">
        <f t="shared" ref="DC57" si="79">SUM(DC58:DC60)</f>
        <v>2592000</v>
      </c>
      <c r="DD57" s="39"/>
      <c r="DE57" s="38">
        <f t="shared" ref="DE57" si="80">SUM(DE58:DE60)</f>
        <v>-30000</v>
      </c>
      <c r="DF57" s="37">
        <f t="shared" ref="DF57" si="81">SUM(DF58:DF60)</f>
        <v>2970000</v>
      </c>
      <c r="DG57" s="38">
        <f t="shared" ref="DG57" si="82">SUM(DG58:DG60)</f>
        <v>30000</v>
      </c>
      <c r="DH57" s="42"/>
      <c r="DI57" s="31"/>
    </row>
    <row r="58" spans="1:113" ht="19.5" customHeight="1" x14ac:dyDescent="0.55000000000000004">
      <c r="A58" s="30"/>
      <c r="B58" s="418" t="s">
        <v>212</v>
      </c>
      <c r="C58" s="29">
        <f t="shared" si="38"/>
        <v>5000000</v>
      </c>
      <c r="D58" s="33">
        <v>1000000</v>
      </c>
      <c r="E58" s="33">
        <v>3000000</v>
      </c>
      <c r="F58" s="33">
        <v>1000000</v>
      </c>
      <c r="G58" s="33">
        <v>1000000</v>
      </c>
      <c r="H58" s="34"/>
      <c r="I58" s="252">
        <v>0.01</v>
      </c>
      <c r="J58" s="253">
        <v>0.1</v>
      </c>
      <c r="K58" s="33">
        <v>1000000</v>
      </c>
      <c r="L58" s="252">
        <v>0.01</v>
      </c>
      <c r="M58" s="253">
        <v>0.1</v>
      </c>
      <c r="N58" s="33">
        <v>1000000</v>
      </c>
      <c r="O58" s="253">
        <v>0.1</v>
      </c>
      <c r="P58" s="33">
        <v>1000000</v>
      </c>
      <c r="Q58" s="34"/>
      <c r="R58" s="34">
        <v>8000</v>
      </c>
      <c r="S58" s="34">
        <v>24000</v>
      </c>
      <c r="T58" s="33">
        <v>800000</v>
      </c>
      <c r="U58" s="220">
        <f>SUM(R58:T58)</f>
        <v>832000</v>
      </c>
      <c r="V58" s="32"/>
      <c r="W58" s="200">
        <v>1000000</v>
      </c>
      <c r="X58" s="31"/>
      <c r="Y58" s="200">
        <v>1000000</v>
      </c>
      <c r="Z58" s="309"/>
      <c r="AA58" s="28">
        <v>1000000</v>
      </c>
      <c r="AB58" s="28">
        <v>1000000</v>
      </c>
      <c r="AC58" s="28">
        <v>1000000</v>
      </c>
      <c r="AD58" s="309"/>
      <c r="AE58" s="28">
        <v>1000000</v>
      </c>
      <c r="AF58" s="28">
        <v>1000000</v>
      </c>
      <c r="AG58" s="28">
        <v>1000000</v>
      </c>
      <c r="AH58" s="27"/>
      <c r="AI58" s="252">
        <v>0.01</v>
      </c>
      <c r="AJ58" s="253">
        <v>0.1</v>
      </c>
      <c r="AK58" s="33">
        <v>1000000</v>
      </c>
      <c r="AL58" s="252">
        <v>0.01</v>
      </c>
      <c r="AM58" s="253">
        <v>0.1</v>
      </c>
      <c r="AN58" s="33">
        <v>1000000</v>
      </c>
      <c r="AO58" s="253">
        <v>0.1</v>
      </c>
      <c r="AP58" s="33">
        <v>1000000</v>
      </c>
      <c r="AQ58" s="34"/>
      <c r="AR58" s="34">
        <v>8000</v>
      </c>
      <c r="AS58" s="34">
        <v>24000</v>
      </c>
      <c r="AT58" s="33">
        <v>800000</v>
      </c>
      <c r="AU58" s="220">
        <f>SUM(AR58:AT58)</f>
        <v>832000</v>
      </c>
      <c r="AV58" s="27"/>
      <c r="AW58" s="26">
        <v>-10000</v>
      </c>
      <c r="AX58" s="35">
        <f>AG58+AW58</f>
        <v>990000</v>
      </c>
      <c r="AY58" s="26">
        <v>10000</v>
      </c>
      <c r="AZ58" s="32"/>
      <c r="BA58" s="200">
        <v>1000000</v>
      </c>
      <c r="BB58" s="31"/>
      <c r="BC58" s="200">
        <v>1000000</v>
      </c>
      <c r="BD58" s="309"/>
      <c r="BE58" s="28">
        <v>1000000</v>
      </c>
      <c r="BF58" s="28">
        <v>1000000</v>
      </c>
      <c r="BG58" s="28">
        <v>1000000</v>
      </c>
      <c r="BH58" s="309"/>
      <c r="BI58" s="28">
        <v>1000000</v>
      </c>
      <c r="BJ58" s="28">
        <v>1000000</v>
      </c>
      <c r="BK58" s="28">
        <v>1000000</v>
      </c>
      <c r="BL58" s="27"/>
      <c r="BM58" s="252">
        <v>0.01</v>
      </c>
      <c r="BN58" s="253">
        <v>0.1</v>
      </c>
      <c r="BO58" s="33">
        <v>1000000</v>
      </c>
      <c r="BP58" s="252">
        <v>0.01</v>
      </c>
      <c r="BQ58" s="253">
        <v>0.1</v>
      </c>
      <c r="BR58" s="33">
        <v>1000000</v>
      </c>
      <c r="BS58" s="253">
        <v>0.1</v>
      </c>
      <c r="BT58" s="33">
        <v>1000000</v>
      </c>
      <c r="BU58" s="27"/>
      <c r="BV58" s="26">
        <v>16000</v>
      </c>
      <c r="BW58" s="26">
        <v>48000</v>
      </c>
      <c r="BX58" s="26">
        <v>800000</v>
      </c>
      <c r="BY58" s="220">
        <f>SUM(BV58:BX58)</f>
        <v>864000</v>
      </c>
      <c r="BZ58" s="27"/>
      <c r="CA58" s="33">
        <v>-10000</v>
      </c>
      <c r="CB58" s="35">
        <f>BK58+CA58</f>
        <v>990000</v>
      </c>
      <c r="CC58" s="26">
        <v>10000</v>
      </c>
      <c r="CD58" s="32"/>
      <c r="CE58" s="200">
        <v>1000000</v>
      </c>
      <c r="CF58" s="31"/>
      <c r="CG58" s="200">
        <v>1000000</v>
      </c>
      <c r="CH58" s="309"/>
      <c r="CI58" s="28">
        <v>1000000</v>
      </c>
      <c r="CJ58" s="28">
        <v>1000000</v>
      </c>
      <c r="CK58" s="28">
        <v>1000000</v>
      </c>
      <c r="CL58" s="309"/>
      <c r="CM58" s="28">
        <v>1000000</v>
      </c>
      <c r="CN58" s="28">
        <v>1000000</v>
      </c>
      <c r="CO58" s="28">
        <v>1000000</v>
      </c>
      <c r="CP58" s="27"/>
      <c r="CQ58" s="252">
        <v>0.01</v>
      </c>
      <c r="CR58" s="253">
        <v>0.1</v>
      </c>
      <c r="CS58" s="33">
        <v>1000000</v>
      </c>
      <c r="CT58" s="252">
        <v>0.01</v>
      </c>
      <c r="CU58" s="253">
        <v>0.1</v>
      </c>
      <c r="CV58" s="33">
        <v>1000000</v>
      </c>
      <c r="CW58" s="253">
        <v>0.1</v>
      </c>
      <c r="CX58" s="33">
        <v>1000000</v>
      </c>
      <c r="CY58" s="27"/>
      <c r="CZ58" s="26">
        <v>16000</v>
      </c>
      <c r="DA58" s="26">
        <v>48000</v>
      </c>
      <c r="DB58" s="26">
        <v>800000</v>
      </c>
      <c r="DC58" s="220">
        <f>SUM(CZ58:DB58)</f>
        <v>864000</v>
      </c>
      <c r="DD58" s="27"/>
      <c r="DE58" s="26">
        <v>-10000</v>
      </c>
      <c r="DF58" s="35">
        <f>CO58+DE58</f>
        <v>990000</v>
      </c>
      <c r="DG58" s="26">
        <v>10000</v>
      </c>
      <c r="DH58" s="32"/>
      <c r="DI58" s="31"/>
    </row>
    <row r="59" spans="1:113" ht="19.5" customHeight="1" x14ac:dyDescent="0.55000000000000004">
      <c r="A59" s="30"/>
      <c r="B59" s="418" t="s">
        <v>213</v>
      </c>
      <c r="C59" s="29">
        <f t="shared" si="38"/>
        <v>5000000</v>
      </c>
      <c r="D59" s="33">
        <v>1000000</v>
      </c>
      <c r="E59" s="33">
        <v>3000000</v>
      </c>
      <c r="F59" s="33">
        <v>1000000</v>
      </c>
      <c r="G59" s="33">
        <v>1000000</v>
      </c>
      <c r="H59" s="34"/>
      <c r="I59" s="252">
        <v>0.01</v>
      </c>
      <c r="J59" s="253">
        <v>0.1</v>
      </c>
      <c r="K59" s="33">
        <v>1000000</v>
      </c>
      <c r="L59" s="252">
        <v>0.01</v>
      </c>
      <c r="M59" s="253">
        <v>0.1</v>
      </c>
      <c r="N59" s="33">
        <v>1000000</v>
      </c>
      <c r="O59" s="253">
        <v>0.1</v>
      </c>
      <c r="P59" s="33">
        <v>1000000</v>
      </c>
      <c r="Q59" s="34"/>
      <c r="R59" s="34">
        <v>8000</v>
      </c>
      <c r="S59" s="34">
        <v>24000</v>
      </c>
      <c r="T59" s="33">
        <v>800000</v>
      </c>
      <c r="U59" s="220">
        <f>SUM(R59:T59)</f>
        <v>832000</v>
      </c>
      <c r="V59" s="32"/>
      <c r="W59" s="200">
        <v>1000000</v>
      </c>
      <c r="X59" s="31"/>
      <c r="Y59" s="200">
        <v>1000000</v>
      </c>
      <c r="Z59" s="309"/>
      <c r="AA59" s="28">
        <v>1000000</v>
      </c>
      <c r="AB59" s="28">
        <v>1000000</v>
      </c>
      <c r="AC59" s="28">
        <v>1000000</v>
      </c>
      <c r="AD59" s="309"/>
      <c r="AE59" s="28">
        <v>1000000</v>
      </c>
      <c r="AF59" s="28">
        <v>1000000</v>
      </c>
      <c r="AG59" s="28">
        <v>1000000</v>
      </c>
      <c r="AH59" s="27"/>
      <c r="AI59" s="252">
        <v>0.01</v>
      </c>
      <c r="AJ59" s="253">
        <v>0.1</v>
      </c>
      <c r="AK59" s="33">
        <v>1000000</v>
      </c>
      <c r="AL59" s="252">
        <v>0.01</v>
      </c>
      <c r="AM59" s="253">
        <v>0.1</v>
      </c>
      <c r="AN59" s="33">
        <v>1000000</v>
      </c>
      <c r="AO59" s="253">
        <v>0.1</v>
      </c>
      <c r="AP59" s="33">
        <v>1000000</v>
      </c>
      <c r="AQ59" s="34"/>
      <c r="AR59" s="34">
        <v>8000</v>
      </c>
      <c r="AS59" s="34">
        <v>24000</v>
      </c>
      <c r="AT59" s="33">
        <v>800000</v>
      </c>
      <c r="AU59" s="220">
        <f>SUM(AR59:AT59)</f>
        <v>832000</v>
      </c>
      <c r="AV59" s="27"/>
      <c r="AW59" s="26">
        <v>-10000</v>
      </c>
      <c r="AX59" s="35">
        <f>AG59+AW59</f>
        <v>990000</v>
      </c>
      <c r="AY59" s="26">
        <v>10000</v>
      </c>
      <c r="AZ59" s="32"/>
      <c r="BA59" s="200">
        <v>1000000</v>
      </c>
      <c r="BB59" s="31"/>
      <c r="BC59" s="200">
        <v>1000000</v>
      </c>
      <c r="BD59" s="309"/>
      <c r="BE59" s="28">
        <v>1000000</v>
      </c>
      <c r="BF59" s="28">
        <v>1000000</v>
      </c>
      <c r="BG59" s="28">
        <v>1000000</v>
      </c>
      <c r="BH59" s="309"/>
      <c r="BI59" s="28">
        <v>1000000</v>
      </c>
      <c r="BJ59" s="28">
        <v>1000000</v>
      </c>
      <c r="BK59" s="28">
        <v>1000000</v>
      </c>
      <c r="BL59" s="27"/>
      <c r="BM59" s="252">
        <v>0.01</v>
      </c>
      <c r="BN59" s="253">
        <v>0.1</v>
      </c>
      <c r="BO59" s="33">
        <v>1000000</v>
      </c>
      <c r="BP59" s="252">
        <v>0.01</v>
      </c>
      <c r="BQ59" s="253">
        <v>0.1</v>
      </c>
      <c r="BR59" s="33">
        <v>1000000</v>
      </c>
      <c r="BS59" s="253">
        <v>0.1</v>
      </c>
      <c r="BT59" s="33">
        <v>1000000</v>
      </c>
      <c r="BU59" s="27"/>
      <c r="BV59" s="26">
        <v>16000</v>
      </c>
      <c r="BW59" s="26">
        <v>48000</v>
      </c>
      <c r="BX59" s="26">
        <v>800000</v>
      </c>
      <c r="BY59" s="220">
        <f>SUM(BV59:BX59)</f>
        <v>864000</v>
      </c>
      <c r="BZ59" s="27"/>
      <c r="CA59" s="33">
        <v>-10000</v>
      </c>
      <c r="CB59" s="35">
        <f>BK59+CA59</f>
        <v>990000</v>
      </c>
      <c r="CC59" s="26">
        <v>10000</v>
      </c>
      <c r="CD59" s="32"/>
      <c r="CE59" s="200">
        <v>1000000</v>
      </c>
      <c r="CF59" s="31"/>
      <c r="CG59" s="200">
        <v>1000000</v>
      </c>
      <c r="CH59" s="309"/>
      <c r="CI59" s="28">
        <v>1000000</v>
      </c>
      <c r="CJ59" s="28">
        <v>1000000</v>
      </c>
      <c r="CK59" s="28">
        <v>1000000</v>
      </c>
      <c r="CL59" s="309"/>
      <c r="CM59" s="28">
        <v>1000000</v>
      </c>
      <c r="CN59" s="28">
        <v>1000000</v>
      </c>
      <c r="CO59" s="28">
        <v>1000000</v>
      </c>
      <c r="CP59" s="27"/>
      <c r="CQ59" s="252">
        <v>0.01</v>
      </c>
      <c r="CR59" s="253">
        <v>0.1</v>
      </c>
      <c r="CS59" s="33">
        <v>1000000</v>
      </c>
      <c r="CT59" s="252">
        <v>0.01</v>
      </c>
      <c r="CU59" s="253">
        <v>0.1</v>
      </c>
      <c r="CV59" s="33">
        <v>1000000</v>
      </c>
      <c r="CW59" s="253">
        <v>0.1</v>
      </c>
      <c r="CX59" s="33">
        <v>1000000</v>
      </c>
      <c r="CY59" s="27"/>
      <c r="CZ59" s="26">
        <v>16000</v>
      </c>
      <c r="DA59" s="26">
        <v>48000</v>
      </c>
      <c r="DB59" s="26">
        <v>800000</v>
      </c>
      <c r="DC59" s="220">
        <f>SUM(CZ59:DB59)</f>
        <v>864000</v>
      </c>
      <c r="DD59" s="27"/>
      <c r="DE59" s="26">
        <v>-10000</v>
      </c>
      <c r="DF59" s="35">
        <f>CO59+DE59</f>
        <v>990000</v>
      </c>
      <c r="DG59" s="26">
        <v>10000</v>
      </c>
      <c r="DH59" s="32"/>
      <c r="DI59" s="31"/>
    </row>
    <row r="60" spans="1:113" ht="19.5" customHeight="1" x14ac:dyDescent="0.55000000000000004">
      <c r="A60" s="30"/>
      <c r="B60" s="419" t="s">
        <v>7</v>
      </c>
      <c r="C60" s="29">
        <f t="shared" si="38"/>
        <v>5000000</v>
      </c>
      <c r="D60" s="33">
        <v>1000000</v>
      </c>
      <c r="E60" s="33">
        <v>3000000</v>
      </c>
      <c r="F60" s="33">
        <v>1000000</v>
      </c>
      <c r="G60" s="33">
        <v>1000000</v>
      </c>
      <c r="H60" s="34"/>
      <c r="I60" s="252">
        <v>0.01</v>
      </c>
      <c r="J60" s="253">
        <v>0.1</v>
      </c>
      <c r="K60" s="33">
        <v>1000000</v>
      </c>
      <c r="L60" s="252">
        <v>0.01</v>
      </c>
      <c r="M60" s="253">
        <v>0.1</v>
      </c>
      <c r="N60" s="33">
        <v>1000000</v>
      </c>
      <c r="O60" s="253">
        <v>0.1</v>
      </c>
      <c r="P60" s="33">
        <v>1000000</v>
      </c>
      <c r="Q60" s="34"/>
      <c r="R60" s="34">
        <v>8000</v>
      </c>
      <c r="S60" s="34">
        <v>24000</v>
      </c>
      <c r="T60" s="33">
        <v>800000</v>
      </c>
      <c r="U60" s="220">
        <f t="shared" ref="U60" si="83">SUM(R60:T60)</f>
        <v>832000</v>
      </c>
      <c r="V60" s="32"/>
      <c r="W60" s="200">
        <v>1000000</v>
      </c>
      <c r="X60" s="31"/>
      <c r="Y60" s="200">
        <v>1000000</v>
      </c>
      <c r="Z60" s="309"/>
      <c r="AA60" s="28">
        <v>1000000</v>
      </c>
      <c r="AB60" s="28">
        <v>1000000</v>
      </c>
      <c r="AC60" s="28">
        <v>1000000</v>
      </c>
      <c r="AD60" s="309"/>
      <c r="AE60" s="28">
        <v>1000000</v>
      </c>
      <c r="AF60" s="28">
        <v>1000000</v>
      </c>
      <c r="AG60" s="28">
        <v>1000000</v>
      </c>
      <c r="AH60" s="27"/>
      <c r="AI60" s="252">
        <v>0.01</v>
      </c>
      <c r="AJ60" s="253">
        <v>0.1</v>
      </c>
      <c r="AK60" s="33">
        <v>1000000</v>
      </c>
      <c r="AL60" s="252">
        <v>0.01</v>
      </c>
      <c r="AM60" s="253">
        <v>0.1</v>
      </c>
      <c r="AN60" s="33">
        <v>1000000</v>
      </c>
      <c r="AO60" s="253">
        <v>0.1</v>
      </c>
      <c r="AP60" s="33">
        <v>1000000</v>
      </c>
      <c r="AQ60" s="34"/>
      <c r="AR60" s="34">
        <v>8000</v>
      </c>
      <c r="AS60" s="34">
        <v>24000</v>
      </c>
      <c r="AT60" s="33">
        <v>800000</v>
      </c>
      <c r="AU60" s="220">
        <f t="shared" ref="AU60" si="84">SUM(AR60:AT60)</f>
        <v>832000</v>
      </c>
      <c r="AV60" s="27"/>
      <c r="AW60" s="26">
        <v>-10000</v>
      </c>
      <c r="AX60" s="35">
        <f t="shared" ref="AX60" si="85">AG60+AW60</f>
        <v>990000</v>
      </c>
      <c r="AY60" s="26">
        <v>10000</v>
      </c>
      <c r="AZ60" s="32"/>
      <c r="BA60" s="200">
        <v>1000000</v>
      </c>
      <c r="BB60" s="31"/>
      <c r="BC60" s="200">
        <v>1000000</v>
      </c>
      <c r="BD60" s="309"/>
      <c r="BE60" s="28">
        <v>1000000</v>
      </c>
      <c r="BF60" s="28">
        <v>1000000</v>
      </c>
      <c r="BG60" s="28">
        <v>1000000</v>
      </c>
      <c r="BH60" s="309"/>
      <c r="BI60" s="28">
        <v>1000000</v>
      </c>
      <c r="BJ60" s="28">
        <v>1000000</v>
      </c>
      <c r="BK60" s="28">
        <v>1000000</v>
      </c>
      <c r="BL60" s="27"/>
      <c r="BM60" s="252">
        <v>0.01</v>
      </c>
      <c r="BN60" s="253">
        <v>0.1</v>
      </c>
      <c r="BO60" s="33">
        <v>1000000</v>
      </c>
      <c r="BP60" s="252">
        <v>0.01</v>
      </c>
      <c r="BQ60" s="253">
        <v>0.1</v>
      </c>
      <c r="BR60" s="33">
        <v>1000000</v>
      </c>
      <c r="BS60" s="253">
        <v>0.1</v>
      </c>
      <c r="BT60" s="33">
        <v>1000000</v>
      </c>
      <c r="BU60" s="27"/>
      <c r="BV60" s="26">
        <v>16000</v>
      </c>
      <c r="BW60" s="26">
        <v>48000</v>
      </c>
      <c r="BX60" s="26">
        <v>800000</v>
      </c>
      <c r="BY60" s="220">
        <f t="shared" ref="BY60" si="86">SUM(BV60:BX60)</f>
        <v>864000</v>
      </c>
      <c r="BZ60" s="27"/>
      <c r="CA60" s="33">
        <v>-10000</v>
      </c>
      <c r="CB60" s="35">
        <f t="shared" ref="CB60" si="87">BK60+CA60</f>
        <v>990000</v>
      </c>
      <c r="CC60" s="26">
        <v>10000</v>
      </c>
      <c r="CD60" s="32"/>
      <c r="CE60" s="200">
        <v>1000000</v>
      </c>
      <c r="CF60" s="31"/>
      <c r="CG60" s="200">
        <v>1000000</v>
      </c>
      <c r="CH60" s="309"/>
      <c r="CI60" s="28">
        <v>1000000</v>
      </c>
      <c r="CJ60" s="28">
        <v>1000000</v>
      </c>
      <c r="CK60" s="28">
        <v>1000000</v>
      </c>
      <c r="CL60" s="309"/>
      <c r="CM60" s="28">
        <v>1000000</v>
      </c>
      <c r="CN60" s="28">
        <v>1000000</v>
      </c>
      <c r="CO60" s="28">
        <v>1000000</v>
      </c>
      <c r="CP60" s="27"/>
      <c r="CQ60" s="252">
        <v>0.01</v>
      </c>
      <c r="CR60" s="253">
        <v>0.1</v>
      </c>
      <c r="CS60" s="33">
        <v>1000000</v>
      </c>
      <c r="CT60" s="252">
        <v>0.01</v>
      </c>
      <c r="CU60" s="253">
        <v>0.1</v>
      </c>
      <c r="CV60" s="33">
        <v>1000000</v>
      </c>
      <c r="CW60" s="253">
        <v>0.1</v>
      </c>
      <c r="CX60" s="33">
        <v>1000000</v>
      </c>
      <c r="CY60" s="27"/>
      <c r="CZ60" s="26">
        <v>16000</v>
      </c>
      <c r="DA60" s="26">
        <v>48000</v>
      </c>
      <c r="DB60" s="26">
        <v>800000</v>
      </c>
      <c r="DC60" s="220">
        <f t="shared" ref="DC60" si="88">SUM(CZ60:DB60)</f>
        <v>864000</v>
      </c>
      <c r="DD60" s="27"/>
      <c r="DE60" s="26">
        <v>-10000</v>
      </c>
      <c r="DF60" s="35">
        <f t="shared" ref="DF60" si="89">CO60+DE60</f>
        <v>990000</v>
      </c>
      <c r="DG60" s="26">
        <v>10000</v>
      </c>
      <c r="DH60" s="32"/>
      <c r="DI60" s="31"/>
    </row>
    <row r="61" spans="1:113" ht="23.4" thickBot="1" x14ac:dyDescent="0.6">
      <c r="A61" s="1"/>
      <c r="B61" s="25" t="s">
        <v>6</v>
      </c>
      <c r="C61" s="24"/>
      <c r="D61" s="23"/>
      <c r="E61" s="23"/>
      <c r="F61" s="23"/>
      <c r="G61" s="22">
        <v>1000000</v>
      </c>
      <c r="H61" s="341"/>
      <c r="I61" s="23"/>
      <c r="J61" s="23"/>
      <c r="K61" s="23"/>
      <c r="L61" s="23"/>
      <c r="M61" s="23"/>
      <c r="N61" s="23"/>
      <c r="O61" s="23"/>
      <c r="P61" s="23"/>
      <c r="Q61" s="341"/>
      <c r="R61" s="21"/>
      <c r="S61" s="21"/>
      <c r="T61" s="20"/>
      <c r="U61" s="20"/>
      <c r="V61" s="19"/>
      <c r="W61" s="18"/>
      <c r="X61" s="1"/>
      <c r="Y61" s="18"/>
      <c r="Z61" s="310"/>
      <c r="AA61" s="311"/>
      <c r="AB61" s="17"/>
      <c r="AC61" s="17"/>
      <c r="AD61" s="310"/>
      <c r="AE61" s="311"/>
      <c r="AF61" s="17"/>
      <c r="AG61" s="17"/>
      <c r="AH61" s="16"/>
      <c r="AI61" s="260"/>
      <c r="AJ61" s="261"/>
      <c r="AK61" s="261"/>
      <c r="AL61" s="261"/>
      <c r="AM61" s="261"/>
      <c r="AN61" s="261"/>
      <c r="AO61" s="261"/>
      <c r="AP61" s="262"/>
      <c r="AQ61" s="16"/>
      <c r="AR61" s="13"/>
      <c r="AS61" s="13"/>
      <c r="AT61" s="13"/>
      <c r="AU61" s="12"/>
      <c r="AV61" s="16"/>
      <c r="AW61" s="15"/>
      <c r="AX61" s="14"/>
      <c r="AY61" s="15"/>
      <c r="AZ61" s="19"/>
      <c r="BA61" s="18"/>
      <c r="BB61" s="1"/>
      <c r="BC61" s="18"/>
      <c r="BD61" s="310"/>
      <c r="BE61" s="311"/>
      <c r="BF61" s="17"/>
      <c r="BG61" s="17"/>
      <c r="BH61" s="310"/>
      <c r="BI61" s="311"/>
      <c r="BJ61" s="17"/>
      <c r="BK61" s="17"/>
      <c r="BL61" s="16"/>
      <c r="BM61" s="260"/>
      <c r="BN61" s="261"/>
      <c r="BO61" s="261"/>
      <c r="BP61" s="261"/>
      <c r="BQ61" s="261"/>
      <c r="BR61" s="261"/>
      <c r="BS61" s="261"/>
      <c r="BT61" s="262"/>
      <c r="BU61" s="16"/>
      <c r="BV61" s="13"/>
      <c r="BW61" s="13"/>
      <c r="BX61" s="13"/>
      <c r="BY61" s="12"/>
      <c r="BZ61" s="16"/>
      <c r="CA61" s="268"/>
      <c r="CB61" s="14"/>
      <c r="CC61" s="15"/>
      <c r="CD61" s="19"/>
      <c r="CE61" s="18"/>
      <c r="CF61" s="1"/>
      <c r="CG61" s="18"/>
      <c r="CH61" s="310"/>
      <c r="CI61" s="311"/>
      <c r="CJ61" s="17"/>
      <c r="CK61" s="17"/>
      <c r="CL61" s="310"/>
      <c r="CM61" s="311"/>
      <c r="CN61" s="17"/>
      <c r="CO61" s="17"/>
      <c r="CP61" s="16"/>
      <c r="CQ61" s="260"/>
      <c r="CR61" s="261"/>
      <c r="CS61" s="261"/>
      <c r="CT61" s="261"/>
      <c r="CU61" s="261"/>
      <c r="CV61" s="261"/>
      <c r="CW61" s="261"/>
      <c r="CX61" s="262"/>
      <c r="CY61" s="16"/>
      <c r="CZ61" s="13"/>
      <c r="DA61" s="13"/>
      <c r="DB61" s="13"/>
      <c r="DC61" s="12"/>
      <c r="DD61" s="16"/>
      <c r="DE61" s="15"/>
      <c r="DF61" s="14"/>
      <c r="DG61" s="15"/>
      <c r="DH61" s="19"/>
      <c r="DI61" s="1"/>
    </row>
    <row r="62" spans="1:113" ht="19.5" customHeight="1" thickBot="1" x14ac:dyDescent="0.6">
      <c r="A62" s="87" t="s">
        <v>182</v>
      </c>
      <c r="B62" s="187" t="s">
        <v>5</v>
      </c>
      <c r="C62" s="11">
        <f>SUM(C12,C13,C15,C23,C61)</f>
        <v>201000000</v>
      </c>
      <c r="D62" s="11">
        <f>SUM(D12,D13,D15,D23,D61)</f>
        <v>41000000</v>
      </c>
      <c r="E62" s="11">
        <f>SUM(E12,E13,E15,E23,E61)</f>
        <v>119000000</v>
      </c>
      <c r="F62" s="11">
        <f>SUM(F12,F13,F15,F23,F61)</f>
        <v>41000000</v>
      </c>
      <c r="G62" s="11">
        <f>SUM(G12,G13,G15,G23,G61)</f>
        <v>42000000</v>
      </c>
      <c r="H62" s="342"/>
      <c r="I62" s="263">
        <f>(I23*K23+I15*K15+I13*K13+I12*K12)/K62</f>
        <v>0.01</v>
      </c>
      <c r="J62" s="263">
        <f>(J23*K23+J15*K15+J13*K13+J12*K12)/K62</f>
        <v>0.1</v>
      </c>
      <c r="K62" s="11">
        <f>SUM(K12,K13,K15,K23,K61)</f>
        <v>41000000</v>
      </c>
      <c r="L62" s="263">
        <f>(L23*N23+L15*N15+L13*N13+L12*N12)/N62</f>
        <v>0.01</v>
      </c>
      <c r="M62" s="263">
        <f>(M23*N23+M15*N15+M13*N13+M12*N12)/N62</f>
        <v>0.1</v>
      </c>
      <c r="N62" s="11">
        <f>SUM(N12,N13,N15,N23,N61)</f>
        <v>41000000</v>
      </c>
      <c r="O62" s="263">
        <f>(O23*P23+O15*P15+O13*P13+O12*P12)/P62</f>
        <v>0.1</v>
      </c>
      <c r="P62" s="11">
        <f>SUM(P12,P13,P15,P23,P61)</f>
        <v>41000000</v>
      </c>
      <c r="Q62" s="342"/>
      <c r="R62" s="11">
        <f>SUM(R12,R13,R15,R23,R61)</f>
        <v>253000</v>
      </c>
      <c r="S62" s="11">
        <f>SUM(S12,S13,S15,S23,S61)</f>
        <v>735000</v>
      </c>
      <c r="T62" s="11">
        <f>SUM(T12,T13,T15,T23,T61)</f>
        <v>24112000</v>
      </c>
      <c r="U62" s="11">
        <f>SUM(U12,U13,U15,U23,U61)</f>
        <v>25100000</v>
      </c>
      <c r="V62" s="10"/>
      <c r="W62" s="11">
        <f>SUM(W12,W13,W15,W23,W61)</f>
        <v>41000000</v>
      </c>
      <c r="X62" s="9"/>
      <c r="Y62" s="11">
        <f>SUM(Y12,Y13,Y15,Y23,Y61)</f>
        <v>41000000</v>
      </c>
      <c r="Z62" s="312"/>
      <c r="AA62" s="11">
        <f>SUM(AA12,AA13,AA15,AA23,AA61)</f>
        <v>41000000</v>
      </c>
      <c r="AB62" s="11">
        <f>SUM(AB12,AB13,AB15,AB23,AB61)</f>
        <v>41000000</v>
      </c>
      <c r="AC62" s="11">
        <f>SUM(AC12,AC13,AC15,AC23,AC61)</f>
        <v>41000000</v>
      </c>
      <c r="AD62" s="312"/>
      <c r="AE62" s="11">
        <f>SUM(AE12,AE13,AE15,AE23,AE61)</f>
        <v>41000000</v>
      </c>
      <c r="AF62" s="11">
        <f>SUM(AF12,AF13,AF15,AF23,AF61)</f>
        <v>41000000</v>
      </c>
      <c r="AG62" s="11">
        <f>SUM(AG12,AG13,AG15,AG23,AG61)</f>
        <v>41000000</v>
      </c>
      <c r="AH62" s="8"/>
      <c r="AI62" s="263">
        <f>(AI23*AK23+AI15*AK15+AI13*AK13+AI12*AK12)/AK62</f>
        <v>0.01</v>
      </c>
      <c r="AJ62" s="263">
        <f>(AJ23*AK23+AJ15*AK15+AJ13*AK13+AJ12*AK12)/AK62</f>
        <v>0.1</v>
      </c>
      <c r="AK62" s="11">
        <f>SUM(AK12,AK13,AK15,AK23,AK61)</f>
        <v>41000000</v>
      </c>
      <c r="AL62" s="263">
        <f>(AL23*AN23+AL15*AN15+AL13*AN13+AL12*AN12)/AN62</f>
        <v>0.01</v>
      </c>
      <c r="AM62" s="263">
        <f>(AM23*AN23+AM15*AN15+AM13*AN13+AM12*AN12)/AN62</f>
        <v>0.1</v>
      </c>
      <c r="AN62" s="11">
        <f>SUM(AN12,AN13,AN15,AN23,AN61)</f>
        <v>41000000</v>
      </c>
      <c r="AO62" s="263">
        <f>(AO23*AP23+AO15*AP15+AO13*AP13+AO12*AP12)/AP62</f>
        <v>0.1</v>
      </c>
      <c r="AP62" s="11">
        <f>SUM(AP12,AP13,AP15,AP23,AP61)</f>
        <v>41000000</v>
      </c>
      <c r="AQ62" s="8"/>
      <c r="AR62" s="11">
        <f>SUM(AR12,AR13,AR15,AR23,AR61)</f>
        <v>434000</v>
      </c>
      <c r="AS62" s="11">
        <f>SUM(AS12,AS13,AS15,AS23,AS61)</f>
        <v>1302000</v>
      </c>
      <c r="AT62" s="11">
        <f>SUM(AT12,AT13,AT15,AT23,AT61)</f>
        <v>25300000</v>
      </c>
      <c r="AU62" s="11">
        <f>SUM(AU12,AU13,AU15,AU23,AU61)</f>
        <v>27036000</v>
      </c>
      <c r="AV62" s="8"/>
      <c r="AW62" s="11">
        <f>SUM(AW12,AW13,AW15,AW23,AW61)</f>
        <v>-410000</v>
      </c>
      <c r="AX62" s="11">
        <f>SUM(AX12,AX13,AX15,AX23,AX61)</f>
        <v>40590000</v>
      </c>
      <c r="AY62" s="11">
        <f>SUM(AY12,AY13,AY15,AY23,AY61)</f>
        <v>410000</v>
      </c>
      <c r="AZ62" s="10"/>
      <c r="BA62" s="11">
        <f>SUM(BA12,BA13,BA15,BA23,BA61)</f>
        <v>41000000</v>
      </c>
      <c r="BB62" s="9"/>
      <c r="BC62" s="11">
        <f>SUM(BC12,BC13,BC15,BC23,BC61)</f>
        <v>41000000</v>
      </c>
      <c r="BD62" s="312"/>
      <c r="BE62" s="11">
        <f>SUM(BE12,BE13,BE15,BE23,BE61)</f>
        <v>41000000</v>
      </c>
      <c r="BF62" s="11">
        <f>SUM(BF12,BF13,BF15,BF23,BF61)</f>
        <v>41000000</v>
      </c>
      <c r="BG62" s="11">
        <f>SUM(BG12,BG13,BG15,BG23,BG61)</f>
        <v>41000000</v>
      </c>
      <c r="BH62" s="312"/>
      <c r="BI62" s="11">
        <f>SUM(BI12,BI13,BI15,BI23,BI61)</f>
        <v>41000000</v>
      </c>
      <c r="BJ62" s="11">
        <f>SUM(BJ12,BJ13,BJ15,BJ23,BJ61)</f>
        <v>41000000</v>
      </c>
      <c r="BK62" s="11">
        <f>SUM(BK12,BK13,BK15,BK23,BK61)</f>
        <v>41000000</v>
      </c>
      <c r="BL62" s="8"/>
      <c r="BM62" s="263">
        <f>(BM23*BO23+BM15*BO15+BM13*BO13+BM12*BO12)/BO62</f>
        <v>0.01</v>
      </c>
      <c r="BN62" s="263">
        <f>(BN23*BO23+BN15*BO15+BN13*BO13+BN12*BO12)/BO62</f>
        <v>0.1</v>
      </c>
      <c r="BO62" s="11">
        <f>SUM(BO12,BO13,BO15,BO23,BO61)</f>
        <v>41000000</v>
      </c>
      <c r="BP62" s="263">
        <f>(BP23*BR23+BP15*BR15+BP13*BR13+BP12*BR12)/BR62</f>
        <v>0.01</v>
      </c>
      <c r="BQ62" s="263">
        <f>(BQ23*BR23+BQ15*BR15+BQ13*BR13+BQ12*BR12)/BR62</f>
        <v>0.1</v>
      </c>
      <c r="BR62" s="11">
        <f>SUM(BR12,BR13,BR15,BR23,BR61)</f>
        <v>41000000</v>
      </c>
      <c r="BS62" s="263">
        <f>(BS23*BT23+BS15*BT15+BS13*BT13+BS12*BT12)/BT62</f>
        <v>0.1</v>
      </c>
      <c r="BT62" s="11">
        <f>SUM(BT12,BT13,BT15,BT23,BT61)</f>
        <v>41000000</v>
      </c>
      <c r="BU62" s="8"/>
      <c r="BV62" s="11">
        <f>SUM(BV12,BV13,BV15,BV23,BV61)</f>
        <v>458000</v>
      </c>
      <c r="BW62" s="11">
        <f>SUM(BW12,BW13,BW15,BW23,BW61)</f>
        <v>1374000</v>
      </c>
      <c r="BX62" s="11">
        <f>SUM(BX12,BX13,BX15,BX23,BX61)</f>
        <v>25300000</v>
      </c>
      <c r="BY62" s="11">
        <f>SUM(BY12,BY13,BY15,BY23,BY61)</f>
        <v>27132000</v>
      </c>
      <c r="BZ62" s="8"/>
      <c r="CA62" s="11">
        <f>SUM(CA12,CA13,CA15,CA23,CA61)</f>
        <v>-410000</v>
      </c>
      <c r="CB62" s="11">
        <f>SUM(CB12,CB13,CB15,CB23,CB61)</f>
        <v>40590000</v>
      </c>
      <c r="CC62" s="11">
        <f>SUM(CC12,CC13,CC15,CC23,CC61)</f>
        <v>410000</v>
      </c>
      <c r="CD62" s="10"/>
      <c r="CE62" s="11">
        <f>SUM(CE12,CE13,CE15,CE23,CE61)</f>
        <v>41000000</v>
      </c>
      <c r="CF62" s="9"/>
      <c r="CG62" s="11">
        <f>SUM(CG12,CG13,CG15,CG23,CG61)</f>
        <v>41000000</v>
      </c>
      <c r="CH62" s="312"/>
      <c r="CI62" s="11">
        <f>SUM(CI12,CI13,CI15,CI23,CI61)</f>
        <v>41000000</v>
      </c>
      <c r="CJ62" s="11">
        <f>SUM(CJ12,CJ13,CJ15,CJ23,CJ61)</f>
        <v>41000000</v>
      </c>
      <c r="CK62" s="11">
        <f>SUM(CK12,CK13,CK15,CK23,CK61)</f>
        <v>41000000</v>
      </c>
      <c r="CL62" s="312"/>
      <c r="CM62" s="11">
        <f>SUM(CM12,CM13,CM15,CM23,CM61)</f>
        <v>41000000</v>
      </c>
      <c r="CN62" s="11">
        <f>SUM(CN12,CN13,CN15,CN23,CN61)</f>
        <v>41000000</v>
      </c>
      <c r="CO62" s="11">
        <f>SUM(CO12,CO13,CO15,CO23,CO61)</f>
        <v>41000000</v>
      </c>
      <c r="CP62" s="8"/>
      <c r="CQ62" s="263">
        <f>(CQ23*CS23+CQ15*CS15+CQ13*CS13+CQ12*CS12)/CS62</f>
        <v>0.01</v>
      </c>
      <c r="CR62" s="263">
        <f>(CR23*CS23+CR15*CS15+CR13*CS13+CR12*CS12)/CS62</f>
        <v>0.1</v>
      </c>
      <c r="CS62" s="11">
        <f>SUM(CS12,CS13,CS15,CS23,CS61)</f>
        <v>41000000</v>
      </c>
      <c r="CT62" s="263">
        <f>(CT23*CV23+CT15*CV15+CT13*CV13+CT12*CV12)/CV62</f>
        <v>0.01</v>
      </c>
      <c r="CU62" s="263">
        <f>(CU23*CV23+CU15*CV15+CU13*CV13+CU12*CV12)/CV62</f>
        <v>0.1</v>
      </c>
      <c r="CV62" s="11">
        <f>SUM(CV12,CV13,CV15,CV23,CV61)</f>
        <v>41000000</v>
      </c>
      <c r="CW62" s="263">
        <f>(CW23*CX23+CW15*CX15+CW13*CX13+CW12*CX12)/CX62</f>
        <v>0.1</v>
      </c>
      <c r="CX62" s="11">
        <f>SUM(CX12,CX13,CX15,CX23,CX61)</f>
        <v>41000000</v>
      </c>
      <c r="CY62" s="8"/>
      <c r="CZ62" s="11">
        <f>SUM(CZ12,CZ13,CZ15,CZ23,CZ61)</f>
        <v>458000</v>
      </c>
      <c r="DA62" s="11">
        <f>SUM(DA12,DA13,DA15,DA23,DA61)</f>
        <v>1374000</v>
      </c>
      <c r="DB62" s="11">
        <f>SUM(DB12,DB13,DB15,DB23,DB61)</f>
        <v>25300000</v>
      </c>
      <c r="DC62" s="11">
        <f>SUM(DC12,DC13,DC15,DC23,DC61)</f>
        <v>27132000</v>
      </c>
      <c r="DD62" s="8"/>
      <c r="DE62" s="11">
        <f>SUM(DE12,DE13,DE15,DE23,DE61)</f>
        <v>-410000</v>
      </c>
      <c r="DF62" s="11">
        <f>SUM(DF12,DF13,DF15,DF23,DF61)</f>
        <v>40590000</v>
      </c>
      <c r="DG62" s="11">
        <f>SUM(DG12,DG13,DG15,DG23,DG61)</f>
        <v>410000</v>
      </c>
      <c r="DH62" s="10"/>
      <c r="DI62" s="9"/>
    </row>
    <row r="63" spans="1:113" ht="19.5" customHeight="1" x14ac:dyDescent="0.55000000000000004">
      <c r="A63" s="4" t="s">
        <v>130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66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ht="22.8" x14ac:dyDescent="0.55000000000000004">
      <c r="A64" s="2" t="s">
        <v>4</v>
      </c>
      <c r="B64" s="7" t="s">
        <v>140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269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</row>
    <row r="65" spans="1:113" ht="19.5" customHeight="1" x14ac:dyDescent="0.55000000000000004">
      <c r="A65" s="2" t="s">
        <v>3</v>
      </c>
      <c r="B65" s="7" t="s">
        <v>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269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</row>
    <row r="66" spans="1:113" ht="19.5" customHeight="1" x14ac:dyDescent="0.55000000000000004">
      <c r="A66" s="2" t="s">
        <v>122</v>
      </c>
      <c r="B66" s="7" t="s">
        <v>120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269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</row>
    <row r="67" spans="1:113" ht="19.5" customHeight="1" x14ac:dyDescent="0.55000000000000004">
      <c r="A67" s="6" t="s">
        <v>1</v>
      </c>
      <c r="B67" s="5" t="s">
        <v>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269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</row>
    <row r="68" spans="1:113" ht="19.5" customHeight="1" x14ac:dyDescent="0.55000000000000004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269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</row>
    <row r="69" spans="1:113" ht="19.5" customHeight="1" x14ac:dyDescent="0.55000000000000004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269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</row>
    <row r="70" spans="1:113" ht="19.5" customHeight="1" x14ac:dyDescent="0.55000000000000004">
      <c r="A70" s="2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269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</row>
    <row r="71" spans="1:113" ht="19.5" customHeight="1" x14ac:dyDescent="0.55000000000000004">
      <c r="A71" s="2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269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</row>
    <row r="72" spans="1:113" ht="19.5" customHeight="1" x14ac:dyDescent="0.55000000000000004">
      <c r="A72" s="2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269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</row>
    <row r="73" spans="1:113" ht="19.5" customHeight="1" x14ac:dyDescent="0.55000000000000004">
      <c r="A73" s="2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269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</row>
    <row r="74" spans="1:113" ht="19.5" customHeight="1" x14ac:dyDescent="0.55000000000000004">
      <c r="A74" s="2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269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</row>
    <row r="75" spans="1:113" ht="19.5" customHeight="1" x14ac:dyDescent="0.55000000000000004">
      <c r="A75" s="2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269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</row>
    <row r="76" spans="1:113" ht="19.5" customHeight="1" x14ac:dyDescent="0.55000000000000004">
      <c r="A76" s="2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269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</row>
    <row r="77" spans="1:113" ht="19.5" customHeight="1" x14ac:dyDescent="0.55000000000000004">
      <c r="C77" s="1"/>
      <c r="D77" s="1"/>
      <c r="E77" s="30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66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ht="19.5" customHeight="1" x14ac:dyDescent="0.55000000000000004">
      <c r="A78" s="2"/>
      <c r="B78" s="1"/>
      <c r="C78" s="1"/>
      <c r="D78" s="1"/>
      <c r="E78" s="30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66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</sheetData>
  <mergeCells count="101">
    <mergeCell ref="B2:U2"/>
    <mergeCell ref="Y2:AX2"/>
    <mergeCell ref="BC2:CB2"/>
    <mergeCell ref="CG2:DF2"/>
    <mergeCell ref="B3:U3"/>
    <mergeCell ref="Y3:AX3"/>
    <mergeCell ref="BC3:CB3"/>
    <mergeCell ref="CG3:DF3"/>
    <mergeCell ref="B4:U4"/>
    <mergeCell ref="Y4:AX4"/>
    <mergeCell ref="BC4:CB4"/>
    <mergeCell ref="CG4:DF4"/>
    <mergeCell ref="B6:B10"/>
    <mergeCell ref="C6:U7"/>
    <mergeCell ref="W6:AY6"/>
    <mergeCell ref="BA6:CC6"/>
    <mergeCell ref="CE6:DG6"/>
    <mergeCell ref="W7:W10"/>
    <mergeCell ref="CJ9:CJ10"/>
    <mergeCell ref="CK9:CK10"/>
    <mergeCell ref="BA7:BA10"/>
    <mergeCell ref="BC7:BC10"/>
    <mergeCell ref="BE7:BG8"/>
    <mergeCell ref="BI7:BK8"/>
    <mergeCell ref="BM7:BT8"/>
    <mergeCell ref="BV7:BY8"/>
    <mergeCell ref="BK9:BK10"/>
    <mergeCell ref="BM9:BO9"/>
    <mergeCell ref="BP9:BR9"/>
    <mergeCell ref="BS9:BT9"/>
    <mergeCell ref="I9:K9"/>
    <mergeCell ref="L9:N9"/>
    <mergeCell ref="O9:P9"/>
    <mergeCell ref="R9:R10"/>
    <mergeCell ref="S9:S10"/>
    <mergeCell ref="T9:T10"/>
    <mergeCell ref="CZ7:DC8"/>
    <mergeCell ref="DE7:DG8"/>
    <mergeCell ref="C8:F8"/>
    <mergeCell ref="G8:G10"/>
    <mergeCell ref="I8:P8"/>
    <mergeCell ref="R8:U8"/>
    <mergeCell ref="C9:C10"/>
    <mergeCell ref="D9:D10"/>
    <mergeCell ref="E9:E10"/>
    <mergeCell ref="F9:F10"/>
    <mergeCell ref="CA7:CC8"/>
    <mergeCell ref="CE7:CE10"/>
    <mergeCell ref="CG7:CG10"/>
    <mergeCell ref="CI7:CK8"/>
    <mergeCell ref="CM7:CO8"/>
    <mergeCell ref="CQ7:CX8"/>
    <mergeCell ref="CC9:CC10"/>
    <mergeCell ref="CI9:CI10"/>
    <mergeCell ref="AR9:AR10"/>
    <mergeCell ref="AS9:AS10"/>
    <mergeCell ref="AT9:AT10"/>
    <mergeCell ref="AU9:AU10"/>
    <mergeCell ref="AW9:AW10"/>
    <mergeCell ref="AX9:AX10"/>
    <mergeCell ref="U9:U10"/>
    <mergeCell ref="AA9:AA10"/>
    <mergeCell ref="AB9:AB10"/>
    <mergeCell ref="AC9:AC10"/>
    <mergeCell ref="AE9:AE10"/>
    <mergeCell ref="AF9:AF10"/>
    <mergeCell ref="Y7:Y10"/>
    <mergeCell ref="AA7:AC8"/>
    <mergeCell ref="AE7:AG8"/>
    <mergeCell ref="AI7:AP8"/>
    <mergeCell ref="AR7:AU8"/>
    <mergeCell ref="AW7:AY8"/>
    <mergeCell ref="AG9:AG10"/>
    <mergeCell ref="AI9:AK9"/>
    <mergeCell ref="AL9:AN9"/>
    <mergeCell ref="AO9:AP9"/>
    <mergeCell ref="BV9:BV10"/>
    <mergeCell ref="BW9:BW10"/>
    <mergeCell ref="BX9:BX10"/>
    <mergeCell ref="BY9:BY10"/>
    <mergeCell ref="CA9:CA10"/>
    <mergeCell ref="CB9:CB10"/>
    <mergeCell ref="AY9:AY10"/>
    <mergeCell ref="BE9:BE10"/>
    <mergeCell ref="BF9:BF10"/>
    <mergeCell ref="BG9:BG10"/>
    <mergeCell ref="BI9:BI10"/>
    <mergeCell ref="BJ9:BJ10"/>
    <mergeCell ref="DG9:DG10"/>
    <mergeCell ref="CZ9:CZ10"/>
    <mergeCell ref="DA9:DA10"/>
    <mergeCell ref="DB9:DB10"/>
    <mergeCell ref="DC9:DC10"/>
    <mergeCell ref="DE9:DE10"/>
    <mergeCell ref="DF9:DF10"/>
    <mergeCell ref="CM9:CM10"/>
    <mergeCell ref="CN9:CN10"/>
    <mergeCell ref="CO9:CO10"/>
    <mergeCell ref="CQ9:CS9"/>
    <mergeCell ref="CT9:CV9"/>
    <mergeCell ref="CW9:CX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N69"/>
  <sheetViews>
    <sheetView zoomScale="85" zoomScaleNormal="85" workbookViewId="0">
      <selection activeCell="E68" sqref="E68"/>
    </sheetView>
  </sheetViews>
  <sheetFormatPr defaultRowHeight="22.8" x14ac:dyDescent="0.55000000000000004"/>
  <cols>
    <col min="4" max="4" width="14.59765625" customWidth="1"/>
    <col min="5" max="5" width="21.8984375" customWidth="1"/>
    <col min="6" max="6" width="2.8984375" customWidth="1"/>
    <col min="7" max="9" width="21.8984375" customWidth="1"/>
    <col min="10" max="10" width="3.5" customWidth="1"/>
    <col min="11" max="13" width="22.8984375" customWidth="1"/>
    <col min="14" max="14" width="3.5" customWidth="1"/>
  </cols>
  <sheetData>
    <row r="1" spans="1:14" ht="15" customHeigh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ht="19.350000000000001" customHeight="1" x14ac:dyDescent="0.55000000000000004">
      <c r="A2" s="119"/>
      <c r="B2" s="501" t="s">
        <v>147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119"/>
      <c r="N2" s="119"/>
    </row>
    <row r="3" spans="1:14" x14ac:dyDescent="0.55000000000000004">
      <c r="A3" s="119"/>
      <c r="B3" s="492"/>
      <c r="C3" s="492"/>
      <c r="D3" s="492"/>
      <c r="E3" s="492"/>
      <c r="F3" s="492"/>
      <c r="G3" s="492"/>
      <c r="H3" s="227"/>
      <c r="I3" s="227"/>
      <c r="J3" s="119"/>
      <c r="K3" s="119"/>
      <c r="L3" s="119"/>
      <c r="M3" s="119"/>
      <c r="N3" s="119"/>
    </row>
    <row r="4" spans="1:14" ht="15" customHeight="1" x14ac:dyDescent="0.55000000000000004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ht="19.5" customHeight="1" x14ac:dyDescent="0.55000000000000004">
      <c r="A5" s="119"/>
      <c r="B5" s="174" t="s">
        <v>85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1.25" customHeight="1" x14ac:dyDescent="0.55000000000000004">
      <c r="A6" s="120"/>
      <c r="B6" s="120"/>
      <c r="C6" s="12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</row>
    <row r="7" spans="1:14" x14ac:dyDescent="0.55000000000000004">
      <c r="A7" s="120"/>
      <c r="B7" s="123" t="s">
        <v>59</v>
      </c>
      <c r="C7" s="124"/>
      <c r="D7" s="119"/>
      <c r="E7" s="119"/>
      <c r="F7" s="119"/>
      <c r="G7" s="119"/>
      <c r="H7" s="119"/>
      <c r="I7" s="119"/>
      <c r="J7" s="119"/>
      <c r="K7" s="119"/>
      <c r="L7" s="125"/>
      <c r="N7" s="119"/>
    </row>
    <row r="8" spans="1:14" ht="15" customHeight="1" x14ac:dyDescent="0.55000000000000004">
      <c r="A8" s="119"/>
      <c r="B8" s="493" t="s">
        <v>95</v>
      </c>
      <c r="C8" s="494"/>
      <c r="D8" s="494"/>
      <c r="E8" s="226"/>
      <c r="F8" s="119"/>
      <c r="G8" s="499" t="s">
        <v>26</v>
      </c>
      <c r="H8" s="500"/>
      <c r="I8" s="500"/>
      <c r="J8" s="119"/>
      <c r="K8" s="502" t="s">
        <v>98</v>
      </c>
      <c r="L8" s="503"/>
      <c r="M8" s="503"/>
      <c r="N8" s="119"/>
    </row>
    <row r="9" spans="1:14" ht="15" customHeight="1" x14ac:dyDescent="0.55000000000000004">
      <c r="A9" s="119"/>
      <c r="B9" s="495"/>
      <c r="C9" s="496"/>
      <c r="D9" s="496"/>
      <c r="E9" s="226"/>
      <c r="F9" s="119"/>
      <c r="G9" s="231" t="s">
        <v>231</v>
      </c>
      <c r="H9" s="218">
        <v>2569</v>
      </c>
      <c r="I9" s="218">
        <v>2570</v>
      </c>
      <c r="J9" s="119"/>
      <c r="K9" s="231" t="s">
        <v>231</v>
      </c>
      <c r="L9" s="218">
        <v>2569</v>
      </c>
      <c r="M9" s="218">
        <v>2570</v>
      </c>
      <c r="N9" s="119"/>
    </row>
    <row r="10" spans="1:14" ht="31.5" customHeight="1" x14ac:dyDescent="0.55000000000000004">
      <c r="A10" s="232"/>
      <c r="B10" s="497"/>
      <c r="C10" s="498"/>
      <c r="D10" s="498"/>
      <c r="E10" s="226"/>
      <c r="F10" s="119"/>
      <c r="G10" s="313" t="s">
        <v>100</v>
      </c>
      <c r="H10" s="313" t="s">
        <v>100</v>
      </c>
      <c r="I10" s="313" t="s">
        <v>100</v>
      </c>
      <c r="J10" s="119"/>
      <c r="K10" s="242" t="s">
        <v>100</v>
      </c>
      <c r="L10" s="242" t="s">
        <v>100</v>
      </c>
      <c r="M10" s="242" t="s">
        <v>100</v>
      </c>
      <c r="N10" s="119"/>
    </row>
    <row r="11" spans="1:14" s="127" customFormat="1" ht="15" customHeight="1" x14ac:dyDescent="0.55000000000000004">
      <c r="A11" s="119"/>
      <c r="B11" s="160">
        <v>1</v>
      </c>
      <c r="C11" s="161" t="s">
        <v>96</v>
      </c>
      <c r="D11" s="162"/>
      <c r="E11" s="233" t="s">
        <v>105</v>
      </c>
      <c r="F11" s="126"/>
      <c r="G11" s="316"/>
      <c r="H11" s="316"/>
      <c r="I11" s="317"/>
      <c r="J11" s="318"/>
      <c r="K11" s="316"/>
      <c r="L11" s="316"/>
      <c r="M11" s="317"/>
      <c r="N11" s="318"/>
    </row>
    <row r="12" spans="1:14" s="127" customFormat="1" ht="15" customHeight="1" x14ac:dyDescent="0.55000000000000004">
      <c r="A12" s="119"/>
      <c r="B12" s="234"/>
      <c r="C12" s="235"/>
      <c r="D12" s="236"/>
      <c r="E12" s="237" t="s">
        <v>106</v>
      </c>
      <c r="F12" s="126"/>
      <c r="G12" s="319"/>
      <c r="H12" s="319"/>
      <c r="I12" s="320"/>
      <c r="J12" s="318"/>
      <c r="K12" s="319"/>
      <c r="L12" s="319"/>
      <c r="M12" s="320"/>
      <c r="N12" s="318"/>
    </row>
    <row r="13" spans="1:14" s="127" customFormat="1" ht="15" customHeight="1" x14ac:dyDescent="0.55000000000000004">
      <c r="A13" s="119"/>
      <c r="B13" s="234"/>
      <c r="C13" s="235"/>
      <c r="D13" s="236"/>
      <c r="E13" s="237" t="s">
        <v>107</v>
      </c>
      <c r="F13" s="126"/>
      <c r="G13" s="319"/>
      <c r="H13" s="319"/>
      <c r="I13" s="320"/>
      <c r="J13" s="318"/>
      <c r="K13" s="319"/>
      <c r="L13" s="319"/>
      <c r="M13" s="320"/>
      <c r="N13" s="318"/>
    </row>
    <row r="14" spans="1:14" s="127" customFormat="1" ht="15" customHeight="1" x14ac:dyDescent="0.55000000000000004">
      <c r="A14" s="119"/>
      <c r="B14" s="234"/>
      <c r="C14" s="235"/>
      <c r="D14" s="236"/>
      <c r="E14" s="237" t="s">
        <v>108</v>
      </c>
      <c r="F14" s="126"/>
      <c r="G14" s="319"/>
      <c r="H14" s="319"/>
      <c r="I14" s="320"/>
      <c r="J14" s="318"/>
      <c r="K14" s="319"/>
      <c r="L14" s="319"/>
      <c r="M14" s="320"/>
      <c r="N14" s="318"/>
    </row>
    <row r="15" spans="1:14" s="127" customFormat="1" ht="15" customHeight="1" x14ac:dyDescent="0.55000000000000004">
      <c r="A15" s="119"/>
      <c r="B15" s="234"/>
      <c r="C15" s="235"/>
      <c r="D15" s="236"/>
      <c r="E15" s="237" t="s">
        <v>109</v>
      </c>
      <c r="F15" s="126"/>
      <c r="G15" s="319"/>
      <c r="H15" s="319"/>
      <c r="I15" s="320"/>
      <c r="J15" s="318"/>
      <c r="K15" s="319"/>
      <c r="L15" s="319"/>
      <c r="M15" s="320"/>
      <c r="N15" s="318"/>
    </row>
    <row r="16" spans="1:14" s="127" customFormat="1" ht="15" customHeight="1" x14ac:dyDescent="0.55000000000000004">
      <c r="A16" s="126"/>
      <c r="B16" s="163">
        <v>2</v>
      </c>
      <c r="C16" s="164" t="s">
        <v>61</v>
      </c>
      <c r="D16" s="165"/>
      <c r="E16" s="238" t="s">
        <v>110</v>
      </c>
      <c r="F16" s="126"/>
      <c r="G16" s="321"/>
      <c r="H16" s="321"/>
      <c r="I16" s="322"/>
      <c r="J16" s="318"/>
      <c r="K16" s="321"/>
      <c r="L16" s="321"/>
      <c r="M16" s="322"/>
      <c r="N16" s="318"/>
    </row>
    <row r="17" spans="1:14" s="127" customFormat="1" ht="15" customHeight="1" x14ac:dyDescent="0.55000000000000004">
      <c r="A17" s="126"/>
      <c r="B17" s="163"/>
      <c r="C17" s="164"/>
      <c r="D17" s="165"/>
      <c r="E17" s="238" t="s">
        <v>111</v>
      </c>
      <c r="F17" s="126"/>
      <c r="G17" s="321"/>
      <c r="H17" s="321"/>
      <c r="I17" s="322"/>
      <c r="J17" s="318"/>
      <c r="K17" s="321"/>
      <c r="L17" s="321"/>
      <c r="M17" s="322"/>
      <c r="N17" s="318"/>
    </row>
    <row r="18" spans="1:14" s="127" customFormat="1" ht="15" customHeight="1" x14ac:dyDescent="0.55000000000000004">
      <c r="A18" s="126"/>
      <c r="B18" s="163"/>
      <c r="C18" s="164"/>
      <c r="D18" s="165"/>
      <c r="E18" s="238" t="s">
        <v>112</v>
      </c>
      <c r="F18" s="126"/>
      <c r="G18" s="321"/>
      <c r="H18" s="321"/>
      <c r="I18" s="322"/>
      <c r="J18" s="318"/>
      <c r="K18" s="321"/>
      <c r="L18" s="321"/>
      <c r="M18" s="322"/>
      <c r="N18" s="318"/>
    </row>
    <row r="19" spans="1:14" s="127" customFormat="1" ht="15" customHeight="1" x14ac:dyDescent="0.55000000000000004">
      <c r="A19" s="126"/>
      <c r="B19" s="163"/>
      <c r="C19" s="164"/>
      <c r="D19" s="165"/>
      <c r="E19" s="238" t="s">
        <v>113</v>
      </c>
      <c r="F19" s="126"/>
      <c r="G19" s="321"/>
      <c r="H19" s="321"/>
      <c r="I19" s="322"/>
      <c r="J19" s="318"/>
      <c r="K19" s="321"/>
      <c r="L19" s="321"/>
      <c r="M19" s="322"/>
      <c r="N19" s="318"/>
    </row>
    <row r="20" spans="1:14" s="127" customFormat="1" ht="15" customHeight="1" x14ac:dyDescent="0.55000000000000004">
      <c r="A20" s="126"/>
      <c r="B20" s="163"/>
      <c r="C20" s="164"/>
      <c r="D20" s="165"/>
      <c r="E20" s="238" t="s">
        <v>114</v>
      </c>
      <c r="F20" s="126"/>
      <c r="G20" s="321"/>
      <c r="H20" s="321"/>
      <c r="I20" s="322"/>
      <c r="J20" s="318"/>
      <c r="K20" s="321"/>
      <c r="L20" s="321"/>
      <c r="M20" s="322"/>
      <c r="N20" s="318"/>
    </row>
    <row r="21" spans="1:14" s="127" customFormat="1" ht="15" customHeight="1" x14ac:dyDescent="0.55000000000000004">
      <c r="A21" s="126"/>
      <c r="B21" s="163"/>
      <c r="C21" s="164"/>
      <c r="D21" s="165"/>
      <c r="E21" s="238" t="s">
        <v>114</v>
      </c>
      <c r="F21" s="126"/>
      <c r="G21" s="321"/>
      <c r="H21" s="321"/>
      <c r="I21" s="322"/>
      <c r="J21" s="318"/>
      <c r="K21" s="321"/>
      <c r="L21" s="321"/>
      <c r="M21" s="322"/>
      <c r="N21" s="318"/>
    </row>
    <row r="22" spans="1:14" s="127" customFormat="1" ht="15" customHeight="1" x14ac:dyDescent="0.55000000000000004">
      <c r="A22" s="126"/>
      <c r="B22" s="163"/>
      <c r="C22" s="164"/>
      <c r="D22" s="165"/>
      <c r="E22" s="238" t="s">
        <v>114</v>
      </c>
      <c r="F22" s="126"/>
      <c r="G22" s="321"/>
      <c r="H22" s="321"/>
      <c r="I22" s="322"/>
      <c r="J22" s="318"/>
      <c r="K22" s="321"/>
      <c r="L22" s="321"/>
      <c r="M22" s="322"/>
      <c r="N22" s="318"/>
    </row>
    <row r="23" spans="1:14" s="127" customFormat="1" ht="15" customHeight="1" x14ac:dyDescent="0.55000000000000004">
      <c r="A23" s="126"/>
      <c r="B23" s="163">
        <v>3</v>
      </c>
      <c r="C23" s="164" t="s">
        <v>173</v>
      </c>
      <c r="D23" s="165"/>
      <c r="E23" s="239"/>
      <c r="F23" s="126"/>
      <c r="G23" s="321"/>
      <c r="H23" s="321"/>
      <c r="I23" s="322"/>
      <c r="J23" s="318"/>
      <c r="K23" s="321"/>
      <c r="L23" s="321"/>
      <c r="M23" s="322"/>
      <c r="N23" s="318"/>
    </row>
    <row r="24" spans="1:14" s="127" customFormat="1" ht="15" customHeight="1" x14ac:dyDescent="0.55000000000000004">
      <c r="A24" s="126"/>
      <c r="B24" s="163">
        <v>4</v>
      </c>
      <c r="C24" s="164" t="s">
        <v>62</v>
      </c>
      <c r="D24" s="165"/>
      <c r="E24" s="239"/>
      <c r="F24" s="126"/>
      <c r="G24" s="321"/>
      <c r="H24" s="321"/>
      <c r="I24" s="322"/>
      <c r="J24" s="318"/>
      <c r="K24" s="321"/>
      <c r="L24" s="321"/>
      <c r="M24" s="322"/>
      <c r="N24" s="318"/>
    </row>
    <row r="25" spans="1:14" s="127" customFormat="1" ht="15" customHeight="1" x14ac:dyDescent="0.55000000000000004">
      <c r="A25" s="126"/>
      <c r="B25" s="223">
        <v>5</v>
      </c>
      <c r="C25" s="224" t="s">
        <v>84</v>
      </c>
      <c r="D25" s="225"/>
      <c r="E25" s="239"/>
      <c r="F25" s="126"/>
      <c r="G25" s="323"/>
      <c r="H25" s="323"/>
      <c r="I25" s="324"/>
      <c r="J25" s="318"/>
      <c r="K25" s="323"/>
      <c r="L25" s="323"/>
      <c r="M25" s="324"/>
      <c r="N25" s="318"/>
    </row>
    <row r="26" spans="1:14" s="127" customFormat="1" ht="15" customHeight="1" x14ac:dyDescent="0.55000000000000004">
      <c r="A26" s="126"/>
      <c r="B26" s="166">
        <v>6</v>
      </c>
      <c r="C26" s="167" t="s">
        <v>102</v>
      </c>
      <c r="D26" s="168"/>
      <c r="E26" s="240"/>
      <c r="F26" s="126"/>
      <c r="G26" s="325"/>
      <c r="H26" s="325"/>
      <c r="I26" s="326"/>
      <c r="J26" s="318"/>
      <c r="K26" s="325"/>
      <c r="L26" s="325"/>
      <c r="M26" s="326"/>
      <c r="N26" s="318"/>
    </row>
    <row r="27" spans="1:14" s="127" customFormat="1" ht="15" customHeight="1" x14ac:dyDescent="0.55000000000000004">
      <c r="A27" s="126"/>
      <c r="B27" s="169" t="s">
        <v>63</v>
      </c>
      <c r="C27" s="170"/>
      <c r="D27" s="170"/>
      <c r="E27" s="170"/>
      <c r="F27" s="131"/>
      <c r="G27" s="130">
        <f>SUM(G11:G26)</f>
        <v>0</v>
      </c>
      <c r="H27" s="130">
        <f>SUM(H11:H26)</f>
        <v>0</v>
      </c>
      <c r="I27" s="130">
        <f>SUM(I11:I26)</f>
        <v>0</v>
      </c>
      <c r="J27" s="126"/>
      <c r="K27" s="130">
        <f>SUM(K11:K26)</f>
        <v>0</v>
      </c>
      <c r="L27" s="130">
        <f>SUM(L11:L26)</f>
        <v>0</v>
      </c>
      <c r="M27" s="130">
        <f>SUM(M11:M26)</f>
        <v>0</v>
      </c>
      <c r="N27" s="126"/>
    </row>
    <row r="28" spans="1:14" s="127" customFormat="1" ht="15" customHeight="1" x14ac:dyDescent="0.55000000000000004">
      <c r="A28" s="126"/>
      <c r="B28" s="315"/>
      <c r="C28" s="216"/>
      <c r="D28" s="216"/>
      <c r="E28" s="216"/>
      <c r="F28" s="126"/>
      <c r="G28" s="217"/>
      <c r="H28" s="217"/>
      <c r="I28" s="217"/>
      <c r="J28" s="126"/>
      <c r="K28" s="217"/>
      <c r="L28" s="217"/>
      <c r="M28" s="217"/>
      <c r="N28" s="126"/>
    </row>
    <row r="29" spans="1:14" s="127" customFormat="1" ht="15" customHeight="1" x14ac:dyDescent="0.55000000000000004">
      <c r="A29" s="126"/>
      <c r="B29" s="215"/>
      <c r="C29" s="216"/>
      <c r="D29" s="216"/>
      <c r="E29" s="216"/>
      <c r="F29" s="126"/>
      <c r="G29" s="217"/>
      <c r="H29" s="217"/>
      <c r="I29" s="217"/>
      <c r="J29" s="126"/>
      <c r="K29" s="217"/>
      <c r="L29" s="217"/>
      <c r="M29" s="217"/>
      <c r="N29" s="126"/>
    </row>
    <row r="30" spans="1:14" s="133" customFormat="1" ht="15" customHeight="1" x14ac:dyDescent="0.4">
      <c r="A30" s="119"/>
      <c r="B30" s="135"/>
      <c r="C30" s="136"/>
      <c r="D30" s="291"/>
      <c r="E30" s="137"/>
      <c r="F30" s="119"/>
      <c r="G30" s="499" t="str">
        <f>G8</f>
        <v>Baseline</v>
      </c>
      <c r="H30" s="500"/>
      <c r="I30" s="500"/>
      <c r="J30" s="119"/>
      <c r="K30" s="502" t="str">
        <f>K8</f>
        <v>Adverse</v>
      </c>
      <c r="L30" s="503"/>
      <c r="M30" s="503"/>
      <c r="N30" s="119"/>
    </row>
    <row r="31" spans="1:14" s="133" customFormat="1" ht="15" customHeight="1" x14ac:dyDescent="0.4">
      <c r="A31" s="119"/>
      <c r="B31" s="138"/>
      <c r="C31" s="139"/>
      <c r="D31" s="292"/>
      <c r="E31" s="293"/>
      <c r="F31" s="119"/>
      <c r="G31" s="231" t="s">
        <v>231</v>
      </c>
      <c r="H31" s="218">
        <v>2569</v>
      </c>
      <c r="I31" s="218">
        <v>2570</v>
      </c>
      <c r="J31" s="119"/>
      <c r="K31" s="231" t="s">
        <v>231</v>
      </c>
      <c r="L31" s="218">
        <v>2569</v>
      </c>
      <c r="M31" s="218">
        <v>2570</v>
      </c>
      <c r="N31" s="119"/>
    </row>
    <row r="32" spans="1:14" ht="15" customHeight="1" x14ac:dyDescent="0.55000000000000004">
      <c r="A32" s="119"/>
      <c r="B32" s="140" t="s">
        <v>101</v>
      </c>
      <c r="C32" s="141"/>
      <c r="D32" s="141"/>
      <c r="E32" s="141"/>
      <c r="F32" s="142"/>
      <c r="G32" s="143">
        <v>12</v>
      </c>
      <c r="H32" s="143">
        <v>13</v>
      </c>
      <c r="I32" s="143">
        <v>14</v>
      </c>
      <c r="J32" s="119"/>
      <c r="K32" s="143">
        <v>15</v>
      </c>
      <c r="L32" s="143">
        <v>16</v>
      </c>
      <c r="M32" s="143">
        <v>17</v>
      </c>
      <c r="N32" s="119"/>
    </row>
    <row r="33" spans="1:14" s="133" customFormat="1" ht="15" customHeight="1" x14ac:dyDescent="0.4">
      <c r="A33" s="119"/>
      <c r="B33" s="134"/>
      <c r="C33" s="132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</row>
    <row r="34" spans="1:14" ht="15" customHeight="1" x14ac:dyDescent="0.55000000000000004">
      <c r="A34" s="119"/>
      <c r="B34" s="134"/>
      <c r="C34" s="144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</row>
    <row r="35" spans="1:14" ht="25.5" customHeight="1" x14ac:dyDescent="0.55000000000000004">
      <c r="A35" s="119"/>
      <c r="B35" s="121" t="s">
        <v>148</v>
      </c>
      <c r="C35" s="124"/>
      <c r="D35" s="119"/>
      <c r="E35" s="119"/>
      <c r="F35" s="119"/>
      <c r="G35" s="145"/>
      <c r="H35" s="145"/>
      <c r="I35" s="145"/>
      <c r="J35" s="119"/>
      <c r="K35" s="145"/>
      <c r="L35" s="145"/>
      <c r="M35" s="145"/>
      <c r="N35" s="119"/>
    </row>
    <row r="36" spans="1:14" ht="15" customHeight="1" x14ac:dyDescent="0.55000000000000004">
      <c r="A36" s="119"/>
      <c r="B36" s="493" t="s">
        <v>95</v>
      </c>
      <c r="C36" s="494"/>
      <c r="D36" s="494"/>
      <c r="E36" s="226"/>
      <c r="F36" s="119"/>
      <c r="G36" s="499" t="str">
        <f>G30</f>
        <v>Baseline</v>
      </c>
      <c r="H36" s="500"/>
      <c r="I36" s="500"/>
      <c r="J36" s="119"/>
      <c r="K36" s="502" t="str">
        <f>K30</f>
        <v>Adverse</v>
      </c>
      <c r="L36" s="503"/>
      <c r="M36" s="503"/>
      <c r="N36" s="119"/>
    </row>
    <row r="37" spans="1:14" ht="15" customHeight="1" x14ac:dyDescent="0.55000000000000004">
      <c r="A37" s="119"/>
      <c r="B37" s="495"/>
      <c r="C37" s="496"/>
      <c r="D37" s="496"/>
      <c r="E37" s="226"/>
      <c r="F37" s="119"/>
      <c r="G37" s="231" t="s">
        <v>231</v>
      </c>
      <c r="H37" s="218">
        <v>2569</v>
      </c>
      <c r="I37" s="218">
        <v>2570</v>
      </c>
      <c r="J37" s="119"/>
      <c r="K37" s="231" t="s">
        <v>231</v>
      </c>
      <c r="L37" s="218">
        <v>2569</v>
      </c>
      <c r="M37" s="218">
        <v>2570</v>
      </c>
      <c r="N37" s="119"/>
    </row>
    <row r="38" spans="1:14" ht="32.25" customHeight="1" x14ac:dyDescent="0.55000000000000004">
      <c r="A38" s="119"/>
      <c r="B38" s="497"/>
      <c r="C38" s="498"/>
      <c r="D38" s="498"/>
      <c r="E38" s="226"/>
      <c r="F38" s="119"/>
      <c r="G38" s="313" t="s">
        <v>100</v>
      </c>
      <c r="H38" s="313" t="s">
        <v>100</v>
      </c>
      <c r="I38" s="313" t="s">
        <v>100</v>
      </c>
      <c r="J38" s="119"/>
      <c r="K38" s="243" t="s">
        <v>100</v>
      </c>
      <c r="L38" s="243" t="s">
        <v>100</v>
      </c>
      <c r="M38" s="243" t="s">
        <v>100</v>
      </c>
      <c r="N38" s="119"/>
    </row>
    <row r="39" spans="1:14" s="127" customFormat="1" ht="15" customHeight="1" x14ac:dyDescent="0.55000000000000004">
      <c r="A39" s="119"/>
      <c r="B39" s="160">
        <v>1</v>
      </c>
      <c r="C39" s="161" t="s">
        <v>96</v>
      </c>
      <c r="D39" s="162"/>
      <c r="E39" s="233" t="s">
        <v>105</v>
      </c>
      <c r="F39" s="126"/>
      <c r="G39" s="316"/>
      <c r="H39" s="316"/>
      <c r="I39" s="317"/>
      <c r="J39" s="318"/>
      <c r="K39" s="316"/>
      <c r="L39" s="316"/>
      <c r="M39" s="317"/>
      <c r="N39" s="318"/>
    </row>
    <row r="40" spans="1:14" s="127" customFormat="1" ht="15" customHeight="1" x14ac:dyDescent="0.55000000000000004">
      <c r="A40" s="119"/>
      <c r="B40" s="234"/>
      <c r="C40" s="235"/>
      <c r="D40" s="236"/>
      <c r="E40" s="237" t="s">
        <v>106</v>
      </c>
      <c r="F40" s="126"/>
      <c r="G40" s="319"/>
      <c r="H40" s="319"/>
      <c r="I40" s="320"/>
      <c r="J40" s="318"/>
      <c r="K40" s="319"/>
      <c r="L40" s="319"/>
      <c r="M40" s="320"/>
      <c r="N40" s="318"/>
    </row>
    <row r="41" spans="1:14" s="127" customFormat="1" ht="15" customHeight="1" x14ac:dyDescent="0.55000000000000004">
      <c r="A41" s="119"/>
      <c r="B41" s="234"/>
      <c r="C41" s="235"/>
      <c r="D41" s="236"/>
      <c r="E41" s="237" t="s">
        <v>107</v>
      </c>
      <c r="F41" s="126"/>
      <c r="G41" s="319"/>
      <c r="H41" s="319"/>
      <c r="I41" s="320"/>
      <c r="J41" s="318"/>
      <c r="K41" s="319"/>
      <c r="L41" s="319"/>
      <c r="M41" s="320"/>
      <c r="N41" s="318"/>
    </row>
    <row r="42" spans="1:14" s="127" customFormat="1" ht="15" customHeight="1" x14ac:dyDescent="0.55000000000000004">
      <c r="A42" s="119"/>
      <c r="B42" s="234"/>
      <c r="C42" s="235"/>
      <c r="D42" s="236"/>
      <c r="E42" s="237" t="s">
        <v>108</v>
      </c>
      <c r="F42" s="126"/>
      <c r="G42" s="319"/>
      <c r="H42" s="319"/>
      <c r="I42" s="320"/>
      <c r="J42" s="318"/>
      <c r="K42" s="319"/>
      <c r="L42" s="319"/>
      <c r="M42" s="320"/>
      <c r="N42" s="318"/>
    </row>
    <row r="43" spans="1:14" s="127" customFormat="1" ht="15" customHeight="1" x14ac:dyDescent="0.55000000000000004">
      <c r="A43" s="119"/>
      <c r="B43" s="234"/>
      <c r="C43" s="235"/>
      <c r="D43" s="236"/>
      <c r="E43" s="237" t="s">
        <v>109</v>
      </c>
      <c r="F43" s="126"/>
      <c r="G43" s="319"/>
      <c r="H43" s="319"/>
      <c r="I43" s="320"/>
      <c r="J43" s="318"/>
      <c r="K43" s="319"/>
      <c r="L43" s="319"/>
      <c r="M43" s="320"/>
      <c r="N43" s="318"/>
    </row>
    <row r="44" spans="1:14" s="127" customFormat="1" ht="15" customHeight="1" x14ac:dyDescent="0.55000000000000004">
      <c r="A44" s="126"/>
      <c r="B44" s="163">
        <v>2</v>
      </c>
      <c r="C44" s="164" t="s">
        <v>61</v>
      </c>
      <c r="D44" s="165"/>
      <c r="E44" s="238" t="s">
        <v>110</v>
      </c>
      <c r="F44" s="126"/>
      <c r="G44" s="321"/>
      <c r="H44" s="321"/>
      <c r="I44" s="322"/>
      <c r="J44" s="318"/>
      <c r="K44" s="321"/>
      <c r="L44" s="321"/>
      <c r="M44" s="322"/>
      <c r="N44" s="318"/>
    </row>
    <row r="45" spans="1:14" s="127" customFormat="1" ht="15" customHeight="1" x14ac:dyDescent="0.55000000000000004">
      <c r="A45" s="126"/>
      <c r="B45" s="163"/>
      <c r="C45" s="164"/>
      <c r="D45" s="165"/>
      <c r="E45" s="238" t="s">
        <v>111</v>
      </c>
      <c r="F45" s="126"/>
      <c r="G45" s="321"/>
      <c r="H45" s="321"/>
      <c r="I45" s="322"/>
      <c r="J45" s="318"/>
      <c r="K45" s="321"/>
      <c r="L45" s="321"/>
      <c r="M45" s="322"/>
      <c r="N45" s="318"/>
    </row>
    <row r="46" spans="1:14" s="127" customFormat="1" ht="15" customHeight="1" x14ac:dyDescent="0.55000000000000004">
      <c r="A46" s="126"/>
      <c r="B46" s="163"/>
      <c r="C46" s="164"/>
      <c r="D46" s="165"/>
      <c r="E46" s="238" t="s">
        <v>112</v>
      </c>
      <c r="F46" s="126"/>
      <c r="G46" s="321"/>
      <c r="H46" s="321"/>
      <c r="I46" s="322"/>
      <c r="J46" s="318"/>
      <c r="K46" s="321"/>
      <c r="L46" s="321"/>
      <c r="M46" s="322"/>
      <c r="N46" s="318"/>
    </row>
    <row r="47" spans="1:14" s="127" customFormat="1" ht="15" customHeight="1" x14ac:dyDescent="0.55000000000000004">
      <c r="A47" s="126"/>
      <c r="B47" s="163"/>
      <c r="C47" s="164"/>
      <c r="D47" s="165"/>
      <c r="E47" s="238" t="s">
        <v>113</v>
      </c>
      <c r="F47" s="126"/>
      <c r="G47" s="321"/>
      <c r="H47" s="321"/>
      <c r="I47" s="322"/>
      <c r="J47" s="318"/>
      <c r="K47" s="321"/>
      <c r="L47" s="321"/>
      <c r="M47" s="322"/>
      <c r="N47" s="318"/>
    </row>
    <row r="48" spans="1:14" s="127" customFormat="1" ht="15" customHeight="1" x14ac:dyDescent="0.55000000000000004">
      <c r="A48" s="126"/>
      <c r="B48" s="163"/>
      <c r="C48" s="164"/>
      <c r="D48" s="165"/>
      <c r="E48" s="238" t="s">
        <v>114</v>
      </c>
      <c r="F48" s="126"/>
      <c r="G48" s="321"/>
      <c r="H48" s="321"/>
      <c r="I48" s="322"/>
      <c r="J48" s="318"/>
      <c r="K48" s="321"/>
      <c r="L48" s="321"/>
      <c r="M48" s="322"/>
      <c r="N48" s="318"/>
    </row>
    <row r="49" spans="1:14" s="127" customFormat="1" ht="15" customHeight="1" x14ac:dyDescent="0.55000000000000004">
      <c r="A49" s="126"/>
      <c r="B49" s="163"/>
      <c r="C49" s="164"/>
      <c r="D49" s="165"/>
      <c r="E49" s="238" t="s">
        <v>114</v>
      </c>
      <c r="F49" s="126"/>
      <c r="G49" s="321"/>
      <c r="H49" s="321"/>
      <c r="I49" s="322"/>
      <c r="J49" s="318"/>
      <c r="K49" s="321"/>
      <c r="L49" s="321"/>
      <c r="M49" s="322"/>
      <c r="N49" s="318"/>
    </row>
    <row r="50" spans="1:14" s="127" customFormat="1" ht="15" customHeight="1" x14ac:dyDescent="0.55000000000000004">
      <c r="A50" s="126"/>
      <c r="B50" s="163"/>
      <c r="C50" s="164"/>
      <c r="D50" s="165"/>
      <c r="E50" s="238" t="s">
        <v>114</v>
      </c>
      <c r="F50" s="126"/>
      <c r="G50" s="321"/>
      <c r="H50" s="321"/>
      <c r="I50" s="322"/>
      <c r="J50" s="318"/>
      <c r="K50" s="321"/>
      <c r="L50" s="321"/>
      <c r="M50" s="322"/>
      <c r="N50" s="318"/>
    </row>
    <row r="51" spans="1:14" s="127" customFormat="1" ht="15" customHeight="1" x14ac:dyDescent="0.55000000000000004">
      <c r="A51" s="126"/>
      <c r="B51" s="163">
        <v>3</v>
      </c>
      <c r="C51" s="164" t="s">
        <v>173</v>
      </c>
      <c r="D51" s="165"/>
      <c r="E51" s="239"/>
      <c r="F51" s="126"/>
      <c r="G51" s="321"/>
      <c r="H51" s="321"/>
      <c r="I51" s="322"/>
      <c r="J51" s="318"/>
      <c r="K51" s="321"/>
      <c r="L51" s="321"/>
      <c r="M51" s="322"/>
      <c r="N51" s="318"/>
    </row>
    <row r="52" spans="1:14" s="127" customFormat="1" ht="15" customHeight="1" x14ac:dyDescent="0.55000000000000004">
      <c r="A52" s="126"/>
      <c r="B52" s="163">
        <v>4</v>
      </c>
      <c r="C52" s="164" t="s">
        <v>62</v>
      </c>
      <c r="D52" s="165"/>
      <c r="E52" s="239"/>
      <c r="F52" s="126"/>
      <c r="G52" s="321"/>
      <c r="H52" s="321"/>
      <c r="I52" s="322"/>
      <c r="J52" s="318"/>
      <c r="K52" s="321"/>
      <c r="L52" s="321"/>
      <c r="M52" s="322"/>
      <c r="N52" s="318"/>
    </row>
    <row r="53" spans="1:14" s="127" customFormat="1" ht="15" customHeight="1" x14ac:dyDescent="0.55000000000000004">
      <c r="A53" s="126"/>
      <c r="B53" s="223">
        <v>5</v>
      </c>
      <c r="C53" s="224" t="s">
        <v>84</v>
      </c>
      <c r="D53" s="225"/>
      <c r="E53" s="239"/>
      <c r="F53" s="126"/>
      <c r="G53" s="323"/>
      <c r="H53" s="323"/>
      <c r="I53" s="324"/>
      <c r="J53" s="318"/>
      <c r="K53" s="323"/>
      <c r="L53" s="323"/>
      <c r="M53" s="324"/>
      <c r="N53" s="318"/>
    </row>
    <row r="54" spans="1:14" s="127" customFormat="1" ht="15" customHeight="1" x14ac:dyDescent="0.55000000000000004">
      <c r="A54" s="126"/>
      <c r="B54" s="166">
        <v>6</v>
      </c>
      <c r="C54" s="167" t="s">
        <v>102</v>
      </c>
      <c r="D54" s="168"/>
      <c r="E54" s="240"/>
      <c r="F54" s="126"/>
      <c r="G54" s="325"/>
      <c r="H54" s="325"/>
      <c r="I54" s="326"/>
      <c r="J54" s="318"/>
      <c r="K54" s="325"/>
      <c r="L54" s="325"/>
      <c r="M54" s="326"/>
      <c r="N54" s="318"/>
    </row>
    <row r="55" spans="1:14" s="127" customFormat="1" ht="15" customHeight="1" x14ac:dyDescent="0.55000000000000004">
      <c r="A55" s="126"/>
      <c r="B55" s="128" t="s">
        <v>63</v>
      </c>
      <c r="C55" s="129"/>
      <c r="D55" s="129"/>
      <c r="E55" s="129"/>
      <c r="F55" s="131"/>
      <c r="G55" s="130">
        <f>SUM(G39:G54)</f>
        <v>0</v>
      </c>
      <c r="H55" s="130">
        <f>SUM(H39:H54)</f>
        <v>0</v>
      </c>
      <c r="I55" s="130">
        <f>SUM(I39:I54)</f>
        <v>0</v>
      </c>
      <c r="J55" s="126"/>
      <c r="K55" s="130">
        <f>SUM(K39:K54)</f>
        <v>0</v>
      </c>
      <c r="L55" s="130">
        <f>SUM(L39:L54)</f>
        <v>0</v>
      </c>
      <c r="M55" s="130">
        <f>SUM(M39:M54)</f>
        <v>0</v>
      </c>
      <c r="N55" s="126"/>
    </row>
    <row r="56" spans="1:14" s="127" customFormat="1" ht="15" customHeight="1" x14ac:dyDescent="0.55000000000000004">
      <c r="A56" s="126"/>
      <c r="B56" s="315"/>
      <c r="C56" s="216"/>
      <c r="D56" s="216"/>
      <c r="E56" s="216"/>
      <c r="F56" s="126"/>
      <c r="G56" s="217"/>
      <c r="H56" s="217"/>
      <c r="I56" s="217"/>
      <c r="J56" s="126"/>
      <c r="K56" s="217"/>
      <c r="L56" s="217"/>
      <c r="M56" s="217"/>
      <c r="N56" s="126"/>
    </row>
    <row r="57" spans="1:14" ht="24.6" customHeight="1" x14ac:dyDescent="0.55000000000000004">
      <c r="A57" s="126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</row>
    <row r="58" spans="1:14" ht="15" customHeight="1" x14ac:dyDescent="0.55000000000000004">
      <c r="A58" s="119"/>
      <c r="B58" s="121" t="s">
        <v>64</v>
      </c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</row>
    <row r="59" spans="1:14" ht="15" customHeight="1" x14ac:dyDescent="0.55000000000000004">
      <c r="A59" s="119"/>
      <c r="B59" s="493" t="s">
        <v>60</v>
      </c>
      <c r="C59" s="494"/>
      <c r="D59" s="494"/>
      <c r="E59" s="226"/>
      <c r="F59" s="119"/>
      <c r="G59" s="500" t="str">
        <f>G36</f>
        <v>Baseline</v>
      </c>
      <c r="H59" s="500"/>
      <c r="I59" s="500"/>
      <c r="J59" s="119"/>
      <c r="K59" s="503" t="str">
        <f>K36</f>
        <v>Adverse</v>
      </c>
      <c r="L59" s="503"/>
      <c r="M59" s="503"/>
      <c r="N59" s="119"/>
    </row>
    <row r="60" spans="1:14" ht="15" customHeight="1" x14ac:dyDescent="0.55000000000000004">
      <c r="A60" s="119"/>
      <c r="B60" s="495"/>
      <c r="C60" s="496"/>
      <c r="D60" s="496"/>
      <c r="E60" s="226"/>
      <c r="F60" s="119"/>
      <c r="G60" s="231" t="s">
        <v>231</v>
      </c>
      <c r="H60" s="218">
        <v>2569</v>
      </c>
      <c r="I60" s="218">
        <v>2570</v>
      </c>
      <c r="J60" s="119"/>
      <c r="K60" s="231" t="s">
        <v>231</v>
      </c>
      <c r="L60" s="218">
        <v>2569</v>
      </c>
      <c r="M60" s="218">
        <v>2570</v>
      </c>
      <c r="N60" s="119"/>
    </row>
    <row r="61" spans="1:14" ht="32.25" customHeight="1" x14ac:dyDescent="0.55000000000000004">
      <c r="A61" s="119"/>
      <c r="B61" s="497"/>
      <c r="C61" s="498"/>
      <c r="D61" s="498"/>
      <c r="E61" s="226"/>
      <c r="F61" s="119"/>
      <c r="G61" s="314" t="s">
        <v>100</v>
      </c>
      <c r="H61" s="314" t="s">
        <v>100</v>
      </c>
      <c r="I61" s="314" t="s">
        <v>100</v>
      </c>
      <c r="J61" s="119"/>
      <c r="K61" s="242" t="s">
        <v>100</v>
      </c>
      <c r="L61" s="242" t="s">
        <v>100</v>
      </c>
      <c r="M61" s="242" t="s">
        <v>100</v>
      </c>
      <c r="N61" s="119"/>
    </row>
    <row r="62" spans="1:14" ht="15" customHeight="1" x14ac:dyDescent="0.55000000000000004">
      <c r="A62" s="119"/>
      <c r="B62" s="146">
        <v>1</v>
      </c>
      <c r="C62" s="147" t="s">
        <v>90</v>
      </c>
      <c r="D62" s="148"/>
      <c r="E62" s="241"/>
      <c r="F62" s="119"/>
      <c r="G62" s="149">
        <v>0</v>
      </c>
      <c r="H62" s="149">
        <v>0</v>
      </c>
      <c r="I62" s="149">
        <v>0</v>
      </c>
      <c r="J62" s="119"/>
      <c r="K62" s="149">
        <v>0</v>
      </c>
      <c r="L62" s="149">
        <v>0</v>
      </c>
      <c r="M62" s="149">
        <v>0</v>
      </c>
      <c r="N62" s="119"/>
    </row>
    <row r="63" spans="1:14" ht="15" customHeight="1" x14ac:dyDescent="0.55000000000000004">
      <c r="A63" s="119"/>
      <c r="B63" s="215"/>
      <c r="C63" s="132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</row>
    <row r="64" spans="1:14" ht="20.100000000000001" customHeight="1" x14ac:dyDescent="0.55000000000000004">
      <c r="A64" s="119"/>
    </row>
    <row r="65" spans="1:1" ht="15" customHeight="1" x14ac:dyDescent="0.55000000000000004">
      <c r="A65" s="119"/>
    </row>
    <row r="66" spans="1:1" ht="15" customHeight="1" x14ac:dyDescent="0.55000000000000004">
      <c r="A66" s="119"/>
    </row>
    <row r="67" spans="1:1" ht="15" customHeight="1" x14ac:dyDescent="0.55000000000000004">
      <c r="A67" s="119"/>
    </row>
    <row r="68" spans="1:1" ht="32.25" customHeight="1" x14ac:dyDescent="0.55000000000000004">
      <c r="A68" s="119"/>
    </row>
    <row r="69" spans="1:1" ht="15" customHeight="1" x14ac:dyDescent="0.55000000000000004">
      <c r="A69" s="119"/>
    </row>
  </sheetData>
  <mergeCells count="13">
    <mergeCell ref="B36:D38"/>
    <mergeCell ref="B59:D61"/>
    <mergeCell ref="K59:M59"/>
    <mergeCell ref="G36:I36"/>
    <mergeCell ref="G59:I59"/>
    <mergeCell ref="K36:M36"/>
    <mergeCell ref="B3:G3"/>
    <mergeCell ref="B8:D10"/>
    <mergeCell ref="G8:I8"/>
    <mergeCell ref="B2:L2"/>
    <mergeCell ref="G30:I30"/>
    <mergeCell ref="K8:M8"/>
    <mergeCell ref="K30:M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09F6-36C5-41B8-9526-112CB4B83CE4}">
  <sheetPr codeName="Sheet10"/>
  <dimension ref="A2:W21"/>
  <sheetViews>
    <sheetView topLeftCell="G1" zoomScale="60" zoomScaleNormal="60" workbookViewId="0">
      <selection activeCell="T23" sqref="T23"/>
    </sheetView>
  </sheetViews>
  <sheetFormatPr defaultRowHeight="22.8" x14ac:dyDescent="0.55000000000000004"/>
  <cols>
    <col min="1" max="1" width="2.09765625" customWidth="1"/>
    <col min="2" max="2" width="8.59765625" customWidth="1"/>
    <col min="3" max="3" width="30.3984375" customWidth="1"/>
    <col min="5" max="5" width="37.09765625" customWidth="1"/>
    <col min="6" max="6" width="1.3984375" customWidth="1"/>
    <col min="7" max="9" width="26.3984375" customWidth="1"/>
    <col min="10" max="10" width="3.59765625" customWidth="1"/>
    <col min="11" max="13" width="26.3984375" customWidth="1"/>
    <col min="14" max="14" width="4" customWidth="1"/>
    <col min="15" max="15" width="8.59765625" style="358" customWidth="1"/>
    <col min="16" max="18" width="23" bestFit="1" customWidth="1"/>
    <col min="19" max="19" width="2.3984375" customWidth="1"/>
    <col min="20" max="22" width="23" bestFit="1" customWidth="1"/>
    <col min="23" max="23" width="1.8984375" customWidth="1"/>
  </cols>
  <sheetData>
    <row r="2" spans="2:23" x14ac:dyDescent="0.55000000000000004">
      <c r="B2" s="119"/>
      <c r="C2" s="119"/>
      <c r="D2" s="119"/>
      <c r="E2" s="119"/>
      <c r="F2" s="119"/>
      <c r="G2" s="119"/>
    </row>
    <row r="3" spans="2:23" x14ac:dyDescent="0.55000000000000004">
      <c r="B3" s="379" t="s">
        <v>177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</row>
    <row r="4" spans="2:23" x14ac:dyDescent="0.55000000000000004">
      <c r="G4" s="174" t="s">
        <v>85</v>
      </c>
      <c r="P4" s="174" t="s">
        <v>170</v>
      </c>
    </row>
    <row r="5" spans="2:23" x14ac:dyDescent="0.55000000000000004">
      <c r="G5" s="359" t="s">
        <v>184</v>
      </c>
      <c r="P5" s="359" t="s">
        <v>185</v>
      </c>
    </row>
    <row r="6" spans="2:23" ht="33.9" customHeight="1" thickBot="1" x14ac:dyDescent="0.6">
      <c r="B6" s="121" t="s">
        <v>175</v>
      </c>
      <c r="G6" s="359"/>
    </row>
    <row r="7" spans="2:23" ht="23.1" customHeight="1" x14ac:dyDescent="0.55000000000000004">
      <c r="B7" s="518" t="s">
        <v>169</v>
      </c>
      <c r="C7" s="519"/>
      <c r="D7" s="522" t="s">
        <v>60</v>
      </c>
      <c r="E7" s="523"/>
      <c r="G7" s="508" t="s">
        <v>26</v>
      </c>
      <c r="H7" s="509"/>
      <c r="I7" s="510"/>
      <c r="J7" s="119"/>
      <c r="K7" s="511" t="s">
        <v>98</v>
      </c>
      <c r="L7" s="512"/>
      <c r="M7" s="513"/>
      <c r="N7" s="119"/>
      <c r="P7" s="508" t="s">
        <v>26</v>
      </c>
      <c r="Q7" s="509"/>
      <c r="R7" s="510"/>
      <c r="S7" s="119"/>
      <c r="T7" s="511" t="s">
        <v>98</v>
      </c>
      <c r="U7" s="512"/>
      <c r="V7" s="513"/>
      <c r="W7" s="119"/>
    </row>
    <row r="8" spans="2:23" ht="23.1" customHeight="1" x14ac:dyDescent="0.55000000000000004">
      <c r="B8" s="520"/>
      <c r="C8" s="521"/>
      <c r="D8" s="496"/>
      <c r="E8" s="524"/>
      <c r="G8" s="231" t="s">
        <v>231</v>
      </c>
      <c r="H8" s="218">
        <v>2569</v>
      </c>
      <c r="I8" s="218">
        <v>2570</v>
      </c>
      <c r="J8" s="119"/>
      <c r="K8" s="231" t="s">
        <v>231</v>
      </c>
      <c r="L8" s="218">
        <v>2569</v>
      </c>
      <c r="M8" s="218">
        <v>2570</v>
      </c>
      <c r="N8" s="119"/>
      <c r="P8" s="231" t="s">
        <v>231</v>
      </c>
      <c r="Q8" s="218">
        <v>2569</v>
      </c>
      <c r="R8" s="218">
        <v>2570</v>
      </c>
      <c r="S8" s="119"/>
      <c r="T8" s="231" t="s">
        <v>231</v>
      </c>
      <c r="U8" s="218">
        <v>2569</v>
      </c>
      <c r="V8" s="218">
        <v>2570</v>
      </c>
      <c r="W8" s="119"/>
    </row>
    <row r="9" spans="2:23" ht="38.1" customHeight="1" x14ac:dyDescent="0.55000000000000004">
      <c r="B9" s="520"/>
      <c r="C9" s="521"/>
      <c r="D9" s="496"/>
      <c r="E9" s="524"/>
      <c r="G9" s="366" t="s">
        <v>187</v>
      </c>
      <c r="H9" s="366" t="s">
        <v>187</v>
      </c>
      <c r="I9" s="366" t="s">
        <v>187</v>
      </c>
      <c r="J9" s="119"/>
      <c r="K9" s="368" t="s">
        <v>187</v>
      </c>
      <c r="L9" s="368" t="s">
        <v>187</v>
      </c>
      <c r="M9" s="368" t="s">
        <v>187</v>
      </c>
      <c r="N9" s="119"/>
      <c r="P9" s="366" t="s">
        <v>188</v>
      </c>
      <c r="Q9" s="366" t="s">
        <v>188</v>
      </c>
      <c r="R9" s="366" t="s">
        <v>188</v>
      </c>
      <c r="S9" s="119"/>
      <c r="T9" s="368" t="s">
        <v>188</v>
      </c>
      <c r="U9" s="368" t="s">
        <v>188</v>
      </c>
      <c r="V9" s="368" t="s">
        <v>188</v>
      </c>
      <c r="W9" s="119"/>
    </row>
    <row r="10" spans="2:23" ht="45.6" x14ac:dyDescent="0.55000000000000004">
      <c r="B10" s="356">
        <v>1</v>
      </c>
      <c r="C10" s="363" t="s">
        <v>164</v>
      </c>
      <c r="D10" s="364" t="s">
        <v>172</v>
      </c>
      <c r="E10" s="354"/>
      <c r="G10" s="352"/>
      <c r="H10" s="155"/>
      <c r="I10" s="353"/>
      <c r="K10" s="352"/>
      <c r="L10" s="155"/>
      <c r="M10" s="353"/>
      <c r="P10" s="352"/>
      <c r="Q10" s="155"/>
      <c r="R10" s="353"/>
      <c r="T10" s="352"/>
      <c r="U10" s="155"/>
      <c r="V10" s="353"/>
    </row>
    <row r="11" spans="2:23" ht="45.6" x14ac:dyDescent="0.55000000000000004">
      <c r="B11" s="355">
        <v>2</v>
      </c>
      <c r="C11" s="362" t="s">
        <v>165</v>
      </c>
      <c r="D11" s="364" t="s">
        <v>172</v>
      </c>
      <c r="E11" s="353"/>
      <c r="G11" s="352"/>
      <c r="H11" s="155"/>
      <c r="I11" s="353"/>
      <c r="K11" s="352"/>
      <c r="L11" s="155"/>
      <c r="M11" s="353"/>
      <c r="P11" s="352"/>
      <c r="Q11" s="155"/>
      <c r="R11" s="353"/>
      <c r="T11" s="352"/>
      <c r="U11" s="155"/>
      <c r="V11" s="353"/>
    </row>
    <row r="12" spans="2:23" x14ac:dyDescent="0.55000000000000004">
      <c r="B12" s="514">
        <v>3</v>
      </c>
      <c r="C12" s="516" t="s">
        <v>166</v>
      </c>
      <c r="D12" s="364" t="s">
        <v>174</v>
      </c>
      <c r="E12" s="353"/>
      <c r="G12" s="352"/>
      <c r="H12" s="155"/>
      <c r="I12" s="353"/>
      <c r="K12" s="352"/>
      <c r="L12" s="155"/>
      <c r="M12" s="353"/>
      <c r="P12" s="352"/>
      <c r="Q12" s="155"/>
      <c r="R12" s="353"/>
      <c r="T12" s="352"/>
      <c r="U12" s="155"/>
      <c r="V12" s="353"/>
    </row>
    <row r="13" spans="2:23" ht="23.4" thickBot="1" x14ac:dyDescent="0.6">
      <c r="B13" s="515"/>
      <c r="C13" s="517"/>
      <c r="D13" s="365" t="s">
        <v>172</v>
      </c>
      <c r="E13" s="357"/>
      <c r="G13" s="367"/>
      <c r="H13" s="351"/>
      <c r="I13" s="357"/>
      <c r="K13" s="367"/>
      <c r="L13" s="351"/>
      <c r="M13" s="357"/>
      <c r="P13" s="367"/>
      <c r="Q13" s="351"/>
      <c r="R13" s="357"/>
      <c r="T13" s="367"/>
      <c r="U13" s="351"/>
      <c r="V13" s="357"/>
    </row>
    <row r="15" spans="2:23" x14ac:dyDescent="0.55000000000000004">
      <c r="B15" s="315"/>
    </row>
    <row r="16" spans="2:23" x14ac:dyDescent="0.55000000000000004">
      <c r="B16" s="504" t="s">
        <v>167</v>
      </c>
      <c r="C16" s="505"/>
      <c r="D16" s="505"/>
      <c r="E16" s="505"/>
      <c r="G16" s="360">
        <f>SUM(G10:G10,G12:G13)</f>
        <v>0</v>
      </c>
      <c r="H16" s="360">
        <f t="shared" ref="H16:I16" si="0">SUM(H10:H10,H12:H13)</f>
        <v>0</v>
      </c>
      <c r="I16" s="360">
        <f t="shared" si="0"/>
        <v>0</v>
      </c>
      <c r="K16" s="360">
        <f>SUM(K10:K10,K12:K13)</f>
        <v>0</v>
      </c>
      <c r="L16" s="360">
        <f t="shared" ref="L16:M16" si="1">SUM(L10:L10,L12:L13)</f>
        <v>0</v>
      </c>
      <c r="M16" s="360">
        <f t="shared" si="1"/>
        <v>0</v>
      </c>
    </row>
    <row r="17" spans="1:22" x14ac:dyDescent="0.55000000000000004">
      <c r="B17" s="504" t="s">
        <v>168</v>
      </c>
      <c r="C17" s="505"/>
      <c r="D17" s="505"/>
      <c r="E17" s="505"/>
      <c r="G17" s="360">
        <f>SUM(G11:G11)</f>
        <v>0</v>
      </c>
      <c r="H17" s="360">
        <f t="shared" ref="H17:I17" si="2">SUM(H11:H11)</f>
        <v>0</v>
      </c>
      <c r="I17" s="360">
        <f t="shared" si="2"/>
        <v>0</v>
      </c>
      <c r="K17" s="360">
        <f>SUM(K11:K11)</f>
        <v>0</v>
      </c>
      <c r="L17" s="360">
        <f t="shared" ref="L17:M17" si="3">SUM(L11:L11)</f>
        <v>0</v>
      </c>
      <c r="M17" s="360">
        <f t="shared" si="3"/>
        <v>0</v>
      </c>
    </row>
    <row r="19" spans="1:22" x14ac:dyDescent="0.55000000000000004">
      <c r="B19" s="506" t="s">
        <v>171</v>
      </c>
      <c r="C19" s="507"/>
      <c r="D19" s="507"/>
      <c r="E19" s="507"/>
      <c r="P19" s="361">
        <f>SUM(P10:P13)</f>
        <v>0</v>
      </c>
      <c r="Q19" s="361">
        <f t="shared" ref="Q19:R19" si="4">SUM(Q10:Q13)</f>
        <v>0</v>
      </c>
      <c r="R19" s="361">
        <f t="shared" si="4"/>
        <v>0</v>
      </c>
      <c r="T19" s="361">
        <f>SUM(T10:T13)</f>
        <v>0</v>
      </c>
      <c r="U19" s="361">
        <f t="shared" ref="U19:V19" si="5">SUM(U10:U13)</f>
        <v>0</v>
      </c>
      <c r="V19" s="361">
        <f t="shared" si="5"/>
        <v>0</v>
      </c>
    </row>
    <row r="20" spans="1:22" x14ac:dyDescent="0.55000000000000004">
      <c r="A20" s="376"/>
    </row>
    <row r="21" spans="1:22" x14ac:dyDescent="0.55000000000000004">
      <c r="B21" s="378"/>
      <c r="C21" s="376"/>
    </row>
  </sheetData>
  <mergeCells count="11">
    <mergeCell ref="B16:E16"/>
    <mergeCell ref="B19:E19"/>
    <mergeCell ref="B17:E17"/>
    <mergeCell ref="P7:R7"/>
    <mergeCell ref="T7:V7"/>
    <mergeCell ref="B12:B13"/>
    <mergeCell ref="C12:C13"/>
    <mergeCell ref="B7:C9"/>
    <mergeCell ref="D7:E9"/>
    <mergeCell ref="G7:I7"/>
    <mergeCell ref="K7:M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L49"/>
  <sheetViews>
    <sheetView topLeftCell="A4" zoomScale="60" zoomScaleNormal="60" workbookViewId="0">
      <selection activeCell="I18" sqref="I18"/>
    </sheetView>
  </sheetViews>
  <sheetFormatPr defaultRowHeight="22.8" x14ac:dyDescent="0.55000000000000004"/>
  <cols>
    <col min="1" max="1" width="7.59765625" customWidth="1"/>
    <col min="2" max="2" width="4.3984375" customWidth="1"/>
    <col min="3" max="3" width="96.59765625" bestFit="1" customWidth="1"/>
    <col min="4" max="4" width="16.09765625" customWidth="1"/>
    <col min="5" max="6" width="15.8984375" customWidth="1"/>
    <col min="7" max="7" width="2.5" customWidth="1"/>
    <col min="8" max="9" width="15.8984375" customWidth="1"/>
    <col min="10" max="10" width="2.59765625" customWidth="1"/>
    <col min="11" max="12" width="15.8984375" customWidth="1"/>
  </cols>
  <sheetData>
    <row r="1" spans="1:12" x14ac:dyDescent="0.55000000000000004">
      <c r="A1" s="45"/>
      <c r="B1" s="61" t="s">
        <v>124</v>
      </c>
      <c r="C1" s="45"/>
      <c r="D1" s="45"/>
      <c r="E1" s="45"/>
      <c r="F1" s="45"/>
      <c r="G1" s="45"/>
      <c r="H1" s="45"/>
      <c r="I1" s="45"/>
      <c r="J1" s="45"/>
    </row>
    <row r="2" spans="1:12" x14ac:dyDescent="0.55000000000000004">
      <c r="A2" s="60"/>
      <c r="B2" s="60"/>
      <c r="C2" s="461" t="s">
        <v>88</v>
      </c>
      <c r="D2" s="461"/>
      <c r="E2" s="461"/>
      <c r="F2" s="461"/>
      <c r="G2" s="461"/>
      <c r="H2" s="461"/>
      <c r="I2" s="461"/>
      <c r="J2" s="60"/>
    </row>
    <row r="3" spans="1:12" x14ac:dyDescent="0.55000000000000004">
      <c r="A3" s="60"/>
      <c r="B3" s="60"/>
      <c r="C3" s="461" t="s">
        <v>39</v>
      </c>
      <c r="D3" s="461"/>
      <c r="E3" s="461"/>
      <c r="F3" s="461"/>
      <c r="G3" s="461"/>
      <c r="H3" s="461"/>
      <c r="I3" s="461"/>
      <c r="J3" s="60"/>
    </row>
    <row r="4" spans="1:12" ht="23.4" thickBot="1" x14ac:dyDescent="0.6">
      <c r="B4" s="527" t="s">
        <v>43</v>
      </c>
      <c r="C4" s="527"/>
      <c r="D4" s="60"/>
      <c r="E4" s="60"/>
      <c r="F4" s="60"/>
      <c r="G4" s="60"/>
      <c r="H4" s="60"/>
      <c r="I4" s="60"/>
    </row>
    <row r="5" spans="1:12" x14ac:dyDescent="0.55000000000000004">
      <c r="B5" s="429" t="s">
        <v>41</v>
      </c>
      <c r="C5" s="431"/>
      <c r="D5" s="429" t="s">
        <v>143</v>
      </c>
      <c r="E5" s="532">
        <v>2568</v>
      </c>
      <c r="F5" s="533"/>
      <c r="H5" s="532">
        <v>2569</v>
      </c>
      <c r="I5" s="533"/>
      <c r="K5" s="525">
        <v>2570</v>
      </c>
      <c r="L5" s="526"/>
    </row>
    <row r="6" spans="1:12" x14ac:dyDescent="0.55000000000000004">
      <c r="B6" s="528"/>
      <c r="C6" s="529"/>
      <c r="D6" s="528"/>
      <c r="E6" s="295" t="s">
        <v>26</v>
      </c>
      <c r="F6" s="296" t="s">
        <v>98</v>
      </c>
      <c r="H6" s="295" t="s">
        <v>26</v>
      </c>
      <c r="I6" s="296" t="s">
        <v>98</v>
      </c>
      <c r="K6" s="295" t="s">
        <v>26</v>
      </c>
      <c r="L6" s="296" t="s">
        <v>98</v>
      </c>
    </row>
    <row r="7" spans="1:12" ht="3.6" customHeight="1" thickBot="1" x14ac:dyDescent="0.6">
      <c r="B7" s="530"/>
      <c r="C7" s="531"/>
      <c r="D7" s="294"/>
      <c r="E7" s="297"/>
      <c r="F7" s="298"/>
      <c r="H7" s="297"/>
      <c r="I7" s="298"/>
      <c r="K7" s="297"/>
      <c r="L7" s="298"/>
    </row>
    <row r="8" spans="1:12" ht="23.4" thickBot="1" x14ac:dyDescent="0.6">
      <c r="B8" s="115">
        <v>1</v>
      </c>
      <c r="C8" s="246" t="s">
        <v>232</v>
      </c>
      <c r="D8" s="247">
        <f>'1.1 CR_Base'!G62</f>
        <v>40000000</v>
      </c>
      <c r="E8" s="299"/>
      <c r="F8" s="382"/>
      <c r="H8" s="383"/>
      <c r="I8" s="382"/>
      <c r="K8" s="383"/>
      <c r="L8" s="382"/>
    </row>
    <row r="9" spans="1:12" x14ac:dyDescent="0.55000000000000004">
      <c r="B9" s="90">
        <v>2</v>
      </c>
      <c r="C9" s="92" t="s">
        <v>42</v>
      </c>
      <c r="D9" s="248"/>
      <c r="E9" s="300">
        <f>D8</f>
        <v>40000000</v>
      </c>
      <c r="F9" s="385">
        <f>D8</f>
        <v>40000000</v>
      </c>
      <c r="H9" s="384">
        <f>E22</f>
        <v>40000000</v>
      </c>
      <c r="I9" s="385">
        <f>F22</f>
        <v>40000000</v>
      </c>
      <c r="K9" s="384">
        <f>H22</f>
        <v>40000000</v>
      </c>
      <c r="L9" s="385">
        <f>I22</f>
        <v>40000000</v>
      </c>
    </row>
    <row r="10" spans="1:12" x14ac:dyDescent="0.55000000000000004">
      <c r="B10" s="90">
        <v>3</v>
      </c>
      <c r="C10" s="89" t="s">
        <v>133</v>
      </c>
      <c r="D10" s="230">
        <f>'1.1 CR_Base'!U62</f>
        <v>24060000</v>
      </c>
      <c r="E10" s="402">
        <f>'1.1 CR_Base'!AU62</f>
        <v>26052000</v>
      </c>
      <c r="F10" s="402">
        <f>'1.2 CR_Adverse'!AU62</f>
        <v>27036000</v>
      </c>
      <c r="H10" s="402">
        <f>'1.1 CR_Base'!BY62</f>
        <v>26052000</v>
      </c>
      <c r="I10" s="402">
        <f>'1.2 CR_Adverse'!BY62</f>
        <v>27132000</v>
      </c>
      <c r="K10" s="402">
        <f>'1.1 CR_Base'!DC62</f>
        <v>26052000</v>
      </c>
      <c r="L10" s="402">
        <f>'1.2 CR_Adverse'!DC62</f>
        <v>27132000</v>
      </c>
    </row>
    <row r="11" spans="1:12" x14ac:dyDescent="0.55000000000000004">
      <c r="B11" s="90">
        <v>4</v>
      </c>
      <c r="C11" s="89" t="s">
        <v>136</v>
      </c>
      <c r="D11" s="249"/>
      <c r="E11" s="402">
        <f>'1.1 CR_Base'!AY62</f>
        <v>390000</v>
      </c>
      <c r="F11" s="402">
        <f>'1.2 CR_Adverse'!AY62</f>
        <v>410000</v>
      </c>
      <c r="H11" s="402">
        <f>'1.1 CR_Base'!CC62</f>
        <v>390000</v>
      </c>
      <c r="I11" s="402">
        <f>'1.2 CR_Adverse'!CC62</f>
        <v>410000</v>
      </c>
      <c r="K11" s="402">
        <f>'1.1 CR_Base'!DG62</f>
        <v>390000</v>
      </c>
      <c r="L11" s="402">
        <f>'1.2 CR_Adverse'!DG62</f>
        <v>410000</v>
      </c>
    </row>
    <row r="12" spans="1:12" x14ac:dyDescent="0.55000000000000004">
      <c r="B12" s="90">
        <v>5</v>
      </c>
      <c r="C12" s="388" t="s">
        <v>191</v>
      </c>
      <c r="D12" s="300">
        <f>SUM(D13,D16:D19)</f>
        <v>5000000</v>
      </c>
      <c r="E12" s="300">
        <f>SUM(E13,E16:E19)</f>
        <v>5000000</v>
      </c>
      <c r="F12" s="300">
        <f>SUM(F13,F16:F19)</f>
        <v>5000000</v>
      </c>
      <c r="H12" s="300">
        <f>SUM(H13,H16:H19)</f>
        <v>5000000</v>
      </c>
      <c r="I12" s="300">
        <f>SUM(I13,I16:I19)</f>
        <v>5000000</v>
      </c>
      <c r="K12" s="300">
        <f>SUM(K13,K16:K19)</f>
        <v>5000000</v>
      </c>
      <c r="L12" s="300">
        <f>SUM(L13,L16:L19)</f>
        <v>5000000</v>
      </c>
    </row>
    <row r="13" spans="1:12" x14ac:dyDescent="0.55000000000000004">
      <c r="B13" s="90"/>
      <c r="C13" s="389" t="s">
        <v>190</v>
      </c>
      <c r="D13" s="390">
        <f>SUM(D14:D15)</f>
        <v>1000000</v>
      </c>
      <c r="E13" s="390">
        <f>SUM(E14:E15)</f>
        <v>1000000</v>
      </c>
      <c r="F13" s="391">
        <f>SUM(F14:F15)</f>
        <v>1000000</v>
      </c>
      <c r="G13" s="392"/>
      <c r="H13" s="390">
        <f>SUM(H14:H15)</f>
        <v>1000000</v>
      </c>
      <c r="I13" s="391">
        <f>SUM(I14:I15)</f>
        <v>1000000</v>
      </c>
      <c r="J13" s="392"/>
      <c r="K13" s="390">
        <f>SUM(K14:K15)</f>
        <v>1000000</v>
      </c>
      <c r="L13" s="391">
        <f>SUM(L14:L15)</f>
        <v>1000000</v>
      </c>
    </row>
    <row r="14" spans="1:12" x14ac:dyDescent="0.55000000000000004">
      <c r="B14" s="90"/>
      <c r="C14" s="389" t="s">
        <v>195</v>
      </c>
      <c r="D14" s="301">
        <v>500000</v>
      </c>
      <c r="E14" s="301">
        <v>500000</v>
      </c>
      <c r="F14" s="301">
        <v>500000</v>
      </c>
      <c r="G14" s="301"/>
      <c r="H14" s="301">
        <v>500000</v>
      </c>
      <c r="I14" s="301">
        <v>500000</v>
      </c>
      <c r="J14" s="301"/>
      <c r="K14" s="301">
        <v>500000</v>
      </c>
      <c r="L14" s="301">
        <v>500000</v>
      </c>
    </row>
    <row r="15" spans="1:12" x14ac:dyDescent="0.55000000000000004">
      <c r="B15" s="90"/>
      <c r="C15" s="389" t="s">
        <v>196</v>
      </c>
      <c r="D15" s="301">
        <v>500000</v>
      </c>
      <c r="E15" s="301">
        <v>500000</v>
      </c>
      <c r="F15" s="301">
        <v>500000</v>
      </c>
      <c r="G15" s="301"/>
      <c r="H15" s="301">
        <v>500000</v>
      </c>
      <c r="I15" s="301">
        <v>500000</v>
      </c>
      <c r="J15" s="301"/>
      <c r="K15" s="301">
        <v>500000</v>
      </c>
      <c r="L15" s="301">
        <v>500000</v>
      </c>
    </row>
    <row r="16" spans="1:12" x14ac:dyDescent="0.55000000000000004">
      <c r="B16" s="90"/>
      <c r="C16" s="389" t="s">
        <v>202</v>
      </c>
      <c r="D16" s="301">
        <v>1000000</v>
      </c>
      <c r="E16" s="301">
        <v>1000000</v>
      </c>
      <c r="F16" s="387">
        <v>1000000</v>
      </c>
      <c r="H16" s="301">
        <v>1000000</v>
      </c>
      <c r="I16" s="387">
        <v>1000000</v>
      </c>
      <c r="K16" s="301">
        <v>1000000</v>
      </c>
      <c r="L16" s="387">
        <v>1000000</v>
      </c>
    </row>
    <row r="17" spans="1:12" x14ac:dyDescent="0.55000000000000004">
      <c r="B17" s="90"/>
      <c r="C17" s="389" t="s">
        <v>237</v>
      </c>
      <c r="D17" s="301">
        <v>1000000</v>
      </c>
      <c r="E17" s="301">
        <v>1000000</v>
      </c>
      <c r="F17" s="387">
        <v>1000000</v>
      </c>
      <c r="H17" s="301">
        <v>1000000</v>
      </c>
      <c r="I17" s="387">
        <v>1000000</v>
      </c>
      <c r="K17" s="301">
        <v>1000000</v>
      </c>
      <c r="L17" s="387">
        <v>1000000</v>
      </c>
    </row>
    <row r="18" spans="1:12" x14ac:dyDescent="0.55000000000000004">
      <c r="B18" s="90"/>
      <c r="C18" s="389" t="s">
        <v>197</v>
      </c>
      <c r="D18" s="301">
        <v>1000000</v>
      </c>
      <c r="E18" s="301">
        <v>1000000</v>
      </c>
      <c r="F18" s="387">
        <v>1000000</v>
      </c>
      <c r="H18" s="301">
        <v>1000000</v>
      </c>
      <c r="I18" s="387">
        <v>1000000</v>
      </c>
      <c r="K18" s="301">
        <v>1000000</v>
      </c>
      <c r="L18" s="387">
        <v>1000000</v>
      </c>
    </row>
    <row r="19" spans="1:12" x14ac:dyDescent="0.55000000000000004">
      <c r="B19" s="90"/>
      <c r="C19" s="389" t="s">
        <v>238</v>
      </c>
      <c r="D19" s="301">
        <v>1000000</v>
      </c>
      <c r="E19" s="301">
        <v>1000000</v>
      </c>
      <c r="F19" s="387">
        <v>1000000</v>
      </c>
      <c r="H19" s="301">
        <v>1000000</v>
      </c>
      <c r="I19" s="387">
        <v>1000000</v>
      </c>
      <c r="K19" s="301">
        <v>1000000</v>
      </c>
      <c r="L19" s="387">
        <v>1000000</v>
      </c>
    </row>
    <row r="20" spans="1:12" x14ac:dyDescent="0.55000000000000004">
      <c r="B20" s="90">
        <v>6</v>
      </c>
      <c r="C20" s="89" t="s">
        <v>116</v>
      </c>
      <c r="D20" s="229">
        <f>MIN(0,D8-D10)</f>
        <v>0</v>
      </c>
      <c r="E20" s="300">
        <f>E12+E11+E10-E9</f>
        <v>-8558000</v>
      </c>
      <c r="F20" s="386">
        <f>F12+F11+F10-F9</f>
        <v>-7554000</v>
      </c>
      <c r="H20" s="300">
        <f>H12+H11+H10-H9</f>
        <v>-8558000</v>
      </c>
      <c r="I20" s="386">
        <f>I12+I11+I10-I9</f>
        <v>-7458000</v>
      </c>
      <c r="K20" s="300">
        <f>K12+K11+K10-K9</f>
        <v>-8558000</v>
      </c>
      <c r="L20" s="386">
        <f>L12+L11+L10-L9</f>
        <v>-7458000</v>
      </c>
    </row>
    <row r="21" spans="1:12" ht="23.4" thickBot="1" x14ac:dyDescent="0.6">
      <c r="B21" s="90">
        <v>7</v>
      </c>
      <c r="C21" s="388" t="s">
        <v>137</v>
      </c>
      <c r="D21" s="423"/>
      <c r="E21" s="301">
        <v>-1880000</v>
      </c>
      <c r="F21" s="426">
        <v>-1880000</v>
      </c>
      <c r="H21" s="301">
        <v>-1880000</v>
      </c>
      <c r="I21" s="427">
        <v>-1880000</v>
      </c>
      <c r="K21" s="301">
        <v>-1880000</v>
      </c>
      <c r="L21" s="427">
        <v>-1880000</v>
      </c>
    </row>
    <row r="22" spans="1:12" ht="23.4" thickBot="1" x14ac:dyDescent="0.6">
      <c r="B22" s="88">
        <v>8</v>
      </c>
      <c r="C22" s="422" t="s">
        <v>234</v>
      </c>
      <c r="D22" s="423"/>
      <c r="E22" s="424">
        <f>MAX(E9+E20+E21,D8)</f>
        <v>40000000</v>
      </c>
      <c r="F22" s="425">
        <f>MAX(F9+F20+F21,D8)</f>
        <v>40000000</v>
      </c>
      <c r="H22" s="424">
        <f>MAX(E22+H20+H21,D8)</f>
        <v>40000000</v>
      </c>
      <c r="I22" s="425">
        <f>MAX(F22+I20+I21,D8)</f>
        <v>40000000</v>
      </c>
      <c r="K22" s="424">
        <f>MAX(H22+K20+K21,D8)</f>
        <v>40000000</v>
      </c>
      <c r="L22" s="425">
        <f>MAX(I22+L20+L21,D8)</f>
        <v>40000000</v>
      </c>
    </row>
    <row r="23" spans="1:12" ht="45.6" x14ac:dyDescent="0.55000000000000004">
      <c r="A23" s="271"/>
      <c r="B23" s="290" t="s">
        <v>4</v>
      </c>
      <c r="C23" s="272" t="s">
        <v>132</v>
      </c>
    </row>
    <row r="24" spans="1:12" x14ac:dyDescent="0.55000000000000004">
      <c r="B24" s="290" t="s">
        <v>3</v>
      </c>
      <c r="C24" s="272" t="s">
        <v>235</v>
      </c>
    </row>
    <row r="25" spans="1:12" ht="34.200000000000003" x14ac:dyDescent="0.55000000000000004">
      <c r="B25" s="290" t="s">
        <v>122</v>
      </c>
      <c r="C25" s="272" t="s">
        <v>227</v>
      </c>
    </row>
    <row r="26" spans="1:12" x14ac:dyDescent="0.55000000000000004">
      <c r="B26" s="290" t="s">
        <v>228</v>
      </c>
      <c r="C26" s="272" t="s">
        <v>236</v>
      </c>
    </row>
    <row r="29" spans="1:12" x14ac:dyDescent="0.55000000000000004">
      <c r="D29" s="380"/>
      <c r="E29" s="380"/>
    </row>
    <row r="30" spans="1:12" x14ac:dyDescent="0.55000000000000004">
      <c r="D30" s="272"/>
      <c r="E30" s="272"/>
      <c r="F30" s="272"/>
      <c r="G30" s="272"/>
      <c r="H30" s="272"/>
      <c r="I30" s="272"/>
      <c r="J30" s="272"/>
      <c r="K30" s="272"/>
      <c r="L30" s="272"/>
    </row>
    <row r="31" spans="1:12" x14ac:dyDescent="0.55000000000000004">
      <c r="D31" s="272"/>
      <c r="E31" s="272"/>
      <c r="F31" s="272"/>
      <c r="G31" s="272"/>
      <c r="H31" s="272"/>
      <c r="I31" s="272"/>
      <c r="J31" s="272"/>
      <c r="K31" s="272"/>
      <c r="L31" s="272"/>
    </row>
    <row r="32" spans="1:12" x14ac:dyDescent="0.55000000000000004">
      <c r="A32" s="45"/>
      <c r="B32" s="381"/>
      <c r="C32" s="272"/>
      <c r="D32" s="272"/>
      <c r="E32" s="272"/>
      <c r="F32" s="272"/>
      <c r="G32" s="272"/>
      <c r="H32" s="272"/>
      <c r="I32" s="272"/>
      <c r="J32" s="272"/>
      <c r="K32" s="272"/>
      <c r="L32" s="272"/>
    </row>
    <row r="33" spans="1:1" x14ac:dyDescent="0.55000000000000004">
      <c r="A33" s="45"/>
    </row>
    <row r="34" spans="1:1" x14ac:dyDescent="0.55000000000000004">
      <c r="A34" s="60"/>
    </row>
    <row r="35" spans="1:1" ht="22.5" customHeight="1" x14ac:dyDescent="0.55000000000000004">
      <c r="A35" s="45"/>
    </row>
    <row r="36" spans="1:1" x14ac:dyDescent="0.55000000000000004">
      <c r="A36" s="45"/>
    </row>
    <row r="37" spans="1:1" x14ac:dyDescent="0.55000000000000004">
      <c r="A37" s="45"/>
    </row>
    <row r="38" spans="1:1" x14ac:dyDescent="0.55000000000000004">
      <c r="A38" s="45"/>
    </row>
    <row r="39" spans="1:1" x14ac:dyDescent="0.55000000000000004">
      <c r="A39" s="45"/>
    </row>
    <row r="40" spans="1:1" x14ac:dyDescent="0.55000000000000004">
      <c r="A40" s="45"/>
    </row>
    <row r="41" spans="1:1" x14ac:dyDescent="0.55000000000000004">
      <c r="A41" s="45"/>
    </row>
    <row r="42" spans="1:1" x14ac:dyDescent="0.55000000000000004">
      <c r="A42" s="45"/>
    </row>
    <row r="43" spans="1:1" x14ac:dyDescent="0.55000000000000004">
      <c r="A43" s="245"/>
    </row>
    <row r="44" spans="1:1" x14ac:dyDescent="0.55000000000000004">
      <c r="A44" s="45"/>
    </row>
    <row r="49" spans="1:1" ht="24" x14ac:dyDescent="0.65">
      <c r="A49" s="151"/>
    </row>
  </sheetData>
  <mergeCells count="8">
    <mergeCell ref="K5:L5"/>
    <mergeCell ref="C2:I2"/>
    <mergeCell ref="C3:I3"/>
    <mergeCell ref="B4:C4"/>
    <mergeCell ref="B5:C7"/>
    <mergeCell ref="D5:D6"/>
    <mergeCell ref="E5:F5"/>
    <mergeCell ref="H5:I5"/>
  </mergeCells>
  <phoneticPr fontId="10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P28"/>
  <sheetViews>
    <sheetView zoomScale="50" zoomScaleNormal="50" workbookViewId="0">
      <selection activeCell="C8" sqref="C7:C13"/>
    </sheetView>
  </sheetViews>
  <sheetFormatPr defaultRowHeight="16.5" customHeight="1" x14ac:dyDescent="0.55000000000000004"/>
  <cols>
    <col min="2" max="2" width="12" customWidth="1"/>
    <col min="3" max="3" width="10.09765625" customWidth="1"/>
    <col min="4" max="4" width="25.8984375" customWidth="1"/>
    <col min="5" max="5" width="1.09765625" customWidth="1"/>
    <col min="6" max="6" width="24.59765625" customWidth="1"/>
    <col min="7" max="7" width="18.8984375" customWidth="1"/>
    <col min="8" max="12" width="20.09765625" customWidth="1"/>
    <col min="13" max="13" width="18.5" customWidth="1"/>
    <col min="14" max="14" width="23.59765625" customWidth="1"/>
    <col min="15" max="15" width="17.59765625" customWidth="1"/>
    <col min="16" max="16" width="18.3984375" customWidth="1"/>
    <col min="17" max="17" width="15.59765625" customWidth="1"/>
    <col min="18" max="18" width="19.09765625" customWidth="1"/>
  </cols>
  <sheetData>
    <row r="1" spans="1:14" ht="19.5" customHeight="1" x14ac:dyDescent="0.55000000000000004">
      <c r="A1" s="1"/>
      <c r="B1" s="6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 customHeight="1" x14ac:dyDescent="0.55000000000000004">
      <c r="A2" s="57"/>
      <c r="B2" s="57"/>
      <c r="C2" s="62" t="s">
        <v>87</v>
      </c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4" ht="16.5" customHeight="1" x14ac:dyDescent="0.55000000000000004">
      <c r="A3" s="57"/>
      <c r="B3" s="57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4" ht="16.5" customHeight="1" thickBot="1" x14ac:dyDescent="0.6">
      <c r="A4" s="3"/>
      <c r="B4" s="3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4" ht="93.75" customHeight="1" x14ac:dyDescent="0.55000000000000004">
      <c r="A5" s="82"/>
      <c r="B5" s="534" t="s">
        <v>29</v>
      </c>
      <c r="C5" s="370" t="s">
        <v>28</v>
      </c>
      <c r="D5" s="370" t="s">
        <v>38</v>
      </c>
      <c r="E5" s="372"/>
      <c r="F5" s="370" t="s">
        <v>223</v>
      </c>
      <c r="G5" s="85" t="s">
        <v>37</v>
      </c>
      <c r="H5" s="370" t="s">
        <v>36</v>
      </c>
      <c r="I5" s="370" t="s">
        <v>35</v>
      </c>
      <c r="J5" s="370" t="s">
        <v>34</v>
      </c>
      <c r="K5" s="370" t="s">
        <v>33</v>
      </c>
      <c r="L5" s="370" t="s">
        <v>128</v>
      </c>
      <c r="M5" s="370" t="s">
        <v>32</v>
      </c>
      <c r="N5" s="370" t="s">
        <v>161</v>
      </c>
    </row>
    <row r="6" spans="1:14" ht="34.5" customHeight="1" thickBot="1" x14ac:dyDescent="0.6">
      <c r="A6" s="84"/>
      <c r="B6" s="535"/>
      <c r="C6" s="371"/>
      <c r="D6" s="75" t="s">
        <v>216</v>
      </c>
      <c r="E6" s="373"/>
      <c r="F6" s="75" t="s">
        <v>217</v>
      </c>
      <c r="G6" s="75"/>
      <c r="H6" s="75" t="s">
        <v>55</v>
      </c>
      <c r="I6" s="75" t="s">
        <v>54</v>
      </c>
      <c r="J6" s="75" t="s">
        <v>31</v>
      </c>
      <c r="K6" s="75" t="s">
        <v>53</v>
      </c>
      <c r="L6" s="75" t="s">
        <v>218</v>
      </c>
      <c r="M6" s="75" t="s">
        <v>186</v>
      </c>
      <c r="N6" s="75" t="s">
        <v>30</v>
      </c>
    </row>
    <row r="7" spans="1:14" ht="16.5" customHeight="1" thickBot="1" x14ac:dyDescent="0.6">
      <c r="A7" s="82"/>
      <c r="B7" s="369" t="s">
        <v>27</v>
      </c>
      <c r="C7" s="83">
        <v>2567</v>
      </c>
      <c r="D7" s="343">
        <f t="shared" ref="D7:D13" si="0">SUM(F7,L7,M7:N7)</f>
        <v>0</v>
      </c>
      <c r="E7" s="344"/>
      <c r="F7" s="72">
        <f t="shared" ref="F7:F13" si="1">SUM(H7:K7)</f>
        <v>2000000</v>
      </c>
      <c r="G7" s="81">
        <v>0.01</v>
      </c>
      <c r="H7" s="71">
        <v>1000000</v>
      </c>
      <c r="I7" s="71">
        <v>1000000</v>
      </c>
      <c r="J7" s="71">
        <v>1000000</v>
      </c>
      <c r="K7" s="71">
        <f>-1000000</f>
        <v>-1000000</v>
      </c>
      <c r="L7" s="71">
        <f>-1000000</f>
        <v>-1000000</v>
      </c>
      <c r="M7" s="71">
        <f>-1000000</f>
        <v>-1000000</v>
      </c>
      <c r="N7" s="329">
        <v>0</v>
      </c>
    </row>
    <row r="8" spans="1:14" ht="16.5" customHeight="1" x14ac:dyDescent="0.55000000000000004">
      <c r="A8" s="82"/>
      <c r="B8" s="536" t="s">
        <v>26</v>
      </c>
      <c r="C8" s="332">
        <v>2568</v>
      </c>
      <c r="D8" s="72">
        <f t="shared" si="0"/>
        <v>9558000</v>
      </c>
      <c r="E8" s="345"/>
      <c r="F8" s="72">
        <f t="shared" si="1"/>
        <v>2000000</v>
      </c>
      <c r="G8" s="81">
        <v>0.01</v>
      </c>
      <c r="H8" s="71">
        <v>1000000</v>
      </c>
      <c r="I8" s="71">
        <v>1000000</v>
      </c>
      <c r="J8" s="71">
        <v>1000000</v>
      </c>
      <c r="K8" s="71">
        <v>-1000000</v>
      </c>
      <c r="L8" s="71">
        <v>-1000000</v>
      </c>
      <c r="M8" s="171">
        <f>-'4. Provision'!E20</f>
        <v>8558000</v>
      </c>
      <c r="N8" s="171">
        <f>'2. MKT'!G27+'2. MKT'!G62+'3. Investment'!G16</f>
        <v>0</v>
      </c>
    </row>
    <row r="9" spans="1:14" ht="16.5" customHeight="1" x14ac:dyDescent="0.55000000000000004">
      <c r="A9" s="1"/>
      <c r="B9" s="537"/>
      <c r="C9" s="331">
        <v>2569</v>
      </c>
      <c r="D9" s="69">
        <f t="shared" si="0"/>
        <v>9558000</v>
      </c>
      <c r="E9" s="346"/>
      <c r="F9" s="69">
        <f t="shared" si="1"/>
        <v>2000000</v>
      </c>
      <c r="G9" s="80">
        <v>0.01</v>
      </c>
      <c r="H9" s="68">
        <v>1000000</v>
      </c>
      <c r="I9" s="68">
        <v>1000000</v>
      </c>
      <c r="J9" s="68">
        <v>1000000</v>
      </c>
      <c r="K9" s="68">
        <v>-1000000</v>
      </c>
      <c r="L9" s="68">
        <v>-1000000</v>
      </c>
      <c r="M9" s="172">
        <f>-'4. Provision'!H20</f>
        <v>8558000</v>
      </c>
      <c r="N9" s="172">
        <f>+'2. MKT'!H27+'2. MKT'!H62+'3. Investment'!H16</f>
        <v>0</v>
      </c>
    </row>
    <row r="10" spans="1:14" ht="16.5" customHeight="1" thickBot="1" x14ac:dyDescent="0.6">
      <c r="A10" s="1"/>
      <c r="B10" s="537"/>
      <c r="C10" s="331">
        <v>2570</v>
      </c>
      <c r="D10" s="69">
        <f t="shared" si="0"/>
        <v>9558000</v>
      </c>
      <c r="E10" s="346"/>
      <c r="F10" s="69">
        <f t="shared" si="1"/>
        <v>2000000</v>
      </c>
      <c r="G10" s="80">
        <v>0.01</v>
      </c>
      <c r="H10" s="68">
        <v>1000000</v>
      </c>
      <c r="I10" s="68">
        <v>1000000</v>
      </c>
      <c r="J10" s="68">
        <v>1000000</v>
      </c>
      <c r="K10" s="68">
        <v>-1000000</v>
      </c>
      <c r="L10" s="68">
        <v>-1000000</v>
      </c>
      <c r="M10" s="172">
        <f>-'4. Provision'!K20</f>
        <v>8558000</v>
      </c>
      <c r="N10" s="172">
        <f>+'2. MKT'!I27+'2. MKT'!I62+'3. Investment'!I16</f>
        <v>0</v>
      </c>
    </row>
    <row r="11" spans="1:14" ht="16.5" customHeight="1" x14ac:dyDescent="0.55000000000000004">
      <c r="A11" s="78"/>
      <c r="B11" s="536" t="s">
        <v>98</v>
      </c>
      <c r="C11" s="332">
        <v>2568</v>
      </c>
      <c r="D11" s="72">
        <f t="shared" si="0"/>
        <v>8554000</v>
      </c>
      <c r="E11" s="345"/>
      <c r="F11" s="72">
        <f t="shared" si="1"/>
        <v>2000000</v>
      </c>
      <c r="G11" s="81">
        <v>0.01</v>
      </c>
      <c r="H11" s="71">
        <v>1000000</v>
      </c>
      <c r="I11" s="71">
        <v>1000000</v>
      </c>
      <c r="J11" s="71">
        <v>1000000</v>
      </c>
      <c r="K11" s="71">
        <v>-1000000</v>
      </c>
      <c r="L11" s="71">
        <v>-1000000</v>
      </c>
      <c r="M11" s="171">
        <f>-'4. Provision'!F20</f>
        <v>7554000</v>
      </c>
      <c r="N11" s="171">
        <f>+'2. MKT'!K27+'2. MKT'!K62+'3. Investment'!K16</f>
        <v>0</v>
      </c>
    </row>
    <row r="12" spans="1:14" ht="16.5" customHeight="1" x14ac:dyDescent="0.55000000000000004">
      <c r="A12" s="1"/>
      <c r="B12" s="537"/>
      <c r="C12" s="331">
        <v>2569</v>
      </c>
      <c r="D12" s="69">
        <f t="shared" si="0"/>
        <v>8458000</v>
      </c>
      <c r="E12" s="346"/>
      <c r="F12" s="69">
        <f t="shared" si="1"/>
        <v>2000000</v>
      </c>
      <c r="G12" s="80">
        <v>0.01</v>
      </c>
      <c r="H12" s="68">
        <v>1000000</v>
      </c>
      <c r="I12" s="68">
        <v>1000000</v>
      </c>
      <c r="J12" s="68">
        <v>1000000</v>
      </c>
      <c r="K12" s="68">
        <v>-1000000</v>
      </c>
      <c r="L12" s="68">
        <v>-1000000</v>
      </c>
      <c r="M12" s="172">
        <f>-'4. Provision'!I20</f>
        <v>7458000</v>
      </c>
      <c r="N12" s="172">
        <f>+'2. MKT'!L27+'2. MKT'!L62+'3. Investment'!L16</f>
        <v>0</v>
      </c>
    </row>
    <row r="13" spans="1:14" ht="18.600000000000001" customHeight="1" thickBot="1" x14ac:dyDescent="0.6">
      <c r="A13" s="1"/>
      <c r="B13" s="538"/>
      <c r="C13" s="330">
        <v>2570</v>
      </c>
      <c r="D13" s="65">
        <f t="shared" si="0"/>
        <v>8458000</v>
      </c>
      <c r="E13" s="347"/>
      <c r="F13" s="65">
        <f t="shared" si="1"/>
        <v>2000000</v>
      </c>
      <c r="G13" s="79">
        <v>0.01</v>
      </c>
      <c r="H13" s="64">
        <v>1000000</v>
      </c>
      <c r="I13" s="64">
        <v>1000000</v>
      </c>
      <c r="J13" s="64">
        <v>1000000</v>
      </c>
      <c r="K13" s="64">
        <v>-1000000</v>
      </c>
      <c r="L13" s="64">
        <v>-1000000</v>
      </c>
      <c r="M13" s="173">
        <f>-'4. Provision'!L20</f>
        <v>7458000</v>
      </c>
      <c r="N13" s="173">
        <f>+'2. MKT'!M27+'2. MKT'!M62+'3. Investment'!M16</f>
        <v>0</v>
      </c>
    </row>
    <row r="14" spans="1:14" ht="16.649999999999999" customHeight="1" x14ac:dyDescent="0.55000000000000004">
      <c r="A14" s="45" t="s">
        <v>130</v>
      </c>
      <c r="J14" s="1"/>
      <c r="K14" s="63"/>
      <c r="L14" s="1"/>
      <c r="M14" s="1"/>
    </row>
    <row r="15" spans="1:14" ht="18.600000000000001" customHeight="1" x14ac:dyDescent="0.55000000000000004">
      <c r="A15" s="289" t="s">
        <v>4</v>
      </c>
      <c r="B15" s="288" t="s">
        <v>129</v>
      </c>
      <c r="K15" s="63"/>
      <c r="L15" s="1"/>
      <c r="M15" s="1"/>
    </row>
    <row r="16" spans="1:14" ht="23.4" thickBot="1" x14ac:dyDescent="0.6">
      <c r="A16" s="1"/>
    </row>
    <row r="17" spans="1:16" ht="45" x14ac:dyDescent="0.55000000000000004">
      <c r="A17" s="1"/>
      <c r="B17" s="370" t="s">
        <v>29</v>
      </c>
      <c r="C17" s="370" t="s">
        <v>28</v>
      </c>
      <c r="D17" s="370" t="s">
        <v>224</v>
      </c>
      <c r="E17" s="374"/>
      <c r="F17" s="370" t="s">
        <v>226</v>
      </c>
      <c r="K17" s="1"/>
      <c r="L17" s="1"/>
    </row>
    <row r="18" spans="1:16" ht="33.6" customHeight="1" thickBot="1" x14ac:dyDescent="0.6">
      <c r="A18" s="1"/>
      <c r="B18" s="75"/>
      <c r="C18" s="76"/>
      <c r="D18" s="75" t="s">
        <v>225</v>
      </c>
      <c r="E18" s="1"/>
      <c r="F18" s="75" t="s">
        <v>219</v>
      </c>
      <c r="K18" s="1"/>
      <c r="L18" s="1"/>
    </row>
    <row r="19" spans="1:16" ht="16.5" customHeight="1" thickBot="1" x14ac:dyDescent="0.6">
      <c r="A19" s="1"/>
      <c r="B19" s="369" t="s">
        <v>27</v>
      </c>
      <c r="C19" s="83">
        <v>2567</v>
      </c>
      <c r="D19" s="74">
        <v>1000000</v>
      </c>
      <c r="E19" s="348"/>
      <c r="F19" s="71">
        <v>100000</v>
      </c>
      <c r="K19" s="1"/>
      <c r="L19" s="1"/>
    </row>
    <row r="20" spans="1:16" ht="16.5" customHeight="1" x14ac:dyDescent="0.55000000000000004">
      <c r="A20" s="1"/>
      <c r="B20" s="536" t="s">
        <v>26</v>
      </c>
      <c r="C20" s="332">
        <v>2568</v>
      </c>
      <c r="D20" s="73">
        <f t="shared" ref="D20:D25" si="2">D8-F20</f>
        <v>9458000</v>
      </c>
      <c r="E20" s="349"/>
      <c r="F20" s="71">
        <v>100000</v>
      </c>
      <c r="K20" s="1"/>
      <c r="L20" s="1"/>
    </row>
    <row r="21" spans="1:16" ht="16.5" customHeight="1" x14ac:dyDescent="0.55000000000000004">
      <c r="B21" s="537"/>
      <c r="C21" s="331">
        <v>2569</v>
      </c>
      <c r="D21" s="70">
        <f t="shared" si="2"/>
        <v>9458000</v>
      </c>
      <c r="E21" s="349"/>
      <c r="F21" s="68">
        <v>100000</v>
      </c>
      <c r="K21" s="1"/>
      <c r="L21" s="1"/>
    </row>
    <row r="22" spans="1:16" ht="16.5" customHeight="1" thickBot="1" x14ac:dyDescent="0.6">
      <c r="B22" s="537"/>
      <c r="C22" s="331">
        <v>2570</v>
      </c>
      <c r="D22" s="67">
        <f t="shared" si="2"/>
        <v>9458000</v>
      </c>
      <c r="E22" s="349"/>
      <c r="F22" s="68">
        <v>100000</v>
      </c>
      <c r="K22" s="1"/>
      <c r="L22" s="1"/>
    </row>
    <row r="23" spans="1:16" ht="16.5" customHeight="1" x14ac:dyDescent="0.55000000000000004">
      <c r="B23" s="536" t="s">
        <v>98</v>
      </c>
      <c r="C23" s="332">
        <v>2568</v>
      </c>
      <c r="D23" s="73">
        <f t="shared" si="2"/>
        <v>8454000</v>
      </c>
      <c r="E23" s="349"/>
      <c r="F23" s="71">
        <v>100000</v>
      </c>
    </row>
    <row r="24" spans="1:16" ht="16.5" customHeight="1" x14ac:dyDescent="0.55000000000000004">
      <c r="B24" s="537"/>
      <c r="C24" s="331">
        <v>2569</v>
      </c>
      <c r="D24" s="70">
        <f t="shared" si="2"/>
        <v>8358000</v>
      </c>
      <c r="E24" s="349"/>
      <c r="F24" s="68">
        <v>100000</v>
      </c>
    </row>
    <row r="25" spans="1:16" ht="16.5" customHeight="1" thickBot="1" x14ac:dyDescent="0.6">
      <c r="B25" s="538"/>
      <c r="C25" s="330">
        <v>2570</v>
      </c>
      <c r="D25" s="67">
        <f t="shared" si="2"/>
        <v>8358000</v>
      </c>
      <c r="E25" s="350"/>
      <c r="F25" s="64">
        <v>100000</v>
      </c>
    </row>
    <row r="28" spans="1:16" ht="16.5" customHeight="1" x14ac:dyDescent="0.55000000000000004">
      <c r="P28" s="377"/>
    </row>
  </sheetData>
  <mergeCells count="5">
    <mergeCell ref="B5:B6"/>
    <mergeCell ref="B8:B10"/>
    <mergeCell ref="B11:B13"/>
    <mergeCell ref="B20:B22"/>
    <mergeCell ref="B23:B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L25"/>
  <sheetViews>
    <sheetView zoomScale="58" workbookViewId="0">
      <selection activeCell="C25" sqref="C25"/>
    </sheetView>
  </sheetViews>
  <sheetFormatPr defaultColWidth="8.8984375" defaultRowHeight="22.8" x14ac:dyDescent="0.55000000000000004"/>
  <cols>
    <col min="1" max="1" width="8.3984375" customWidth="1"/>
    <col min="2" max="2" width="4.3984375" customWidth="1"/>
    <col min="3" max="3" width="82.5" bestFit="1" customWidth="1"/>
    <col min="4" max="4" width="16.09765625" customWidth="1"/>
    <col min="5" max="6" width="15.8984375" customWidth="1"/>
    <col min="7" max="7" width="3" customWidth="1"/>
    <col min="8" max="9" width="15.8984375" customWidth="1"/>
    <col min="10" max="10" width="2.59765625" customWidth="1"/>
    <col min="11" max="12" width="15.8984375" customWidth="1"/>
  </cols>
  <sheetData>
    <row r="1" spans="1:12" x14ac:dyDescent="0.55000000000000004">
      <c r="A1" s="45"/>
      <c r="B1" s="61" t="s">
        <v>58</v>
      </c>
      <c r="C1" s="45"/>
      <c r="D1" s="45"/>
      <c r="E1" s="45"/>
      <c r="F1" s="45"/>
      <c r="G1" s="45"/>
      <c r="H1" s="45"/>
      <c r="I1" s="45"/>
      <c r="J1" s="45"/>
    </row>
    <row r="2" spans="1:12" x14ac:dyDescent="0.55000000000000004">
      <c r="A2" s="60"/>
      <c r="B2" s="60"/>
      <c r="C2" s="461" t="s">
        <v>88</v>
      </c>
      <c r="D2" s="461"/>
      <c r="E2" s="461"/>
      <c r="F2" s="461"/>
      <c r="G2" s="461"/>
      <c r="H2" s="461"/>
      <c r="I2" s="461"/>
      <c r="J2" s="60"/>
    </row>
    <row r="3" spans="1:12" x14ac:dyDescent="0.55000000000000004">
      <c r="A3" s="60"/>
      <c r="B3" s="60"/>
      <c r="C3" s="461"/>
      <c r="D3" s="461"/>
      <c r="E3" s="461"/>
      <c r="F3" s="461"/>
      <c r="G3" s="461"/>
      <c r="H3" s="461"/>
      <c r="I3" s="461"/>
      <c r="J3" s="60"/>
    </row>
    <row r="4" spans="1:12" ht="23.4" thickBot="1" x14ac:dyDescent="0.6">
      <c r="A4" s="4"/>
      <c r="B4" s="539" t="s">
        <v>57</v>
      </c>
      <c r="C4" s="539"/>
      <c r="D4" s="4"/>
      <c r="E4" s="4"/>
      <c r="F4" s="4"/>
      <c r="G4" s="4"/>
      <c r="H4" s="4"/>
      <c r="I4" s="4"/>
      <c r="J4" s="4"/>
    </row>
    <row r="5" spans="1:12" x14ac:dyDescent="0.55000000000000004">
      <c r="A5" s="45"/>
      <c r="B5" s="540" t="s">
        <v>56</v>
      </c>
      <c r="C5" s="541"/>
      <c r="D5" s="429" t="s">
        <v>143</v>
      </c>
      <c r="E5" s="532">
        <v>2568</v>
      </c>
      <c r="F5" s="533"/>
      <c r="H5" s="532">
        <v>2569</v>
      </c>
      <c r="I5" s="533"/>
      <c r="K5" s="525">
        <v>2570</v>
      </c>
      <c r="L5" s="526"/>
    </row>
    <row r="6" spans="1:12" ht="22.65" customHeight="1" thickBot="1" x14ac:dyDescent="0.6">
      <c r="A6" s="45"/>
      <c r="B6" s="542"/>
      <c r="C6" s="543"/>
      <c r="D6" s="528"/>
      <c r="E6" s="295" t="s">
        <v>26</v>
      </c>
      <c r="F6" s="296" t="s">
        <v>98</v>
      </c>
      <c r="H6" s="295" t="s">
        <v>26</v>
      </c>
      <c r="I6" s="296" t="s">
        <v>98</v>
      </c>
      <c r="K6" s="295" t="s">
        <v>26</v>
      </c>
      <c r="L6" s="296" t="s">
        <v>98</v>
      </c>
    </row>
    <row r="7" spans="1:12" ht="17.399999999999999" hidden="1" customHeight="1" thickBot="1" x14ac:dyDescent="0.6">
      <c r="A7" s="117"/>
      <c r="B7" s="544"/>
      <c r="C7" s="545"/>
      <c r="D7" s="116"/>
      <c r="E7" s="116"/>
      <c r="F7" s="116"/>
      <c r="G7" s="118"/>
      <c r="H7" s="116"/>
      <c r="I7" s="116"/>
      <c r="J7" s="117"/>
      <c r="K7" s="116"/>
      <c r="L7" s="116"/>
    </row>
    <row r="8" spans="1:12" x14ac:dyDescent="0.55000000000000004">
      <c r="A8" s="45"/>
      <c r="B8" s="115">
        <v>1</v>
      </c>
      <c r="C8" s="114" t="s">
        <v>52</v>
      </c>
      <c r="D8" s="197">
        <f>D9+D15</f>
        <v>6000000</v>
      </c>
      <c r="E8" s="198">
        <f>E9+E15</f>
        <v>15458000</v>
      </c>
      <c r="F8" s="198">
        <f>F9+F15</f>
        <v>14454000</v>
      </c>
      <c r="G8" s="199"/>
      <c r="H8" s="198">
        <f>H9+H15</f>
        <v>24916000</v>
      </c>
      <c r="I8" s="198">
        <f>I9+I15</f>
        <v>22812000</v>
      </c>
      <c r="J8" s="45"/>
      <c r="K8" s="198">
        <f>K9+K15</f>
        <v>34374000</v>
      </c>
      <c r="L8" s="198">
        <f>L9+L15</f>
        <v>31170000</v>
      </c>
    </row>
    <row r="9" spans="1:12" x14ac:dyDescent="0.55000000000000004">
      <c r="A9" s="45"/>
      <c r="B9" s="208">
        <v>2</v>
      </c>
      <c r="C9" s="98" t="s">
        <v>214</v>
      </c>
      <c r="D9" s="106">
        <v>5000000</v>
      </c>
      <c r="E9" s="109">
        <f>SUM(D9,E10:E14)</f>
        <v>14458000</v>
      </c>
      <c r="F9" s="109">
        <f>SUM(D9,F10:F14)</f>
        <v>13454000</v>
      </c>
      <c r="G9" s="107"/>
      <c r="H9" s="109">
        <f>E9+SUM(H10:H14)</f>
        <v>23916000</v>
      </c>
      <c r="I9" s="109">
        <f>F9+SUM(I10:I14)</f>
        <v>21812000</v>
      </c>
      <c r="J9" s="45"/>
      <c r="K9" s="109">
        <f>H9+SUM(K10:K14)</f>
        <v>33374000</v>
      </c>
      <c r="L9" s="109">
        <f>I9+SUM(L10:L14)</f>
        <v>30170000</v>
      </c>
    </row>
    <row r="10" spans="1:12" x14ac:dyDescent="0.55000000000000004">
      <c r="A10" s="45"/>
      <c r="B10" s="99"/>
      <c r="C10" s="104" t="s">
        <v>222</v>
      </c>
      <c r="D10" s="112"/>
      <c r="E10" s="109">
        <f>'5. Profit'!$D20</f>
        <v>9458000</v>
      </c>
      <c r="F10" s="109">
        <f>'5. Profit'!$D23</f>
        <v>8454000</v>
      </c>
      <c r="G10" s="107"/>
      <c r="H10" s="109">
        <f>'5. Profit'!$D21</f>
        <v>9458000</v>
      </c>
      <c r="I10" s="109">
        <f>'5. Profit'!$D24</f>
        <v>8358000</v>
      </c>
      <c r="J10" s="45"/>
      <c r="K10" s="109">
        <f>'5. Profit'!$D22</f>
        <v>9458000</v>
      </c>
      <c r="L10" s="109">
        <f>'5. Profit'!$D25</f>
        <v>8358000</v>
      </c>
    </row>
    <row r="11" spans="1:12" x14ac:dyDescent="0.55000000000000004">
      <c r="A11" s="45"/>
      <c r="B11" s="91"/>
      <c r="C11" s="113" t="s">
        <v>93</v>
      </c>
      <c r="D11" s="112"/>
      <c r="E11" s="328">
        <f>'2. MKT'!G55+'3. Investment'!G17</f>
        <v>0</v>
      </c>
      <c r="F11" s="328">
        <f>'2. MKT'!K55+'3. Investment'!K17</f>
        <v>0</v>
      </c>
      <c r="G11" s="107"/>
      <c r="H11" s="109">
        <f>'2. MKT'!H55+'3. Investment'!H17</f>
        <v>0</v>
      </c>
      <c r="I11" s="109">
        <f>'2. MKT'!L55+'3. Investment'!L17</f>
        <v>0</v>
      </c>
      <c r="J11" s="45"/>
      <c r="K11" s="109">
        <f>+'2. MKT'!I55+'3. Investment'!I17</f>
        <v>0</v>
      </c>
      <c r="L11" s="109">
        <f>+'2. MKT'!M55+'3. Investment'!M17</f>
        <v>0</v>
      </c>
    </row>
    <row r="12" spans="1:12" x14ac:dyDescent="0.55000000000000004">
      <c r="A12" s="45"/>
      <c r="B12" s="208"/>
      <c r="C12" s="113" t="s">
        <v>51</v>
      </c>
      <c r="D12" s="112"/>
      <c r="E12" s="105">
        <v>0</v>
      </c>
      <c r="F12" s="105">
        <v>0</v>
      </c>
      <c r="G12" s="107"/>
      <c r="H12" s="105">
        <v>0</v>
      </c>
      <c r="I12" s="105">
        <v>0</v>
      </c>
      <c r="J12" s="45"/>
      <c r="K12" s="105">
        <v>0</v>
      </c>
      <c r="L12" s="105">
        <v>0</v>
      </c>
    </row>
    <row r="13" spans="1:12" x14ac:dyDescent="0.55000000000000004">
      <c r="A13" s="45"/>
      <c r="B13" s="99"/>
      <c r="C13" s="113" t="s">
        <v>91</v>
      </c>
      <c r="D13" s="112"/>
      <c r="E13" s="102">
        <v>0</v>
      </c>
      <c r="F13" s="102">
        <v>0</v>
      </c>
      <c r="G13" s="101"/>
      <c r="H13" s="102">
        <v>0</v>
      </c>
      <c r="I13" s="102">
        <v>0</v>
      </c>
      <c r="J13" s="205"/>
      <c r="K13" s="102">
        <v>0</v>
      </c>
      <c r="L13" s="102">
        <v>0</v>
      </c>
    </row>
    <row r="14" spans="1:12" x14ac:dyDescent="0.55000000000000004">
      <c r="A14" s="45"/>
      <c r="B14" s="90"/>
      <c r="C14" s="203" t="s">
        <v>215</v>
      </c>
      <c r="D14" s="112"/>
      <c r="E14" s="201">
        <v>0</v>
      </c>
      <c r="F14" s="201">
        <v>0</v>
      </c>
      <c r="G14" s="209"/>
      <c r="H14" s="201">
        <v>0</v>
      </c>
      <c r="I14" s="201">
        <v>0</v>
      </c>
      <c r="J14" s="206"/>
      <c r="K14" s="201">
        <v>0</v>
      </c>
      <c r="L14" s="201">
        <v>0</v>
      </c>
    </row>
    <row r="15" spans="1:12" x14ac:dyDescent="0.55000000000000004">
      <c r="A15" s="45"/>
      <c r="B15" s="287">
        <v>3</v>
      </c>
      <c r="C15" s="111" t="s">
        <v>50</v>
      </c>
      <c r="D15" s="106">
        <v>1000000</v>
      </c>
      <c r="E15" s="109">
        <f>$D15+SUM(E16:E17)</f>
        <v>1000000</v>
      </c>
      <c r="F15" s="109">
        <f>$D15+SUM(F16:F17)</f>
        <v>1000000</v>
      </c>
      <c r="G15" s="210"/>
      <c r="H15" s="109">
        <f>E15+SUM(H16:H17)</f>
        <v>1000000</v>
      </c>
      <c r="I15" s="109">
        <f>F15+SUM(I16:I17)</f>
        <v>1000000</v>
      </c>
      <c r="J15" s="45"/>
      <c r="K15" s="109">
        <f>H15+SUM(K16:K17)</f>
        <v>1000000</v>
      </c>
      <c r="L15" s="109">
        <f>I15+SUM(L16:L17)</f>
        <v>1000000</v>
      </c>
    </row>
    <row r="16" spans="1:12" x14ac:dyDescent="0.55000000000000004">
      <c r="A16" s="45"/>
      <c r="B16" s="287"/>
      <c r="C16" s="203" t="s">
        <v>125</v>
      </c>
      <c r="D16" s="112"/>
      <c r="E16" s="201">
        <v>0</v>
      </c>
      <c r="F16" s="201">
        <v>0</v>
      </c>
      <c r="G16" s="202"/>
      <c r="H16" s="201">
        <v>0</v>
      </c>
      <c r="I16" s="201">
        <v>0</v>
      </c>
      <c r="J16" s="212"/>
      <c r="K16" s="201">
        <v>0</v>
      </c>
      <c r="L16" s="201">
        <v>0</v>
      </c>
    </row>
    <row r="17" spans="1:12" x14ac:dyDescent="0.55000000000000004">
      <c r="A17" s="45"/>
      <c r="B17" s="99"/>
      <c r="C17" s="204" t="s">
        <v>126</v>
      </c>
      <c r="D17" s="112"/>
      <c r="E17" s="201">
        <v>0</v>
      </c>
      <c r="F17" s="201">
        <v>0</v>
      </c>
      <c r="G17" s="202"/>
      <c r="H17" s="201">
        <v>0</v>
      </c>
      <c r="I17" s="201">
        <v>0</v>
      </c>
      <c r="J17" s="212"/>
      <c r="K17" s="201">
        <v>0</v>
      </c>
      <c r="L17" s="201">
        <v>0</v>
      </c>
    </row>
    <row r="18" spans="1:12" x14ac:dyDescent="0.55000000000000004">
      <c r="A18" s="45"/>
      <c r="B18" s="99">
        <v>4</v>
      </c>
      <c r="C18" s="110" t="s">
        <v>49</v>
      </c>
      <c r="D18" s="108">
        <f>SUM(D19:D21)</f>
        <v>3000000</v>
      </c>
      <c r="E18" s="109">
        <f>SUM(E19:E21)</f>
        <v>2000012</v>
      </c>
      <c r="F18" s="109">
        <f>SUM(F19:F21)</f>
        <v>2000015</v>
      </c>
      <c r="G18" s="107"/>
      <c r="H18" s="109">
        <f>SUM(H19:H21)</f>
        <v>2000013</v>
      </c>
      <c r="I18" s="109">
        <f>SUM(I19:I21)</f>
        <v>2000016</v>
      </c>
      <c r="J18" s="213"/>
      <c r="K18" s="109">
        <f>SUM(K19:K21)</f>
        <v>2000014</v>
      </c>
      <c r="L18" s="109">
        <f>SUM(L19:L21)</f>
        <v>2000017</v>
      </c>
    </row>
    <row r="19" spans="1:12" x14ac:dyDescent="0.55000000000000004">
      <c r="A19" s="45"/>
      <c r="B19" s="91"/>
      <c r="C19" s="103" t="s">
        <v>48</v>
      </c>
      <c r="D19" s="100">
        <v>1000000</v>
      </c>
      <c r="E19" s="102">
        <v>1000000</v>
      </c>
      <c r="F19" s="102">
        <v>1000000</v>
      </c>
      <c r="G19" s="101"/>
      <c r="H19" s="102">
        <v>1000000</v>
      </c>
      <c r="I19" s="102">
        <v>1000000</v>
      </c>
      <c r="J19" s="213"/>
      <c r="K19" s="102">
        <v>1000000</v>
      </c>
      <c r="L19" s="102">
        <v>1000000</v>
      </c>
    </row>
    <row r="20" spans="1:12" x14ac:dyDescent="0.55000000000000004">
      <c r="A20" s="45"/>
      <c r="B20" s="208"/>
      <c r="C20" s="104" t="s">
        <v>47</v>
      </c>
      <c r="D20" s="100">
        <v>1000000</v>
      </c>
      <c r="E20" s="109">
        <f>'2. MKT'!G32</f>
        <v>12</v>
      </c>
      <c r="F20" s="109">
        <f>'2. MKT'!K32</f>
        <v>15</v>
      </c>
      <c r="G20" s="101"/>
      <c r="H20" s="109">
        <f>'2. MKT'!H32</f>
        <v>13</v>
      </c>
      <c r="I20" s="109">
        <f>'2. MKT'!L32</f>
        <v>16</v>
      </c>
      <c r="J20" s="213"/>
      <c r="K20" s="109">
        <f>'2. MKT'!I32</f>
        <v>14</v>
      </c>
      <c r="L20" s="109">
        <f>'2. MKT'!M32</f>
        <v>17</v>
      </c>
    </row>
    <row r="21" spans="1:12" x14ac:dyDescent="0.55000000000000004">
      <c r="A21" s="45"/>
      <c r="B21" s="99"/>
      <c r="C21" s="103" t="s">
        <v>46</v>
      </c>
      <c r="D21" s="420">
        <v>1000000</v>
      </c>
      <c r="E21" s="421">
        <v>1000000</v>
      </c>
      <c r="F21" s="421">
        <v>1000000</v>
      </c>
      <c r="G21" s="101"/>
      <c r="H21" s="102">
        <v>1000000</v>
      </c>
      <c r="I21" s="102">
        <v>1000000</v>
      </c>
      <c r="J21" s="213"/>
      <c r="K21" s="102">
        <v>1000000</v>
      </c>
      <c r="L21" s="102">
        <v>1000000</v>
      </c>
    </row>
    <row r="22" spans="1:12" x14ac:dyDescent="0.55000000000000004">
      <c r="A22" s="45"/>
      <c r="B22" s="99">
        <v>5</v>
      </c>
      <c r="C22" s="110" t="s">
        <v>45</v>
      </c>
      <c r="D22" s="96">
        <f>D9/D18</f>
        <v>1.6666666666666667</v>
      </c>
      <c r="E22" s="97">
        <f>E9/E18</f>
        <v>7.228956626260242</v>
      </c>
      <c r="F22" s="97">
        <f>F9/F18</f>
        <v>6.7269495478783909</v>
      </c>
      <c r="G22" s="47"/>
      <c r="H22" s="97">
        <f>H9/H18</f>
        <v>11.957922273505222</v>
      </c>
      <c r="I22" s="97">
        <f>I9/I18</f>
        <v>10.905912752697978</v>
      </c>
      <c r="J22" s="214"/>
      <c r="K22" s="97">
        <f>K9/K18</f>
        <v>16.686883191817657</v>
      </c>
      <c r="L22" s="97">
        <f>L9/L18</f>
        <v>15.084871778589882</v>
      </c>
    </row>
    <row r="23" spans="1:12" ht="23.4" thickBot="1" x14ac:dyDescent="0.6">
      <c r="A23" s="45"/>
      <c r="B23" s="88">
        <v>6</v>
      </c>
      <c r="C23" s="95" t="s">
        <v>44</v>
      </c>
      <c r="D23" s="93">
        <f>D8/D18</f>
        <v>2</v>
      </c>
      <c r="E23" s="94">
        <f>E8/E18</f>
        <v>7.7289536262782423</v>
      </c>
      <c r="F23" s="94">
        <f>F8/F18</f>
        <v>7.2269457979065157</v>
      </c>
      <c r="G23" s="211"/>
      <c r="H23" s="94">
        <f>H8/H18</f>
        <v>12.457919023526348</v>
      </c>
      <c r="I23" s="94">
        <f>I8/I18</f>
        <v>11.405908752729978</v>
      </c>
      <c r="J23" s="207"/>
      <c r="K23" s="94">
        <f>K8/K18</f>
        <v>17.186879691842158</v>
      </c>
      <c r="L23" s="94">
        <f>L8/L18</f>
        <v>15.584867528626006</v>
      </c>
    </row>
    <row r="24" spans="1:12" x14ac:dyDescent="0.55000000000000004">
      <c r="A24" s="45"/>
      <c r="B24" s="78"/>
      <c r="C24" s="77"/>
      <c r="D24" s="1"/>
      <c r="E24" s="1"/>
      <c r="F24" s="1"/>
      <c r="G24" s="1"/>
      <c r="H24" s="1"/>
      <c r="I24" s="1"/>
      <c r="J24" s="45"/>
    </row>
    <row r="25" spans="1:12" x14ac:dyDescent="0.55000000000000004">
      <c r="A25" s="45"/>
      <c r="B25" s="244"/>
      <c r="J25" s="45"/>
    </row>
  </sheetData>
  <mergeCells count="8">
    <mergeCell ref="K5:L5"/>
    <mergeCell ref="H5:I5"/>
    <mergeCell ref="E5:F5"/>
    <mergeCell ref="C2:I2"/>
    <mergeCell ref="C3:I3"/>
    <mergeCell ref="B4:C4"/>
    <mergeCell ref="B5:C7"/>
    <mergeCell ref="D5:D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9" tint="-0.249977111117893"/>
  </sheetPr>
  <dimension ref="B1:I16"/>
  <sheetViews>
    <sheetView zoomScale="85" zoomScaleNormal="85" workbookViewId="0">
      <selection activeCell="D7" sqref="D7"/>
    </sheetView>
  </sheetViews>
  <sheetFormatPr defaultRowHeight="22.8" x14ac:dyDescent="0.55000000000000004"/>
  <cols>
    <col min="2" max="2" width="10.09765625" customWidth="1"/>
    <col min="3" max="5" width="34.59765625" customWidth="1"/>
    <col min="6" max="6" width="67" customWidth="1"/>
    <col min="7" max="7" width="51.09765625" customWidth="1"/>
  </cols>
  <sheetData>
    <row r="1" spans="2:9" ht="24" x14ac:dyDescent="0.65">
      <c r="B1" s="151"/>
    </row>
    <row r="2" spans="2:9" x14ac:dyDescent="0.55000000000000004">
      <c r="B2" s="461" t="s">
        <v>221</v>
      </c>
      <c r="C2" s="461"/>
      <c r="D2" s="461"/>
      <c r="E2" s="461"/>
      <c r="F2" s="461"/>
      <c r="G2" s="461"/>
      <c r="H2" s="461"/>
      <c r="I2" s="461"/>
    </row>
    <row r="3" spans="2:9" x14ac:dyDescent="0.55000000000000004">
      <c r="B3" s="461" t="s">
        <v>220</v>
      </c>
      <c r="C3" s="461"/>
      <c r="D3" s="461"/>
      <c r="E3" s="461"/>
      <c r="F3" s="461"/>
      <c r="G3" s="461"/>
      <c r="H3" s="61"/>
      <c r="I3" s="61"/>
    </row>
    <row r="4" spans="2:9" x14ac:dyDescent="0.55000000000000004">
      <c r="B4" s="62"/>
      <c r="C4" s="62"/>
      <c r="D4" s="62"/>
      <c r="E4" s="62"/>
      <c r="F4" s="62"/>
      <c r="G4" s="62"/>
      <c r="H4" s="62"/>
      <c r="I4" s="62"/>
    </row>
    <row r="5" spans="2:9" x14ac:dyDescent="0.55000000000000004">
      <c r="B5" s="152" t="s">
        <v>66</v>
      </c>
      <c r="C5" s="152" t="s">
        <v>67</v>
      </c>
      <c r="D5" s="152" t="s">
        <v>68</v>
      </c>
      <c r="E5" s="152" t="s">
        <v>69</v>
      </c>
      <c r="F5" s="152" t="s">
        <v>70</v>
      </c>
      <c r="G5" s="152" t="s">
        <v>71</v>
      </c>
    </row>
    <row r="6" spans="2:9" x14ac:dyDescent="0.55000000000000004">
      <c r="B6" s="153">
        <v>1</v>
      </c>
      <c r="C6" s="153"/>
      <c r="D6" s="154"/>
      <c r="E6" s="154"/>
      <c r="F6" s="154"/>
      <c r="G6" s="154" t="s">
        <v>72</v>
      </c>
    </row>
    <row r="7" spans="2:9" x14ac:dyDescent="0.55000000000000004">
      <c r="B7" s="153">
        <v>2</v>
      </c>
      <c r="C7" s="153"/>
      <c r="D7" s="154"/>
      <c r="E7" s="154"/>
      <c r="F7" s="154"/>
      <c r="G7" s="155" t="s">
        <v>73</v>
      </c>
    </row>
    <row r="8" spans="2:9" x14ac:dyDescent="0.55000000000000004">
      <c r="B8" s="153">
        <v>3</v>
      </c>
      <c r="C8" s="153"/>
      <c r="D8" s="154"/>
      <c r="E8" s="154"/>
      <c r="F8" s="154"/>
      <c r="G8" s="154" t="s">
        <v>74</v>
      </c>
    </row>
    <row r="9" spans="2:9" x14ac:dyDescent="0.55000000000000004">
      <c r="B9" s="153">
        <v>4</v>
      </c>
      <c r="C9" s="153"/>
      <c r="D9" s="154"/>
      <c r="E9" s="154"/>
      <c r="F9" s="154"/>
      <c r="G9" s="154" t="s">
        <v>75</v>
      </c>
    </row>
    <row r="10" spans="2:9" x14ac:dyDescent="0.55000000000000004">
      <c r="B10" s="153">
        <v>5</v>
      </c>
      <c r="C10" s="153"/>
      <c r="D10" s="154"/>
      <c r="E10" s="154"/>
      <c r="F10" s="154"/>
      <c r="G10" s="154" t="s">
        <v>76</v>
      </c>
    </row>
    <row r="11" spans="2:9" x14ac:dyDescent="0.55000000000000004">
      <c r="B11" s="153" t="s">
        <v>77</v>
      </c>
      <c r="C11" s="153"/>
      <c r="D11" s="154"/>
      <c r="E11" s="154"/>
      <c r="F11" s="154"/>
      <c r="G11" s="154" t="s">
        <v>78</v>
      </c>
    </row>
    <row r="16" spans="2:9" x14ac:dyDescent="0.55000000000000004">
      <c r="C16" s="156"/>
    </row>
  </sheetData>
  <mergeCells count="3">
    <mergeCell ref="B2:G2"/>
    <mergeCell ref="H2:I2"/>
    <mergeCell ref="B3:G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f474601-e482-4f60-a19f-66dc261fa2ee">
      <Terms xmlns="http://schemas.microsoft.com/office/infopath/2007/PartnerControls"/>
    </lcf76f155ced4ddcb4097134ff3c332f>
    <_ip_UnifiedCompliancePolicyProperties xmlns="http://schemas.microsoft.com/sharepoint/v3" xsi:nil="true"/>
    <TaxCatchAll xmlns="1c029d3f-53e7-4407-b1ea-594827ca10f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B6912DA8E284CA7C98C7A2BCB0FAF" ma:contentTypeVersion="15" ma:contentTypeDescription="Create a new document." ma:contentTypeScope="" ma:versionID="f6cb1c094c6927afd23cf99bd225ed33">
  <xsd:schema xmlns:xsd="http://www.w3.org/2001/XMLSchema" xmlns:xs="http://www.w3.org/2001/XMLSchema" xmlns:p="http://schemas.microsoft.com/office/2006/metadata/properties" xmlns:ns1="http://schemas.microsoft.com/sharepoint/v3" xmlns:ns2="af474601-e482-4f60-a19f-66dc261fa2ee" xmlns:ns3="1c029d3f-53e7-4407-b1ea-594827ca10fa" targetNamespace="http://schemas.microsoft.com/office/2006/metadata/properties" ma:root="true" ma:fieldsID="414e0e7ce744d993d09f850ab7c72da2" ns1:_="" ns2:_="" ns3:_="">
    <xsd:import namespace="http://schemas.microsoft.com/sharepoint/v3"/>
    <xsd:import namespace="af474601-e482-4f60-a19f-66dc261fa2ee"/>
    <xsd:import namespace="1c029d3f-53e7-4407-b1ea-594827ca10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74601-e482-4f60-a19f-66dc261fa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fe10e5b-f383-4b7c-9baa-17d3242ed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29d3f-53e7-4407-b1ea-594827ca10f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cb83118-aa30-4c85-b036-7961efac1513}" ma:internalName="TaxCatchAll" ma:showField="CatchAllData" ma:web="1c029d3f-53e7-4407-b1ea-594827ca10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E0BDB3-DAB5-409E-84F2-D4E70CA77A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7193A2-B2CA-41FF-9731-E41AB8C0D77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f474601-e482-4f60-a19f-66dc261fa2ee"/>
    <ds:schemaRef ds:uri="1c029d3f-53e7-4407-b1ea-594827ca10fa"/>
  </ds:schemaRefs>
</ds:datastoreItem>
</file>

<file path=customXml/itemProps3.xml><?xml version="1.0" encoding="utf-8"?>
<ds:datastoreItem xmlns:ds="http://schemas.openxmlformats.org/officeDocument/2006/customXml" ds:itemID="{E7D3D95E-9A1E-4F27-BEE6-2E645AC89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1.1 CR_Base</vt:lpstr>
      <vt:lpstr>1.2 CR_Adverse</vt:lpstr>
      <vt:lpstr>2. MKT</vt:lpstr>
      <vt:lpstr>3. Investment</vt:lpstr>
      <vt:lpstr>4. Provision</vt:lpstr>
      <vt:lpstr>5. Profit</vt:lpstr>
      <vt:lpstr>6. BIS</vt:lpstr>
      <vt:lpstr>Bank_ContactPerson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รัฐพล แก้วตระการวงศ์</dc:creator>
  <cp:lastModifiedBy>Teerana Wongpunjalert (ตีรณา ว่องปัญจเลิศ)</cp:lastModifiedBy>
  <cp:lastPrinted>2022-12-24T15:18:05Z</cp:lastPrinted>
  <dcterms:created xsi:type="dcterms:W3CDTF">2020-08-03T10:20:21Z</dcterms:created>
  <dcterms:modified xsi:type="dcterms:W3CDTF">2025-01-02T08:30:43Z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0x010100137B6912DA8E284CA7C98C7A2BCB0FAF</vt:lpwstr>
  </property>
  <property fmtid="{D5CDD505-2E9C-101B-9397-08002B2CF9AE}" pid="3" name="MediaServiceImageTags">
    <vt:lpwstr/>
  </property>
  <property fmtid="{D5CDD505-2E9C-101B-9397-08002B2CF9AE}" pid="4" name="MSIP_Label_b93a4d6f-7563-4bfd-a710-320428f3a219_Enabled">
    <vt:lpwstr>true</vt:lpwstr>
  </property>
  <property fmtid="{D5CDD505-2E9C-101B-9397-08002B2CF9AE}" pid="5" name="MSIP_Label_b93a4d6f-7563-4bfd-a710-320428f3a219_SetDate">
    <vt:lpwstr>2025-01-09T11:14:26Z</vt:lpwstr>
  </property>
  <property fmtid="{D5CDD505-2E9C-101B-9397-08002B2CF9AE}" pid="6" name="MSIP_Label_b93a4d6f-7563-4bfd-a710-320428f3a219_Method">
    <vt:lpwstr>Privileged</vt:lpwstr>
  </property>
  <property fmtid="{D5CDD505-2E9C-101B-9397-08002B2CF9AE}" pid="7" name="MSIP_Label_b93a4d6f-7563-4bfd-a710-320428f3a219_Name">
    <vt:lpwstr>General</vt:lpwstr>
  </property>
  <property fmtid="{D5CDD505-2E9C-101B-9397-08002B2CF9AE}" pid="8" name="MSIP_Label_b93a4d6f-7563-4bfd-a710-320428f3a219_SiteId">
    <vt:lpwstr>db27cba9-535b-4797-bd0b-1b1d889f3898</vt:lpwstr>
  </property>
  <property fmtid="{D5CDD505-2E9C-101B-9397-08002B2CF9AE}" pid="9" name="MSIP_Label_b93a4d6f-7563-4bfd-a710-320428f3a219_ActionId">
    <vt:lpwstr>83ec31fb-211d-4f7c-9063-b50dc25d4ac6</vt:lpwstr>
  </property>
  <property fmtid="{D5CDD505-2E9C-101B-9397-08002B2CF9AE}" pid="10" name="MSIP_Label_b93a4d6f-7563-4bfd-a710-320428f3a219_ContentBits">
    <vt:lpwstr>0</vt:lpwstr>
  </property>
</Properties>
</file>