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aeu.github.io\record\"/>
    </mc:Choice>
  </mc:AlternateContent>
  <xr:revisionPtr revIDLastSave="0" documentId="13_ncr:1_{99093592-FBF7-46FE-8974-4C742C9C65B4}" xr6:coauthVersionLast="37" xr6:coauthVersionMax="37" xr10:uidLastSave="{00000000-0000-0000-0000-000000000000}"/>
  <bookViews>
    <workbookView xWindow="0" yWindow="0" windowWidth="20490" windowHeight="7500" xr2:uid="{8136DDE6-2A14-4426-AB5C-8D0CC7F241C8}"/>
  </bookViews>
  <sheets>
    <sheet name="10월" sheetId="9" r:id="rId1"/>
    <sheet name="9월" sheetId="4" r:id="rId2"/>
    <sheet name="8월" sheetId="1" r:id="rId3"/>
    <sheet name="7월" sheetId="8" r:id="rId4"/>
    <sheet name="9월 Daily Schedule" sheetId="7" r:id="rId5"/>
    <sheet name="coding" sheetId="6" r:id="rId6"/>
    <sheet name="할일 목록" sheetId="5" r:id="rId7"/>
    <sheet name="식단" sheetId="2" r:id="rId8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36" i="9" l="1"/>
  <c r="AA36" i="9"/>
  <c r="S36" i="9"/>
  <c r="N36" i="9"/>
  <c r="H36" i="9"/>
  <c r="N8" i="9" l="1"/>
  <c r="B40" i="9" l="1"/>
  <c r="B41" i="4"/>
  <c r="W34" i="9"/>
  <c r="AA33" i="9"/>
  <c r="W33" i="9"/>
  <c r="R33" i="9"/>
  <c r="N33" i="9"/>
  <c r="H33" i="9"/>
  <c r="AA32" i="9"/>
  <c r="W32" i="9"/>
  <c r="R32" i="9"/>
  <c r="N32" i="9"/>
  <c r="H32" i="9"/>
  <c r="AA31" i="9"/>
  <c r="W31" i="9"/>
  <c r="R31" i="9"/>
  <c r="N31" i="9"/>
  <c r="H31" i="9"/>
  <c r="AA30" i="9"/>
  <c r="W30" i="9"/>
  <c r="R30" i="9"/>
  <c r="N30" i="9"/>
  <c r="H30" i="9"/>
  <c r="AA29" i="9"/>
  <c r="W29" i="9"/>
  <c r="R29" i="9"/>
  <c r="N29" i="9"/>
  <c r="H29" i="9"/>
  <c r="AA28" i="9"/>
  <c r="W28" i="9"/>
  <c r="R28" i="9"/>
  <c r="N28" i="9"/>
  <c r="H28" i="9"/>
  <c r="AA27" i="9"/>
  <c r="W27" i="9"/>
  <c r="R27" i="9"/>
  <c r="N27" i="9"/>
  <c r="H27" i="9"/>
  <c r="AA26" i="9"/>
  <c r="W26" i="9"/>
  <c r="R26" i="9"/>
  <c r="N26" i="9"/>
  <c r="H26" i="9"/>
  <c r="AA25" i="9"/>
  <c r="W25" i="9"/>
  <c r="R25" i="9"/>
  <c r="N25" i="9"/>
  <c r="H25" i="9"/>
  <c r="AA24" i="9"/>
  <c r="W24" i="9"/>
  <c r="R24" i="9"/>
  <c r="N24" i="9"/>
  <c r="H24" i="9"/>
  <c r="AA23" i="9"/>
  <c r="W23" i="9"/>
  <c r="R23" i="9"/>
  <c r="N23" i="9"/>
  <c r="H23" i="9"/>
  <c r="AA22" i="9"/>
  <c r="W22" i="9"/>
  <c r="R22" i="9"/>
  <c r="N22" i="9"/>
  <c r="H22" i="9"/>
  <c r="AA21" i="9"/>
  <c r="W21" i="9"/>
  <c r="R21" i="9"/>
  <c r="N21" i="9"/>
  <c r="H21" i="9"/>
  <c r="AA20" i="9"/>
  <c r="W20" i="9"/>
  <c r="R20" i="9"/>
  <c r="N20" i="9"/>
  <c r="H20" i="9"/>
  <c r="AA19" i="9"/>
  <c r="W19" i="9"/>
  <c r="R19" i="9"/>
  <c r="N19" i="9"/>
  <c r="H19" i="9"/>
  <c r="AA18" i="9"/>
  <c r="W18" i="9"/>
  <c r="R18" i="9"/>
  <c r="N18" i="9"/>
  <c r="H18" i="9"/>
  <c r="AA17" i="9"/>
  <c r="W17" i="9"/>
  <c r="R17" i="9"/>
  <c r="N17" i="9"/>
  <c r="H17" i="9"/>
  <c r="AA16" i="9"/>
  <c r="W16" i="9"/>
  <c r="R16" i="9"/>
  <c r="N16" i="9"/>
  <c r="H16" i="9"/>
  <c r="AA15" i="9"/>
  <c r="W15" i="9"/>
  <c r="R15" i="9"/>
  <c r="N15" i="9"/>
  <c r="H15" i="9"/>
  <c r="AA14" i="9"/>
  <c r="W14" i="9"/>
  <c r="R14" i="9"/>
  <c r="N14" i="9"/>
  <c r="H14" i="9"/>
  <c r="AA13" i="9"/>
  <c r="W13" i="9"/>
  <c r="R13" i="9"/>
  <c r="N13" i="9"/>
  <c r="H13" i="9"/>
  <c r="AA12" i="9"/>
  <c r="W12" i="9"/>
  <c r="R12" i="9"/>
  <c r="N12" i="9"/>
  <c r="H12" i="9"/>
  <c r="AA11" i="9"/>
  <c r="W11" i="9"/>
  <c r="R11" i="9"/>
  <c r="N11" i="9"/>
  <c r="H11" i="9"/>
  <c r="AA10" i="9"/>
  <c r="W10" i="9"/>
  <c r="R10" i="9"/>
  <c r="N10" i="9"/>
  <c r="H10" i="9"/>
  <c r="AA9" i="9"/>
  <c r="W9" i="9"/>
  <c r="R9" i="9"/>
  <c r="N9" i="9"/>
  <c r="H9" i="9"/>
  <c r="AA8" i="9"/>
  <c r="W8" i="9"/>
  <c r="R8" i="9"/>
  <c r="H8" i="9"/>
  <c r="AA7" i="9"/>
  <c r="W7" i="9"/>
  <c r="R7" i="9"/>
  <c r="N7" i="9"/>
  <c r="H7" i="9"/>
  <c r="AA6" i="9"/>
  <c r="W6" i="9"/>
  <c r="R6" i="9"/>
  <c r="N6" i="9"/>
  <c r="H6" i="9"/>
  <c r="AA5" i="9"/>
  <c r="W5" i="9"/>
  <c r="R5" i="9"/>
  <c r="N5" i="9"/>
  <c r="H5" i="9"/>
  <c r="AA4" i="9"/>
  <c r="W4" i="9"/>
  <c r="R4" i="9"/>
  <c r="N4" i="9"/>
  <c r="H4" i="9"/>
  <c r="AA3" i="9"/>
  <c r="W3" i="9"/>
  <c r="R3" i="9"/>
  <c r="N3" i="9"/>
  <c r="H3" i="9"/>
  <c r="J30" i="4"/>
  <c r="J29" i="4"/>
  <c r="S22" i="9" l="1"/>
  <c r="R34" i="9"/>
  <c r="R35" i="9" s="1"/>
  <c r="R38" i="9" s="1"/>
  <c r="S16" i="9"/>
  <c r="AB16" i="9" s="1"/>
  <c r="AC16" i="9" s="1"/>
  <c r="S20" i="9"/>
  <c r="AB20" i="9" s="1"/>
  <c r="AC20" i="9" s="1"/>
  <c r="S28" i="9"/>
  <c r="AB28" i="9" s="1"/>
  <c r="AC28" i="9" s="1"/>
  <c r="S32" i="9"/>
  <c r="AB32" i="9" s="1"/>
  <c r="AC32" i="9" s="1"/>
  <c r="H34" i="9"/>
  <c r="H35" i="9" s="1"/>
  <c r="S10" i="9"/>
  <c r="AB10" i="9" s="1"/>
  <c r="AC10" i="9" s="1"/>
  <c r="S18" i="9"/>
  <c r="S26" i="9"/>
  <c r="AB26" i="9" s="1"/>
  <c r="AC26" i="9" s="1"/>
  <c r="AB22" i="9"/>
  <c r="AC22" i="9" s="1"/>
  <c r="AA34" i="9"/>
  <c r="AA35" i="9" s="1"/>
  <c r="AB18" i="9"/>
  <c r="AC18" i="9" s="1"/>
  <c r="S25" i="9"/>
  <c r="AB25" i="9" s="1"/>
  <c r="AC25" i="9" s="1"/>
  <c r="S15" i="9"/>
  <c r="AB15" i="9" s="1"/>
  <c r="AC15" i="9" s="1"/>
  <c r="S11" i="9"/>
  <c r="AB11" i="9" s="1"/>
  <c r="AC11" i="9" s="1"/>
  <c r="S23" i="9"/>
  <c r="AB23" i="9" s="1"/>
  <c r="AC23" i="9" s="1"/>
  <c r="S31" i="9"/>
  <c r="AB31" i="9" s="1"/>
  <c r="AC31" i="9" s="1"/>
  <c r="S4" i="9"/>
  <c r="AB4" i="9" s="1"/>
  <c r="AC4" i="9" s="1"/>
  <c r="S8" i="9"/>
  <c r="AB8" i="9" s="1"/>
  <c r="AC8" i="9" s="1"/>
  <c r="S19" i="9"/>
  <c r="AB19" i="9" s="1"/>
  <c r="AC19" i="9" s="1"/>
  <c r="S27" i="9"/>
  <c r="AB27" i="9" s="1"/>
  <c r="AC27" i="9" s="1"/>
  <c r="S30" i="9"/>
  <c r="AB30" i="9" s="1"/>
  <c r="AC30" i="9" s="1"/>
  <c r="S6" i="9"/>
  <c r="AB6" i="9" s="1"/>
  <c r="AC6" i="9" s="1"/>
  <c r="S7" i="9"/>
  <c r="AB7" i="9" s="1"/>
  <c r="AC7" i="9" s="1"/>
  <c r="S17" i="9"/>
  <c r="AB17" i="9" s="1"/>
  <c r="AC17" i="9" s="1"/>
  <c r="S5" i="9"/>
  <c r="AB5" i="9" s="1"/>
  <c r="AC5" i="9" s="1"/>
  <c r="S12" i="9"/>
  <c r="AB12" i="9" s="1"/>
  <c r="AC12" i="9" s="1"/>
  <c r="S33" i="9"/>
  <c r="AB33" i="9" s="1"/>
  <c r="AC33" i="9" s="1"/>
  <c r="S9" i="9"/>
  <c r="AB9" i="9" s="1"/>
  <c r="AC9" i="9" s="1"/>
  <c r="S13" i="9"/>
  <c r="AB13" i="9" s="1"/>
  <c r="AC13" i="9" s="1"/>
  <c r="S24" i="9"/>
  <c r="AB24" i="9" s="1"/>
  <c r="AC24" i="9" s="1"/>
  <c r="N34" i="9"/>
  <c r="N35" i="9" s="1"/>
  <c r="S14" i="9"/>
  <c r="AB14" i="9" s="1"/>
  <c r="AC14" i="9" s="1"/>
  <c r="S21" i="9"/>
  <c r="AB21" i="9" s="1"/>
  <c r="AC21" i="9" s="1"/>
  <c r="S29" i="9"/>
  <c r="AB29" i="9" s="1"/>
  <c r="AC29" i="9" s="1"/>
  <c r="S3" i="9"/>
  <c r="AB3" i="9" s="1"/>
  <c r="AC3" i="9" s="1"/>
  <c r="AA38" i="9" l="1"/>
  <c r="AC34" i="9"/>
  <c r="N38" i="9"/>
  <c r="H38" i="9"/>
  <c r="S34" i="9"/>
  <c r="S28" i="4"/>
  <c r="AA32" i="8"/>
  <c r="W32" i="8"/>
  <c r="R32" i="8"/>
  <c r="N32" i="8"/>
  <c r="H32" i="8"/>
  <c r="AA31" i="8"/>
  <c r="W31" i="8"/>
  <c r="R31" i="8"/>
  <c r="N31" i="8"/>
  <c r="H31" i="8"/>
  <c r="S31" i="8" s="1"/>
  <c r="AB31" i="8" s="1"/>
  <c r="AA30" i="8"/>
  <c r="W30" i="8"/>
  <c r="R30" i="8"/>
  <c r="N30" i="8"/>
  <c r="H30" i="8"/>
  <c r="AA29" i="8"/>
  <c r="W29" i="8"/>
  <c r="R29" i="8"/>
  <c r="N29" i="8"/>
  <c r="H29" i="8"/>
  <c r="AA28" i="8"/>
  <c r="W28" i="8"/>
  <c r="R28" i="8"/>
  <c r="N28" i="8"/>
  <c r="H28" i="8"/>
  <c r="AA27" i="8"/>
  <c r="W27" i="8"/>
  <c r="R27" i="8"/>
  <c r="N27" i="8"/>
  <c r="H27" i="8"/>
  <c r="S27" i="8" s="1"/>
  <c r="AB27" i="8" s="1"/>
  <c r="AA26" i="8"/>
  <c r="W26" i="8"/>
  <c r="R26" i="8"/>
  <c r="N26" i="8"/>
  <c r="H26" i="8"/>
  <c r="AA25" i="8"/>
  <c r="W25" i="8"/>
  <c r="R25" i="8"/>
  <c r="N25" i="8"/>
  <c r="J25" i="8"/>
  <c r="H25" i="8"/>
  <c r="S25" i="8" s="1"/>
  <c r="AB25" i="8" s="1"/>
  <c r="AA24" i="8"/>
  <c r="W24" i="8"/>
  <c r="R24" i="8"/>
  <c r="N24" i="8"/>
  <c r="H24" i="8"/>
  <c r="AA23" i="8"/>
  <c r="W23" i="8"/>
  <c r="R23" i="8"/>
  <c r="N23" i="8"/>
  <c r="H23" i="8"/>
  <c r="AA22" i="8"/>
  <c r="W22" i="8"/>
  <c r="R22" i="8"/>
  <c r="N22" i="8"/>
  <c r="H22" i="8"/>
  <c r="AA21" i="8"/>
  <c r="W21" i="8"/>
  <c r="R21" i="8"/>
  <c r="N21" i="8"/>
  <c r="H21" i="8"/>
  <c r="S21" i="8" s="1"/>
  <c r="AB21" i="8" s="1"/>
  <c r="AA20" i="8"/>
  <c r="W20" i="8"/>
  <c r="R20" i="8"/>
  <c r="N20" i="8"/>
  <c r="H20" i="8"/>
  <c r="AA19" i="8"/>
  <c r="W19" i="8"/>
  <c r="R19" i="8"/>
  <c r="J19" i="8"/>
  <c r="N19" i="8" s="1"/>
  <c r="H19" i="8"/>
  <c r="AA18" i="8"/>
  <c r="W18" i="8"/>
  <c r="R18" i="8"/>
  <c r="N18" i="8"/>
  <c r="H18" i="8"/>
  <c r="AA17" i="8"/>
  <c r="W17" i="8"/>
  <c r="R17" i="8"/>
  <c r="N17" i="8"/>
  <c r="H17" i="8"/>
  <c r="AA16" i="8"/>
  <c r="W16" i="8"/>
  <c r="R16" i="8"/>
  <c r="N16" i="8"/>
  <c r="H16" i="8"/>
  <c r="AA15" i="8"/>
  <c r="W15" i="8"/>
  <c r="R15" i="8"/>
  <c r="N15" i="8"/>
  <c r="H15" i="8"/>
  <c r="AA14" i="8"/>
  <c r="W14" i="8"/>
  <c r="R14" i="8"/>
  <c r="M14" i="8"/>
  <c r="N14" i="8" s="1"/>
  <c r="H14" i="8"/>
  <c r="AA13" i="8"/>
  <c r="W13" i="8"/>
  <c r="O13" i="8"/>
  <c r="R13" i="8" s="1"/>
  <c r="N13" i="8"/>
  <c r="K13" i="8"/>
  <c r="H13" i="8"/>
  <c r="X12" i="8"/>
  <c r="AA12" i="8" s="1"/>
  <c r="W12" i="8"/>
  <c r="R12" i="8"/>
  <c r="N12" i="8"/>
  <c r="H12" i="8"/>
  <c r="S12" i="8" s="1"/>
  <c r="AA11" i="8"/>
  <c r="W11" i="8"/>
  <c r="R11" i="8"/>
  <c r="N11" i="8"/>
  <c r="S11" i="8" s="1"/>
  <c r="AB11" i="8" s="1"/>
  <c r="H11" i="8"/>
  <c r="AA10" i="8"/>
  <c r="W10" i="8"/>
  <c r="R10" i="8"/>
  <c r="J10" i="8"/>
  <c r="N10" i="8" s="1"/>
  <c r="H10" i="8"/>
  <c r="AA9" i="8"/>
  <c r="W9" i="8"/>
  <c r="R9" i="8"/>
  <c r="N9" i="8"/>
  <c r="H9" i="8"/>
  <c r="AA8" i="8"/>
  <c r="W8" i="8"/>
  <c r="R8" i="8"/>
  <c r="N8" i="8"/>
  <c r="H8" i="8"/>
  <c r="AA7" i="8"/>
  <c r="W7" i="8"/>
  <c r="R7" i="8"/>
  <c r="J7" i="8"/>
  <c r="N7" i="8" s="1"/>
  <c r="H7" i="8"/>
  <c r="AA6" i="8"/>
  <c r="W6" i="8"/>
  <c r="R6" i="8"/>
  <c r="N6" i="8"/>
  <c r="H6" i="8"/>
  <c r="AA5" i="8"/>
  <c r="W5" i="8"/>
  <c r="R5" i="8"/>
  <c r="N5" i="8"/>
  <c r="H5" i="8"/>
  <c r="S5" i="8" s="1"/>
  <c r="AB5" i="8" s="1"/>
  <c r="AA4" i="8"/>
  <c r="W4" i="8"/>
  <c r="R4" i="8"/>
  <c r="N4" i="8"/>
  <c r="H4" i="8"/>
  <c r="AA3" i="8"/>
  <c r="W3" i="8"/>
  <c r="R3" i="8"/>
  <c r="N3" i="8"/>
  <c r="H3" i="8"/>
  <c r="W35" i="8" l="1"/>
  <c r="W36" i="8" s="1"/>
  <c r="S8" i="8"/>
  <c r="AB8" i="8" s="1"/>
  <c r="S9" i="8"/>
  <c r="AB9" i="8" s="1"/>
  <c r="S17" i="8"/>
  <c r="AB17" i="8" s="1"/>
  <c r="S18" i="8"/>
  <c r="AB18" i="8" s="1"/>
  <c r="S28" i="8"/>
  <c r="AB28" i="8" s="1"/>
  <c r="R35" i="8"/>
  <c r="R36" i="8" s="1"/>
  <c r="AB12" i="8"/>
  <c r="H35" i="8"/>
  <c r="H36" i="8" s="1"/>
  <c r="AA35" i="8"/>
  <c r="AA36" i="8" s="1"/>
  <c r="S6" i="8"/>
  <c r="AB6" i="8" s="1"/>
  <c r="S13" i="8"/>
  <c r="AB13" i="8" s="1"/>
  <c r="S22" i="8"/>
  <c r="AB22" i="8" s="1"/>
  <c r="S23" i="8"/>
  <c r="AB23" i="8" s="1"/>
  <c r="S26" i="8"/>
  <c r="AB26" i="8" s="1"/>
  <c r="S29" i="8"/>
  <c r="AB29" i="8" s="1"/>
  <c r="S32" i="8"/>
  <c r="AB32" i="8" s="1"/>
  <c r="N35" i="8"/>
  <c r="N36" i="8" s="1"/>
  <c r="S4" i="8"/>
  <c r="AB4" i="8" s="1"/>
  <c r="S7" i="8"/>
  <c r="AB7" i="8" s="1"/>
  <c r="S15" i="8"/>
  <c r="AB15" i="8" s="1"/>
  <c r="S16" i="8"/>
  <c r="AB16" i="8" s="1"/>
  <c r="S20" i="8"/>
  <c r="AB20" i="8" s="1"/>
  <c r="S24" i="8"/>
  <c r="AB24" i="8" s="1"/>
  <c r="S30" i="8"/>
  <c r="AB30" i="8" s="1"/>
  <c r="AC36" i="9"/>
  <c r="AC38" i="9" s="1"/>
  <c r="S35" i="9"/>
  <c r="AB34" i="9"/>
  <c r="S14" i="8"/>
  <c r="AB14" i="8" s="1"/>
  <c r="S10" i="8"/>
  <c r="AB10" i="8" s="1"/>
  <c r="S19" i="8"/>
  <c r="AB19" i="8" s="1"/>
  <c r="S3" i="8"/>
  <c r="S38" i="9" l="1"/>
  <c r="AC35" i="9"/>
  <c r="C40" i="9" s="1"/>
  <c r="AB35" i="9"/>
  <c r="AB3" i="8"/>
  <c r="AB35" i="8" s="1"/>
  <c r="AB36" i="8" s="1"/>
  <c r="S35" i="8"/>
  <c r="S36" i="8" s="1"/>
  <c r="J25" i="4"/>
  <c r="B40" i="4"/>
  <c r="M25" i="4"/>
  <c r="M24" i="4"/>
  <c r="J24" i="4"/>
  <c r="M23" i="4"/>
  <c r="J23" i="4"/>
  <c r="D40" i="9" l="1"/>
  <c r="J22" i="4"/>
  <c r="J21" i="4" l="1"/>
  <c r="J15" i="4" l="1"/>
  <c r="M14" i="4"/>
  <c r="A21" i="7" l="1"/>
  <c r="N8" i="4"/>
  <c r="O5" i="4"/>
  <c r="O6" i="4"/>
  <c r="O7" i="4"/>
  <c r="O9" i="4"/>
  <c r="O10" i="4"/>
  <c r="J8" i="4" l="1"/>
  <c r="M8" i="4" l="1"/>
  <c r="O8" i="4" s="1"/>
  <c r="AB22" i="1" l="1"/>
  <c r="AB19" i="1"/>
  <c r="AB12" i="1"/>
  <c r="AB29" i="1"/>
  <c r="AC29" i="4" l="1"/>
  <c r="AC22" i="4"/>
  <c r="AC19" i="4"/>
  <c r="AC12" i="4"/>
  <c r="AC33" i="4" l="1"/>
  <c r="X33" i="4"/>
  <c r="S33" i="4"/>
  <c r="O33" i="4"/>
  <c r="H33" i="4"/>
  <c r="AC32" i="4"/>
  <c r="X32" i="4"/>
  <c r="S32" i="4"/>
  <c r="O32" i="4"/>
  <c r="H32" i="4"/>
  <c r="AC31" i="4"/>
  <c r="X31" i="4"/>
  <c r="S31" i="4"/>
  <c r="O31" i="4"/>
  <c r="H31" i="4"/>
  <c r="AC30" i="4"/>
  <c r="X30" i="4"/>
  <c r="S30" i="4"/>
  <c r="O30" i="4"/>
  <c r="H30" i="4"/>
  <c r="X29" i="4"/>
  <c r="S29" i="4"/>
  <c r="O29" i="4"/>
  <c r="H29" i="4"/>
  <c r="AC28" i="4"/>
  <c r="X28" i="4"/>
  <c r="O28" i="4"/>
  <c r="H28" i="4"/>
  <c r="AC27" i="4"/>
  <c r="X27" i="4"/>
  <c r="S27" i="4"/>
  <c r="O27" i="4"/>
  <c r="H27" i="4"/>
  <c r="AC26" i="4"/>
  <c r="X26" i="4"/>
  <c r="S26" i="4"/>
  <c r="O26" i="4"/>
  <c r="H26" i="4"/>
  <c r="AC25" i="4"/>
  <c r="X25" i="4"/>
  <c r="S25" i="4"/>
  <c r="O25" i="4"/>
  <c r="H25" i="4"/>
  <c r="AC24" i="4"/>
  <c r="X24" i="4"/>
  <c r="S24" i="4"/>
  <c r="O24" i="4"/>
  <c r="H24" i="4"/>
  <c r="AC23" i="4"/>
  <c r="X23" i="4"/>
  <c r="S23" i="4"/>
  <c r="O23" i="4"/>
  <c r="H23" i="4"/>
  <c r="X22" i="4"/>
  <c r="S22" i="4"/>
  <c r="O22" i="4"/>
  <c r="H22" i="4"/>
  <c r="AC21" i="4"/>
  <c r="X21" i="4"/>
  <c r="S21" i="4"/>
  <c r="O21" i="4"/>
  <c r="H21" i="4"/>
  <c r="AC20" i="4"/>
  <c r="X20" i="4"/>
  <c r="S20" i="4"/>
  <c r="O20" i="4"/>
  <c r="H20" i="4"/>
  <c r="X19" i="4"/>
  <c r="S19" i="4"/>
  <c r="O19" i="4"/>
  <c r="H19" i="4"/>
  <c r="AC18" i="4"/>
  <c r="X18" i="4"/>
  <c r="S18" i="4"/>
  <c r="O18" i="4"/>
  <c r="H18" i="4"/>
  <c r="AC17" i="4"/>
  <c r="X17" i="4"/>
  <c r="S17" i="4"/>
  <c r="O17" i="4"/>
  <c r="H17" i="4"/>
  <c r="AC16" i="4"/>
  <c r="X16" i="4"/>
  <c r="S16" i="4"/>
  <c r="O16" i="4"/>
  <c r="H16" i="4"/>
  <c r="AC15" i="4"/>
  <c r="X15" i="4"/>
  <c r="S15" i="4"/>
  <c r="O15" i="4"/>
  <c r="H15" i="4"/>
  <c r="AC14" i="4"/>
  <c r="X14" i="4"/>
  <c r="S14" i="4"/>
  <c r="O14" i="4"/>
  <c r="H14" i="4"/>
  <c r="AC13" i="4"/>
  <c r="X13" i="4"/>
  <c r="S13" i="4"/>
  <c r="O13" i="4"/>
  <c r="H13" i="4"/>
  <c r="X12" i="4"/>
  <c r="S12" i="4"/>
  <c r="O12" i="4"/>
  <c r="H12" i="4"/>
  <c r="AC11" i="4"/>
  <c r="X11" i="4"/>
  <c r="S11" i="4"/>
  <c r="O11" i="4"/>
  <c r="H11" i="4"/>
  <c r="AC10" i="4"/>
  <c r="X10" i="4"/>
  <c r="S10" i="4"/>
  <c r="H10" i="4"/>
  <c r="AC9" i="4"/>
  <c r="X9" i="4"/>
  <c r="S9" i="4"/>
  <c r="H9" i="4"/>
  <c r="T9" i="4" s="1"/>
  <c r="AC8" i="4"/>
  <c r="X8" i="4"/>
  <c r="S8" i="4"/>
  <c r="H8" i="4"/>
  <c r="AC7" i="4"/>
  <c r="X7" i="4"/>
  <c r="S7" i="4"/>
  <c r="H7" i="4"/>
  <c r="AC6" i="4"/>
  <c r="X6" i="4"/>
  <c r="S6" i="4"/>
  <c r="H6" i="4"/>
  <c r="AC5" i="4"/>
  <c r="X5" i="4"/>
  <c r="S5" i="4"/>
  <c r="H5" i="4"/>
  <c r="AC4" i="4"/>
  <c r="X4" i="4"/>
  <c r="S4" i="4"/>
  <c r="O4" i="4"/>
  <c r="H4" i="4"/>
  <c r="AC3" i="4"/>
  <c r="X3" i="4"/>
  <c r="S3" i="4"/>
  <c r="O3" i="4"/>
  <c r="H3" i="4"/>
  <c r="T29" i="4" l="1"/>
  <c r="T33" i="4"/>
  <c r="X34" i="4"/>
  <c r="X35" i="4" s="1"/>
  <c r="X36" i="4" s="1"/>
  <c r="X38" i="4" s="1"/>
  <c r="T19" i="4"/>
  <c r="T31" i="4"/>
  <c r="T24" i="4"/>
  <c r="AD24" i="4" s="1"/>
  <c r="AE24" i="4" s="1"/>
  <c r="T27" i="4"/>
  <c r="AD27" i="4" s="1"/>
  <c r="AE27" i="4" s="1"/>
  <c r="T30" i="4"/>
  <c r="AD30" i="4" s="1"/>
  <c r="AE30" i="4" s="1"/>
  <c r="T13" i="4"/>
  <c r="AD13" i="4" s="1"/>
  <c r="AE13" i="4" s="1"/>
  <c r="T20" i="4"/>
  <c r="AD20" i="4" s="1"/>
  <c r="AE20" i="4" s="1"/>
  <c r="T8" i="4"/>
  <c r="AD8" i="4" s="1"/>
  <c r="AE8" i="4" s="1"/>
  <c r="T21" i="4"/>
  <c r="AD21" i="4" s="1"/>
  <c r="AE21" i="4" s="1"/>
  <c r="T23" i="4"/>
  <c r="AD23" i="4" s="1"/>
  <c r="AE23" i="4" s="1"/>
  <c r="T17" i="4"/>
  <c r="AD17" i="4" s="1"/>
  <c r="AE17" i="4" s="1"/>
  <c r="T25" i="4"/>
  <c r="AD25" i="4" s="1"/>
  <c r="AE25" i="4" s="1"/>
  <c r="AD29" i="4"/>
  <c r="AE29" i="4" s="1"/>
  <c r="AC34" i="4"/>
  <c r="AC35" i="4" s="1"/>
  <c r="AC36" i="4" s="1"/>
  <c r="AC38" i="4" s="1"/>
  <c r="AD9" i="4"/>
  <c r="AE9" i="4" s="1"/>
  <c r="AD31" i="4"/>
  <c r="AE31" i="4" s="1"/>
  <c r="AD19" i="4"/>
  <c r="AE19" i="4" s="1"/>
  <c r="AD33" i="4"/>
  <c r="AE33" i="4" s="1"/>
  <c r="T22" i="4"/>
  <c r="AD22" i="4" s="1"/>
  <c r="AE22" i="4" s="1"/>
  <c r="T28" i="4"/>
  <c r="AD28" i="4" s="1"/>
  <c r="AE28" i="4" s="1"/>
  <c r="S34" i="4"/>
  <c r="S35" i="4" s="1"/>
  <c r="T12" i="4"/>
  <c r="AD12" i="4" s="1"/>
  <c r="AE12" i="4" s="1"/>
  <c r="T32" i="4"/>
  <c r="AD32" i="4" s="1"/>
  <c r="AE32" i="4" s="1"/>
  <c r="T4" i="4"/>
  <c r="AD4" i="4" s="1"/>
  <c r="AE4" i="4" s="1"/>
  <c r="T11" i="4"/>
  <c r="AD11" i="4" s="1"/>
  <c r="AE11" i="4" s="1"/>
  <c r="T15" i="4"/>
  <c r="AD15" i="4" s="1"/>
  <c r="AE15" i="4" s="1"/>
  <c r="T18" i="4"/>
  <c r="AD18" i="4" s="1"/>
  <c r="AE18" i="4" s="1"/>
  <c r="T26" i="4"/>
  <c r="AD26" i="4" s="1"/>
  <c r="AE26" i="4" s="1"/>
  <c r="T5" i="4"/>
  <c r="AD5" i="4" s="1"/>
  <c r="AE5" i="4" s="1"/>
  <c r="T7" i="4"/>
  <c r="AD7" i="4" s="1"/>
  <c r="AE7" i="4" s="1"/>
  <c r="T10" i="4"/>
  <c r="AD10" i="4" s="1"/>
  <c r="AE10" i="4" s="1"/>
  <c r="H34" i="4"/>
  <c r="H35" i="4" s="1"/>
  <c r="H36" i="4" s="1"/>
  <c r="H38" i="4" s="1"/>
  <c r="T14" i="4"/>
  <c r="AD14" i="4" s="1"/>
  <c r="AE14" i="4" s="1"/>
  <c r="O34" i="4"/>
  <c r="O35" i="4" s="1"/>
  <c r="O36" i="4" s="1"/>
  <c r="T16" i="4"/>
  <c r="AD16" i="4" s="1"/>
  <c r="AE16" i="4" s="1"/>
  <c r="T6" i="4"/>
  <c r="AD6" i="4" s="1"/>
  <c r="AE6" i="4" s="1"/>
  <c r="T3" i="4"/>
  <c r="AD3" i="4" s="1"/>
  <c r="AE3" i="4" s="1"/>
  <c r="S36" i="4" l="1"/>
  <c r="S38" i="4" s="1"/>
  <c r="AE34" i="4"/>
  <c r="AE36" i="4" s="1"/>
  <c r="AE38" i="4" s="1"/>
  <c r="O38" i="4"/>
  <c r="T34" i="4"/>
  <c r="AD34" i="4" s="1"/>
  <c r="N29" i="1"/>
  <c r="AD35" i="4" l="1"/>
  <c r="AE35" i="4"/>
  <c r="C40" i="4" s="1"/>
  <c r="T35" i="4"/>
  <c r="I16" i="1"/>
  <c r="T36" i="4" l="1"/>
  <c r="T38" i="4" s="1"/>
  <c r="D40" i="4"/>
  <c r="C41" i="4"/>
  <c r="D41" i="4" s="1"/>
  <c r="J15" i="1"/>
  <c r="M15" i="1" l="1"/>
  <c r="Z13" i="1" l="1"/>
  <c r="M12" i="1" l="1"/>
  <c r="D12" i="2"/>
  <c r="C12" i="2"/>
  <c r="J11" i="1"/>
  <c r="Z6" i="1" l="1"/>
  <c r="J6" i="1" l="1"/>
  <c r="M5" i="1" l="1"/>
  <c r="N4" i="2" l="1"/>
  <c r="J5" i="1"/>
  <c r="J4" i="1" l="1"/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" i="2"/>
  <c r="AB4" i="1"/>
  <c r="AB5" i="1"/>
  <c r="AB6" i="1"/>
  <c r="AB7" i="1"/>
  <c r="AB8" i="1"/>
  <c r="AB9" i="1"/>
  <c r="AB10" i="1"/>
  <c r="AB11" i="1"/>
  <c r="AB13" i="1"/>
  <c r="AB14" i="1"/>
  <c r="AB15" i="1"/>
  <c r="AB16" i="1"/>
  <c r="AB17" i="1"/>
  <c r="AB18" i="1"/>
  <c r="AB20" i="1"/>
  <c r="AB21" i="1"/>
  <c r="AB23" i="1"/>
  <c r="AB24" i="1"/>
  <c r="AB25" i="1"/>
  <c r="AB26" i="1"/>
  <c r="AB27" i="1"/>
  <c r="AB28" i="1"/>
  <c r="AB30" i="1"/>
  <c r="AB31" i="1"/>
  <c r="AB32" i="1"/>
  <c r="AB3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30" i="1"/>
  <c r="N31" i="1"/>
  <c r="N32" i="1"/>
  <c r="N3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S23" i="1" s="1"/>
  <c r="H24" i="1"/>
  <c r="H25" i="1"/>
  <c r="H26" i="1"/>
  <c r="H27" i="1"/>
  <c r="S27" i="1" s="1"/>
  <c r="H28" i="1"/>
  <c r="H29" i="1"/>
  <c r="H30" i="1"/>
  <c r="H31" i="1"/>
  <c r="H32" i="1"/>
  <c r="H33" i="1"/>
  <c r="H4" i="1"/>
  <c r="AB3" i="1"/>
  <c r="W3" i="1"/>
  <c r="R3" i="1"/>
  <c r="N3" i="1"/>
  <c r="H3" i="1"/>
  <c r="AB34" i="1" l="1"/>
  <c r="AB35" i="1" s="1"/>
  <c r="AB36" i="1" s="1"/>
  <c r="R34" i="1"/>
  <c r="R35" i="1" s="1"/>
  <c r="R36" i="1" s="1"/>
  <c r="H34" i="1"/>
  <c r="H35" i="1" s="1"/>
  <c r="H36" i="1" s="1"/>
  <c r="N34" i="1"/>
  <c r="N35" i="1" s="1"/>
  <c r="N36" i="1" s="1"/>
  <c r="S19" i="1"/>
  <c r="S32" i="1"/>
  <c r="AC32" i="1" s="1"/>
  <c r="AD32" i="1" s="1"/>
  <c r="S24" i="1"/>
  <c r="AC24" i="1" s="1"/>
  <c r="AD24" i="1" s="1"/>
  <c r="S31" i="1"/>
  <c r="AC31" i="1" s="1"/>
  <c r="AD31" i="1" s="1"/>
  <c r="S28" i="1"/>
  <c r="S20" i="1"/>
  <c r="S7" i="1"/>
  <c r="AC7" i="1" s="1"/>
  <c r="AD7" i="1" s="1"/>
  <c r="S14" i="1"/>
  <c r="AC14" i="1" s="1"/>
  <c r="AD14" i="1" s="1"/>
  <c r="S11" i="1"/>
  <c r="S30" i="1"/>
  <c r="S26" i="1"/>
  <c r="AC26" i="1" s="1"/>
  <c r="AD26" i="1" s="1"/>
  <c r="S22" i="1"/>
  <c r="AC22" i="1" s="1"/>
  <c r="AD22" i="1" s="1"/>
  <c r="S18" i="1"/>
  <c r="S10" i="1"/>
  <c r="AC10" i="1" s="1"/>
  <c r="AD10" i="1" s="1"/>
  <c r="S33" i="1"/>
  <c r="AC33" i="1" s="1"/>
  <c r="AD33" i="1" s="1"/>
  <c r="S29" i="1"/>
  <c r="AC29" i="1" s="1"/>
  <c r="AD29" i="1" s="1"/>
  <c r="S25" i="1"/>
  <c r="AC25" i="1" s="1"/>
  <c r="AD25" i="1" s="1"/>
  <c r="S21" i="1"/>
  <c r="AC21" i="1" s="1"/>
  <c r="AD21" i="1" s="1"/>
  <c r="S17" i="1"/>
  <c r="AC17" i="1" s="1"/>
  <c r="AD17" i="1" s="1"/>
  <c r="AC18" i="1"/>
  <c r="AD18" i="1" s="1"/>
  <c r="S16" i="1"/>
  <c r="AC16" i="1" s="1"/>
  <c r="AD16" i="1" s="1"/>
  <c r="AC28" i="1"/>
  <c r="AD28" i="1" s="1"/>
  <c r="AC20" i="1"/>
  <c r="AD20" i="1" s="1"/>
  <c r="AC30" i="1"/>
  <c r="AD30" i="1" s="1"/>
  <c r="S8" i="1"/>
  <c r="AC8" i="1" s="1"/>
  <c r="AD8" i="1" s="1"/>
  <c r="AC27" i="1"/>
  <c r="AD27" i="1" s="1"/>
  <c r="AC23" i="1"/>
  <c r="AD23" i="1" s="1"/>
  <c r="AC19" i="1"/>
  <c r="AD19" i="1" s="1"/>
  <c r="S15" i="1"/>
  <c r="AC15" i="1" s="1"/>
  <c r="AD15" i="1" s="1"/>
  <c r="S13" i="1"/>
  <c r="AC13" i="1" s="1"/>
  <c r="AD13" i="1" s="1"/>
  <c r="S12" i="1"/>
  <c r="AC12" i="1" s="1"/>
  <c r="AD12" i="1" s="1"/>
  <c r="AC11" i="1"/>
  <c r="AD11" i="1" s="1"/>
  <c r="S9" i="1"/>
  <c r="AC9" i="1" s="1"/>
  <c r="AD9" i="1" s="1"/>
  <c r="S6" i="1"/>
  <c r="AC6" i="1" s="1"/>
  <c r="AD6" i="1" s="1"/>
  <c r="S4" i="1"/>
  <c r="AC4" i="1" s="1"/>
  <c r="AD4" i="1" s="1"/>
  <c r="S5" i="1"/>
  <c r="AC5" i="1" s="1"/>
  <c r="AD5" i="1" s="1"/>
  <c r="S3" i="1"/>
  <c r="AC3" i="1" s="1"/>
  <c r="AD3" i="1" s="1"/>
  <c r="S34" i="1" l="1"/>
  <c r="S35" i="1" s="1"/>
  <c r="S36" i="1" s="1"/>
  <c r="AD34" i="1"/>
  <c r="AC34" i="1" l="1"/>
  <c r="AC3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  <author>jdwdu</author>
  </authors>
  <commentList>
    <comment ref="B3" authorId="0" shapeId="0" xr:uid="{2F4C3EAB-4881-4AC1-890C-C24E2E04148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
아침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</text>
    </comment>
    <comment ref="B4" authorId="0" shapeId="0" xr:uid="{6C078E8D-2289-4DE3-8CE0-CB62CE9E701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50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총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50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K4" authorId="0" shapeId="0" xr:uid="{D2882547-A4DF-4CF6-A12F-492185195DE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Yolo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</text>
    </comment>
    <comment ref="B5" authorId="0" shapeId="0" xr:uid="{8F71D857-638B-4090-B075-0A372CB6202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밤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새벽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B9" authorId="1" shapeId="0" xr:uid="{607BE545-63A1-4874-8192-20DE7A61B301}">
      <text>
        <r>
          <rPr>
            <b/>
            <sz val="9"/>
            <color indexed="81"/>
            <rFont val="Tahoma"/>
            <family val="2"/>
          </rPr>
          <t>jdwdu:</t>
        </r>
        <r>
          <rPr>
            <sz val="9"/>
            <color indexed="81"/>
            <rFont val="Tahoma"/>
            <family val="2"/>
          </rPr>
          <t xml:space="preserve">
12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L10" authorId="1" shapeId="0" xr:uid="{ED3DAA77-A8CD-43D6-A035-EE7E0E4C541E}">
      <text>
        <r>
          <rPr>
            <b/>
            <sz val="9"/>
            <color indexed="81"/>
            <rFont val="Tahoma"/>
            <family val="2"/>
          </rPr>
          <t>jdwdu: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댓글기능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실패</t>
        </r>
        <r>
          <rPr>
            <sz val="9"/>
            <color indexed="81"/>
            <rFont val="Tahoma"/>
            <family val="2"/>
          </rPr>
          <t xml:space="preserve">)
</t>
        </r>
      </text>
    </comment>
    <comment ref="B12" authorId="0" shapeId="0" xr:uid="{69D5A30B-A58C-404F-9178-894278C7D8D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괜찮아짐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근데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일어남</t>
        </r>
        <r>
          <rPr>
            <sz val="9"/>
            <color indexed="81"/>
            <rFont val="Tahoma"/>
            <family val="2"/>
          </rPr>
          <t xml:space="preserve">..
</t>
        </r>
      </text>
    </comment>
    <comment ref="J18" authorId="0" shapeId="0" xr:uid="{999487F7-4760-4362-83B3-F0AE38BC5D5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코세라
</t>
        </r>
      </text>
    </comment>
    <comment ref="A40" authorId="0" shapeId="0" xr:uid="{32C4D61D-0EB7-49CE-A5C8-0DADD2C4B42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
8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</t>
        </r>
        <r>
          <rPr>
            <sz val="9"/>
            <color indexed="81"/>
            <rFont val="Tahoma"/>
            <family val="2"/>
          </rPr>
          <t>,
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>,
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씻기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J3" authorId="0" shapeId="0" xr:uid="{51B50A28-B79E-4500-8A69-D71057085C62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cousera
</t>
        </r>
      </text>
    </comment>
    <comment ref="J4" authorId="0" shapeId="0" xr:uid="{EE48A0C3-334F-4C5B-90D8-AA1F9966D34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cousera </t>
        </r>
        <r>
          <rPr>
            <sz val="9"/>
            <color indexed="81"/>
            <rFont val="돋움"/>
            <family val="3"/>
            <charset val="129"/>
          </rPr>
          <t xml:space="preserve">강의
</t>
        </r>
      </text>
    </comment>
    <comment ref="J6" authorId="0" shapeId="0" xr:uid="{FF8507FE-3687-4752-990C-BBFDC430B181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TF_lab_a</t>
        </r>
      </text>
    </comment>
    <comment ref="M6" authorId="0" shapeId="0" xr:uid="{DC52EB42-A6DA-4760-9890-C3BB07CC3F2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J7" authorId="0" shapeId="0" xr:uid="{398DF878-37FD-42D6-98A5-49051A2510FC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couser-week3-TF,
TF-lab_b,c
</t>
        </r>
      </text>
    </comment>
    <comment ref="M7" authorId="0" shapeId="0" xr:uid="{8F895D0D-4535-4DA0-B427-0ACAFDBF358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Q7" authorId="0" shapeId="0" xr:uid="{94286BCF-1FC8-4BCC-97AC-C9CF51CB6D9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스터디</t>
        </r>
        <r>
          <rPr>
            <sz val="9"/>
            <color indexed="81"/>
            <rFont val="Tahoma"/>
            <family val="2"/>
          </rPr>
          <t xml:space="preserve"> topic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</text>
    </comment>
    <comment ref="M8" authorId="0" shapeId="0" xr:uid="{7B0354BF-9B86-4231-A60A-D5A24E5209A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git blog </t>
        </r>
        <r>
          <rPr>
            <b/>
            <sz val="9"/>
            <color indexed="81"/>
            <rFont val="돋움"/>
            <family val="3"/>
            <charset val="129"/>
          </rPr>
          <t>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게시
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게시글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참고할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찾음
</t>
        </r>
      </text>
    </comment>
    <comment ref="AB9" authorId="0" shapeId="0" xr:uid="{13BFB1A7-ED7B-4CFE-856A-E77EB71E786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</text>
    </comment>
    <comment ref="J10" authorId="0" shapeId="0" xr:uid="{91EDE3A5-08D6-4E2C-9046-6C1CD3E55AB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스터디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가면서</t>
        </r>
        <r>
          <rPr>
            <sz val="9"/>
            <color indexed="81"/>
            <rFont val="Tahoma"/>
            <family val="2"/>
          </rPr>
          <t xml:space="preserve"> Code Reivew
</t>
        </r>
      </text>
    </comment>
    <comment ref="M10" authorId="0" shapeId="0" xr:uid="{2B8BFBA1-60CA-42BD-8321-04CB167BB75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97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Q10" authorId="0" shapeId="0" xr:uid="{2A9A28F8-2E8D-4C25-92CA-9280BC2C5F0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회화스터디
</t>
        </r>
      </text>
    </comment>
    <comment ref="A11" authorId="0" shapeId="0" xr:uid="{D8829256-1E6F-417B-B7D7-6161B1E2A68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돋움"/>
            <family val="3"/>
            <charset val="129"/>
          </rPr>
          <t>정신차리고</t>
        </r>
        <r>
          <rPr>
            <sz val="9"/>
            <color indexed="81"/>
            <rFont val="Tahoma"/>
            <family val="2"/>
          </rPr>
          <t xml:space="preserve">,
 </t>
        </r>
        <r>
          <rPr>
            <sz val="9"/>
            <color indexed="81"/>
            <rFont val="돋움"/>
            <family val="3"/>
            <charset val="129"/>
          </rPr>
          <t>연애문제도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해결중이고</t>
        </r>
        <r>
          <rPr>
            <sz val="9"/>
            <color indexed="81"/>
            <rFont val="Tahoma"/>
            <family val="2"/>
          </rPr>
          <t xml:space="preserve">.
Going well </t>
        </r>
        <r>
          <rPr>
            <sz val="9"/>
            <color indexed="81"/>
            <rFont val="돋움"/>
            <family val="3"/>
            <charset val="129"/>
          </rPr>
          <t>다만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않음
</t>
        </r>
      </text>
    </comment>
    <comment ref="A12" authorId="0" shapeId="0" xr:uid="{4EAD6A5A-0E59-4861-AB62-BA6B0096239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감기걸린듯
</t>
        </r>
      </text>
    </comment>
    <comment ref="J13" authorId="0" shapeId="0" xr:uid="{DC54BC3F-E829-4CFA-A1D4-84EA83D1A6B4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ML
</t>
        </r>
      </text>
    </comment>
    <comment ref="M13" authorId="0" shapeId="0" xr:uid="{67AD0059-3CA2-4587-BF3A-0E54F348313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M14" authorId="0" shapeId="0" xr:uid="{6D3D75A0-2805-4372-9208-0C29F52B160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 + r</t>
        </r>
        <r>
          <rPr>
            <sz val="9"/>
            <color indexed="81"/>
            <rFont val="돋움"/>
            <family val="3"/>
            <charset val="129"/>
          </rPr>
          <t>질문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N14" authorId="0" shapeId="0" xr:uid="{8CD43AB8-D930-4B3D-ACEE-1208CACC11CC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질의응답
</t>
        </r>
      </text>
    </comment>
    <comment ref="A15" authorId="0" shapeId="0" xr:uid="{716F79E7-EAE0-4A97-A852-2C481098B0C2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컨디션회복중
</t>
        </r>
      </text>
    </comment>
    <comment ref="J15" authorId="0" shapeId="0" xr:uid="{101178E8-1920-40F8-81ED-CC92608CB1C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coursera 3</t>
        </r>
        <r>
          <rPr>
            <sz val="9"/>
            <color indexed="81"/>
            <rFont val="돋움"/>
            <family val="3"/>
            <charset val="129"/>
          </rPr>
          <t>강좌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강의
</t>
        </r>
      </text>
    </comment>
    <comment ref="J16" authorId="0" shapeId="0" xr:uid="{7D75B509-63C3-4A41-92C7-D9A86E6345D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TF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적기
</t>
        </r>
      </text>
    </comment>
    <comment ref="M16" authorId="0" shapeId="0" xr:uid="{42B03B2C-545C-4438-968D-557CC8903FC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</t>
        </r>
        <r>
          <rPr>
            <sz val="9"/>
            <color indexed="81"/>
            <rFont val="돋움"/>
            <family val="3"/>
            <charset val="129"/>
          </rPr>
          <t>블로기</t>
        </r>
        <r>
          <rPr>
            <sz val="9"/>
            <color indexed="81"/>
            <rFont val="Tahoma"/>
            <family val="2"/>
          </rPr>
          <t>+ R(10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질의응답</t>
        </r>
        <r>
          <rPr>
            <sz val="9"/>
            <color indexed="81"/>
            <rFont val="Tahoma"/>
            <family val="2"/>
          </rPr>
          <t xml:space="preserve">)
</t>
        </r>
      </text>
    </comment>
    <comment ref="J17" authorId="0" shapeId="0" xr:uid="{CBF34F6A-82FF-4087-AE63-0D0C1FA15C0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ML, Tensorboard
</t>
        </r>
      </text>
    </comment>
    <comment ref="M17" authorId="0" shapeId="0" xr:uid="{4F250DCF-5F1E-4EC9-9D84-C0F28E399F2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gitblog
</t>
        </r>
      </text>
    </comment>
    <comment ref="N17" authorId="0" shapeId="0" xr:uid="{9B1D3EF5-E8BA-4CD6-821B-4F23F9A0822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Google Study
</t>
        </r>
      </text>
    </comment>
    <comment ref="A18" authorId="0" shapeId="0" xr:uid="{96E2C7A3-2CF5-4741-8BA9-A55F8945042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 7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오버워치
</t>
        </r>
      </text>
    </comment>
    <comment ref="M18" authorId="0" shapeId="0" xr:uid="{5B56E7DF-530E-4900-8D2A-0F87FCB70BC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Y18" authorId="0" shapeId="0" xr:uid="{9F4A07E3-AF3A-4479-91A6-82528406419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모르는거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질의응답
</t>
        </r>
      </text>
    </comment>
    <comment ref="M19" authorId="0" shapeId="0" xr:uid="{39FDEE1B-6534-4A61-8851-3A6FA7742F9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A20" authorId="0" shapeId="0" xr:uid="{9F6C039E-F71D-45AF-BA25-18753254042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분노지수</t>
        </r>
        <r>
          <rPr>
            <sz val="9"/>
            <color indexed="81"/>
            <rFont val="Tahoma"/>
            <family val="2"/>
          </rPr>
          <t xml:space="preserve"> MAX
</t>
        </r>
        <r>
          <rPr>
            <sz val="9"/>
            <color indexed="81"/>
            <rFont val="돋움"/>
            <family val="3"/>
            <charset val="129"/>
          </rPr>
          <t>좌괴감</t>
        </r>
        <r>
          <rPr>
            <sz val="9"/>
            <color indexed="81"/>
            <rFont val="Tahoma"/>
            <family val="2"/>
          </rPr>
          <t xml:space="preserve"> MEDIUM
</t>
        </r>
        <r>
          <rPr>
            <sz val="9"/>
            <color indexed="81"/>
            <rFont val="돋움"/>
            <family val="3"/>
            <charset val="129"/>
          </rPr>
          <t>남탓</t>
        </r>
        <r>
          <rPr>
            <sz val="9"/>
            <color indexed="81"/>
            <rFont val="Tahoma"/>
            <family val="2"/>
          </rPr>
          <t xml:space="preserve"> MAX
</t>
        </r>
      </text>
    </comment>
    <comment ref="M20" authorId="0" shapeId="0" xr:uid="{E61D66CF-DC26-4313-92B4-8C2ADEB483F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자료조사</t>
        </r>
        <r>
          <rPr>
            <sz val="9"/>
            <color indexed="81"/>
            <rFont val="Tahoma"/>
            <family val="2"/>
          </rPr>
          <t xml:space="preserve"> git </t>
        </r>
        <r>
          <rPr>
            <sz val="9"/>
            <color indexed="81"/>
            <rFont val="돋움"/>
            <family val="3"/>
            <charset val="129"/>
          </rPr>
          <t xml:space="preserve">등등
</t>
        </r>
      </text>
    </comment>
    <comment ref="A21" authorId="0" shapeId="0" xr:uid="{DE33838E-15F7-4407-9781-4AA7DA3655B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12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~ 21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취침함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B21" authorId="0" shapeId="0" xr:uid="{4FBC2384-213E-47D3-A79B-29167DCEC3D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의욕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상승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 xml:space="preserve">화해
</t>
        </r>
      </text>
    </comment>
    <comment ref="J21" authorId="0" shapeId="0" xr:uid="{C8537167-468F-483D-BB10-3B3D7C4EFED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cs231n, </t>
        </r>
        <r>
          <rPr>
            <sz val="9"/>
            <color indexed="81"/>
            <rFont val="돋움"/>
            <family val="3"/>
            <charset val="129"/>
          </rPr>
          <t>이동시간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코세라
</t>
        </r>
      </text>
    </comment>
    <comment ref="M21" authorId="0" shapeId="0" xr:uid="{D673519B-98E0-456F-A148-2196C061592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강의자료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프린트
</t>
        </r>
      </text>
    </comment>
    <comment ref="J22" authorId="0" shapeId="0" xr:uid="{5B3A7365-DF3A-4C73-8032-AA916F3EA58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M22" authorId="0" shapeId="0" xr:uid="{B1520A27-B402-4B4C-A893-AB3E913EAD3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git blog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까지
</t>
        </r>
      </text>
    </comment>
    <comment ref="U22" authorId="0" shapeId="0" xr:uid="{D0536561-0A44-4EB5-9BD3-8462277F8A62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09-16</t>
        </r>
        <r>
          <rPr>
            <sz val="9"/>
            <color indexed="81"/>
            <rFont val="돋움"/>
            <family val="3"/>
            <charset val="129"/>
          </rPr>
          <t>부터</t>
        </r>
        <r>
          <rPr>
            <sz val="9"/>
            <color indexed="81"/>
            <rFont val="Tahoma"/>
            <family val="2"/>
          </rPr>
          <t xml:space="preserve"> 
09-19</t>
        </r>
        <r>
          <rPr>
            <sz val="9"/>
            <color indexed="81"/>
            <rFont val="돋움"/>
            <family val="3"/>
            <charset val="129"/>
          </rPr>
          <t>수까지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기록하는데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 xml:space="preserve">분걸림
</t>
        </r>
      </text>
    </comment>
    <comment ref="A23" authorId="0" shapeId="0" xr:uid="{F7E99F67-CCC5-4C95-BF3F-B228DC1822F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27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피곤하기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>, 6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잤을꺼
</t>
        </r>
      </text>
    </comment>
    <comment ref="J23" authorId="0" shapeId="0" xr:uid="{AEEDA80E-B26E-4503-AFA3-9CAFBAA412C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 + coursera
</t>
        </r>
      </text>
    </comment>
    <comment ref="A24" authorId="0" shapeId="0" xr:uid="{0DCA0E95-B7A6-41CD-8AC2-EA0D64CB3B7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총</t>
        </r>
        <r>
          <rPr>
            <sz val="9"/>
            <color indexed="81"/>
            <rFont val="Tahoma"/>
            <family val="2"/>
          </rPr>
          <t xml:space="preserve"> 7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오후</t>
        </r>
        <r>
          <rPr>
            <sz val="9"/>
            <color indexed="81"/>
            <rFont val="Tahoma"/>
            <family val="2"/>
          </rPr>
          <t xml:space="preserve"> 7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40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졸리기시작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4" authorId="0" shapeId="0" xr:uid="{3B45E0D9-DD68-4A4A-9F27-F22AE44089B1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coursera only
</t>
        </r>
      </text>
    </comment>
    <comment ref="A25" authorId="0" shapeId="0" xr:uid="{3F3F4B30-AD5F-4761-BA02-41E2BCAAD2A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버스에서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,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오기전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오전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총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</t>
        </r>
        <r>
          <rPr>
            <sz val="9"/>
            <color indexed="81"/>
            <rFont val="Tahoma"/>
            <family val="2"/>
          </rPr>
          <t xml:space="preserve"> ,
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
</t>
        </r>
      </text>
    </comment>
    <comment ref="B25" authorId="0" shapeId="0" xr:uid="{79A62499-D797-430E-AEC8-229AC3E223D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돋움"/>
            <family val="3"/>
            <charset val="129"/>
          </rPr>
          <t>추추추추추석</t>
        </r>
        <r>
          <rPr>
            <b/>
            <sz val="9"/>
            <color indexed="81"/>
            <rFont val="Tahoma"/>
            <family val="2"/>
          </rPr>
          <t xml:space="preserve">~
</t>
        </r>
      </text>
    </comment>
    <comment ref="J25" authorId="0" shapeId="0" xr:uid="{4231858C-ADF2-49ED-881C-839BF8BD709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coursera, 
optimization-paper
</t>
        </r>
      </text>
    </comment>
    <comment ref="B26" authorId="0" shapeId="0" xr:uid="{BC5BA025-9DF0-44BA-9232-D5D9B255A9C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피곤
</t>
        </r>
      </text>
    </comment>
    <comment ref="J26" authorId="0" shapeId="0" xr:uid="{31B968CE-EF9A-4B17-8676-29CEF606BF3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M26" authorId="0" shapeId="0" xr:uid="{C6072921-6659-4174-83ED-7BE76848547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</text>
    </comment>
    <comment ref="Y26" authorId="0" shapeId="0" xr:uid="{F6CE9203-E520-4A2C-B85A-DE25FA224B1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사촌동생들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상담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수연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수빈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민정
</t>
        </r>
      </text>
    </comment>
    <comment ref="B27" authorId="0" shapeId="0" xr:uid="{85927A35-BC5E-4545-B0A0-A956D991948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취침
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안잠
</t>
        </r>
      </text>
    </comment>
    <comment ref="J27" authorId="0" shapeId="0" xr:uid="{3AE8065E-B55F-45FC-8E05-7C3FD93E3264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B28" authorId="0" shapeId="0" xr:uid="{3DB4021E-7269-4A26-9817-28D01D43A34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오전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대략</t>
        </r>
        <r>
          <rPr>
            <sz val="9"/>
            <color indexed="81"/>
            <rFont val="Tahoma"/>
            <family val="2"/>
          </rPr>
          <t xml:space="preserve"> 12</t>
        </r>
        <r>
          <rPr>
            <sz val="9"/>
            <color indexed="81"/>
            <rFont val="돋움"/>
            <family val="3"/>
            <charset val="129"/>
          </rPr>
          <t>시간잠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26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
</t>
        </r>
      </text>
    </comment>
    <comment ref="J28" authorId="0" shapeId="0" xr:uid="{22CEB2F0-7CAC-445C-A0B9-8013C1E0E19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B29" authorId="0" shapeId="0" xr:uid="{5CE6C933-9EFE-4095-A070-49705325BA6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7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 xml:space="preserve">분잠
</t>
        </r>
      </text>
    </comment>
    <comment ref="B30" authorId="0" shapeId="0" xr:uid="{66957AEA-F49B-4C0D-ACD1-C8C0D31C045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40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B31" authorId="0" shapeId="0" xr:uid="{63C5C65C-C935-452A-AC2F-7D907AE1BBF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6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  <r>
          <rPr>
            <sz val="9"/>
            <color indexed="81"/>
            <rFont val="Tahoma"/>
            <family val="2"/>
          </rPr>
          <t>24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깨어있었음
</t>
        </r>
      </text>
    </comment>
    <comment ref="M31" authorId="0" shapeId="0" xr:uid="{8E53BF56-FC9C-4B71-BD70-68FBE989136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생각
</t>
        </r>
      </text>
    </comment>
    <comment ref="B32" authorId="0" shapeId="0" xr:uid="{A81546FE-F980-4EE6-863F-5749BBAA627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9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M32" authorId="0" shapeId="0" xr:uid="{EDAD8D05-49E0-4472-BF35-3E66CE0257E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서치
</t>
        </r>
      </text>
    </comment>
    <comment ref="A40" authorId="0" shapeId="0" xr:uid="{F3205A68-88D2-4AEB-BC12-A2E26573492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
8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</t>
        </r>
        <r>
          <rPr>
            <sz val="9"/>
            <color indexed="81"/>
            <rFont val="Tahoma"/>
            <family val="2"/>
          </rPr>
          <t>,
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>,
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씻기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A10" authorId="0" shapeId="0" xr:uid="{DF65BBD9-901C-4477-B920-AF319607DB9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감기</t>
        </r>
        <r>
          <rPr>
            <sz val="9"/>
            <color indexed="81"/>
            <rFont val="Tahoma"/>
            <family val="2"/>
          </rPr>
          <t xml:space="preserve">..
</t>
        </r>
      </text>
    </comment>
    <comment ref="A11" authorId="0" shapeId="0" xr:uid="{5DDB851D-1B1B-47C0-A161-4B8E2A94780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아팠음
</t>
        </r>
      </text>
    </comment>
    <comment ref="A21" authorId="0" shapeId="0" xr:uid="{FAFE07F9-4E02-4CDC-95F8-0C8C15387A4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몸살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 xml:space="preserve">ㅜㅜ
</t>
        </r>
      </text>
    </comment>
    <comment ref="A22" authorId="0" shapeId="0" xr:uid="{8D8567B8-12EA-4428-9210-C0322895BA4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몸살</t>
        </r>
        <r>
          <rPr>
            <sz val="9"/>
            <color indexed="81"/>
            <rFont val="Tahoma"/>
            <family val="2"/>
          </rPr>
          <t xml:space="preserve">…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A19" authorId="0" shapeId="0" xr:uid="{C6F80F28-B938-483E-8178-F31736FC24F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정신차리고</t>
        </r>
        <r>
          <rPr>
            <sz val="9"/>
            <color indexed="81"/>
            <rFont val="Tahoma"/>
            <family val="2"/>
          </rPr>
          <t xml:space="preserve"> !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A9" authorId="0" shapeId="0" xr:uid="{8C1BCC96-B348-4D63-9F61-A2A2B3F5C74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59kg </t>
        </r>
        <r>
          <rPr>
            <sz val="9"/>
            <color indexed="81"/>
            <rFont val="돋움"/>
            <family val="3"/>
            <charset val="129"/>
          </rPr>
          <t xml:space="preserve">이었음
</t>
        </r>
      </text>
    </comment>
    <comment ref="A10" authorId="0" shapeId="0" xr:uid="{085F9AD7-8FF7-4374-B6A6-35D1850E7EA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감기걸림
</t>
        </r>
      </text>
    </comment>
    <comment ref="A23" authorId="0" shapeId="0" xr:uid="{973E2508-2675-42C4-A822-D88506A437D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58kg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떨어짐</t>
        </r>
        <r>
          <rPr>
            <sz val="9"/>
            <color indexed="81"/>
            <rFont val="Tahoma"/>
            <family val="2"/>
          </rPr>
          <t xml:space="preserve">..
</t>
        </r>
      </text>
    </comment>
  </commentList>
</comments>
</file>

<file path=xl/sharedStrings.xml><?xml version="1.0" encoding="utf-8"?>
<sst xmlns="http://schemas.openxmlformats.org/spreadsheetml/2006/main" count="453" uniqueCount="153">
  <si>
    <t>카테고리</t>
    <phoneticPr fontId="3" type="noConversion"/>
  </si>
  <si>
    <t>운동</t>
    <phoneticPr fontId="3" type="noConversion"/>
  </si>
  <si>
    <t>코딩</t>
    <phoneticPr fontId="3" type="noConversion"/>
  </si>
  <si>
    <t>영어</t>
    <phoneticPr fontId="3" type="noConversion"/>
  </si>
  <si>
    <t>GOAL_SUM</t>
    <phoneticPr fontId="3" type="noConversion"/>
  </si>
  <si>
    <t>자기계발</t>
    <phoneticPr fontId="3" type="noConversion"/>
  </si>
  <si>
    <t>Work</t>
    <phoneticPr fontId="3" type="noConversion"/>
  </si>
  <si>
    <t>Total
Burning</t>
    <phoneticPr fontId="3" type="noConversion"/>
  </si>
  <si>
    <t>날짜</t>
    <phoneticPr fontId="3" type="noConversion"/>
  </si>
  <si>
    <t>가슴</t>
    <phoneticPr fontId="3" type="noConversion"/>
  </si>
  <si>
    <t>등</t>
    <phoneticPr fontId="3" type="noConversion"/>
  </si>
  <si>
    <t>하체</t>
    <phoneticPr fontId="3" type="noConversion"/>
  </si>
  <si>
    <t>팔,어깨</t>
    <phoneticPr fontId="3" type="noConversion"/>
  </si>
  <si>
    <t>기타</t>
    <phoneticPr fontId="3" type="noConversion"/>
  </si>
  <si>
    <t>총합</t>
    <phoneticPr fontId="3" type="noConversion"/>
  </si>
  <si>
    <t>Rf</t>
    <phoneticPr fontId="3" type="noConversion"/>
  </si>
  <si>
    <t>ML</t>
    <phoneticPr fontId="3" type="noConversion"/>
  </si>
  <si>
    <t>Django</t>
    <phoneticPr fontId="3" type="noConversion"/>
  </si>
  <si>
    <t>Algo</t>
    <phoneticPr fontId="3" type="noConversion"/>
  </si>
  <si>
    <t>영상</t>
    <phoneticPr fontId="3" type="noConversion"/>
  </si>
  <si>
    <t>회화</t>
    <phoneticPr fontId="3" type="noConversion"/>
  </si>
  <si>
    <t>시험</t>
    <phoneticPr fontId="3" type="noConversion"/>
  </si>
  <si>
    <t>계획</t>
    <phoneticPr fontId="3" type="noConversion"/>
  </si>
  <si>
    <t>효율성</t>
    <phoneticPr fontId="3" type="noConversion"/>
  </si>
  <si>
    <t>성찰</t>
    <phoneticPr fontId="3" type="noConversion"/>
  </si>
  <si>
    <t>과외</t>
    <phoneticPr fontId="3" type="noConversion"/>
  </si>
  <si>
    <t>학원</t>
    <phoneticPr fontId="3" type="noConversion"/>
  </si>
  <si>
    <t>스터디</t>
    <phoneticPr fontId="3" type="noConversion"/>
  </si>
  <si>
    <t>conv</t>
    <phoneticPr fontId="3" type="noConversion"/>
  </si>
  <si>
    <t>(시간)</t>
    <phoneticPr fontId="3" type="noConversion"/>
  </si>
  <si>
    <t>식단</t>
    <phoneticPr fontId="3" type="noConversion"/>
  </si>
  <si>
    <t>기상</t>
    <phoneticPr fontId="3" type="noConversion"/>
  </si>
  <si>
    <t>취침시간</t>
    <phoneticPr fontId="3" type="noConversion"/>
  </si>
  <si>
    <t>침대시간</t>
    <phoneticPr fontId="3" type="noConversion"/>
  </si>
  <si>
    <t>낮잠</t>
    <phoneticPr fontId="3" type="noConversion"/>
  </si>
  <si>
    <t>1끼</t>
    <phoneticPr fontId="3" type="noConversion"/>
  </si>
  <si>
    <t>2끼</t>
    <phoneticPr fontId="3" type="noConversion"/>
  </si>
  <si>
    <t>3끼</t>
    <phoneticPr fontId="3" type="noConversion"/>
  </si>
  <si>
    <t>4끼</t>
    <phoneticPr fontId="3" type="noConversion"/>
  </si>
  <si>
    <t>5끼</t>
    <phoneticPr fontId="3" type="noConversion"/>
  </si>
  <si>
    <t>5시</t>
    <phoneticPr fontId="3" type="noConversion"/>
  </si>
  <si>
    <t>간식</t>
    <phoneticPr fontId="3" type="noConversion"/>
  </si>
  <si>
    <t>수</t>
  </si>
  <si>
    <t>수</t>
    <phoneticPr fontId="3" type="noConversion"/>
  </si>
  <si>
    <t>목</t>
  </si>
  <si>
    <t>목</t>
    <phoneticPr fontId="3" type="noConversion"/>
  </si>
  <si>
    <t>금</t>
  </si>
  <si>
    <t>토</t>
  </si>
  <si>
    <t>일</t>
  </si>
  <si>
    <t>월</t>
  </si>
  <si>
    <t>화</t>
  </si>
  <si>
    <t>9시</t>
    <phoneticPr fontId="3" type="noConversion"/>
  </si>
  <si>
    <t>17시</t>
    <phoneticPr fontId="3" type="noConversion"/>
  </si>
  <si>
    <t>20시반</t>
    <phoneticPr fontId="3" type="noConversion"/>
  </si>
  <si>
    <t>2시20분</t>
    <phoneticPr fontId="3" type="noConversion"/>
  </si>
  <si>
    <t>10시간정도 경과하니까 조금 졸리긴 하다(밥먹은 직후기도함)</t>
    <phoneticPr fontId="3" type="noConversion"/>
  </si>
  <si>
    <t>TOTAL_270</t>
    <phoneticPr fontId="3" type="noConversion"/>
  </si>
  <si>
    <t>집청소:60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</si>
  <si>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</si>
  <si>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</si>
  <si>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</si>
  <si>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9시반</t>
    <phoneticPr fontId="3" type="noConversion"/>
  </si>
  <si>
    <t>20시</t>
    <phoneticPr fontId="3" type="noConversion"/>
  </si>
  <si>
    <t>집에왔을때까지는 버틸만 했음. 근데 밥먹고나서 식곤증와서 바로 잠</t>
    <phoneticPr fontId="3" type="noConversion"/>
  </si>
  <si>
    <t>컨디션최강</t>
    <phoneticPr fontId="3" type="noConversion"/>
  </si>
  <si>
    <t>깨어있었던시간</t>
    <phoneticPr fontId="3" type="noConversion"/>
  </si>
  <si>
    <t>shifting만 제대로 하면 되는데..</t>
    <phoneticPr fontId="3" type="noConversion"/>
  </si>
  <si>
    <t>집청소:30</t>
    <phoneticPr fontId="3" type="noConversion"/>
  </si>
  <si>
    <t xml:space="preserve">컨디션 엄청좋음, </t>
    <phoneticPr fontId="3" type="noConversion"/>
  </si>
  <si>
    <t>목감기, 기력저하</t>
    <phoneticPr fontId="3" type="noConversion"/>
  </si>
  <si>
    <t>기력저하, 그냥 자버림</t>
    <phoneticPr fontId="3" type="noConversion"/>
  </si>
  <si>
    <t>이제 습관이 몸에 벤것같기도하고,</t>
    <phoneticPr fontId="3" type="noConversion"/>
  </si>
  <si>
    <t>지금 일어나서 깨어있는것보면 말이다.. 일요일인데도..</t>
    <phoneticPr fontId="3" type="noConversion"/>
  </si>
  <si>
    <t>대단하다!</t>
    <phoneticPr fontId="3" type="noConversion"/>
  </si>
  <si>
    <t>컨디션 최상이다!</t>
    <phoneticPr fontId="3" type="noConversion"/>
  </si>
  <si>
    <t>컨디션 최상</t>
    <phoneticPr fontId="3" type="noConversion"/>
  </si>
  <si>
    <t>오늘도 컨디션 상! 졸리지 않당</t>
    <phoneticPr fontId="3" type="noConversion"/>
  </si>
  <si>
    <t>오늘도 컨디션 최상! 하나다 안졸림~</t>
    <phoneticPr fontId="3" type="noConversion"/>
  </si>
  <si>
    <t>노니먹고난 이후긴함</t>
    <phoneticPr fontId="3" type="noConversion"/>
  </si>
  <si>
    <t>행사 120+</t>
    <phoneticPr fontId="3" type="noConversion"/>
  </si>
  <si>
    <t>7번 실패</t>
    <phoneticPr fontId="3" type="noConversion"/>
  </si>
  <si>
    <t>오늘 컨디션 다시 끌어올려짐.</t>
    <phoneticPr fontId="3" type="noConversion"/>
  </si>
  <si>
    <t>목</t>
    <phoneticPr fontId="3" type="noConversion"/>
  </si>
  <si>
    <t>전멸</t>
    <phoneticPr fontId="3" type="noConversion"/>
  </si>
  <si>
    <t>s</t>
    <phoneticPr fontId="3" type="noConversion"/>
  </si>
  <si>
    <t>최대한 모든끼니 다 챙겨먹으려고 함.</t>
    <phoneticPr fontId="3" type="noConversion"/>
  </si>
  <si>
    <t>토</t>
    <phoneticPr fontId="3" type="noConversion"/>
  </si>
  <si>
    <t>일</t>
    <phoneticPr fontId="3" type="noConversion"/>
  </si>
  <si>
    <t>번호</t>
    <phoneticPr fontId="3" type="noConversion"/>
  </si>
  <si>
    <t>분류</t>
    <phoneticPr fontId="3" type="noConversion"/>
  </si>
  <si>
    <t>내용</t>
    <phoneticPr fontId="3" type="noConversion"/>
  </si>
  <si>
    <t>Study</t>
    <phoneticPr fontId="3" type="noConversion"/>
  </si>
  <si>
    <t>Pri</t>
    <phoneticPr fontId="3" type="noConversion"/>
  </si>
  <si>
    <t>기한</t>
    <phoneticPr fontId="3" type="noConversion"/>
  </si>
  <si>
    <t>2018.10.13.토</t>
    <phoneticPr fontId="3" type="noConversion"/>
  </si>
  <si>
    <t>논문 발표</t>
    <phoneticPr fontId="3" type="noConversion"/>
  </si>
  <si>
    <t>CS231n 강의 완강</t>
    <phoneticPr fontId="3" type="noConversion"/>
  </si>
  <si>
    <t>2018.09.07.금</t>
    <phoneticPr fontId="3" type="noConversion"/>
  </si>
  <si>
    <t>coursera TF 강의 다 완강 및 발표자료 준비</t>
    <phoneticPr fontId="3" type="noConversion"/>
  </si>
  <si>
    <t>ASAP</t>
    <phoneticPr fontId="3" type="noConversion"/>
  </si>
  <si>
    <t>Coding</t>
    <phoneticPr fontId="3" type="noConversion"/>
  </si>
  <si>
    <t>git blog 만들기</t>
    <phoneticPr fontId="3" type="noConversion"/>
  </si>
  <si>
    <t>진행상황</t>
    <phoneticPr fontId="3" type="noConversion"/>
  </si>
  <si>
    <t>permission 대기 중</t>
    <phoneticPr fontId="3" type="noConversion"/>
  </si>
  <si>
    <t>완료</t>
    <phoneticPr fontId="3" type="noConversion"/>
  </si>
  <si>
    <t>Food</t>
    <phoneticPr fontId="3" type="noConversion"/>
  </si>
  <si>
    <t>장보기</t>
    <phoneticPr fontId="3" type="noConversion"/>
  </si>
  <si>
    <t>2018.09.06.목</t>
    <phoneticPr fontId="3" type="noConversion"/>
  </si>
  <si>
    <t>과외 애들 프린트할것들, Print 챙겨가기</t>
    <phoneticPr fontId="3" type="noConversion"/>
  </si>
  <si>
    <t>구글드라이브에 프린트할 거 올려둠.</t>
    <phoneticPr fontId="3" type="noConversion"/>
  </si>
  <si>
    <t>2018.09.05.수</t>
    <phoneticPr fontId="3" type="noConversion"/>
  </si>
  <si>
    <t xml:space="preserve">강아지 강화학습책 </t>
    <phoneticPr fontId="3" type="noConversion"/>
  </si>
  <si>
    <t>심화전까지는 이해 완료</t>
    <phoneticPr fontId="3" type="noConversion"/>
  </si>
  <si>
    <t>노래도 넣어야하나</t>
    <phoneticPr fontId="3" type="noConversion"/>
  </si>
  <si>
    <t>schedule</t>
    <phoneticPr fontId="3" type="noConversion"/>
  </si>
  <si>
    <t>CS231n</t>
    <phoneticPr fontId="3" type="noConversion"/>
  </si>
  <si>
    <t>http://cs231n.stanford.edu/2017/syllabus.html</t>
    <phoneticPr fontId="3" type="noConversion"/>
  </si>
  <si>
    <t>Coursera</t>
    <phoneticPr fontId="3" type="noConversion"/>
  </si>
  <si>
    <t>https://www.coursera.org/</t>
    <phoneticPr fontId="3" type="noConversion"/>
  </si>
  <si>
    <t>link</t>
    <phoneticPr fontId="3" type="noConversion"/>
  </si>
  <si>
    <t xml:space="preserve"> </t>
    <phoneticPr fontId="3" type="noConversion"/>
  </si>
  <si>
    <t>기타</t>
    <phoneticPr fontId="3" type="noConversion"/>
  </si>
  <si>
    <t>월</t>
    <phoneticPr fontId="3" type="noConversion"/>
  </si>
  <si>
    <t>화</t>
    <phoneticPr fontId="3" type="noConversion"/>
  </si>
  <si>
    <t>취침</t>
    <phoneticPr fontId="3" type="noConversion"/>
  </si>
  <si>
    <t>Cod</t>
    <phoneticPr fontId="3" type="noConversion"/>
  </si>
  <si>
    <t>저녁</t>
    <phoneticPr fontId="3" type="noConversion"/>
  </si>
  <si>
    <t>Coding(강의)</t>
    <phoneticPr fontId="3" type="noConversion"/>
  </si>
  <si>
    <r>
      <rPr>
        <sz val="11"/>
        <color theme="0"/>
        <rFont val="맑은 고딕"/>
        <family val="3"/>
        <charset val="129"/>
        <scheme val="minor"/>
      </rPr>
      <t>Conv
(1 시간 순 코딩 공부시간 확보하기)</t>
    </r>
    <phoneticPr fontId="3" type="noConversion"/>
  </si>
  <si>
    <r>
      <rPr>
        <b/>
        <sz val="11"/>
        <color theme="0"/>
        <rFont val="맑은 고딕"/>
        <family val="3"/>
        <charset val="129"/>
        <scheme val="minor"/>
      </rPr>
      <t>Study</t>
    </r>
    <r>
      <rPr>
        <sz val="11"/>
        <color theme="0"/>
        <rFont val="맑은 고딕"/>
        <family val="2"/>
        <charset val="129"/>
        <scheme val="minor"/>
      </rPr>
      <t xml:space="preserve">
+
</t>
    </r>
    <r>
      <rPr>
        <b/>
        <sz val="11"/>
        <color theme="0"/>
        <rFont val="맑은 고딕"/>
        <family val="3"/>
        <charset val="129"/>
        <scheme val="minor"/>
      </rPr>
      <t>과외</t>
    </r>
    <r>
      <rPr>
        <sz val="11"/>
        <color theme="0"/>
        <rFont val="맑은 고딕"/>
        <family val="2"/>
        <charset val="129"/>
        <scheme val="minor"/>
      </rPr>
      <t xml:space="preserve">
||
영어회화</t>
    </r>
    <phoneticPr fontId="3" type="noConversion"/>
  </si>
  <si>
    <t>지난달 기록</t>
    <phoneticPr fontId="3" type="noConversion"/>
  </si>
  <si>
    <t>이번달 기록</t>
    <phoneticPr fontId="3" type="noConversion"/>
  </si>
  <si>
    <t>운동</t>
    <phoneticPr fontId="3" type="noConversion"/>
  </si>
  <si>
    <t>코딩</t>
    <phoneticPr fontId="3" type="noConversion"/>
  </si>
  <si>
    <t>영어</t>
    <phoneticPr fontId="3" type="noConversion"/>
  </si>
  <si>
    <t>일</t>
    <phoneticPr fontId="3" type="noConversion"/>
  </si>
  <si>
    <t>총시간</t>
    <phoneticPr fontId="3" type="noConversion"/>
  </si>
  <si>
    <t>사용시간</t>
    <phoneticPr fontId="3" type="noConversion"/>
  </si>
  <si>
    <t>Total minute</t>
    <phoneticPr fontId="3" type="noConversion"/>
  </si>
  <si>
    <t>Total hour</t>
    <phoneticPr fontId="3" type="noConversion"/>
  </si>
  <si>
    <t>Efficiency</t>
    <phoneticPr fontId="3" type="noConversion"/>
  </si>
  <si>
    <t>TOTAL</t>
    <phoneticPr fontId="3" type="noConversion"/>
  </si>
  <si>
    <t>7월 총계</t>
    <phoneticPr fontId="3" type="noConversion"/>
  </si>
  <si>
    <t>English</t>
    <phoneticPr fontId="3" type="noConversion"/>
  </si>
  <si>
    <t>Self</t>
    <phoneticPr fontId="3" type="noConversion"/>
  </si>
  <si>
    <t>work</t>
    <phoneticPr fontId="3" type="noConversion"/>
  </si>
  <si>
    <t>시간</t>
    <phoneticPr fontId="3" type="noConversion"/>
  </si>
  <si>
    <t>10월달은 더 파이팅!</t>
    <phoneticPr fontId="3" type="noConversion"/>
  </si>
  <si>
    <t>화</t>
    <phoneticPr fontId="3" type="noConversion"/>
  </si>
  <si>
    <t>기록</t>
    <phoneticPr fontId="3" type="noConversion"/>
  </si>
  <si>
    <t>논문</t>
    <phoneticPr fontId="3" type="noConversion"/>
  </si>
  <si>
    <t>유산소</t>
    <phoneticPr fontId="3" type="noConversion"/>
  </si>
  <si>
    <t>기타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</si>
</sst>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,##0.0_);[Red]\(#,##0.0\)"/>
    <numFmt numFmtId="177" formatCode="#,##0.00_ "/>
    <numFmt numFmtId="178" formatCode="#,##0_);[Red]\(#,##0\)"/>
    <numFmt numFmtId="179" formatCode="0.0_ "/>
    <numFmt numFmtId="180" formatCode="0.0_);[Red]\(0.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9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theme="4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BDDE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176" fontId="4" fillId="3" borderId="0" xfId="2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77" fontId="2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20" fontId="2" fillId="0" borderId="0" xfId="0" applyNumberFormat="1" applyFont="1">
      <alignment vertical="center"/>
    </xf>
    <xf numFmtId="20" fontId="0" fillId="0" borderId="0" xfId="0" applyNumberFormat="1">
      <alignment vertical="center"/>
    </xf>
    <xf numFmtId="0" fontId="7" fillId="0" borderId="0" xfId="0" applyFont="1">
      <alignment vertical="center"/>
    </xf>
    <xf numFmtId="0" fontId="5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177" fontId="5" fillId="0" borderId="0" xfId="0" applyNumberFormat="1" applyFont="1">
      <alignment vertical="center"/>
    </xf>
    <xf numFmtId="20" fontId="5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14" fillId="0" borderId="0" xfId="3">
      <alignment vertical="center"/>
    </xf>
    <xf numFmtId="0" fontId="2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4" fontId="2" fillId="7" borderId="0" xfId="0" applyNumberFormat="1" applyFont="1" applyFill="1">
      <alignment vertical="center"/>
    </xf>
    <xf numFmtId="0" fontId="2" fillId="7" borderId="0" xfId="0" applyFont="1" applyFill="1">
      <alignment vertical="center"/>
    </xf>
    <xf numFmtId="14" fontId="2" fillId="8" borderId="0" xfId="0" applyNumberFormat="1" applyFont="1" applyFill="1">
      <alignment vertical="center"/>
    </xf>
    <xf numFmtId="0" fontId="2" fillId="8" borderId="0" xfId="0" applyFont="1" applyFill="1">
      <alignment vertical="center"/>
    </xf>
    <xf numFmtId="177" fontId="2" fillId="8" borderId="0" xfId="0" applyNumberFormat="1" applyFont="1" applyFill="1">
      <alignment vertical="center"/>
    </xf>
    <xf numFmtId="0" fontId="7" fillId="9" borderId="0" xfId="0" applyFont="1" applyFill="1">
      <alignment vertical="center"/>
    </xf>
    <xf numFmtId="0" fontId="5" fillId="9" borderId="0" xfId="0" applyFont="1" applyFill="1">
      <alignment vertical="center"/>
    </xf>
    <xf numFmtId="177" fontId="5" fillId="10" borderId="0" xfId="0" applyNumberFormat="1" applyFont="1" applyFill="1">
      <alignment vertical="center"/>
    </xf>
    <xf numFmtId="14" fontId="2" fillId="11" borderId="0" xfId="0" applyNumberFormat="1" applyFont="1" applyFill="1">
      <alignment vertical="center"/>
    </xf>
    <xf numFmtId="0" fontId="2" fillId="11" borderId="0" xfId="0" applyFont="1" applyFill="1">
      <alignment vertical="center"/>
    </xf>
    <xf numFmtId="177" fontId="5" fillId="11" borderId="0" xfId="0" applyNumberFormat="1" applyFont="1" applyFill="1">
      <alignment vertical="center"/>
    </xf>
    <xf numFmtId="0" fontId="17" fillId="4" borderId="0" xfId="4" applyFont="1">
      <alignment vertical="center"/>
    </xf>
    <xf numFmtId="0" fontId="17" fillId="2" borderId="0" xfId="1" applyFont="1">
      <alignment vertical="center"/>
    </xf>
    <xf numFmtId="0" fontId="1" fillId="3" borderId="0" xfId="2">
      <alignment vertical="center"/>
    </xf>
    <xf numFmtId="0" fontId="17" fillId="3" borderId="0" xfId="2" applyFont="1">
      <alignment vertical="center"/>
    </xf>
    <xf numFmtId="9" fontId="2" fillId="0" borderId="0" xfId="0" applyNumberFormat="1" applyFont="1">
      <alignment vertical="center"/>
    </xf>
    <xf numFmtId="14" fontId="2" fillId="12" borderId="0" xfId="0" applyNumberFormat="1" applyFont="1" applyFill="1">
      <alignment vertical="center"/>
    </xf>
    <xf numFmtId="0" fontId="2" fillId="12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179" fontId="18" fillId="0" borderId="0" xfId="0" applyNumberFormat="1" applyFont="1">
      <alignment vertical="center"/>
    </xf>
    <xf numFmtId="0" fontId="2" fillId="5" borderId="0" xfId="0" applyFont="1" applyFill="1">
      <alignment vertical="center"/>
    </xf>
    <xf numFmtId="0" fontId="13" fillId="5" borderId="0" xfId="0" applyFont="1" applyFill="1">
      <alignment vertical="center"/>
    </xf>
    <xf numFmtId="179" fontId="18" fillId="13" borderId="0" xfId="0" applyNumberFormat="1" applyFont="1" applyFill="1">
      <alignment vertical="center"/>
    </xf>
    <xf numFmtId="0" fontId="5" fillId="5" borderId="0" xfId="0" applyFont="1" applyFill="1">
      <alignment vertical="center"/>
    </xf>
    <xf numFmtId="14" fontId="7" fillId="14" borderId="1" xfId="0" applyNumberFormat="1" applyFont="1" applyFill="1" applyBorder="1">
      <alignment vertical="center"/>
    </xf>
    <xf numFmtId="0" fontId="7" fillId="14" borderId="2" xfId="0" applyFont="1" applyFill="1" applyBorder="1">
      <alignment vertical="center"/>
    </xf>
    <xf numFmtId="0" fontId="5" fillId="14" borderId="2" xfId="0" applyFont="1" applyFill="1" applyBorder="1">
      <alignment vertical="center"/>
    </xf>
    <xf numFmtId="0" fontId="5" fillId="5" borderId="2" xfId="0" applyFont="1" applyFill="1" applyBorder="1">
      <alignment vertical="center"/>
    </xf>
    <xf numFmtId="0" fontId="13" fillId="13" borderId="2" xfId="0" applyFont="1" applyFill="1" applyBorder="1">
      <alignment vertical="center"/>
    </xf>
    <xf numFmtId="0" fontId="13" fillId="14" borderId="2" xfId="0" applyFont="1" applyFill="1" applyBorder="1">
      <alignment vertical="center"/>
    </xf>
    <xf numFmtId="179" fontId="13" fillId="14" borderId="3" xfId="0" applyNumberFormat="1" applyFont="1" applyFill="1" applyBorder="1">
      <alignment vertical="center"/>
    </xf>
    <xf numFmtId="180" fontId="2" fillId="0" borderId="0" xfId="0" applyNumberFormat="1" applyFont="1">
      <alignment vertical="center"/>
    </xf>
    <xf numFmtId="180" fontId="0" fillId="0" borderId="0" xfId="0" applyNumberFormat="1">
      <alignment vertical="center"/>
    </xf>
    <xf numFmtId="180" fontId="18" fillId="0" borderId="0" xfId="0" applyNumberFormat="1" applyFont="1">
      <alignment vertical="center"/>
    </xf>
    <xf numFmtId="0" fontId="1" fillId="4" borderId="0" xfId="4" applyAlignment="1">
      <alignment vertical="center"/>
    </xf>
    <xf numFmtId="14" fontId="5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>
      <alignment vertical="center"/>
    </xf>
    <xf numFmtId="177" fontId="2" fillId="0" borderId="0" xfId="0" applyNumberFormat="1" applyFont="1" applyFill="1">
      <alignment vertical="center"/>
    </xf>
    <xf numFmtId="14" fontId="2" fillId="0" borderId="0" xfId="0" applyNumberFormat="1" applyFont="1" applyFill="1">
      <alignment vertical="center"/>
    </xf>
    <xf numFmtId="0" fontId="5" fillId="0" borderId="0" xfId="0" applyFont="1" applyFill="1">
      <alignment vertical="center"/>
    </xf>
    <xf numFmtId="0" fontId="7" fillId="0" borderId="0" xfId="0" applyFont="1" applyFill="1">
      <alignment vertical="center"/>
    </xf>
    <xf numFmtId="14" fontId="7" fillId="9" borderId="1" xfId="0" applyNumberFormat="1" applyFont="1" applyFill="1" applyBorder="1">
      <alignment vertical="center"/>
    </xf>
    <xf numFmtId="0" fontId="7" fillId="9" borderId="3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14" fontId="12" fillId="0" borderId="0" xfId="0" applyNumberFormat="1" applyFont="1" applyFill="1">
      <alignment vertical="center"/>
    </xf>
    <xf numFmtId="0" fontId="12" fillId="0" borderId="0" xfId="0" applyFont="1" applyFill="1">
      <alignment vertical="center"/>
    </xf>
    <xf numFmtId="176" fontId="4" fillId="2" borderId="0" xfId="1" applyNumberFormat="1" applyFont="1" applyAlignment="1">
      <alignment horizontal="center" vertical="center" wrapText="1"/>
    </xf>
    <xf numFmtId="176" fontId="4" fillId="2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9" fontId="17" fillId="2" borderId="0" xfId="1" applyNumberFormat="1" applyFont="1" applyAlignment="1">
      <alignment horizontal="center" vertical="center" wrapText="1"/>
    </xf>
    <xf numFmtId="179" fontId="17" fillId="2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" fillId="6" borderId="0" xfId="4" applyFill="1" applyAlignment="1">
      <alignment horizontal="center" vertical="center" wrapText="1"/>
    </xf>
    <xf numFmtId="0" fontId="1" fillId="6" borderId="0" xfId="4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7" fillId="6" borderId="0" xfId="0" applyFont="1" applyFill="1" applyAlignment="1">
      <alignment horizontal="center" vertical="center"/>
    </xf>
    <xf numFmtId="0" fontId="16" fillId="3" borderId="0" xfId="2" applyFont="1" applyAlignment="1">
      <alignment horizontal="center" vertical="center" wrapText="1"/>
    </xf>
    <xf numFmtId="0" fontId="1" fillId="3" borderId="0" xfId="2" applyAlignment="1">
      <alignment horizontal="center" vertical="center"/>
    </xf>
  </cellXfs>
  <cellStyles count="5">
    <cellStyle name="강조색2" xfId="1" builtinId="33"/>
    <cellStyle name="강조색4" xfId="2" builtinId="41"/>
    <cellStyle name="강조색5" xfId="4" builtinId="45"/>
    <cellStyle name="표준" xfId="0" builtinId="0"/>
    <cellStyle name="하이퍼링크" xfId="3" builtinId="8"/>
  </cellStyles>
  <dxfs count="0"/>
  <tableStyles count="0" defaultTableStyle="TableStyleMedium2" defaultPivotStyle="PivotStyleLight16"/>
  <colors>
    <mruColors>
      <color rgb="FFFFBD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oursera.org/" TargetMode="External"/><Relationship Id="rId1" Type="http://schemas.openxmlformats.org/officeDocument/2006/relationships/hyperlink" Target="http://cs231n.stanford.edu/2017/syllabus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43CBC-5398-4E85-BE74-DE8164C70A1F}">
  <dimension ref="A1:AE41"/>
  <sheetViews>
    <sheetView tabSelected="1" zoomScaleNormal="100" workbookViewId="0">
      <pane xSplit="28" ySplit="2" topLeftCell="AC7" activePane="bottomRight" state="frozen"/>
      <selection pane="topRight" activeCell="AE1" sqref="AE1"/>
      <selection pane="bottomLeft" activeCell="A3" sqref="A3"/>
      <selection pane="bottomRight" activeCell="H24" sqref="H24"/>
    </sheetView>
  </sheetViews>
  <sheetFormatPr defaultRowHeight="16.5" x14ac:dyDescent="0.3"/>
  <cols>
    <col min="1" max="1" width="11.125" style="4" bestFit="1" customWidth="1"/>
    <col min="2" max="2" width="4" style="4" customWidth="1"/>
    <col min="3" max="5" width="4.5" style="4" bestFit="1" customWidth="1"/>
    <col min="6" max="6" width="6.375" style="4" bestFit="1" customWidth="1"/>
    <col min="7" max="8" width="4.5" style="4" bestFit="1" customWidth="1"/>
    <col min="9" max="10" width="4.125" style="4" bestFit="1" customWidth="1"/>
    <col min="11" max="12" width="4.625" style="4" customWidth="1"/>
    <col min="13" max="13" width="5.25" style="4" customWidth="1"/>
    <col min="14" max="14" width="5" style="4" bestFit="1" customWidth="1"/>
    <col min="15" max="18" width="4.5" style="4" bestFit="1" customWidth="1"/>
    <col min="19" max="19" width="9" style="4"/>
    <col min="20" max="25" width="4.5" style="4" bestFit="1" customWidth="1"/>
    <col min="26" max="26" width="4.75" style="4" bestFit="1" customWidth="1"/>
    <col min="27" max="27" width="5" style="4" bestFit="1" customWidth="1"/>
    <col min="28" max="28" width="9" style="4"/>
    <col min="29" max="29" width="5.5" style="6" bestFit="1" customWidth="1"/>
    <col min="30" max="30" width="8.125" style="11" bestFit="1" customWidth="1"/>
    <col min="31" max="31" width="5.875" bestFit="1" customWidth="1"/>
  </cols>
  <sheetData>
    <row r="1" spans="1:31" x14ac:dyDescent="0.3">
      <c r="A1" s="73" t="s">
        <v>84</v>
      </c>
      <c r="B1" s="73"/>
      <c r="C1" s="73" t="s">
        <v>1</v>
      </c>
      <c r="D1" s="73"/>
      <c r="E1" s="73"/>
      <c r="F1" s="73"/>
      <c r="G1" s="73"/>
      <c r="H1" s="73"/>
      <c r="I1" s="73" t="s">
        <v>2</v>
      </c>
      <c r="J1" s="73"/>
      <c r="K1" s="73"/>
      <c r="L1" s="73"/>
      <c r="M1" s="73"/>
      <c r="N1" s="73"/>
      <c r="O1" s="73" t="s">
        <v>3</v>
      </c>
      <c r="P1" s="73"/>
      <c r="Q1" s="73"/>
      <c r="R1" s="73"/>
      <c r="S1" s="1" t="s">
        <v>4</v>
      </c>
      <c r="T1" s="73" t="s">
        <v>5</v>
      </c>
      <c r="U1" s="73"/>
      <c r="V1" s="73"/>
      <c r="W1" s="73"/>
      <c r="X1" s="73" t="s">
        <v>6</v>
      </c>
      <c r="Y1" s="73"/>
      <c r="Z1" s="73"/>
      <c r="AB1" s="71" t="s">
        <v>7</v>
      </c>
    </row>
    <row r="2" spans="1:31" x14ac:dyDescent="0.3">
      <c r="A2" s="73" t="s">
        <v>8</v>
      </c>
      <c r="B2" s="73"/>
      <c r="C2" s="60" t="s">
        <v>9</v>
      </c>
      <c r="D2" s="60" t="s">
        <v>10</v>
      </c>
      <c r="E2" s="60" t="s">
        <v>11</v>
      </c>
      <c r="F2" s="60" t="s">
        <v>12</v>
      </c>
      <c r="G2" s="60" t="s">
        <v>151</v>
      </c>
      <c r="H2" s="3" t="s">
        <v>14</v>
      </c>
      <c r="I2" s="60" t="s">
        <v>15</v>
      </c>
      <c r="J2" s="60" t="s">
        <v>16</v>
      </c>
      <c r="K2" s="60" t="s">
        <v>150</v>
      </c>
      <c r="L2" s="68" t="s">
        <v>152</v>
      </c>
      <c r="M2" s="60" t="s">
        <v>27</v>
      </c>
      <c r="N2" s="3" t="s">
        <v>14</v>
      </c>
      <c r="O2" s="60" t="s">
        <v>19</v>
      </c>
      <c r="P2" s="60" t="s">
        <v>20</v>
      </c>
      <c r="Q2" s="60" t="s">
        <v>21</v>
      </c>
      <c r="R2" s="3" t="s">
        <v>14</v>
      </c>
      <c r="S2" s="1" t="s">
        <v>56</v>
      </c>
      <c r="T2" s="60" t="s">
        <v>22</v>
      </c>
      <c r="U2" s="60" t="s">
        <v>149</v>
      </c>
      <c r="V2" s="60" t="s">
        <v>24</v>
      </c>
      <c r="W2" s="3" t="s">
        <v>14</v>
      </c>
      <c r="X2" s="60" t="s">
        <v>28</v>
      </c>
      <c r="Y2" s="60" t="s">
        <v>26</v>
      </c>
      <c r="Z2" s="60" t="s">
        <v>25</v>
      </c>
      <c r="AA2" s="60" t="s">
        <v>14</v>
      </c>
      <c r="AB2" s="72"/>
      <c r="AC2" s="7" t="s">
        <v>29</v>
      </c>
      <c r="AD2" s="11" t="s">
        <v>113</v>
      </c>
    </row>
    <row r="3" spans="1:31" x14ac:dyDescent="0.3">
      <c r="A3" s="63">
        <v>43374</v>
      </c>
      <c r="B3" s="61" t="s">
        <v>122</v>
      </c>
      <c r="C3" s="61"/>
      <c r="D3" s="61">
        <v>15</v>
      </c>
      <c r="E3" s="61"/>
      <c r="F3" s="61">
        <v>15</v>
      </c>
      <c r="G3" s="61"/>
      <c r="H3" s="61">
        <f>SUM(C3:G3)</f>
        <v>30</v>
      </c>
      <c r="I3" s="61"/>
      <c r="J3" s="61">
        <v>210</v>
      </c>
      <c r="K3" s="61">
        <v>81</v>
      </c>
      <c r="L3" s="61"/>
      <c r="M3" s="61"/>
      <c r="N3" s="61">
        <f t="shared" ref="N3:N33" si="0">SUM(I3:M3)</f>
        <v>291</v>
      </c>
      <c r="O3" s="61"/>
      <c r="P3" s="61"/>
      <c r="Q3" s="61"/>
      <c r="R3" s="61">
        <f>SUM(O3:Q3)</f>
        <v>0</v>
      </c>
      <c r="S3" s="61">
        <f t="shared" ref="S3:S34" si="1">H3+N3+R3</f>
        <v>321</v>
      </c>
      <c r="T3" s="61">
        <v>10</v>
      </c>
      <c r="U3" s="61">
        <v>15</v>
      </c>
      <c r="V3" s="61"/>
      <c r="W3" s="61">
        <f>SUM(T3:V3)</f>
        <v>25</v>
      </c>
      <c r="X3" s="61"/>
      <c r="Y3" s="61">
        <v>240</v>
      </c>
      <c r="Z3" s="61"/>
      <c r="AA3" s="61">
        <f t="shared" ref="AA3:AA33" si="2">SUM(X3:Z3)</f>
        <v>240</v>
      </c>
      <c r="AB3" s="61">
        <f t="shared" ref="AB3:AB34" si="3">S3+W3+AA3</f>
        <v>586</v>
      </c>
      <c r="AC3" s="62">
        <f>AB3/60</f>
        <v>9.7666666666666675</v>
      </c>
      <c r="AE3" s="13"/>
    </row>
    <row r="4" spans="1:31" ht="17.25" thickBot="1" x14ac:dyDescent="0.35">
      <c r="A4" s="63">
        <v>43375</v>
      </c>
      <c r="B4" s="61" t="s">
        <v>123</v>
      </c>
      <c r="C4" s="61"/>
      <c r="D4" s="61"/>
      <c r="E4" s="61"/>
      <c r="F4" s="61">
        <v>50</v>
      </c>
      <c r="G4" s="61">
        <v>10</v>
      </c>
      <c r="H4" s="61">
        <f>SUM(C4:G4)</f>
        <v>60</v>
      </c>
      <c r="I4" s="61"/>
      <c r="J4" s="61">
        <v>271</v>
      </c>
      <c r="K4" s="61">
        <v>40</v>
      </c>
      <c r="L4" s="61"/>
      <c r="M4" s="61">
        <v>30</v>
      </c>
      <c r="N4" s="61">
        <f t="shared" si="0"/>
        <v>341</v>
      </c>
      <c r="O4" s="61"/>
      <c r="P4" s="61"/>
      <c r="Q4" s="61"/>
      <c r="R4" s="61">
        <f t="shared" ref="R4:R33" si="4">SUM(O4:Q4)</f>
        <v>0</v>
      </c>
      <c r="S4" s="61">
        <f t="shared" si="1"/>
        <v>401</v>
      </c>
      <c r="T4" s="61">
        <v>10</v>
      </c>
      <c r="U4" s="61"/>
      <c r="V4" s="61"/>
      <c r="W4" s="61">
        <f t="shared" ref="W4:W34" si="5">SUM(T4:V4)</f>
        <v>10</v>
      </c>
      <c r="X4" s="61">
        <v>150</v>
      </c>
      <c r="Y4" s="61"/>
      <c r="Z4" s="61">
        <v>120</v>
      </c>
      <c r="AA4" s="61">
        <f t="shared" si="2"/>
        <v>270</v>
      </c>
      <c r="AB4" s="61">
        <f t="shared" si="3"/>
        <v>681</v>
      </c>
      <c r="AC4" s="62">
        <f t="shared" ref="AC4:AC33" si="6">AB4/60</f>
        <v>11.35</v>
      </c>
      <c r="AE4" s="13"/>
    </row>
    <row r="5" spans="1:31" ht="17.25" thickBot="1" x14ac:dyDescent="0.35">
      <c r="A5" s="66">
        <v>43376</v>
      </c>
      <c r="B5" s="67" t="s">
        <v>42</v>
      </c>
      <c r="C5" s="61"/>
      <c r="D5" s="61"/>
      <c r="E5" s="61"/>
      <c r="F5" s="61"/>
      <c r="G5" s="61"/>
      <c r="H5" s="61">
        <f t="shared" ref="H5:H33" si="7">SUM(C5:G5)</f>
        <v>0</v>
      </c>
      <c r="I5" s="61"/>
      <c r="J5" s="61"/>
      <c r="K5" s="61"/>
      <c r="L5" s="61"/>
      <c r="M5" s="61"/>
      <c r="N5" s="61">
        <f t="shared" si="0"/>
        <v>0</v>
      </c>
      <c r="O5" s="61"/>
      <c r="P5" s="61"/>
      <c r="Q5" s="61"/>
      <c r="R5" s="61">
        <f t="shared" si="4"/>
        <v>0</v>
      </c>
      <c r="S5" s="61">
        <f t="shared" si="1"/>
        <v>0</v>
      </c>
      <c r="T5" s="61"/>
      <c r="U5" s="61"/>
      <c r="V5" s="61"/>
      <c r="W5" s="61">
        <f t="shared" si="5"/>
        <v>0</v>
      </c>
      <c r="X5" s="61">
        <v>240</v>
      </c>
      <c r="Y5" s="61"/>
      <c r="Z5" s="61"/>
      <c r="AA5" s="61">
        <f t="shared" si="2"/>
        <v>240</v>
      </c>
      <c r="AB5" s="61">
        <f t="shared" si="3"/>
        <v>240</v>
      </c>
      <c r="AC5" s="62">
        <f t="shared" si="6"/>
        <v>4</v>
      </c>
    </row>
    <row r="6" spans="1:31" x14ac:dyDescent="0.3">
      <c r="A6" s="63">
        <v>43377</v>
      </c>
      <c r="B6" s="61" t="s">
        <v>44</v>
      </c>
      <c r="C6" s="61"/>
      <c r="D6" s="61">
        <v>20</v>
      </c>
      <c r="E6" s="61">
        <v>50</v>
      </c>
      <c r="F6" s="61"/>
      <c r="G6" s="61"/>
      <c r="H6" s="61">
        <f t="shared" si="7"/>
        <v>70</v>
      </c>
      <c r="I6" s="61"/>
      <c r="J6" s="61"/>
      <c r="K6" s="61">
        <v>119</v>
      </c>
      <c r="L6" s="61"/>
      <c r="M6" s="61"/>
      <c r="N6" s="61">
        <f t="shared" si="0"/>
        <v>119</v>
      </c>
      <c r="O6" s="61"/>
      <c r="P6" s="61"/>
      <c r="Q6" s="61"/>
      <c r="R6" s="61">
        <f t="shared" si="4"/>
        <v>0</v>
      </c>
      <c r="S6" s="61">
        <f t="shared" si="1"/>
        <v>189</v>
      </c>
      <c r="T6" s="61">
        <v>30</v>
      </c>
      <c r="U6" s="61"/>
      <c r="V6" s="61"/>
      <c r="W6" s="61">
        <f t="shared" si="5"/>
        <v>30</v>
      </c>
      <c r="X6" s="61">
        <v>210</v>
      </c>
      <c r="Y6" s="61"/>
      <c r="Z6" s="61">
        <v>120</v>
      </c>
      <c r="AA6" s="61">
        <f t="shared" si="2"/>
        <v>330</v>
      </c>
      <c r="AB6" s="61">
        <f t="shared" si="3"/>
        <v>549</v>
      </c>
      <c r="AC6" s="62">
        <f t="shared" si="6"/>
        <v>9.15</v>
      </c>
    </row>
    <row r="7" spans="1:31" x14ac:dyDescent="0.3">
      <c r="A7" s="63">
        <v>43378</v>
      </c>
      <c r="B7" s="61" t="s">
        <v>46</v>
      </c>
      <c r="C7" s="61"/>
      <c r="D7" s="61"/>
      <c r="E7" s="61"/>
      <c r="F7" s="61"/>
      <c r="G7" s="61"/>
      <c r="H7" s="61">
        <f t="shared" si="7"/>
        <v>0</v>
      </c>
      <c r="I7" s="61"/>
      <c r="J7" s="61"/>
      <c r="K7" s="61">
        <v>65</v>
      </c>
      <c r="L7" s="61"/>
      <c r="M7" s="61"/>
      <c r="N7" s="61">
        <f t="shared" si="0"/>
        <v>65</v>
      </c>
      <c r="O7" s="61"/>
      <c r="P7" s="61"/>
      <c r="Q7" s="61"/>
      <c r="R7" s="61">
        <f t="shared" si="4"/>
        <v>0</v>
      </c>
      <c r="S7" s="61">
        <f t="shared" si="1"/>
        <v>65</v>
      </c>
      <c r="T7" s="61">
        <v>5</v>
      </c>
      <c r="U7" s="61"/>
      <c r="V7" s="61"/>
      <c r="W7" s="61">
        <f t="shared" si="5"/>
        <v>5</v>
      </c>
      <c r="X7" s="61">
        <v>160</v>
      </c>
      <c r="Y7" s="61">
        <v>240</v>
      </c>
      <c r="Z7" s="61"/>
      <c r="AA7" s="61">
        <f t="shared" si="2"/>
        <v>400</v>
      </c>
      <c r="AB7" s="61">
        <f t="shared" si="3"/>
        <v>470</v>
      </c>
      <c r="AC7" s="62">
        <f t="shared" si="6"/>
        <v>7.833333333333333</v>
      </c>
    </row>
    <row r="8" spans="1:31" x14ac:dyDescent="0.3">
      <c r="A8" s="63">
        <v>43379</v>
      </c>
      <c r="B8" s="61" t="s">
        <v>47</v>
      </c>
      <c r="C8" s="61"/>
      <c r="D8" s="61"/>
      <c r="E8" s="61">
        <v>10</v>
      </c>
      <c r="F8" s="61">
        <v>45</v>
      </c>
      <c r="G8" s="61"/>
      <c r="H8" s="61">
        <f t="shared" si="7"/>
        <v>55</v>
      </c>
      <c r="I8" s="61"/>
      <c r="J8" s="61"/>
      <c r="K8" s="61">
        <v>45</v>
      </c>
      <c r="L8" s="61"/>
      <c r="M8" s="61">
        <v>70</v>
      </c>
      <c r="N8" s="61">
        <f t="shared" si="0"/>
        <v>115</v>
      </c>
      <c r="O8" s="61"/>
      <c r="P8" s="61"/>
      <c r="Q8" s="61"/>
      <c r="R8" s="61">
        <f t="shared" si="4"/>
        <v>0</v>
      </c>
      <c r="S8" s="61">
        <f t="shared" si="1"/>
        <v>170</v>
      </c>
      <c r="T8" s="61"/>
      <c r="U8" s="61">
        <v>10</v>
      </c>
      <c r="V8" s="61"/>
      <c r="W8" s="61">
        <f t="shared" si="5"/>
        <v>10</v>
      </c>
      <c r="X8" s="61"/>
      <c r="Y8" s="61"/>
      <c r="Z8" s="61"/>
      <c r="AA8" s="61">
        <f t="shared" si="2"/>
        <v>0</v>
      </c>
      <c r="AB8" s="61">
        <f t="shared" si="3"/>
        <v>180</v>
      </c>
      <c r="AC8" s="62">
        <f t="shared" si="6"/>
        <v>3</v>
      </c>
    </row>
    <row r="9" spans="1:31" x14ac:dyDescent="0.3">
      <c r="A9" s="63">
        <v>43380</v>
      </c>
      <c r="B9" s="61" t="s">
        <v>48</v>
      </c>
      <c r="C9" s="61"/>
      <c r="D9" s="61"/>
      <c r="E9" s="61"/>
      <c r="F9" s="61"/>
      <c r="G9" s="61"/>
      <c r="H9" s="61">
        <f t="shared" si="7"/>
        <v>0</v>
      </c>
      <c r="I9" s="61"/>
      <c r="J9" s="61"/>
      <c r="K9" s="61">
        <v>160</v>
      </c>
      <c r="L9" s="61"/>
      <c r="M9" s="61"/>
      <c r="N9" s="61">
        <f t="shared" si="0"/>
        <v>160</v>
      </c>
      <c r="O9" s="61"/>
      <c r="P9" s="61"/>
      <c r="Q9" s="61"/>
      <c r="R9" s="61">
        <f t="shared" si="4"/>
        <v>0</v>
      </c>
      <c r="S9" s="61">
        <f t="shared" si="1"/>
        <v>160</v>
      </c>
      <c r="T9" s="61"/>
      <c r="U9" s="61"/>
      <c r="V9" s="61"/>
      <c r="W9" s="61">
        <f t="shared" si="5"/>
        <v>0</v>
      </c>
      <c r="X9" s="61"/>
      <c r="Y9" s="61"/>
      <c r="Z9" s="61"/>
      <c r="AA9" s="61">
        <f t="shared" si="2"/>
        <v>0</v>
      </c>
      <c r="AB9" s="61">
        <f t="shared" si="3"/>
        <v>160</v>
      </c>
      <c r="AC9" s="62">
        <f t="shared" si="6"/>
        <v>2.6666666666666665</v>
      </c>
    </row>
    <row r="10" spans="1:31" x14ac:dyDescent="0.3">
      <c r="A10" s="63">
        <v>43381</v>
      </c>
      <c r="B10" s="61" t="s">
        <v>49</v>
      </c>
      <c r="C10" s="61">
        <v>50</v>
      </c>
      <c r="D10" s="61"/>
      <c r="E10" s="61"/>
      <c r="F10" s="61"/>
      <c r="G10" s="61"/>
      <c r="H10" s="61">
        <f t="shared" si="7"/>
        <v>50</v>
      </c>
      <c r="I10" s="61"/>
      <c r="J10" s="61"/>
      <c r="K10" s="61">
        <v>350</v>
      </c>
      <c r="L10" s="61">
        <v>75</v>
      </c>
      <c r="M10" s="61"/>
      <c r="N10" s="61">
        <f t="shared" si="0"/>
        <v>425</v>
      </c>
      <c r="O10" s="61"/>
      <c r="P10" s="61"/>
      <c r="Q10" s="61"/>
      <c r="R10" s="61">
        <f t="shared" si="4"/>
        <v>0</v>
      </c>
      <c r="S10" s="61">
        <f t="shared" si="1"/>
        <v>475</v>
      </c>
      <c r="T10" s="61"/>
      <c r="U10" s="61">
        <v>5</v>
      </c>
      <c r="V10" s="61"/>
      <c r="W10" s="61">
        <f t="shared" si="5"/>
        <v>5</v>
      </c>
      <c r="X10" s="61"/>
      <c r="Y10" s="61">
        <v>240</v>
      </c>
      <c r="Z10" s="61"/>
      <c r="AA10" s="61">
        <f t="shared" si="2"/>
        <v>240</v>
      </c>
      <c r="AB10" s="61">
        <f t="shared" si="3"/>
        <v>720</v>
      </c>
      <c r="AC10" s="62">
        <f t="shared" si="6"/>
        <v>12</v>
      </c>
    </row>
    <row r="11" spans="1:31" x14ac:dyDescent="0.3">
      <c r="A11" s="69">
        <v>43382</v>
      </c>
      <c r="B11" s="70" t="s">
        <v>50</v>
      </c>
      <c r="C11" s="61"/>
      <c r="D11" s="61"/>
      <c r="E11" s="61"/>
      <c r="F11" s="61"/>
      <c r="G11" s="61"/>
      <c r="H11" s="61">
        <f t="shared" si="7"/>
        <v>0</v>
      </c>
      <c r="I11" s="61"/>
      <c r="J11" s="61"/>
      <c r="K11" s="61">
        <v>300</v>
      </c>
      <c r="L11" s="61">
        <v>20</v>
      </c>
      <c r="M11" s="61">
        <v>10</v>
      </c>
      <c r="N11" s="61">
        <f t="shared" si="0"/>
        <v>330</v>
      </c>
      <c r="O11" s="61"/>
      <c r="P11" s="61"/>
      <c r="Q11" s="61"/>
      <c r="R11" s="61">
        <f t="shared" si="4"/>
        <v>0</v>
      </c>
      <c r="S11" s="61">
        <f t="shared" si="1"/>
        <v>330</v>
      </c>
      <c r="T11" s="61"/>
      <c r="U11" s="61"/>
      <c r="V11" s="61"/>
      <c r="W11" s="61">
        <f t="shared" si="5"/>
        <v>0</v>
      </c>
      <c r="X11" s="61">
        <v>160</v>
      </c>
      <c r="Y11" s="61"/>
      <c r="Z11" s="61"/>
      <c r="AA11" s="61">
        <f t="shared" si="2"/>
        <v>160</v>
      </c>
      <c r="AB11" s="61">
        <f t="shared" si="3"/>
        <v>490</v>
      </c>
      <c r="AC11" s="62">
        <f t="shared" si="6"/>
        <v>8.1666666666666661</v>
      </c>
    </row>
    <row r="12" spans="1:31" x14ac:dyDescent="0.3">
      <c r="A12" s="63">
        <v>43383</v>
      </c>
      <c r="B12" s="61" t="s">
        <v>42</v>
      </c>
      <c r="C12" s="61"/>
      <c r="D12" s="61"/>
      <c r="E12" s="61">
        <v>40</v>
      </c>
      <c r="F12" s="61"/>
      <c r="G12" s="61"/>
      <c r="H12" s="61">
        <f t="shared" si="7"/>
        <v>40</v>
      </c>
      <c r="I12" s="61"/>
      <c r="J12" s="61"/>
      <c r="K12" s="61">
        <v>260</v>
      </c>
      <c r="L12" s="61"/>
      <c r="M12" s="61"/>
      <c r="N12" s="61">
        <f t="shared" si="0"/>
        <v>260</v>
      </c>
      <c r="O12" s="61"/>
      <c r="P12" s="61"/>
      <c r="Q12" s="61"/>
      <c r="R12" s="61">
        <f t="shared" si="4"/>
        <v>0</v>
      </c>
      <c r="S12" s="61">
        <f t="shared" si="1"/>
        <v>300</v>
      </c>
      <c r="T12" s="61"/>
      <c r="U12" s="61">
        <v>10</v>
      </c>
      <c r="V12" s="61">
        <v>30</v>
      </c>
      <c r="W12" s="61">
        <f t="shared" si="5"/>
        <v>40</v>
      </c>
      <c r="X12" s="61">
        <v>250</v>
      </c>
      <c r="Y12" s="61"/>
      <c r="Z12" s="61"/>
      <c r="AA12" s="61">
        <f t="shared" si="2"/>
        <v>250</v>
      </c>
      <c r="AB12" s="61">
        <f t="shared" si="3"/>
        <v>590</v>
      </c>
      <c r="AC12" s="62">
        <f t="shared" si="6"/>
        <v>9.8333333333333339</v>
      </c>
    </row>
    <row r="13" spans="1:31" x14ac:dyDescent="0.3">
      <c r="A13" s="63">
        <v>43384</v>
      </c>
      <c r="B13" s="61" t="s">
        <v>44</v>
      </c>
      <c r="C13" s="61"/>
      <c r="D13" s="61"/>
      <c r="E13" s="61"/>
      <c r="F13" s="61">
        <v>45</v>
      </c>
      <c r="G13" s="61">
        <v>13</v>
      </c>
      <c r="H13" s="61">
        <f t="shared" si="7"/>
        <v>58</v>
      </c>
      <c r="I13" s="61"/>
      <c r="J13" s="61"/>
      <c r="K13" s="61">
        <v>105</v>
      </c>
      <c r="L13" s="61">
        <v>170</v>
      </c>
      <c r="M13" s="61"/>
      <c r="N13" s="61">
        <f t="shared" si="0"/>
        <v>275</v>
      </c>
      <c r="O13" s="61"/>
      <c r="P13" s="61"/>
      <c r="Q13" s="61"/>
      <c r="R13" s="61">
        <f t="shared" si="4"/>
        <v>0</v>
      </c>
      <c r="S13" s="61">
        <f t="shared" si="1"/>
        <v>333</v>
      </c>
      <c r="T13" s="61"/>
      <c r="U13" s="61"/>
      <c r="V13" s="61"/>
      <c r="W13" s="61">
        <f t="shared" si="5"/>
        <v>0</v>
      </c>
      <c r="X13" s="61">
        <v>125</v>
      </c>
      <c r="Y13" s="61"/>
      <c r="Z13" s="61">
        <v>120</v>
      </c>
      <c r="AA13" s="61">
        <f t="shared" si="2"/>
        <v>245</v>
      </c>
      <c r="AB13" s="61">
        <f t="shared" si="3"/>
        <v>578</v>
      </c>
      <c r="AC13" s="62">
        <f t="shared" si="6"/>
        <v>9.6333333333333329</v>
      </c>
    </row>
    <row r="14" spans="1:31" x14ac:dyDescent="0.3">
      <c r="A14" s="63">
        <v>43385</v>
      </c>
      <c r="B14" s="61" t="s">
        <v>46</v>
      </c>
      <c r="C14" s="61"/>
      <c r="D14" s="61">
        <v>30</v>
      </c>
      <c r="E14" s="61"/>
      <c r="F14" s="61"/>
      <c r="G14" s="61"/>
      <c r="H14" s="61">
        <f t="shared" si="7"/>
        <v>30</v>
      </c>
      <c r="I14" s="61"/>
      <c r="J14" s="61"/>
      <c r="K14" s="61">
        <v>34</v>
      </c>
      <c r="L14" s="61"/>
      <c r="M14" s="61"/>
      <c r="N14" s="61">
        <f t="shared" si="0"/>
        <v>34</v>
      </c>
      <c r="O14" s="61"/>
      <c r="P14" s="61"/>
      <c r="Q14" s="61"/>
      <c r="R14" s="61">
        <f t="shared" si="4"/>
        <v>0</v>
      </c>
      <c r="S14" s="61">
        <f t="shared" si="1"/>
        <v>64</v>
      </c>
      <c r="T14" s="61"/>
      <c r="U14" s="61">
        <v>10</v>
      </c>
      <c r="V14" s="61">
        <v>45</v>
      </c>
      <c r="W14" s="61">
        <f t="shared" si="5"/>
        <v>55</v>
      </c>
      <c r="X14" s="61">
        <v>166</v>
      </c>
      <c r="Y14" s="61">
        <v>240</v>
      </c>
      <c r="Z14" s="61"/>
      <c r="AA14" s="61">
        <f t="shared" si="2"/>
        <v>406</v>
      </c>
      <c r="AB14" s="61">
        <f t="shared" si="3"/>
        <v>525</v>
      </c>
      <c r="AC14" s="62">
        <f t="shared" si="6"/>
        <v>8.75</v>
      </c>
    </row>
    <row r="15" spans="1:31" x14ac:dyDescent="0.3">
      <c r="A15" s="63">
        <v>43386</v>
      </c>
      <c r="B15" s="61" t="s">
        <v>47</v>
      </c>
      <c r="C15" s="61"/>
      <c r="D15" s="61"/>
      <c r="E15" s="61"/>
      <c r="F15" s="61"/>
      <c r="G15" s="61"/>
      <c r="H15" s="61">
        <f t="shared" si="7"/>
        <v>0</v>
      </c>
      <c r="I15" s="61"/>
      <c r="J15" s="61"/>
      <c r="K15" s="61">
        <v>40</v>
      </c>
      <c r="L15" s="61"/>
      <c r="M15" s="61">
        <v>160</v>
      </c>
      <c r="N15" s="61">
        <f t="shared" si="0"/>
        <v>200</v>
      </c>
      <c r="O15" s="61"/>
      <c r="P15" s="61"/>
      <c r="Q15" s="61"/>
      <c r="R15" s="61">
        <f t="shared" si="4"/>
        <v>0</v>
      </c>
      <c r="S15" s="61">
        <f t="shared" si="1"/>
        <v>200</v>
      </c>
      <c r="T15" s="61"/>
      <c r="U15" s="61"/>
      <c r="V15" s="61"/>
      <c r="W15" s="61">
        <f t="shared" si="5"/>
        <v>0</v>
      </c>
      <c r="X15" s="61"/>
      <c r="Y15" s="61"/>
      <c r="Z15" s="61">
        <v>110</v>
      </c>
      <c r="AA15" s="61">
        <f t="shared" si="2"/>
        <v>110</v>
      </c>
      <c r="AB15" s="61">
        <f t="shared" si="3"/>
        <v>310</v>
      </c>
      <c r="AC15" s="62">
        <f t="shared" si="6"/>
        <v>5.166666666666667</v>
      </c>
    </row>
    <row r="16" spans="1:31" x14ac:dyDescent="0.3">
      <c r="A16" s="63">
        <v>43387</v>
      </c>
      <c r="B16" s="61" t="s">
        <v>48</v>
      </c>
      <c r="C16" s="61"/>
      <c r="D16" s="61"/>
      <c r="E16" s="61"/>
      <c r="F16" s="61"/>
      <c r="G16" s="61"/>
      <c r="H16" s="61">
        <f t="shared" si="7"/>
        <v>0</v>
      </c>
      <c r="I16" s="61"/>
      <c r="J16" s="61"/>
      <c r="K16" s="61"/>
      <c r="L16" s="61"/>
      <c r="M16" s="61"/>
      <c r="N16" s="61">
        <f t="shared" si="0"/>
        <v>0</v>
      </c>
      <c r="O16" s="61"/>
      <c r="P16" s="61"/>
      <c r="Q16" s="61"/>
      <c r="R16" s="61">
        <f>SUM(O16:Q16)</f>
        <v>0</v>
      </c>
      <c r="S16" s="61">
        <f t="shared" si="1"/>
        <v>0</v>
      </c>
      <c r="T16" s="61"/>
      <c r="U16" s="61"/>
      <c r="V16" s="61"/>
      <c r="W16" s="61">
        <f t="shared" si="5"/>
        <v>0</v>
      </c>
      <c r="X16" s="61">
        <v>210</v>
      </c>
      <c r="Y16" s="61"/>
      <c r="Z16" s="61"/>
      <c r="AA16" s="61">
        <f t="shared" si="2"/>
        <v>210</v>
      </c>
      <c r="AB16" s="61">
        <f t="shared" si="3"/>
        <v>210</v>
      </c>
      <c r="AC16" s="62">
        <f t="shared" si="6"/>
        <v>3.5</v>
      </c>
    </row>
    <row r="17" spans="1:29" x14ac:dyDescent="0.3">
      <c r="A17" s="63">
        <v>43388</v>
      </c>
      <c r="B17" s="61" t="s">
        <v>49</v>
      </c>
      <c r="C17" s="61"/>
      <c r="D17" s="61"/>
      <c r="E17" s="61"/>
      <c r="F17" s="61">
        <v>40</v>
      </c>
      <c r="G17" s="61"/>
      <c r="H17" s="61">
        <f t="shared" si="7"/>
        <v>40</v>
      </c>
      <c r="I17" s="61"/>
      <c r="J17" s="61"/>
      <c r="K17" s="61"/>
      <c r="L17" s="61"/>
      <c r="M17" s="61"/>
      <c r="N17" s="64">
        <f t="shared" si="0"/>
        <v>0</v>
      </c>
      <c r="O17" s="61"/>
      <c r="P17" s="61"/>
      <c r="Q17" s="61"/>
      <c r="R17" s="61">
        <f t="shared" si="4"/>
        <v>0</v>
      </c>
      <c r="S17" s="61">
        <f t="shared" si="1"/>
        <v>40</v>
      </c>
      <c r="T17" s="61">
        <v>20</v>
      </c>
      <c r="U17" s="61"/>
      <c r="V17" s="61"/>
      <c r="W17" s="61">
        <f t="shared" si="5"/>
        <v>20</v>
      </c>
      <c r="X17" s="61"/>
      <c r="Y17" s="61">
        <v>240</v>
      </c>
      <c r="Z17" s="61"/>
      <c r="AA17" s="61">
        <f t="shared" si="2"/>
        <v>240</v>
      </c>
      <c r="AB17" s="61">
        <f t="shared" si="3"/>
        <v>300</v>
      </c>
      <c r="AC17" s="62">
        <f t="shared" si="6"/>
        <v>5</v>
      </c>
    </row>
    <row r="18" spans="1:29" x14ac:dyDescent="0.3">
      <c r="A18" s="63">
        <v>43389</v>
      </c>
      <c r="B18" s="61" t="s">
        <v>50</v>
      </c>
      <c r="C18" s="61"/>
      <c r="D18" s="61"/>
      <c r="E18" s="61"/>
      <c r="F18" s="61"/>
      <c r="G18" s="61"/>
      <c r="H18" s="61">
        <f t="shared" si="7"/>
        <v>0</v>
      </c>
      <c r="I18" s="61"/>
      <c r="J18" s="61">
        <v>60</v>
      </c>
      <c r="K18" s="61"/>
      <c r="L18" s="61"/>
      <c r="M18" s="61"/>
      <c r="N18" s="61">
        <f t="shared" si="0"/>
        <v>60</v>
      </c>
      <c r="O18" s="61"/>
      <c r="P18" s="61"/>
      <c r="Q18" s="61"/>
      <c r="R18" s="61">
        <f t="shared" si="4"/>
        <v>0</v>
      </c>
      <c r="S18" s="61">
        <f t="shared" si="1"/>
        <v>60</v>
      </c>
      <c r="T18" s="61">
        <v>20</v>
      </c>
      <c r="U18" s="61"/>
      <c r="V18" s="61"/>
      <c r="W18" s="61">
        <f t="shared" si="5"/>
        <v>20</v>
      </c>
      <c r="X18" s="61">
        <v>220</v>
      </c>
      <c r="Y18" s="61"/>
      <c r="Z18" s="61">
        <v>120</v>
      </c>
      <c r="AA18" s="61">
        <f t="shared" si="2"/>
        <v>340</v>
      </c>
      <c r="AB18" s="61">
        <f t="shared" si="3"/>
        <v>420</v>
      </c>
      <c r="AC18" s="62">
        <f t="shared" si="6"/>
        <v>7</v>
      </c>
    </row>
    <row r="19" spans="1:29" x14ac:dyDescent="0.3">
      <c r="A19" s="63">
        <v>43390</v>
      </c>
      <c r="B19" s="61" t="s">
        <v>42</v>
      </c>
      <c r="C19" s="61"/>
      <c r="D19" s="61"/>
      <c r="E19" s="61"/>
      <c r="F19" s="61"/>
      <c r="G19" s="61"/>
      <c r="H19" s="61">
        <f t="shared" si="7"/>
        <v>0</v>
      </c>
      <c r="I19" s="61"/>
      <c r="J19" s="61"/>
      <c r="K19" s="61"/>
      <c r="L19" s="61"/>
      <c r="M19" s="61"/>
      <c r="N19" s="61">
        <f t="shared" si="0"/>
        <v>0</v>
      </c>
      <c r="O19" s="61"/>
      <c r="P19" s="61"/>
      <c r="Q19" s="61"/>
      <c r="R19" s="61">
        <f t="shared" si="4"/>
        <v>0</v>
      </c>
      <c r="S19" s="61">
        <f t="shared" si="1"/>
        <v>0</v>
      </c>
      <c r="T19" s="61"/>
      <c r="U19" s="61"/>
      <c r="V19" s="61"/>
      <c r="W19" s="61">
        <f t="shared" si="5"/>
        <v>0</v>
      </c>
      <c r="X19" s="61"/>
      <c r="Y19" s="61"/>
      <c r="Z19" s="61"/>
      <c r="AA19" s="61">
        <f t="shared" si="2"/>
        <v>0</v>
      </c>
      <c r="AB19" s="61">
        <f t="shared" si="3"/>
        <v>0</v>
      </c>
      <c r="AC19" s="62">
        <f t="shared" si="6"/>
        <v>0</v>
      </c>
    </row>
    <row r="20" spans="1:29" x14ac:dyDescent="0.3">
      <c r="A20" s="63">
        <v>43391</v>
      </c>
      <c r="B20" s="61" t="s">
        <v>44</v>
      </c>
      <c r="C20" s="61"/>
      <c r="D20" s="61"/>
      <c r="E20" s="61"/>
      <c r="F20" s="61"/>
      <c r="G20" s="61"/>
      <c r="H20" s="61">
        <f t="shared" si="7"/>
        <v>0</v>
      </c>
      <c r="I20" s="61"/>
      <c r="J20" s="61"/>
      <c r="K20" s="61"/>
      <c r="L20" s="61"/>
      <c r="M20" s="61"/>
      <c r="N20" s="61">
        <f t="shared" si="0"/>
        <v>0</v>
      </c>
      <c r="O20" s="61"/>
      <c r="P20" s="61"/>
      <c r="Q20" s="61"/>
      <c r="R20" s="61">
        <f t="shared" si="4"/>
        <v>0</v>
      </c>
      <c r="S20" s="61">
        <f t="shared" si="1"/>
        <v>0</v>
      </c>
      <c r="T20" s="61"/>
      <c r="U20" s="61"/>
      <c r="V20" s="61"/>
      <c r="W20" s="61">
        <f t="shared" si="5"/>
        <v>0</v>
      </c>
      <c r="X20" s="61"/>
      <c r="Y20" s="61"/>
      <c r="Z20" s="61"/>
      <c r="AA20" s="61">
        <f t="shared" si="2"/>
        <v>0</v>
      </c>
      <c r="AB20" s="61">
        <f t="shared" si="3"/>
        <v>0</v>
      </c>
      <c r="AC20" s="62">
        <f t="shared" si="6"/>
        <v>0</v>
      </c>
    </row>
    <row r="21" spans="1:29" x14ac:dyDescent="0.3">
      <c r="A21" s="63">
        <v>43392</v>
      </c>
      <c r="B21" s="61" t="s">
        <v>46</v>
      </c>
      <c r="C21" s="61"/>
      <c r="D21" s="61"/>
      <c r="E21" s="61"/>
      <c r="F21" s="61"/>
      <c r="G21" s="61"/>
      <c r="H21" s="61">
        <f t="shared" si="7"/>
        <v>0</v>
      </c>
      <c r="I21" s="61"/>
      <c r="J21" s="61"/>
      <c r="K21" s="61"/>
      <c r="L21" s="61"/>
      <c r="M21" s="61"/>
      <c r="N21" s="61">
        <f t="shared" si="0"/>
        <v>0</v>
      </c>
      <c r="O21" s="61"/>
      <c r="P21" s="61"/>
      <c r="Q21" s="61"/>
      <c r="R21" s="61">
        <f t="shared" si="4"/>
        <v>0</v>
      </c>
      <c r="S21" s="61">
        <f t="shared" si="1"/>
        <v>0</v>
      </c>
      <c r="T21" s="61"/>
      <c r="U21" s="61"/>
      <c r="V21" s="61"/>
      <c r="W21" s="61">
        <f t="shared" si="5"/>
        <v>0</v>
      </c>
      <c r="X21" s="61"/>
      <c r="Y21" s="61"/>
      <c r="Z21" s="61"/>
      <c r="AA21" s="61">
        <f t="shared" si="2"/>
        <v>0</v>
      </c>
      <c r="AB21" s="61">
        <f t="shared" si="3"/>
        <v>0</v>
      </c>
      <c r="AC21" s="62">
        <f t="shared" si="6"/>
        <v>0</v>
      </c>
    </row>
    <row r="22" spans="1:29" x14ac:dyDescent="0.3">
      <c r="A22" s="63">
        <v>43393</v>
      </c>
      <c r="B22" s="61" t="s">
        <v>47</v>
      </c>
      <c r="C22" s="61"/>
      <c r="D22" s="61"/>
      <c r="E22" s="61"/>
      <c r="F22" s="61"/>
      <c r="G22" s="61"/>
      <c r="H22" s="61">
        <f t="shared" si="7"/>
        <v>0</v>
      </c>
      <c r="I22" s="61"/>
      <c r="J22" s="61"/>
      <c r="K22" s="61"/>
      <c r="L22" s="61"/>
      <c r="M22" s="61"/>
      <c r="N22" s="61">
        <f t="shared" si="0"/>
        <v>0</v>
      </c>
      <c r="O22" s="61"/>
      <c r="P22" s="61"/>
      <c r="Q22" s="61"/>
      <c r="R22" s="61">
        <f t="shared" si="4"/>
        <v>0</v>
      </c>
      <c r="S22" s="61">
        <f t="shared" si="1"/>
        <v>0</v>
      </c>
      <c r="T22" s="61"/>
      <c r="U22" s="61"/>
      <c r="V22" s="61"/>
      <c r="W22" s="61">
        <f t="shared" si="5"/>
        <v>0</v>
      </c>
      <c r="X22" s="61"/>
      <c r="Y22" s="61"/>
      <c r="Z22" s="61"/>
      <c r="AA22" s="61">
        <f t="shared" si="2"/>
        <v>0</v>
      </c>
      <c r="AB22" s="61">
        <f t="shared" si="3"/>
        <v>0</v>
      </c>
      <c r="AC22" s="62">
        <f t="shared" si="6"/>
        <v>0</v>
      </c>
    </row>
    <row r="23" spans="1:29" x14ac:dyDescent="0.3">
      <c r="A23" s="63">
        <v>43394</v>
      </c>
      <c r="B23" s="61" t="s">
        <v>48</v>
      </c>
      <c r="C23" s="61"/>
      <c r="D23" s="61"/>
      <c r="E23" s="61"/>
      <c r="F23" s="61"/>
      <c r="G23" s="61"/>
      <c r="H23" s="61">
        <f t="shared" si="7"/>
        <v>0</v>
      </c>
      <c r="I23" s="61"/>
      <c r="J23" s="61"/>
      <c r="K23" s="61"/>
      <c r="L23" s="61"/>
      <c r="M23" s="61"/>
      <c r="N23" s="61">
        <f t="shared" si="0"/>
        <v>0</v>
      </c>
      <c r="O23" s="61"/>
      <c r="P23" s="61"/>
      <c r="Q23" s="61"/>
      <c r="R23" s="61">
        <f t="shared" si="4"/>
        <v>0</v>
      </c>
      <c r="S23" s="61">
        <f t="shared" si="1"/>
        <v>0</v>
      </c>
      <c r="T23" s="61"/>
      <c r="U23" s="61"/>
      <c r="V23" s="61"/>
      <c r="W23" s="61">
        <f t="shared" si="5"/>
        <v>0</v>
      </c>
      <c r="X23" s="61"/>
      <c r="Y23" s="61"/>
      <c r="Z23" s="61"/>
      <c r="AA23" s="61">
        <f t="shared" si="2"/>
        <v>0</v>
      </c>
      <c r="AB23" s="61">
        <f t="shared" si="3"/>
        <v>0</v>
      </c>
      <c r="AC23" s="62">
        <f t="shared" si="6"/>
        <v>0</v>
      </c>
    </row>
    <row r="24" spans="1:29" x14ac:dyDescent="0.3">
      <c r="A24" s="63">
        <v>43395</v>
      </c>
      <c r="B24" s="61" t="s">
        <v>49</v>
      </c>
      <c r="C24" s="61"/>
      <c r="D24" s="61"/>
      <c r="E24" s="61"/>
      <c r="F24" s="61"/>
      <c r="G24" s="61"/>
      <c r="H24" s="61">
        <f t="shared" si="7"/>
        <v>0</v>
      </c>
      <c r="I24" s="61"/>
      <c r="J24" s="61"/>
      <c r="K24" s="61"/>
      <c r="L24" s="61"/>
      <c r="M24" s="61"/>
      <c r="N24" s="65">
        <f t="shared" si="0"/>
        <v>0</v>
      </c>
      <c r="O24" s="61"/>
      <c r="P24" s="61"/>
      <c r="Q24" s="61"/>
      <c r="R24" s="61">
        <f t="shared" si="4"/>
        <v>0</v>
      </c>
      <c r="S24" s="61">
        <f t="shared" si="1"/>
        <v>0</v>
      </c>
      <c r="T24" s="61"/>
      <c r="U24" s="61"/>
      <c r="V24" s="61"/>
      <c r="W24" s="61">
        <f t="shared" si="5"/>
        <v>0</v>
      </c>
      <c r="X24" s="61"/>
      <c r="Y24" s="61"/>
      <c r="Z24" s="61"/>
      <c r="AA24" s="61">
        <f t="shared" si="2"/>
        <v>0</v>
      </c>
      <c r="AB24" s="61">
        <f t="shared" si="3"/>
        <v>0</v>
      </c>
      <c r="AC24" s="62">
        <f t="shared" si="6"/>
        <v>0</v>
      </c>
    </row>
    <row r="25" spans="1:29" x14ac:dyDescent="0.3">
      <c r="A25" s="63">
        <v>43396</v>
      </c>
      <c r="B25" s="61" t="s">
        <v>50</v>
      </c>
      <c r="C25" s="61"/>
      <c r="D25" s="61"/>
      <c r="E25" s="61"/>
      <c r="F25" s="61"/>
      <c r="G25" s="61"/>
      <c r="H25" s="61">
        <f t="shared" si="7"/>
        <v>0</v>
      </c>
      <c r="I25" s="61"/>
      <c r="J25" s="61"/>
      <c r="K25" s="61"/>
      <c r="L25" s="61"/>
      <c r="M25" s="61"/>
      <c r="N25" s="61">
        <f t="shared" si="0"/>
        <v>0</v>
      </c>
      <c r="O25" s="61"/>
      <c r="P25" s="61"/>
      <c r="Q25" s="61"/>
      <c r="R25" s="61">
        <f t="shared" si="4"/>
        <v>0</v>
      </c>
      <c r="S25" s="61">
        <f t="shared" si="1"/>
        <v>0</v>
      </c>
      <c r="T25" s="61"/>
      <c r="U25" s="61"/>
      <c r="V25" s="61"/>
      <c r="W25" s="61">
        <f t="shared" si="5"/>
        <v>0</v>
      </c>
      <c r="X25" s="61"/>
      <c r="Y25" s="61"/>
      <c r="Z25" s="61"/>
      <c r="AA25" s="61">
        <f t="shared" si="2"/>
        <v>0</v>
      </c>
      <c r="AB25" s="61">
        <f t="shared" si="3"/>
        <v>0</v>
      </c>
      <c r="AC25" s="62">
        <f t="shared" si="6"/>
        <v>0</v>
      </c>
    </row>
    <row r="26" spans="1:29" x14ac:dyDescent="0.3">
      <c r="A26" s="63">
        <v>43397</v>
      </c>
      <c r="B26" s="61" t="s">
        <v>42</v>
      </c>
      <c r="C26" s="61"/>
      <c r="D26" s="61"/>
      <c r="E26" s="61"/>
      <c r="F26" s="61"/>
      <c r="G26" s="61"/>
      <c r="H26" s="61">
        <f t="shared" si="7"/>
        <v>0</v>
      </c>
      <c r="I26" s="61"/>
      <c r="J26" s="61"/>
      <c r="K26" s="61"/>
      <c r="L26" s="61"/>
      <c r="M26" s="61"/>
      <c r="N26" s="61">
        <f t="shared" si="0"/>
        <v>0</v>
      </c>
      <c r="O26" s="61"/>
      <c r="P26" s="61"/>
      <c r="Q26" s="61"/>
      <c r="R26" s="61">
        <f t="shared" si="4"/>
        <v>0</v>
      </c>
      <c r="S26" s="61">
        <f t="shared" si="1"/>
        <v>0</v>
      </c>
      <c r="T26" s="61"/>
      <c r="U26" s="61"/>
      <c r="V26" s="61"/>
      <c r="W26" s="61">
        <f t="shared" si="5"/>
        <v>0</v>
      </c>
      <c r="X26" s="61"/>
      <c r="Y26" s="61"/>
      <c r="Z26" s="61"/>
      <c r="AA26" s="61">
        <f t="shared" si="2"/>
        <v>0</v>
      </c>
      <c r="AB26" s="61">
        <f t="shared" si="3"/>
        <v>0</v>
      </c>
      <c r="AC26" s="62">
        <f t="shared" si="6"/>
        <v>0</v>
      </c>
    </row>
    <row r="27" spans="1:29" x14ac:dyDescent="0.3">
      <c r="A27" s="63">
        <v>43398</v>
      </c>
      <c r="B27" s="61" t="s">
        <v>44</v>
      </c>
      <c r="C27" s="61"/>
      <c r="D27" s="61"/>
      <c r="E27" s="61"/>
      <c r="F27" s="61"/>
      <c r="G27" s="61"/>
      <c r="H27" s="61">
        <f t="shared" si="7"/>
        <v>0</v>
      </c>
      <c r="I27" s="61"/>
      <c r="J27" s="61"/>
      <c r="K27" s="61"/>
      <c r="L27" s="61"/>
      <c r="M27" s="61"/>
      <c r="N27" s="61">
        <f t="shared" si="0"/>
        <v>0</v>
      </c>
      <c r="O27" s="61"/>
      <c r="P27" s="61"/>
      <c r="Q27" s="61"/>
      <c r="R27" s="61">
        <f t="shared" si="4"/>
        <v>0</v>
      </c>
      <c r="S27" s="61">
        <f t="shared" si="1"/>
        <v>0</v>
      </c>
      <c r="T27" s="61"/>
      <c r="U27" s="61"/>
      <c r="V27" s="61"/>
      <c r="W27" s="61">
        <f t="shared" si="5"/>
        <v>0</v>
      </c>
      <c r="X27" s="61"/>
      <c r="Y27" s="61"/>
      <c r="Z27" s="61"/>
      <c r="AA27" s="61">
        <f t="shared" si="2"/>
        <v>0</v>
      </c>
      <c r="AB27" s="61">
        <f t="shared" si="3"/>
        <v>0</v>
      </c>
      <c r="AC27" s="62">
        <f t="shared" si="6"/>
        <v>0</v>
      </c>
    </row>
    <row r="28" spans="1:29" x14ac:dyDescent="0.3">
      <c r="A28" s="63">
        <v>43399</v>
      </c>
      <c r="B28" s="61" t="s">
        <v>46</v>
      </c>
      <c r="C28" s="61"/>
      <c r="D28" s="61"/>
      <c r="E28" s="61"/>
      <c r="F28" s="61"/>
      <c r="G28" s="61"/>
      <c r="H28" s="61">
        <f t="shared" si="7"/>
        <v>0</v>
      </c>
      <c r="I28" s="61"/>
      <c r="J28" s="61"/>
      <c r="K28" s="61"/>
      <c r="L28" s="61"/>
      <c r="M28" s="61"/>
      <c r="N28" s="61">
        <f t="shared" si="0"/>
        <v>0</v>
      </c>
      <c r="O28" s="61"/>
      <c r="P28" s="61"/>
      <c r="Q28" s="61"/>
      <c r="R28" s="61">
        <f t="shared" si="4"/>
        <v>0</v>
      </c>
      <c r="S28" s="61">
        <f t="shared" si="1"/>
        <v>0</v>
      </c>
      <c r="T28" s="61"/>
      <c r="U28" s="61"/>
      <c r="V28" s="61"/>
      <c r="W28" s="61">
        <f t="shared" si="5"/>
        <v>0</v>
      </c>
      <c r="X28" s="61"/>
      <c r="Y28" s="61"/>
      <c r="Z28" s="61"/>
      <c r="AA28" s="61">
        <f t="shared" si="2"/>
        <v>0</v>
      </c>
      <c r="AB28" s="61">
        <f t="shared" si="3"/>
        <v>0</v>
      </c>
      <c r="AC28" s="62">
        <f t="shared" si="6"/>
        <v>0</v>
      </c>
    </row>
    <row r="29" spans="1:29" x14ac:dyDescent="0.3">
      <c r="A29" s="63">
        <v>43400</v>
      </c>
      <c r="B29" s="61" t="s">
        <v>47</v>
      </c>
      <c r="C29" s="61"/>
      <c r="D29" s="61"/>
      <c r="E29" s="61"/>
      <c r="F29" s="61"/>
      <c r="G29" s="61"/>
      <c r="H29" s="61">
        <f t="shared" si="7"/>
        <v>0</v>
      </c>
      <c r="I29" s="61"/>
      <c r="J29" s="61"/>
      <c r="K29" s="61"/>
      <c r="L29" s="61"/>
      <c r="M29" s="61"/>
      <c r="N29" s="61">
        <f t="shared" si="0"/>
        <v>0</v>
      </c>
      <c r="O29" s="61"/>
      <c r="P29" s="61"/>
      <c r="Q29" s="61"/>
      <c r="R29" s="61">
        <f t="shared" si="4"/>
        <v>0</v>
      </c>
      <c r="S29" s="61">
        <f t="shared" si="1"/>
        <v>0</v>
      </c>
      <c r="T29" s="61"/>
      <c r="U29" s="61"/>
      <c r="V29" s="61"/>
      <c r="W29" s="61">
        <f t="shared" si="5"/>
        <v>0</v>
      </c>
      <c r="X29" s="61"/>
      <c r="Y29" s="61"/>
      <c r="Z29" s="61"/>
      <c r="AA29" s="61">
        <f t="shared" si="2"/>
        <v>0</v>
      </c>
      <c r="AB29" s="61">
        <f t="shared" si="3"/>
        <v>0</v>
      </c>
      <c r="AC29" s="62">
        <f t="shared" si="6"/>
        <v>0</v>
      </c>
    </row>
    <row r="30" spans="1:29" x14ac:dyDescent="0.3">
      <c r="A30" s="63">
        <v>43401</v>
      </c>
      <c r="B30" s="61" t="s">
        <v>48</v>
      </c>
      <c r="C30" s="61"/>
      <c r="D30" s="61"/>
      <c r="E30" s="61"/>
      <c r="F30" s="61"/>
      <c r="G30" s="61"/>
      <c r="H30" s="61">
        <f t="shared" si="7"/>
        <v>0</v>
      </c>
      <c r="I30" s="61"/>
      <c r="J30" s="61"/>
      <c r="K30" s="61"/>
      <c r="L30" s="61"/>
      <c r="M30" s="61"/>
      <c r="N30" s="61">
        <f t="shared" si="0"/>
        <v>0</v>
      </c>
      <c r="O30" s="61"/>
      <c r="P30" s="61"/>
      <c r="Q30" s="61"/>
      <c r="R30" s="61">
        <f t="shared" si="4"/>
        <v>0</v>
      </c>
      <c r="S30" s="61">
        <f t="shared" si="1"/>
        <v>0</v>
      </c>
      <c r="T30" s="61"/>
      <c r="U30" s="61"/>
      <c r="V30" s="61"/>
      <c r="W30" s="61">
        <f t="shared" si="5"/>
        <v>0</v>
      </c>
      <c r="X30" s="61"/>
      <c r="Y30" s="61"/>
      <c r="Z30" s="61"/>
      <c r="AA30" s="61">
        <f t="shared" si="2"/>
        <v>0</v>
      </c>
      <c r="AB30" s="61">
        <f t="shared" si="3"/>
        <v>0</v>
      </c>
      <c r="AC30" s="62">
        <f t="shared" si="6"/>
        <v>0</v>
      </c>
    </row>
    <row r="31" spans="1:29" x14ac:dyDescent="0.3">
      <c r="A31" s="63">
        <v>43402</v>
      </c>
      <c r="B31" s="61" t="s">
        <v>49</v>
      </c>
      <c r="C31" s="61"/>
      <c r="D31" s="61"/>
      <c r="E31" s="61"/>
      <c r="F31" s="61"/>
      <c r="G31" s="61"/>
      <c r="H31" s="61">
        <f t="shared" si="7"/>
        <v>0</v>
      </c>
      <c r="I31" s="61"/>
      <c r="J31" s="61"/>
      <c r="K31" s="61"/>
      <c r="L31" s="61"/>
      <c r="M31" s="61"/>
      <c r="N31" s="61">
        <f t="shared" si="0"/>
        <v>0</v>
      </c>
      <c r="O31" s="61"/>
      <c r="P31" s="61"/>
      <c r="Q31" s="61"/>
      <c r="R31" s="61">
        <f t="shared" si="4"/>
        <v>0</v>
      </c>
      <c r="S31" s="61">
        <f t="shared" si="1"/>
        <v>0</v>
      </c>
      <c r="T31" s="61"/>
      <c r="U31" s="61"/>
      <c r="V31" s="61"/>
      <c r="W31" s="61">
        <f t="shared" si="5"/>
        <v>0</v>
      </c>
      <c r="X31" s="61"/>
      <c r="Y31" s="61"/>
      <c r="Z31" s="61"/>
      <c r="AA31" s="61">
        <f t="shared" si="2"/>
        <v>0</v>
      </c>
      <c r="AB31" s="61">
        <f t="shared" si="3"/>
        <v>0</v>
      </c>
      <c r="AC31" s="62">
        <f t="shared" si="6"/>
        <v>0</v>
      </c>
    </row>
    <row r="32" spans="1:29" x14ac:dyDescent="0.3">
      <c r="A32" s="63">
        <v>43403</v>
      </c>
      <c r="B32" s="61" t="s">
        <v>50</v>
      </c>
      <c r="C32" s="61"/>
      <c r="D32" s="61"/>
      <c r="E32" s="61"/>
      <c r="F32" s="61"/>
      <c r="G32" s="61"/>
      <c r="H32" s="61">
        <f t="shared" si="7"/>
        <v>0</v>
      </c>
      <c r="I32" s="61"/>
      <c r="J32" s="61"/>
      <c r="K32" s="61"/>
      <c r="L32" s="61"/>
      <c r="M32" s="61"/>
      <c r="N32" s="61">
        <f t="shared" si="0"/>
        <v>0</v>
      </c>
      <c r="O32" s="61"/>
      <c r="P32" s="61"/>
      <c r="Q32" s="61"/>
      <c r="R32" s="61">
        <f t="shared" si="4"/>
        <v>0</v>
      </c>
      <c r="S32" s="64">
        <f t="shared" si="1"/>
        <v>0</v>
      </c>
      <c r="T32" s="61"/>
      <c r="U32" s="61"/>
      <c r="V32" s="61"/>
      <c r="W32" s="61">
        <f t="shared" si="5"/>
        <v>0</v>
      </c>
      <c r="X32" s="61"/>
      <c r="Y32" s="61"/>
      <c r="Z32" s="61"/>
      <c r="AA32" s="61">
        <f t="shared" si="2"/>
        <v>0</v>
      </c>
      <c r="AB32" s="61">
        <f t="shared" si="3"/>
        <v>0</v>
      </c>
      <c r="AC32" s="62">
        <f t="shared" si="6"/>
        <v>0</v>
      </c>
    </row>
    <row r="33" spans="1:29" x14ac:dyDescent="0.3">
      <c r="A33" s="63">
        <v>43404</v>
      </c>
      <c r="B33" s="61" t="s">
        <v>42</v>
      </c>
      <c r="C33" s="61"/>
      <c r="D33" s="61"/>
      <c r="E33" s="61"/>
      <c r="F33" s="61"/>
      <c r="G33" s="61"/>
      <c r="H33" s="61">
        <f t="shared" si="7"/>
        <v>0</v>
      </c>
      <c r="I33" s="61"/>
      <c r="J33" s="61"/>
      <c r="K33" s="61"/>
      <c r="L33" s="61"/>
      <c r="M33" s="61"/>
      <c r="N33" s="61">
        <f t="shared" si="0"/>
        <v>0</v>
      </c>
      <c r="O33" s="61"/>
      <c r="P33" s="61"/>
      <c r="Q33" s="61"/>
      <c r="R33" s="61">
        <f t="shared" si="4"/>
        <v>0</v>
      </c>
      <c r="S33" s="61">
        <f t="shared" si="1"/>
        <v>0</v>
      </c>
      <c r="T33" s="61"/>
      <c r="U33" s="61"/>
      <c r="V33" s="61"/>
      <c r="W33" s="61">
        <f t="shared" si="5"/>
        <v>0</v>
      </c>
      <c r="X33" s="61"/>
      <c r="Y33" s="61"/>
      <c r="Z33" s="61"/>
      <c r="AA33" s="61">
        <f t="shared" si="2"/>
        <v>0</v>
      </c>
      <c r="AB33" s="61">
        <f t="shared" si="3"/>
        <v>0</v>
      </c>
      <c r="AC33" s="62">
        <f t="shared" si="6"/>
        <v>0</v>
      </c>
    </row>
    <row r="34" spans="1:29" x14ac:dyDescent="0.3">
      <c r="A34" s="15" t="s">
        <v>138</v>
      </c>
      <c r="H34" s="4">
        <f>SUM(H3:H33)</f>
        <v>433</v>
      </c>
      <c r="N34" s="4">
        <f>SUM(N3:N33)</f>
        <v>2675</v>
      </c>
      <c r="R34" s="4">
        <f>SUM(R3:R33)</f>
        <v>0</v>
      </c>
      <c r="S34" s="4">
        <f t="shared" si="1"/>
        <v>3108</v>
      </c>
      <c r="W34" s="4">
        <f t="shared" si="5"/>
        <v>0</v>
      </c>
      <c r="AA34" s="4">
        <f>SUM(AA3:AA33)</f>
        <v>3681</v>
      </c>
      <c r="AB34" s="4">
        <f t="shared" si="3"/>
        <v>6789</v>
      </c>
      <c r="AC34" s="6">
        <f>SUM(AC3:AC33)/31</f>
        <v>3.7682795698924734</v>
      </c>
    </row>
    <row r="35" spans="1:29" x14ac:dyDescent="0.3">
      <c r="A35" s="15" t="s">
        <v>139</v>
      </c>
      <c r="G35" s="37" t="s">
        <v>1</v>
      </c>
      <c r="H35" s="15">
        <f>H34/60</f>
        <v>7.2166666666666668</v>
      </c>
      <c r="M35" s="37" t="s">
        <v>2</v>
      </c>
      <c r="N35" s="15">
        <f>N34/60</f>
        <v>44.583333333333336</v>
      </c>
      <c r="Q35" s="37" t="s">
        <v>3</v>
      </c>
      <c r="R35" s="15">
        <f>R34/60</f>
        <v>0</v>
      </c>
      <c r="S35" s="15">
        <f>S34/60</f>
        <v>51.8</v>
      </c>
      <c r="Z35" s="37" t="s">
        <v>87</v>
      </c>
      <c r="AA35" s="15">
        <f>AA34/60</f>
        <v>61.35</v>
      </c>
      <c r="AB35" s="4">
        <f>AB34/60</f>
        <v>113.15</v>
      </c>
      <c r="AC35" s="15">
        <f>AB34/60</f>
        <v>113.15</v>
      </c>
    </row>
    <row r="36" spans="1:29" x14ac:dyDescent="0.3">
      <c r="A36" s="35" t="s">
        <v>131</v>
      </c>
      <c r="H36" s="4">
        <f>H35/16</f>
        <v>0.45104166666666667</v>
      </c>
      <c r="N36" s="4">
        <f>N35/16</f>
        <v>2.7864583333333335</v>
      </c>
      <c r="R36" s="4">
        <f>R35/16</f>
        <v>0</v>
      </c>
      <c r="S36" s="4">
        <f>S35/16</f>
        <v>3.2374999999999998</v>
      </c>
      <c r="AA36" s="4">
        <f>AA35/16</f>
        <v>3.8343750000000001</v>
      </c>
      <c r="AC36" s="6">
        <f>AC34</f>
        <v>3.7682795698924734</v>
      </c>
    </row>
    <row r="37" spans="1:29" x14ac:dyDescent="0.3">
      <c r="A37" s="36" t="s">
        <v>130</v>
      </c>
      <c r="H37" s="4">
        <v>0.22388888888888889</v>
      </c>
      <c r="N37" s="4">
        <v>2.6233333333333335</v>
      </c>
      <c r="R37" s="4">
        <v>0.14277777777777778</v>
      </c>
      <c r="S37" s="4">
        <v>2.99</v>
      </c>
      <c r="AA37" s="11">
        <v>3.24</v>
      </c>
      <c r="AC37">
        <v>6.5866666666666651</v>
      </c>
    </row>
    <row r="38" spans="1:29" x14ac:dyDescent="0.3">
      <c r="A38" s="59" t="s">
        <v>147</v>
      </c>
      <c r="H38" s="4">
        <f>H36-H37</f>
        <v>0.22715277777777779</v>
      </c>
      <c r="N38" s="4">
        <f>N36-N37</f>
        <v>0.16312499999999996</v>
      </c>
      <c r="R38" s="4">
        <f>R36-R37</f>
        <v>-0.14277777777777778</v>
      </c>
      <c r="S38" s="4">
        <f>S36-S37</f>
        <v>0.24749999999999961</v>
      </c>
      <c r="AA38" s="4">
        <f>AA36-AA37</f>
        <v>0.59437499999999988</v>
      </c>
      <c r="AC38" s="4">
        <f>AC36-AC37</f>
        <v>-2.8183870967741917</v>
      </c>
    </row>
    <row r="39" spans="1:29" x14ac:dyDescent="0.3">
      <c r="B39" s="4" t="s">
        <v>136</v>
      </c>
      <c r="C39" s="4" t="s">
        <v>137</v>
      </c>
    </row>
    <row r="40" spans="1:29" x14ac:dyDescent="0.3">
      <c r="A40" s="38" t="s">
        <v>140</v>
      </c>
      <c r="B40" s="4">
        <f>13*31</f>
        <v>403</v>
      </c>
      <c r="C40" s="4">
        <f>AC35</f>
        <v>113.15</v>
      </c>
      <c r="D40" s="39">
        <f>C40/B40</f>
        <v>0.28076923076923077</v>
      </c>
    </row>
    <row r="41" spans="1:29" x14ac:dyDescent="0.3">
      <c r="D41" s="39"/>
    </row>
  </sheetData>
  <mergeCells count="8">
    <mergeCell ref="AB1:AB2"/>
    <mergeCell ref="A2:B2"/>
    <mergeCell ref="A1:B1"/>
    <mergeCell ref="C1:H1"/>
    <mergeCell ref="I1:N1"/>
    <mergeCell ref="O1:R1"/>
    <mergeCell ref="T1:W1"/>
    <mergeCell ref="X1:Z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AD2E4-F57C-4B56-8052-2B023BA397C4}">
  <dimension ref="A1:AG41"/>
  <sheetViews>
    <sheetView workbookViewId="0">
      <pane xSplit="30" ySplit="2" topLeftCell="AE27" activePane="bottomRight" state="frozen"/>
      <selection pane="topRight" activeCell="AE1" sqref="AE1"/>
      <selection pane="bottomLeft" activeCell="A3" sqref="A3"/>
      <selection pane="bottomRight" activeCell="AE34" sqref="AE34"/>
    </sheetView>
  </sheetViews>
  <sheetFormatPr defaultRowHeight="16.5" x14ac:dyDescent="0.3"/>
  <cols>
    <col min="1" max="1" width="11.125" style="4" bestFit="1" customWidth="1"/>
    <col min="2" max="2" width="4" style="4" customWidth="1"/>
    <col min="3" max="5" width="4.5" style="4" bestFit="1" customWidth="1"/>
    <col min="6" max="6" width="6.375" style="4" bestFit="1" customWidth="1"/>
    <col min="7" max="8" width="4.5" style="4" bestFit="1" customWidth="1"/>
    <col min="9" max="10" width="4.125" style="4" bestFit="1" customWidth="1"/>
    <col min="11" max="11" width="6.375" style="4" bestFit="1" customWidth="1"/>
    <col min="12" max="12" width="4.625" style="4" bestFit="1" customWidth="1"/>
    <col min="13" max="13" width="4.625" style="4" customWidth="1"/>
    <col min="14" max="14" width="5.25" style="4" customWidth="1"/>
    <col min="15" max="15" width="5" style="4" bestFit="1" customWidth="1"/>
    <col min="16" max="19" width="4.5" style="4" bestFit="1" customWidth="1"/>
    <col min="20" max="20" width="9" style="4"/>
    <col min="21" max="21" width="4.5" style="4" bestFit="1" customWidth="1"/>
    <col min="22" max="22" width="6" style="4" bestFit="1" customWidth="1"/>
    <col min="23" max="26" width="4.5" style="4" bestFit="1" customWidth="1"/>
    <col min="27" max="27" width="6" style="4" bestFit="1" customWidth="1"/>
    <col min="28" max="28" width="4.75" style="4" bestFit="1" customWidth="1"/>
    <col min="29" max="29" width="5" style="4" bestFit="1" customWidth="1"/>
    <col min="30" max="30" width="9" style="4"/>
    <col min="31" max="31" width="5.5" style="6" bestFit="1" customWidth="1"/>
    <col min="32" max="32" width="8.125" style="11" bestFit="1" customWidth="1"/>
    <col min="33" max="33" width="5.875" bestFit="1" customWidth="1"/>
  </cols>
  <sheetData>
    <row r="1" spans="1:33" x14ac:dyDescent="0.3">
      <c r="A1" s="73" t="s">
        <v>84</v>
      </c>
      <c r="B1" s="73"/>
      <c r="C1" s="73" t="s">
        <v>1</v>
      </c>
      <c r="D1" s="73"/>
      <c r="E1" s="73"/>
      <c r="F1" s="73"/>
      <c r="G1" s="73"/>
      <c r="H1" s="73"/>
      <c r="I1" s="73" t="s">
        <v>2</v>
      </c>
      <c r="J1" s="73"/>
      <c r="K1" s="73"/>
      <c r="L1" s="73"/>
      <c r="M1" s="73"/>
      <c r="N1" s="73"/>
      <c r="O1" s="73"/>
      <c r="P1" s="73" t="s">
        <v>3</v>
      </c>
      <c r="Q1" s="73"/>
      <c r="R1" s="73"/>
      <c r="S1" s="73"/>
      <c r="T1" s="1" t="s">
        <v>4</v>
      </c>
      <c r="U1" s="73" t="s">
        <v>5</v>
      </c>
      <c r="V1" s="73"/>
      <c r="W1" s="73"/>
      <c r="X1" s="73"/>
      <c r="Y1" s="73" t="s">
        <v>6</v>
      </c>
      <c r="Z1" s="73"/>
      <c r="AA1" s="73"/>
      <c r="AB1" s="73"/>
      <c r="AD1" s="71" t="s">
        <v>7</v>
      </c>
    </row>
    <row r="2" spans="1:33" x14ac:dyDescent="0.3">
      <c r="A2" s="73" t="s">
        <v>8</v>
      </c>
      <c r="B2" s="73"/>
      <c r="C2" s="20" t="s">
        <v>9</v>
      </c>
      <c r="D2" s="20" t="s">
        <v>10</v>
      </c>
      <c r="E2" s="20" t="s">
        <v>11</v>
      </c>
      <c r="F2" s="20" t="s">
        <v>12</v>
      </c>
      <c r="G2" s="20" t="s">
        <v>13</v>
      </c>
      <c r="H2" s="3" t="s">
        <v>14</v>
      </c>
      <c r="I2" s="20" t="s">
        <v>15</v>
      </c>
      <c r="J2" s="20" t="s">
        <v>16</v>
      </c>
      <c r="K2" s="20" t="s">
        <v>17</v>
      </c>
      <c r="L2" s="20" t="s">
        <v>18</v>
      </c>
      <c r="M2" s="22" t="s">
        <v>121</v>
      </c>
      <c r="N2" s="20" t="s">
        <v>27</v>
      </c>
      <c r="O2" s="3" t="s">
        <v>14</v>
      </c>
      <c r="P2" s="20" t="s">
        <v>19</v>
      </c>
      <c r="Q2" s="20" t="s">
        <v>20</v>
      </c>
      <c r="R2" s="20" t="s">
        <v>21</v>
      </c>
      <c r="S2" s="3" t="s">
        <v>14</v>
      </c>
      <c r="T2" s="1" t="s">
        <v>56</v>
      </c>
      <c r="U2" s="20" t="s">
        <v>22</v>
      </c>
      <c r="V2" s="20" t="s">
        <v>23</v>
      </c>
      <c r="W2" s="20" t="s">
        <v>24</v>
      </c>
      <c r="X2" s="3" t="s">
        <v>14</v>
      </c>
      <c r="Y2" s="20" t="s">
        <v>25</v>
      </c>
      <c r="Z2" s="20" t="s">
        <v>26</v>
      </c>
      <c r="AA2" s="20" t="s">
        <v>27</v>
      </c>
      <c r="AB2" s="20" t="s">
        <v>28</v>
      </c>
      <c r="AC2" s="20" t="s">
        <v>14</v>
      </c>
      <c r="AD2" s="72"/>
      <c r="AE2" s="7" t="s">
        <v>29</v>
      </c>
      <c r="AF2" s="11" t="s">
        <v>113</v>
      </c>
    </row>
    <row r="3" spans="1:33" x14ac:dyDescent="0.3">
      <c r="A3" s="5">
        <v>43344</v>
      </c>
      <c r="B3" s="4" t="s">
        <v>86</v>
      </c>
      <c r="H3" s="4">
        <f>SUM(C3:G3)</f>
        <v>0</v>
      </c>
      <c r="J3" s="4">
        <v>40</v>
      </c>
      <c r="N3" s="4">
        <v>240</v>
      </c>
      <c r="O3" s="4">
        <f>SUM(I3:N3)</f>
        <v>280</v>
      </c>
      <c r="S3" s="4">
        <f>SUM(P3:R3)</f>
        <v>0</v>
      </c>
      <c r="T3" s="44">
        <f>H3+O3+S3</f>
        <v>280</v>
      </c>
      <c r="X3" s="4">
        <f>SUM(U3:W3)</f>
        <v>0</v>
      </c>
      <c r="Y3" s="4">
        <v>120</v>
      </c>
      <c r="AC3" s="4">
        <f>SUM(Y3:AB3)</f>
        <v>120</v>
      </c>
      <c r="AD3" s="4">
        <f>T3+X3+AC3</f>
        <v>400</v>
      </c>
      <c r="AE3" s="6">
        <f>AD3/60</f>
        <v>6.666666666666667</v>
      </c>
      <c r="AG3" s="13"/>
    </row>
    <row r="4" spans="1:33" x14ac:dyDescent="0.3">
      <c r="A4" s="5">
        <v>43345</v>
      </c>
      <c r="B4" s="4" t="s">
        <v>87</v>
      </c>
      <c r="H4" s="4">
        <f>SUM(C4:G4)</f>
        <v>0</v>
      </c>
      <c r="J4" s="4">
        <v>10</v>
      </c>
      <c r="O4" s="4">
        <f t="shared" ref="O4:O33" si="0">SUM(I4:N4)</f>
        <v>10</v>
      </c>
      <c r="S4" s="4">
        <f t="shared" ref="S4:S33" si="1">SUM(P4:R4)</f>
        <v>0</v>
      </c>
      <c r="T4" s="4">
        <f t="shared" ref="T4:T34" si="2">H4+O4+S4</f>
        <v>10</v>
      </c>
      <c r="X4" s="4">
        <f t="shared" ref="X4:X33" si="3">SUM(U4:W4)</f>
        <v>0</v>
      </c>
      <c r="AC4" s="4">
        <f t="shared" ref="AC4:AC33" si="4">SUM(Y4:AB4)</f>
        <v>0</v>
      </c>
      <c r="AD4" s="4">
        <f t="shared" ref="AD4:AD33" si="5">T4+X4+AC4</f>
        <v>10</v>
      </c>
      <c r="AE4" s="6">
        <f t="shared" ref="AE4:AE33" si="6">AD4/60</f>
        <v>0.16666666666666666</v>
      </c>
      <c r="AG4" s="13"/>
    </row>
    <row r="5" spans="1:33" x14ac:dyDescent="0.3">
      <c r="A5" s="5">
        <v>43346</v>
      </c>
      <c r="B5" s="4" t="s">
        <v>49</v>
      </c>
      <c r="F5" s="4">
        <v>40</v>
      </c>
      <c r="H5" s="4">
        <f t="shared" ref="H5:H33" si="7">SUM(C5:G5)</f>
        <v>40</v>
      </c>
      <c r="O5" s="4">
        <f t="shared" si="0"/>
        <v>0</v>
      </c>
      <c r="S5" s="4">
        <f t="shared" si="1"/>
        <v>0</v>
      </c>
      <c r="T5" s="4">
        <f t="shared" si="2"/>
        <v>40</v>
      </c>
      <c r="U5" s="4">
        <v>10</v>
      </c>
      <c r="W5" s="4">
        <v>60</v>
      </c>
      <c r="X5" s="4">
        <f t="shared" si="3"/>
        <v>70</v>
      </c>
      <c r="Z5" s="4">
        <v>240</v>
      </c>
      <c r="AC5" s="4">
        <f t="shared" si="4"/>
        <v>240</v>
      </c>
      <c r="AD5" s="4">
        <f t="shared" si="5"/>
        <v>350</v>
      </c>
      <c r="AE5" s="6">
        <f t="shared" si="6"/>
        <v>5.833333333333333</v>
      </c>
    </row>
    <row r="6" spans="1:33" x14ac:dyDescent="0.3">
      <c r="A6" s="5">
        <v>43347</v>
      </c>
      <c r="B6" s="4" t="s">
        <v>50</v>
      </c>
      <c r="H6" s="4">
        <f t="shared" si="7"/>
        <v>0</v>
      </c>
      <c r="J6" s="4">
        <v>20</v>
      </c>
      <c r="M6" s="4">
        <v>64</v>
      </c>
      <c r="O6" s="4">
        <f t="shared" si="0"/>
        <v>84</v>
      </c>
      <c r="S6" s="4">
        <f t="shared" si="1"/>
        <v>0</v>
      </c>
      <c r="T6" s="4">
        <f t="shared" si="2"/>
        <v>84</v>
      </c>
      <c r="W6" s="4">
        <v>16</v>
      </c>
      <c r="X6" s="4">
        <f t="shared" si="3"/>
        <v>16</v>
      </c>
      <c r="Y6" s="4">
        <v>160</v>
      </c>
      <c r="AB6" s="4">
        <v>240</v>
      </c>
      <c r="AC6" s="4">
        <f t="shared" si="4"/>
        <v>400</v>
      </c>
      <c r="AD6" s="4">
        <f t="shared" si="5"/>
        <v>500</v>
      </c>
      <c r="AE6" s="31">
        <f t="shared" si="6"/>
        <v>8.3333333333333339</v>
      </c>
    </row>
    <row r="7" spans="1:33" x14ac:dyDescent="0.3">
      <c r="A7" s="5">
        <v>43348</v>
      </c>
      <c r="B7" s="4" t="s">
        <v>42</v>
      </c>
      <c r="D7" s="4">
        <v>20</v>
      </c>
      <c r="F7" s="4">
        <v>10</v>
      </c>
      <c r="H7" s="4">
        <f t="shared" si="7"/>
        <v>30</v>
      </c>
      <c r="J7" s="4">
        <v>60</v>
      </c>
      <c r="M7" s="4">
        <v>55</v>
      </c>
      <c r="N7" s="4">
        <v>15</v>
      </c>
      <c r="O7" s="4">
        <f t="shared" si="0"/>
        <v>130</v>
      </c>
      <c r="Q7" s="4">
        <v>72</v>
      </c>
      <c r="S7" s="4">
        <f t="shared" si="1"/>
        <v>72</v>
      </c>
      <c r="T7" s="4">
        <f t="shared" si="2"/>
        <v>232</v>
      </c>
      <c r="U7" s="4">
        <v>10</v>
      </c>
      <c r="V7" s="4">
        <v>10</v>
      </c>
      <c r="W7" s="4">
        <v>10</v>
      </c>
      <c r="X7" s="4">
        <f t="shared" si="3"/>
        <v>30</v>
      </c>
      <c r="AB7" s="4">
        <v>240</v>
      </c>
      <c r="AC7" s="4">
        <f t="shared" si="4"/>
        <v>240</v>
      </c>
      <c r="AD7" s="4">
        <f t="shared" si="5"/>
        <v>502</v>
      </c>
      <c r="AE7" s="31">
        <f t="shared" si="6"/>
        <v>8.3666666666666671</v>
      </c>
    </row>
    <row r="8" spans="1:33" x14ac:dyDescent="0.3">
      <c r="A8" s="5">
        <v>43349</v>
      </c>
      <c r="B8" s="4" t="s">
        <v>44</v>
      </c>
      <c r="H8" s="4">
        <f t="shared" si="7"/>
        <v>0</v>
      </c>
      <c r="J8" s="4">
        <f>170+32+10</f>
        <v>212</v>
      </c>
      <c r="M8" s="4">
        <f>34+28</f>
        <v>62</v>
      </c>
      <c r="N8" s="4">
        <f>13+5+5</f>
        <v>23</v>
      </c>
      <c r="O8" s="4">
        <f t="shared" si="0"/>
        <v>297</v>
      </c>
      <c r="S8" s="4">
        <f t="shared" si="1"/>
        <v>0</v>
      </c>
      <c r="T8" s="44">
        <f t="shared" si="2"/>
        <v>297</v>
      </c>
      <c r="U8" s="4">
        <v>17</v>
      </c>
      <c r="W8" s="4">
        <v>30</v>
      </c>
      <c r="X8" s="4">
        <f t="shared" si="3"/>
        <v>47</v>
      </c>
      <c r="Y8" s="4">
        <v>140</v>
      </c>
      <c r="AB8" s="4">
        <v>210</v>
      </c>
      <c r="AC8" s="4">
        <f t="shared" si="4"/>
        <v>350</v>
      </c>
      <c r="AD8" s="4">
        <f t="shared" si="5"/>
        <v>694</v>
      </c>
      <c r="AE8" s="31">
        <f t="shared" si="6"/>
        <v>11.566666666666666</v>
      </c>
    </row>
    <row r="9" spans="1:33" x14ac:dyDescent="0.3">
      <c r="A9" s="5">
        <v>43350</v>
      </c>
      <c r="B9" s="4" t="s">
        <v>46</v>
      </c>
      <c r="H9" s="4">
        <f t="shared" si="7"/>
        <v>0</v>
      </c>
      <c r="J9" s="4">
        <v>50</v>
      </c>
      <c r="O9" s="4">
        <f t="shared" si="0"/>
        <v>50</v>
      </c>
      <c r="S9" s="4">
        <f t="shared" si="1"/>
        <v>0</v>
      </c>
      <c r="T9" s="4">
        <f t="shared" si="2"/>
        <v>50</v>
      </c>
      <c r="W9" s="4">
        <v>30</v>
      </c>
      <c r="X9" s="4">
        <f t="shared" si="3"/>
        <v>30</v>
      </c>
      <c r="Z9" s="4">
        <v>200</v>
      </c>
      <c r="AB9" s="4">
        <v>230</v>
      </c>
      <c r="AC9" s="4">
        <f t="shared" si="4"/>
        <v>430</v>
      </c>
      <c r="AD9" s="4">
        <f t="shared" si="5"/>
        <v>510</v>
      </c>
      <c r="AE9" s="31">
        <f t="shared" si="6"/>
        <v>8.5</v>
      </c>
    </row>
    <row r="10" spans="1:33" x14ac:dyDescent="0.3">
      <c r="A10" s="5">
        <v>43351</v>
      </c>
      <c r="B10" s="4" t="s">
        <v>47</v>
      </c>
      <c r="D10" s="4">
        <v>10</v>
      </c>
      <c r="F10" s="4">
        <v>10</v>
      </c>
      <c r="H10" s="4">
        <f t="shared" si="7"/>
        <v>20</v>
      </c>
      <c r="J10" s="4">
        <v>42</v>
      </c>
      <c r="M10" s="4">
        <v>97</v>
      </c>
      <c r="N10" s="4">
        <v>100</v>
      </c>
      <c r="O10" s="4">
        <f t="shared" si="0"/>
        <v>239</v>
      </c>
      <c r="Q10" s="4">
        <v>100</v>
      </c>
      <c r="S10" s="4">
        <f t="shared" si="1"/>
        <v>100</v>
      </c>
      <c r="T10" s="44">
        <f t="shared" si="2"/>
        <v>359</v>
      </c>
      <c r="U10" s="4">
        <v>10</v>
      </c>
      <c r="W10" s="4">
        <v>20</v>
      </c>
      <c r="X10" s="4">
        <f t="shared" si="3"/>
        <v>30</v>
      </c>
      <c r="Y10" s="4">
        <v>80</v>
      </c>
      <c r="AC10" s="4">
        <f t="shared" si="4"/>
        <v>80</v>
      </c>
      <c r="AD10" s="4">
        <f t="shared" si="5"/>
        <v>469</v>
      </c>
      <c r="AE10" s="6">
        <f t="shared" si="6"/>
        <v>7.8166666666666664</v>
      </c>
    </row>
    <row r="11" spans="1:33" x14ac:dyDescent="0.3">
      <c r="A11" s="5">
        <v>43352</v>
      </c>
      <c r="B11" s="4" t="s">
        <v>48</v>
      </c>
      <c r="H11" s="4">
        <f t="shared" si="7"/>
        <v>0</v>
      </c>
      <c r="O11" s="4">
        <f t="shared" si="0"/>
        <v>0</v>
      </c>
      <c r="S11" s="4">
        <f t="shared" si="1"/>
        <v>0</v>
      </c>
      <c r="T11" s="4">
        <f t="shared" si="2"/>
        <v>0</v>
      </c>
      <c r="V11" s="4">
        <v>40</v>
      </c>
      <c r="W11" s="4">
        <v>20</v>
      </c>
      <c r="X11" s="4">
        <f t="shared" si="3"/>
        <v>60</v>
      </c>
      <c r="AA11" s="4" t="s">
        <v>120</v>
      </c>
      <c r="AC11" s="4">
        <f t="shared" si="4"/>
        <v>0</v>
      </c>
      <c r="AD11" s="4">
        <f t="shared" si="5"/>
        <v>60</v>
      </c>
      <c r="AE11" s="6">
        <f t="shared" si="6"/>
        <v>1</v>
      </c>
    </row>
    <row r="12" spans="1:33" x14ac:dyDescent="0.3">
      <c r="A12" s="24">
        <v>43353</v>
      </c>
      <c r="B12" s="25" t="s">
        <v>49</v>
      </c>
      <c r="H12" s="4">
        <f t="shared" si="7"/>
        <v>0</v>
      </c>
      <c r="O12" s="4">
        <f t="shared" si="0"/>
        <v>0</v>
      </c>
      <c r="S12" s="4">
        <f t="shared" si="1"/>
        <v>0</v>
      </c>
      <c r="T12" s="4">
        <f t="shared" si="2"/>
        <v>0</v>
      </c>
      <c r="X12" s="4">
        <f t="shared" si="3"/>
        <v>0</v>
      </c>
      <c r="Z12" s="4">
        <v>240</v>
      </c>
      <c r="AC12" s="4">
        <f>SUM(Y12:AB12)</f>
        <v>240</v>
      </c>
      <c r="AD12" s="4">
        <f t="shared" si="5"/>
        <v>240</v>
      </c>
      <c r="AE12" s="6">
        <f t="shared" si="6"/>
        <v>4</v>
      </c>
    </row>
    <row r="13" spans="1:33" x14ac:dyDescent="0.3">
      <c r="A13" s="24">
        <v>43354</v>
      </c>
      <c r="B13" s="25" t="s">
        <v>50</v>
      </c>
      <c r="H13" s="4">
        <f t="shared" si="7"/>
        <v>0</v>
      </c>
      <c r="J13" s="4">
        <v>30</v>
      </c>
      <c r="M13" s="4">
        <v>60</v>
      </c>
      <c r="O13" s="4">
        <f t="shared" si="0"/>
        <v>90</v>
      </c>
      <c r="S13" s="4">
        <f t="shared" si="1"/>
        <v>0</v>
      </c>
      <c r="T13" s="4">
        <f t="shared" si="2"/>
        <v>90</v>
      </c>
      <c r="X13" s="4">
        <f t="shared" si="3"/>
        <v>0</v>
      </c>
      <c r="Z13" s="4">
        <v>100</v>
      </c>
      <c r="AB13" s="4">
        <v>240</v>
      </c>
      <c r="AC13" s="4">
        <f t="shared" si="4"/>
        <v>340</v>
      </c>
      <c r="AD13" s="4">
        <f t="shared" si="5"/>
        <v>430</v>
      </c>
      <c r="AE13" s="6">
        <f t="shared" si="6"/>
        <v>7.166666666666667</v>
      </c>
    </row>
    <row r="14" spans="1:33" x14ac:dyDescent="0.3">
      <c r="A14" s="24">
        <v>43355</v>
      </c>
      <c r="B14" s="25" t="s">
        <v>42</v>
      </c>
      <c r="D14" s="4">
        <v>5</v>
      </c>
      <c r="E14" s="4">
        <v>40</v>
      </c>
      <c r="F14" s="4">
        <v>5</v>
      </c>
      <c r="H14" s="4">
        <f t="shared" si="7"/>
        <v>50</v>
      </c>
      <c r="M14" s="4">
        <f>75+38+20</f>
        <v>133</v>
      </c>
      <c r="N14" s="4">
        <v>10</v>
      </c>
      <c r="O14" s="4">
        <f t="shared" si="0"/>
        <v>143</v>
      </c>
      <c r="S14" s="4">
        <f t="shared" si="1"/>
        <v>0</v>
      </c>
      <c r="T14" s="4">
        <f t="shared" si="2"/>
        <v>193</v>
      </c>
      <c r="X14" s="4">
        <f t="shared" si="3"/>
        <v>0</v>
      </c>
      <c r="AB14" s="4">
        <v>240</v>
      </c>
      <c r="AC14" s="4">
        <f t="shared" si="4"/>
        <v>240</v>
      </c>
      <c r="AD14" s="4">
        <f t="shared" si="5"/>
        <v>433</v>
      </c>
      <c r="AE14" s="6">
        <f t="shared" si="6"/>
        <v>7.2166666666666668</v>
      </c>
    </row>
    <row r="15" spans="1:33" x14ac:dyDescent="0.3">
      <c r="A15" s="24">
        <v>43356</v>
      </c>
      <c r="B15" s="25" t="s">
        <v>44</v>
      </c>
      <c r="H15" s="4">
        <f t="shared" si="7"/>
        <v>0</v>
      </c>
      <c r="J15" s="4">
        <f>50+25+10</f>
        <v>85</v>
      </c>
      <c r="O15" s="4">
        <f t="shared" si="0"/>
        <v>85</v>
      </c>
      <c r="S15" s="4">
        <f t="shared" si="1"/>
        <v>0</v>
      </c>
      <c r="T15" s="15">
        <f t="shared" si="2"/>
        <v>85</v>
      </c>
      <c r="U15" s="4">
        <v>20</v>
      </c>
      <c r="W15" s="4">
        <v>20</v>
      </c>
      <c r="X15" s="4">
        <f t="shared" si="3"/>
        <v>40</v>
      </c>
      <c r="Y15" s="4">
        <v>120</v>
      </c>
      <c r="AB15" s="4">
        <v>200</v>
      </c>
      <c r="AC15" s="4">
        <f t="shared" si="4"/>
        <v>320</v>
      </c>
      <c r="AD15" s="4">
        <f t="shared" si="5"/>
        <v>445</v>
      </c>
      <c r="AE15" s="6">
        <f t="shared" si="6"/>
        <v>7.416666666666667</v>
      </c>
    </row>
    <row r="16" spans="1:33" x14ac:dyDescent="0.3">
      <c r="A16" s="24">
        <v>43357</v>
      </c>
      <c r="B16" s="25" t="s">
        <v>46</v>
      </c>
      <c r="H16" s="4">
        <f t="shared" si="7"/>
        <v>0</v>
      </c>
      <c r="J16" s="4">
        <v>20</v>
      </c>
      <c r="M16" s="4">
        <v>70</v>
      </c>
      <c r="O16" s="4">
        <f t="shared" si="0"/>
        <v>90</v>
      </c>
      <c r="S16" s="4">
        <f>SUM(P16:R16)</f>
        <v>0</v>
      </c>
      <c r="T16" s="15">
        <f t="shared" si="2"/>
        <v>90</v>
      </c>
      <c r="U16" s="4">
        <v>5</v>
      </c>
      <c r="W16" s="4">
        <v>20</v>
      </c>
      <c r="X16" s="4">
        <f t="shared" si="3"/>
        <v>25</v>
      </c>
      <c r="Z16" s="4">
        <v>240</v>
      </c>
      <c r="AB16" s="4">
        <v>200</v>
      </c>
      <c r="AC16" s="4">
        <f t="shared" si="4"/>
        <v>440</v>
      </c>
      <c r="AD16" s="4">
        <f t="shared" si="5"/>
        <v>555</v>
      </c>
      <c r="AE16" s="31">
        <f t="shared" si="6"/>
        <v>9.25</v>
      </c>
    </row>
    <row r="17" spans="1:31" x14ac:dyDescent="0.3">
      <c r="A17" s="24">
        <v>43358</v>
      </c>
      <c r="B17" s="25" t="s">
        <v>47</v>
      </c>
      <c r="F17" s="4">
        <v>45</v>
      </c>
      <c r="G17" s="4">
        <v>5</v>
      </c>
      <c r="H17" s="4">
        <f t="shared" si="7"/>
        <v>50</v>
      </c>
      <c r="J17" s="4">
        <v>198</v>
      </c>
      <c r="M17" s="4">
        <v>60</v>
      </c>
      <c r="N17" s="4">
        <v>115</v>
      </c>
      <c r="O17" s="30">
        <f t="shared" si="0"/>
        <v>373</v>
      </c>
      <c r="S17" s="4">
        <f t="shared" si="1"/>
        <v>0</v>
      </c>
      <c r="T17" s="44">
        <f t="shared" si="2"/>
        <v>423</v>
      </c>
      <c r="X17" s="4">
        <f t="shared" si="3"/>
        <v>0</v>
      </c>
      <c r="Y17" s="4">
        <v>115</v>
      </c>
      <c r="AC17" s="4">
        <f t="shared" si="4"/>
        <v>115</v>
      </c>
      <c r="AD17" s="4">
        <f t="shared" si="5"/>
        <v>538</v>
      </c>
      <c r="AE17" s="31">
        <f t="shared" si="6"/>
        <v>8.9666666666666668</v>
      </c>
    </row>
    <row r="18" spans="1:31" x14ac:dyDescent="0.3">
      <c r="A18" s="5">
        <v>43359</v>
      </c>
      <c r="B18" s="4" t="s">
        <v>48</v>
      </c>
      <c r="H18" s="4">
        <f t="shared" si="7"/>
        <v>0</v>
      </c>
      <c r="M18" s="4">
        <v>27</v>
      </c>
      <c r="O18" s="4">
        <f t="shared" si="0"/>
        <v>27</v>
      </c>
      <c r="S18" s="4">
        <f t="shared" si="1"/>
        <v>0</v>
      </c>
      <c r="T18" s="4">
        <f t="shared" si="2"/>
        <v>27</v>
      </c>
      <c r="X18" s="4">
        <f t="shared" si="3"/>
        <v>0</v>
      </c>
      <c r="Y18" s="4">
        <v>17</v>
      </c>
      <c r="AC18" s="4">
        <f t="shared" si="4"/>
        <v>17</v>
      </c>
      <c r="AD18" s="4">
        <f t="shared" si="5"/>
        <v>44</v>
      </c>
      <c r="AE18" s="6">
        <f t="shared" si="6"/>
        <v>0.73333333333333328</v>
      </c>
    </row>
    <row r="19" spans="1:31" x14ac:dyDescent="0.3">
      <c r="A19" s="5">
        <v>43360</v>
      </c>
      <c r="B19" s="4" t="s">
        <v>49</v>
      </c>
      <c r="F19" s="4">
        <v>45</v>
      </c>
      <c r="G19" s="4">
        <v>5</v>
      </c>
      <c r="H19" s="4">
        <f t="shared" si="7"/>
        <v>50</v>
      </c>
      <c r="M19" s="4">
        <v>27</v>
      </c>
      <c r="O19" s="4">
        <f t="shared" si="0"/>
        <v>27</v>
      </c>
      <c r="S19" s="4">
        <f t="shared" si="1"/>
        <v>0</v>
      </c>
      <c r="T19" s="4">
        <f t="shared" si="2"/>
        <v>77</v>
      </c>
      <c r="X19" s="4">
        <f t="shared" si="3"/>
        <v>0</v>
      </c>
      <c r="Z19" s="4">
        <v>240</v>
      </c>
      <c r="AC19" s="4">
        <f>SUM(Y19:AB19)</f>
        <v>240</v>
      </c>
      <c r="AD19" s="4">
        <f t="shared" si="5"/>
        <v>317</v>
      </c>
      <c r="AE19" s="6">
        <f t="shared" si="6"/>
        <v>5.2833333333333332</v>
      </c>
    </row>
    <row r="20" spans="1:31" x14ac:dyDescent="0.3">
      <c r="A20" s="32">
        <v>43361</v>
      </c>
      <c r="B20" s="33" t="s">
        <v>50</v>
      </c>
      <c r="C20" s="33"/>
      <c r="D20" s="33"/>
      <c r="E20" s="33"/>
      <c r="F20" s="33"/>
      <c r="G20" s="33"/>
      <c r="H20" s="33">
        <f t="shared" si="7"/>
        <v>0</v>
      </c>
      <c r="I20" s="33"/>
      <c r="J20" s="33">
        <v>123</v>
      </c>
      <c r="K20" s="33"/>
      <c r="L20" s="33"/>
      <c r="M20" s="33">
        <v>30</v>
      </c>
      <c r="N20" s="33"/>
      <c r="O20" s="33">
        <f t="shared" si="0"/>
        <v>153</v>
      </c>
      <c r="P20" s="33"/>
      <c r="Q20" s="33"/>
      <c r="R20" s="33"/>
      <c r="S20" s="33">
        <f t="shared" si="1"/>
        <v>0</v>
      </c>
      <c r="T20" s="33">
        <f t="shared" si="2"/>
        <v>153</v>
      </c>
      <c r="U20" s="33"/>
      <c r="V20" s="33"/>
      <c r="W20" s="33">
        <v>60</v>
      </c>
      <c r="X20" s="33">
        <f t="shared" si="3"/>
        <v>60</v>
      </c>
      <c r="Y20" s="33">
        <v>90</v>
      </c>
      <c r="Z20" s="33"/>
      <c r="AA20" s="33"/>
      <c r="AB20" s="33">
        <v>200</v>
      </c>
      <c r="AC20" s="33">
        <f t="shared" si="4"/>
        <v>290</v>
      </c>
      <c r="AD20" s="33">
        <f t="shared" si="5"/>
        <v>503</v>
      </c>
      <c r="AE20" s="34">
        <f t="shared" si="6"/>
        <v>8.3833333333333329</v>
      </c>
    </row>
    <row r="21" spans="1:31" x14ac:dyDescent="0.3">
      <c r="A21" s="26">
        <v>43362</v>
      </c>
      <c r="B21" s="27" t="s">
        <v>42</v>
      </c>
      <c r="C21" s="27"/>
      <c r="D21" s="27"/>
      <c r="E21" s="27"/>
      <c r="F21" s="27"/>
      <c r="G21" s="27"/>
      <c r="H21" s="27">
        <f t="shared" si="7"/>
        <v>0</v>
      </c>
      <c r="I21" s="27"/>
      <c r="J21" s="27">
        <f>20+20+100</f>
        <v>140</v>
      </c>
      <c r="K21" s="27"/>
      <c r="L21" s="27"/>
      <c r="M21" s="27">
        <v>15</v>
      </c>
      <c r="N21" s="27"/>
      <c r="O21" s="27">
        <f t="shared" si="0"/>
        <v>155</v>
      </c>
      <c r="P21" s="27"/>
      <c r="Q21" s="27"/>
      <c r="R21" s="27"/>
      <c r="S21" s="27">
        <f t="shared" si="1"/>
        <v>0</v>
      </c>
      <c r="T21" s="27">
        <f t="shared" si="2"/>
        <v>155</v>
      </c>
      <c r="U21" s="27"/>
      <c r="V21" s="27"/>
      <c r="W21" s="27">
        <v>70</v>
      </c>
      <c r="X21" s="27">
        <f t="shared" si="3"/>
        <v>70</v>
      </c>
      <c r="Y21" s="27"/>
      <c r="Z21" s="27"/>
      <c r="AA21" s="27"/>
      <c r="AB21" s="27">
        <v>120</v>
      </c>
      <c r="AC21" s="27">
        <f t="shared" si="4"/>
        <v>120</v>
      </c>
      <c r="AD21" s="27">
        <f t="shared" si="5"/>
        <v>345</v>
      </c>
      <c r="AE21" s="28">
        <f t="shared" si="6"/>
        <v>5.75</v>
      </c>
    </row>
    <row r="22" spans="1:31" x14ac:dyDescent="0.3">
      <c r="A22" s="5">
        <v>43363</v>
      </c>
      <c r="B22" s="4" t="s">
        <v>44</v>
      </c>
      <c r="C22" s="4">
        <v>45</v>
      </c>
      <c r="F22" s="4">
        <v>5</v>
      </c>
      <c r="H22" s="4">
        <f t="shared" si="7"/>
        <v>50</v>
      </c>
      <c r="J22" s="4">
        <f>30+29+55+20+15</f>
        <v>149</v>
      </c>
      <c r="M22" s="4">
        <v>104</v>
      </c>
      <c r="O22" s="4">
        <f t="shared" si="0"/>
        <v>253</v>
      </c>
      <c r="S22" s="4">
        <f t="shared" si="1"/>
        <v>0</v>
      </c>
      <c r="T22" s="44">
        <f t="shared" si="2"/>
        <v>303</v>
      </c>
      <c r="U22" s="4">
        <v>24</v>
      </c>
      <c r="W22" s="4">
        <v>15</v>
      </c>
      <c r="X22" s="4">
        <f t="shared" si="3"/>
        <v>39</v>
      </c>
      <c r="Z22" s="4">
        <v>210</v>
      </c>
      <c r="AB22" s="4">
        <v>120</v>
      </c>
      <c r="AC22" s="4">
        <f>SUM(Y22:AB22)</f>
        <v>330</v>
      </c>
      <c r="AD22" s="4">
        <f t="shared" si="5"/>
        <v>672</v>
      </c>
      <c r="AE22" s="31">
        <f t="shared" si="6"/>
        <v>11.2</v>
      </c>
    </row>
    <row r="23" spans="1:31" x14ac:dyDescent="0.3">
      <c r="A23" s="5">
        <v>43364</v>
      </c>
      <c r="B23" s="4" t="s">
        <v>46</v>
      </c>
      <c r="E23" s="4">
        <v>40</v>
      </c>
      <c r="F23" s="4">
        <v>3</v>
      </c>
      <c r="H23" s="4">
        <f t="shared" si="7"/>
        <v>43</v>
      </c>
      <c r="J23" s="4">
        <f>20+15+40+20+47</f>
        <v>142</v>
      </c>
      <c r="M23" s="4">
        <f>53+40+40+12</f>
        <v>145</v>
      </c>
      <c r="O23" s="4">
        <f t="shared" si="0"/>
        <v>287</v>
      </c>
      <c r="S23" s="4">
        <f t="shared" si="1"/>
        <v>0</v>
      </c>
      <c r="T23" s="44">
        <f t="shared" si="2"/>
        <v>330</v>
      </c>
      <c r="U23" s="4">
        <v>5</v>
      </c>
      <c r="W23" s="4">
        <v>20</v>
      </c>
      <c r="X23" s="4">
        <f t="shared" si="3"/>
        <v>25</v>
      </c>
      <c r="AB23" s="4">
        <v>150</v>
      </c>
      <c r="AC23" s="4">
        <f t="shared" si="4"/>
        <v>150</v>
      </c>
      <c r="AD23" s="4">
        <f t="shared" si="5"/>
        <v>505</v>
      </c>
      <c r="AE23" s="31">
        <f t="shared" si="6"/>
        <v>8.4166666666666661</v>
      </c>
    </row>
    <row r="24" spans="1:31" x14ac:dyDescent="0.3">
      <c r="A24" s="5">
        <v>43365</v>
      </c>
      <c r="B24" s="4" t="s">
        <v>47</v>
      </c>
      <c r="D24" s="4">
        <v>10</v>
      </c>
      <c r="F24" s="4">
        <v>10</v>
      </c>
      <c r="H24" s="4">
        <f t="shared" si="7"/>
        <v>20</v>
      </c>
      <c r="J24" s="4">
        <f>120</f>
        <v>120</v>
      </c>
      <c r="M24" s="4">
        <f>164</f>
        <v>164</v>
      </c>
      <c r="N24" s="4">
        <v>105</v>
      </c>
      <c r="O24" s="29">
        <f t="shared" si="0"/>
        <v>389</v>
      </c>
      <c r="S24" s="4">
        <f t="shared" si="1"/>
        <v>0</v>
      </c>
      <c r="T24" s="44">
        <f t="shared" si="2"/>
        <v>409</v>
      </c>
      <c r="X24" s="4">
        <f t="shared" si="3"/>
        <v>0</v>
      </c>
      <c r="Y24" s="4">
        <v>150</v>
      </c>
      <c r="AC24" s="4">
        <f t="shared" si="4"/>
        <v>150</v>
      </c>
      <c r="AD24" s="4">
        <f t="shared" si="5"/>
        <v>559</v>
      </c>
      <c r="AE24" s="31">
        <f t="shared" si="6"/>
        <v>9.3166666666666664</v>
      </c>
    </row>
    <row r="25" spans="1:31" x14ac:dyDescent="0.3">
      <c r="A25" s="40">
        <v>43366</v>
      </c>
      <c r="B25" s="41" t="s">
        <v>48</v>
      </c>
      <c r="H25" s="4">
        <f t="shared" si="7"/>
        <v>0</v>
      </c>
      <c r="J25" s="4">
        <f>20+30</f>
        <v>50</v>
      </c>
      <c r="M25" s="4">
        <f>100+20+13</f>
        <v>133</v>
      </c>
      <c r="O25" s="4">
        <f t="shared" si="0"/>
        <v>183</v>
      </c>
      <c r="R25" s="4">
        <v>85</v>
      </c>
      <c r="S25" s="4">
        <f t="shared" si="1"/>
        <v>85</v>
      </c>
      <c r="T25" s="44">
        <f t="shared" si="2"/>
        <v>268</v>
      </c>
      <c r="U25" s="4">
        <v>15</v>
      </c>
      <c r="V25" s="4">
        <v>20</v>
      </c>
      <c r="X25" s="4">
        <f t="shared" si="3"/>
        <v>35</v>
      </c>
      <c r="AC25" s="4">
        <f t="shared" si="4"/>
        <v>0</v>
      </c>
      <c r="AD25" s="4">
        <f t="shared" si="5"/>
        <v>303</v>
      </c>
      <c r="AE25" s="6">
        <f t="shared" si="6"/>
        <v>5.05</v>
      </c>
    </row>
    <row r="26" spans="1:31" x14ac:dyDescent="0.3">
      <c r="A26" s="40">
        <v>43367</v>
      </c>
      <c r="B26" s="41" t="s">
        <v>49</v>
      </c>
      <c r="H26" s="4">
        <f t="shared" si="7"/>
        <v>0</v>
      </c>
      <c r="J26" s="4">
        <v>50</v>
      </c>
      <c r="M26" s="4">
        <v>224</v>
      </c>
      <c r="O26" s="4">
        <f t="shared" si="0"/>
        <v>274</v>
      </c>
      <c r="S26" s="4">
        <f t="shared" si="1"/>
        <v>0</v>
      </c>
      <c r="T26" s="44">
        <f t="shared" si="2"/>
        <v>274</v>
      </c>
      <c r="U26" s="4">
        <v>10</v>
      </c>
      <c r="X26" s="4">
        <f t="shared" si="3"/>
        <v>10</v>
      </c>
      <c r="Y26" s="4">
        <v>120</v>
      </c>
      <c r="AC26" s="4">
        <f t="shared" si="4"/>
        <v>120</v>
      </c>
      <c r="AD26" s="4">
        <f t="shared" si="5"/>
        <v>404</v>
      </c>
      <c r="AE26" s="6">
        <f t="shared" si="6"/>
        <v>6.7333333333333334</v>
      </c>
    </row>
    <row r="27" spans="1:31" x14ac:dyDescent="0.3">
      <c r="A27" s="40">
        <v>43368</v>
      </c>
      <c r="B27" s="41" t="s">
        <v>148</v>
      </c>
      <c r="H27" s="4">
        <f t="shared" si="7"/>
        <v>0</v>
      </c>
      <c r="J27" s="4">
        <v>100</v>
      </c>
      <c r="M27" s="4">
        <v>217</v>
      </c>
      <c r="O27" s="4">
        <f t="shared" si="0"/>
        <v>317</v>
      </c>
      <c r="S27" s="4">
        <f t="shared" si="1"/>
        <v>0</v>
      </c>
      <c r="T27" s="44">
        <f t="shared" si="2"/>
        <v>317</v>
      </c>
      <c r="X27" s="4">
        <f t="shared" si="3"/>
        <v>0</v>
      </c>
      <c r="AC27" s="4">
        <f t="shared" si="4"/>
        <v>0</v>
      </c>
      <c r="AD27" s="4">
        <f t="shared" si="5"/>
        <v>317</v>
      </c>
      <c r="AE27" s="6">
        <f t="shared" si="6"/>
        <v>5.2833333333333332</v>
      </c>
    </row>
    <row r="28" spans="1:31" x14ac:dyDescent="0.3">
      <c r="A28" s="40">
        <v>43369</v>
      </c>
      <c r="B28" s="41" t="s">
        <v>42</v>
      </c>
      <c r="H28" s="4">
        <f t="shared" si="7"/>
        <v>0</v>
      </c>
      <c r="J28" s="4">
        <v>50</v>
      </c>
      <c r="O28" s="4">
        <f t="shared" si="0"/>
        <v>50</v>
      </c>
      <c r="S28" s="4">
        <f t="shared" si="1"/>
        <v>0</v>
      </c>
      <c r="T28" s="4">
        <f t="shared" si="2"/>
        <v>50</v>
      </c>
      <c r="U28" s="4">
        <v>10</v>
      </c>
      <c r="W28" s="4">
        <v>15</v>
      </c>
      <c r="X28" s="4">
        <f t="shared" si="3"/>
        <v>25</v>
      </c>
      <c r="AC28" s="4">
        <f t="shared" si="4"/>
        <v>0</v>
      </c>
      <c r="AD28" s="4">
        <f t="shared" si="5"/>
        <v>75</v>
      </c>
      <c r="AE28" s="6">
        <f t="shared" si="6"/>
        <v>1.25</v>
      </c>
    </row>
    <row r="29" spans="1:31" x14ac:dyDescent="0.3">
      <c r="A29" s="5">
        <v>43370</v>
      </c>
      <c r="B29" s="4" t="s">
        <v>44</v>
      </c>
      <c r="F29" s="4">
        <v>50</v>
      </c>
      <c r="H29" s="4">
        <f t="shared" si="7"/>
        <v>50</v>
      </c>
      <c r="J29" s="4">
        <f>30+79+110</f>
        <v>219</v>
      </c>
      <c r="O29" s="4">
        <f>SUM(I29:N29)</f>
        <v>219</v>
      </c>
      <c r="S29" s="4">
        <f t="shared" si="1"/>
        <v>0</v>
      </c>
      <c r="T29" s="44">
        <f t="shared" si="2"/>
        <v>269</v>
      </c>
      <c r="U29" s="4">
        <v>10</v>
      </c>
      <c r="W29" s="4">
        <v>10</v>
      </c>
      <c r="X29" s="4">
        <f t="shared" si="3"/>
        <v>20</v>
      </c>
      <c r="Y29" s="4">
        <v>180</v>
      </c>
      <c r="AB29" s="4">
        <v>190</v>
      </c>
      <c r="AC29" s="4">
        <f>SUM(Y29:AB29)</f>
        <v>370</v>
      </c>
      <c r="AD29" s="4">
        <f t="shared" si="5"/>
        <v>659</v>
      </c>
      <c r="AE29" s="6">
        <f t="shared" si="6"/>
        <v>10.983333333333333</v>
      </c>
    </row>
    <row r="30" spans="1:31" x14ac:dyDescent="0.3">
      <c r="A30" s="5">
        <v>43371</v>
      </c>
      <c r="B30" s="4" t="s">
        <v>46</v>
      </c>
      <c r="H30" s="4">
        <f t="shared" si="7"/>
        <v>0</v>
      </c>
      <c r="J30" s="4">
        <f>45+92+13+17</f>
        <v>167</v>
      </c>
      <c r="M30" s="4">
        <v>70</v>
      </c>
      <c r="O30" s="4">
        <f>SUM(I30:N30)</f>
        <v>237</v>
      </c>
      <c r="S30" s="4">
        <f t="shared" si="1"/>
        <v>0</v>
      </c>
      <c r="T30" s="4">
        <f t="shared" si="2"/>
        <v>237</v>
      </c>
      <c r="U30" s="4">
        <v>10</v>
      </c>
      <c r="X30" s="4">
        <f t="shared" si="3"/>
        <v>10</v>
      </c>
      <c r="Z30" s="4">
        <v>190</v>
      </c>
      <c r="AB30" s="4">
        <v>190</v>
      </c>
      <c r="AC30" s="4">
        <f t="shared" si="4"/>
        <v>380</v>
      </c>
      <c r="AD30" s="4">
        <f t="shared" si="5"/>
        <v>627</v>
      </c>
      <c r="AE30" s="6">
        <f t="shared" si="6"/>
        <v>10.45</v>
      </c>
    </row>
    <row r="31" spans="1:31" x14ac:dyDescent="0.3">
      <c r="A31" s="5">
        <v>43372</v>
      </c>
      <c r="B31" s="4" t="s">
        <v>47</v>
      </c>
      <c r="H31" s="4">
        <f t="shared" si="7"/>
        <v>0</v>
      </c>
      <c r="M31" s="4">
        <v>20</v>
      </c>
      <c r="N31" s="4">
        <v>200</v>
      </c>
      <c r="O31" s="4">
        <f t="shared" si="0"/>
        <v>220</v>
      </c>
      <c r="S31" s="4">
        <f t="shared" si="1"/>
        <v>0</v>
      </c>
      <c r="T31" s="4">
        <f t="shared" si="2"/>
        <v>220</v>
      </c>
      <c r="X31" s="4">
        <f t="shared" si="3"/>
        <v>0</v>
      </c>
      <c r="Y31" s="4">
        <v>110</v>
      </c>
      <c r="AC31" s="4">
        <f t="shared" si="4"/>
        <v>110</v>
      </c>
      <c r="AD31" s="4">
        <f t="shared" si="5"/>
        <v>330</v>
      </c>
      <c r="AE31" s="6">
        <f t="shared" si="6"/>
        <v>5.5</v>
      </c>
    </row>
    <row r="32" spans="1:31" x14ac:dyDescent="0.3">
      <c r="A32" s="5">
        <v>43373</v>
      </c>
      <c r="B32" s="4" t="s">
        <v>48</v>
      </c>
      <c r="H32" s="4">
        <f t="shared" si="7"/>
        <v>0</v>
      </c>
      <c r="M32" s="4">
        <v>60</v>
      </c>
      <c r="O32" s="4">
        <f t="shared" si="0"/>
        <v>60</v>
      </c>
      <c r="S32" s="4">
        <f t="shared" si="1"/>
        <v>0</v>
      </c>
      <c r="T32" s="15">
        <f t="shared" si="2"/>
        <v>60</v>
      </c>
      <c r="X32" s="4">
        <f t="shared" si="3"/>
        <v>0</v>
      </c>
      <c r="AC32" s="4">
        <f t="shared" si="4"/>
        <v>0</v>
      </c>
      <c r="AD32" s="4">
        <f t="shared" si="5"/>
        <v>60</v>
      </c>
      <c r="AE32" s="6">
        <f t="shared" si="6"/>
        <v>1</v>
      </c>
    </row>
    <row r="33" spans="1:31" x14ac:dyDescent="0.3">
      <c r="A33" s="5"/>
      <c r="H33" s="4">
        <f t="shared" si="7"/>
        <v>0</v>
      </c>
      <c r="O33" s="4">
        <f t="shared" si="0"/>
        <v>0</v>
      </c>
      <c r="S33" s="4">
        <f t="shared" si="1"/>
        <v>0</v>
      </c>
      <c r="T33" s="4">
        <f t="shared" si="2"/>
        <v>0</v>
      </c>
      <c r="X33" s="4">
        <f t="shared" si="3"/>
        <v>0</v>
      </c>
      <c r="AC33" s="4">
        <f t="shared" si="4"/>
        <v>0</v>
      </c>
      <c r="AD33" s="4">
        <f t="shared" si="5"/>
        <v>0</v>
      </c>
      <c r="AE33" s="6">
        <f t="shared" si="6"/>
        <v>0</v>
      </c>
    </row>
    <row r="34" spans="1:31" x14ac:dyDescent="0.3">
      <c r="A34" s="15" t="s">
        <v>138</v>
      </c>
      <c r="H34" s="4">
        <f>SUM(H3:H33)</f>
        <v>403</v>
      </c>
      <c r="O34" s="4">
        <f>SUM(O3:O33)</f>
        <v>4722</v>
      </c>
      <c r="S34" s="4">
        <f>SUM(S3:S33)</f>
        <v>257</v>
      </c>
      <c r="T34" s="4">
        <f t="shared" si="2"/>
        <v>5382</v>
      </c>
      <c r="X34" s="4">
        <f>SUM(X3:X33)</f>
        <v>642</v>
      </c>
      <c r="AC34" s="4">
        <f>SUM(AC3:AC33)</f>
        <v>5832</v>
      </c>
      <c r="AD34" s="4">
        <f>T34+X34+AC34</f>
        <v>11856</v>
      </c>
      <c r="AE34" s="6">
        <f>SUM(AE3:AE33)/30</f>
        <v>6.5866666666666651</v>
      </c>
    </row>
    <row r="35" spans="1:31" x14ac:dyDescent="0.3">
      <c r="A35" s="15" t="s">
        <v>139</v>
      </c>
      <c r="G35" s="37" t="s">
        <v>132</v>
      </c>
      <c r="H35" s="15">
        <f>H34/60</f>
        <v>6.7166666666666668</v>
      </c>
      <c r="N35" s="37" t="s">
        <v>133</v>
      </c>
      <c r="O35" s="15">
        <f>O34/60</f>
        <v>78.7</v>
      </c>
      <c r="R35" s="37" t="s">
        <v>134</v>
      </c>
      <c r="S35" s="15">
        <f>S34/60</f>
        <v>4.2833333333333332</v>
      </c>
      <c r="T35" s="15">
        <f>T34/60</f>
        <v>89.7</v>
      </c>
      <c r="X35" s="15">
        <f>X34/60</f>
        <v>10.7</v>
      </c>
      <c r="AB35" s="37" t="s">
        <v>135</v>
      </c>
      <c r="AC35" s="15">
        <f>AC34/60</f>
        <v>97.2</v>
      </c>
      <c r="AD35" s="4">
        <f>AD34/60</f>
        <v>197.6</v>
      </c>
      <c r="AE35" s="15">
        <f>AD34/60</f>
        <v>197.6</v>
      </c>
    </row>
    <row r="36" spans="1:31" x14ac:dyDescent="0.3">
      <c r="A36" s="35" t="s">
        <v>131</v>
      </c>
      <c r="H36" s="4">
        <f>H35/30</f>
        <v>0.22388888888888889</v>
      </c>
      <c r="O36" s="4">
        <f>O35/30</f>
        <v>2.6233333333333335</v>
      </c>
      <c r="S36" s="4">
        <f>S35/30</f>
        <v>0.14277777777777778</v>
      </c>
      <c r="T36" s="4">
        <f>T35/30</f>
        <v>2.99</v>
      </c>
      <c r="X36" s="4">
        <f>X35/30</f>
        <v>0.35666666666666663</v>
      </c>
      <c r="AC36" s="4">
        <f>AC35/30</f>
        <v>3.24</v>
      </c>
      <c r="AE36" s="6">
        <f>AE34</f>
        <v>6.5866666666666651</v>
      </c>
    </row>
    <row r="37" spans="1:31" x14ac:dyDescent="0.3">
      <c r="A37" s="36" t="s">
        <v>130</v>
      </c>
      <c r="H37" s="4">
        <v>0.17204301075268816</v>
      </c>
      <c r="O37" s="4">
        <v>1.3284946236559139</v>
      </c>
      <c r="S37" s="4">
        <v>7.4731182795698931E-2</v>
      </c>
      <c r="T37" s="4">
        <v>1.5752688172043012</v>
      </c>
      <c r="X37" s="4">
        <v>7.4731182795698931E-2</v>
      </c>
      <c r="AC37" s="4">
        <v>4.5822580645161297</v>
      </c>
      <c r="AE37" s="4">
        <v>6.3279569892473111</v>
      </c>
    </row>
    <row r="38" spans="1:31" x14ac:dyDescent="0.3">
      <c r="A38" s="59" t="s">
        <v>147</v>
      </c>
      <c r="H38" s="4">
        <f>H36-H37</f>
        <v>5.1845878136200729E-2</v>
      </c>
      <c r="O38" s="4">
        <f>O36-O37</f>
        <v>1.2948387096774197</v>
      </c>
      <c r="S38" s="4">
        <f>S36-S37</f>
        <v>6.8046594982078851E-2</v>
      </c>
      <c r="T38" s="4">
        <f>T36-T37</f>
        <v>1.414731182795699</v>
      </c>
      <c r="X38" s="4">
        <f>X36-X37</f>
        <v>0.28193548387096767</v>
      </c>
      <c r="AC38" s="4">
        <f>AC36-AC37</f>
        <v>-1.3422580645161295</v>
      </c>
      <c r="AE38" s="4">
        <f>AE36-AE37</f>
        <v>0.25870967741935402</v>
      </c>
    </row>
    <row r="39" spans="1:31" x14ac:dyDescent="0.3">
      <c r="B39" s="4" t="s">
        <v>136</v>
      </c>
      <c r="C39" s="4" t="s">
        <v>137</v>
      </c>
    </row>
    <row r="40" spans="1:31" x14ac:dyDescent="0.3">
      <c r="A40" s="38" t="s">
        <v>140</v>
      </c>
      <c r="B40" s="4">
        <f>13*30</f>
        <v>390</v>
      </c>
      <c r="C40" s="4">
        <f>AE35</f>
        <v>197.6</v>
      </c>
      <c r="D40" s="39">
        <f>C40/B40</f>
        <v>0.5066666666666666</v>
      </c>
    </row>
    <row r="41" spans="1:31" x14ac:dyDescent="0.3">
      <c r="B41" s="4">
        <f>13*30</f>
        <v>390</v>
      </c>
      <c r="C41" s="4">
        <f>C40</f>
        <v>197.6</v>
      </c>
      <c r="D41" s="39">
        <f>C41/B41</f>
        <v>0.5066666666666666</v>
      </c>
    </row>
  </sheetData>
  <mergeCells count="8">
    <mergeCell ref="AD1:AD2"/>
    <mergeCell ref="A2:B2"/>
    <mergeCell ref="A1:B1"/>
    <mergeCell ref="C1:H1"/>
    <mergeCell ref="I1:O1"/>
    <mergeCell ref="P1:S1"/>
    <mergeCell ref="U1:X1"/>
    <mergeCell ref="Y1:AB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94F40-59B1-4822-A84E-AA06485819CC}">
  <dimension ref="A1:AF38"/>
  <sheetViews>
    <sheetView topLeftCell="A19" workbookViewId="0">
      <selection activeCell="AA35" sqref="AA35"/>
    </sheetView>
  </sheetViews>
  <sheetFormatPr defaultRowHeight="16.5" x14ac:dyDescent="0.3"/>
  <cols>
    <col min="1" max="1" width="11.125" style="4" bestFit="1" customWidth="1"/>
    <col min="2" max="2" width="4" style="4" customWidth="1"/>
    <col min="3" max="3" width="4.5" style="4" bestFit="1" customWidth="1"/>
    <col min="4" max="4" width="3.25" style="4" bestFit="1" customWidth="1"/>
    <col min="5" max="5" width="4.5" style="4" bestFit="1" customWidth="1"/>
    <col min="6" max="6" width="6.375" style="4" bestFit="1" customWidth="1"/>
    <col min="7" max="8" width="4.5" style="4" bestFit="1" customWidth="1"/>
    <col min="9" max="10" width="4.125" style="4" bestFit="1" customWidth="1"/>
    <col min="11" max="11" width="6.375" style="4" bestFit="1" customWidth="1"/>
    <col min="12" max="12" width="4.625" style="4" bestFit="1" customWidth="1"/>
    <col min="13" max="13" width="4.5" style="4" bestFit="1" customWidth="1"/>
    <col min="14" max="14" width="5" style="4" bestFit="1" customWidth="1"/>
    <col min="15" max="18" width="4.5" style="4" bestFit="1" customWidth="1"/>
    <col min="19" max="19" width="9" style="4"/>
    <col min="20" max="20" width="4.5" style="4" bestFit="1" customWidth="1"/>
    <col min="21" max="21" width="6" style="4" bestFit="1" customWidth="1"/>
    <col min="22" max="23" width="4.5" style="4" bestFit="1" customWidth="1"/>
    <col min="24" max="24" width="5" style="4" bestFit="1" customWidth="1"/>
    <col min="25" max="25" width="4.5" style="4" bestFit="1" customWidth="1"/>
    <col min="26" max="26" width="6" style="4" bestFit="1" customWidth="1"/>
    <col min="27" max="27" width="4.75" style="4" bestFit="1" customWidth="1"/>
    <col min="28" max="28" width="5" style="4" bestFit="1" customWidth="1"/>
    <col min="29" max="29" width="9" style="4"/>
    <col min="30" max="30" width="5.5" style="6" bestFit="1" customWidth="1"/>
    <col min="31" max="31" width="8.125" style="11" bestFit="1" customWidth="1"/>
    <col min="32" max="32" width="5.875" bestFit="1" customWidth="1"/>
  </cols>
  <sheetData>
    <row r="1" spans="1:32" x14ac:dyDescent="0.3">
      <c r="A1" s="73" t="s">
        <v>84</v>
      </c>
      <c r="B1" s="73"/>
      <c r="C1" s="73" t="s">
        <v>1</v>
      </c>
      <c r="D1" s="73"/>
      <c r="E1" s="73"/>
      <c r="F1" s="73"/>
      <c r="G1" s="73"/>
      <c r="H1" s="73"/>
      <c r="I1" s="73" t="s">
        <v>2</v>
      </c>
      <c r="J1" s="73"/>
      <c r="K1" s="73"/>
      <c r="L1" s="73"/>
      <c r="M1" s="73"/>
      <c r="N1" s="73"/>
      <c r="O1" s="73" t="s">
        <v>3</v>
      </c>
      <c r="P1" s="73"/>
      <c r="Q1" s="73"/>
      <c r="R1" s="73"/>
      <c r="S1" s="1" t="s">
        <v>4</v>
      </c>
      <c r="T1" s="73" t="s">
        <v>5</v>
      </c>
      <c r="U1" s="73"/>
      <c r="V1" s="73"/>
      <c r="W1" s="73"/>
      <c r="X1" s="73" t="s">
        <v>6</v>
      </c>
      <c r="Y1" s="73"/>
      <c r="Z1" s="73"/>
      <c r="AA1" s="73"/>
      <c r="AC1" s="71" t="s">
        <v>7</v>
      </c>
    </row>
    <row r="2" spans="1:32" x14ac:dyDescent="0.3">
      <c r="A2" s="73" t="s">
        <v>8</v>
      </c>
      <c r="B2" s="73"/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3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13</v>
      </c>
      <c r="N2" s="3" t="s">
        <v>14</v>
      </c>
      <c r="O2" s="2" t="s">
        <v>19</v>
      </c>
      <c r="P2" s="2" t="s">
        <v>20</v>
      </c>
      <c r="Q2" s="2" t="s">
        <v>21</v>
      </c>
      <c r="R2" s="3" t="s">
        <v>14</v>
      </c>
      <c r="S2" s="1" t="s">
        <v>56</v>
      </c>
      <c r="T2" s="2" t="s">
        <v>22</v>
      </c>
      <c r="U2" s="2" t="s">
        <v>23</v>
      </c>
      <c r="V2" s="2" t="s">
        <v>24</v>
      </c>
      <c r="W2" s="3" t="s">
        <v>14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14</v>
      </c>
      <c r="AC2" s="72"/>
      <c r="AD2" s="7" t="s">
        <v>29</v>
      </c>
    </row>
    <row r="3" spans="1:32" x14ac:dyDescent="0.3">
      <c r="A3" s="5">
        <v>43313</v>
      </c>
      <c r="B3" s="4" t="s">
        <v>43</v>
      </c>
      <c r="H3" s="4">
        <f>SUM(C3:G3)</f>
        <v>0</v>
      </c>
      <c r="J3" s="4">
        <v>141</v>
      </c>
      <c r="N3" s="15">
        <f>SUM(I3:M3)</f>
        <v>141</v>
      </c>
      <c r="R3" s="4">
        <f>SUM(O3:Q3)</f>
        <v>0</v>
      </c>
      <c r="S3" s="4">
        <f>H3+N3+R3</f>
        <v>141</v>
      </c>
      <c r="T3" s="4">
        <v>25</v>
      </c>
      <c r="V3" s="4">
        <v>10</v>
      </c>
      <c r="W3" s="4">
        <f>SUM(T3:V3)</f>
        <v>35</v>
      </c>
      <c r="AA3" s="4">
        <v>240</v>
      </c>
      <c r="AB3" s="4">
        <f>SUM(X3:AA3)</f>
        <v>240</v>
      </c>
      <c r="AC3" s="4">
        <f>S3+W3+AB3</f>
        <v>416</v>
      </c>
      <c r="AD3" s="6">
        <f>AC3/60</f>
        <v>6.9333333333333336</v>
      </c>
      <c r="AF3" s="13">
        <v>0.77083333333333337</v>
      </c>
    </row>
    <row r="4" spans="1:32" x14ac:dyDescent="0.3">
      <c r="A4" s="5">
        <v>43314</v>
      </c>
      <c r="B4" s="4" t="s">
        <v>45</v>
      </c>
      <c r="F4" s="4">
        <v>10</v>
      </c>
      <c r="H4" s="4">
        <f>SUM(C4:G4)</f>
        <v>10</v>
      </c>
      <c r="J4" s="4">
        <f>69+60+39</f>
        <v>168</v>
      </c>
      <c r="N4" s="15">
        <f t="shared" ref="N4:N33" si="0">SUM(I4:M4)</f>
        <v>168</v>
      </c>
      <c r="O4" s="4">
        <v>16</v>
      </c>
      <c r="R4" s="4">
        <f t="shared" ref="R4:R33" si="1">SUM(O4:Q4)</f>
        <v>16</v>
      </c>
      <c r="S4" s="4">
        <f t="shared" ref="S4:S34" si="2">H4+N4+R4</f>
        <v>194</v>
      </c>
      <c r="T4" s="4">
        <v>25</v>
      </c>
      <c r="W4" s="4">
        <f t="shared" ref="W4:W34" si="3">SUM(T4:V4)</f>
        <v>25</v>
      </c>
      <c r="AA4" s="4">
        <v>320</v>
      </c>
      <c r="AB4" s="4">
        <f t="shared" ref="AB4:AB33" si="4">SUM(X4:AA4)</f>
        <v>320</v>
      </c>
      <c r="AC4" s="4">
        <f t="shared" ref="AC4:AC33" si="5">S4+W4+AB4</f>
        <v>539</v>
      </c>
      <c r="AD4" s="18">
        <f t="shared" ref="AD4:AD33" si="6">AC4/60</f>
        <v>8.9833333333333325</v>
      </c>
      <c r="AE4" s="11" t="s">
        <v>57</v>
      </c>
      <c r="AF4" s="13">
        <v>0.8125</v>
      </c>
    </row>
    <row r="5" spans="1:32" x14ac:dyDescent="0.3">
      <c r="A5" s="5">
        <v>43315</v>
      </c>
      <c r="B5" s="4" t="s">
        <v>46</v>
      </c>
      <c r="H5" s="4">
        <f t="shared" ref="H5:H33" si="7">SUM(C5:G5)</f>
        <v>0</v>
      </c>
      <c r="J5" s="4">
        <f>40+51+80+15</f>
        <v>186</v>
      </c>
      <c r="M5" s="4">
        <f>70</f>
        <v>70</v>
      </c>
      <c r="N5" s="14">
        <f t="shared" si="0"/>
        <v>256</v>
      </c>
      <c r="R5" s="4">
        <f t="shared" si="1"/>
        <v>0</v>
      </c>
      <c r="S5" s="15">
        <f t="shared" si="2"/>
        <v>256</v>
      </c>
      <c r="V5" s="4">
        <v>10</v>
      </c>
      <c r="W5" s="4">
        <f t="shared" si="3"/>
        <v>10</v>
      </c>
      <c r="AA5" s="4">
        <v>250</v>
      </c>
      <c r="AB5" s="4">
        <f t="shared" si="4"/>
        <v>250</v>
      </c>
      <c r="AC5" s="4">
        <f t="shared" si="5"/>
        <v>516</v>
      </c>
      <c r="AD5" s="18">
        <f t="shared" si="6"/>
        <v>8.6</v>
      </c>
    </row>
    <row r="6" spans="1:32" x14ac:dyDescent="0.3">
      <c r="A6" s="5">
        <v>43316</v>
      </c>
      <c r="B6" s="4" t="s">
        <v>47</v>
      </c>
      <c r="H6" s="4">
        <f t="shared" si="7"/>
        <v>0</v>
      </c>
      <c r="J6" s="4">
        <f>190+73 +19 + 60</f>
        <v>342</v>
      </c>
      <c r="N6" s="14">
        <f t="shared" si="0"/>
        <v>342</v>
      </c>
      <c r="R6" s="4">
        <f t="shared" si="1"/>
        <v>0</v>
      </c>
      <c r="S6" s="15">
        <f t="shared" si="2"/>
        <v>342</v>
      </c>
      <c r="W6" s="4">
        <f t="shared" si="3"/>
        <v>0</v>
      </c>
      <c r="X6" s="4">
        <v>120</v>
      </c>
      <c r="Z6" s="4">
        <f>40+130</f>
        <v>170</v>
      </c>
      <c r="AB6" s="4">
        <f t="shared" si="4"/>
        <v>290</v>
      </c>
      <c r="AC6" s="4">
        <f t="shared" si="5"/>
        <v>632</v>
      </c>
      <c r="AD6" s="18">
        <f t="shared" si="6"/>
        <v>10.533333333333333</v>
      </c>
    </row>
    <row r="7" spans="1:32" hidden="1" x14ac:dyDescent="0.3">
      <c r="A7" s="5">
        <v>43317</v>
      </c>
      <c r="B7" s="4" t="s">
        <v>48</v>
      </c>
      <c r="H7" s="4">
        <f t="shared" si="7"/>
        <v>0</v>
      </c>
      <c r="N7" s="4">
        <f t="shared" si="0"/>
        <v>0</v>
      </c>
      <c r="R7" s="4">
        <f t="shared" si="1"/>
        <v>0</v>
      </c>
      <c r="S7" s="4">
        <f t="shared" si="2"/>
        <v>0</v>
      </c>
      <c r="T7" s="4">
        <v>10</v>
      </c>
      <c r="W7" s="4">
        <f t="shared" si="3"/>
        <v>10</v>
      </c>
      <c r="Z7" s="4">
        <v>20</v>
      </c>
      <c r="AB7" s="4">
        <f t="shared" si="4"/>
        <v>20</v>
      </c>
      <c r="AC7" s="4">
        <f t="shared" si="5"/>
        <v>30</v>
      </c>
      <c r="AD7" s="6">
        <f t="shared" si="6"/>
        <v>0.5</v>
      </c>
    </row>
    <row r="8" spans="1:32" x14ac:dyDescent="0.3">
      <c r="A8" s="5">
        <v>43318</v>
      </c>
      <c r="B8" s="4" t="s">
        <v>49</v>
      </c>
      <c r="H8" s="4">
        <f t="shared" si="7"/>
        <v>0</v>
      </c>
      <c r="N8" s="4">
        <f t="shared" si="0"/>
        <v>0</v>
      </c>
      <c r="R8" s="4">
        <f t="shared" si="1"/>
        <v>0</v>
      </c>
      <c r="S8" s="4">
        <f t="shared" si="2"/>
        <v>0</v>
      </c>
      <c r="V8" s="4">
        <v>10</v>
      </c>
      <c r="W8" s="4">
        <f t="shared" si="3"/>
        <v>10</v>
      </c>
      <c r="Y8" s="4">
        <v>240</v>
      </c>
      <c r="AB8" s="4">
        <f t="shared" si="4"/>
        <v>240</v>
      </c>
      <c r="AC8" s="4">
        <f t="shared" si="5"/>
        <v>250</v>
      </c>
      <c r="AD8" s="6">
        <f t="shared" si="6"/>
        <v>4.166666666666667</v>
      </c>
    </row>
    <row r="9" spans="1:32" x14ac:dyDescent="0.3">
      <c r="A9" s="5">
        <v>43319</v>
      </c>
      <c r="B9" s="4" t="s">
        <v>50</v>
      </c>
      <c r="D9" s="4">
        <v>5</v>
      </c>
      <c r="F9" s="4">
        <v>10</v>
      </c>
      <c r="H9" s="4">
        <f t="shared" si="7"/>
        <v>15</v>
      </c>
      <c r="J9" s="4">
        <v>60</v>
      </c>
      <c r="M9" s="4">
        <v>35</v>
      </c>
      <c r="N9" s="4">
        <f t="shared" si="0"/>
        <v>95</v>
      </c>
      <c r="O9" s="4">
        <v>25</v>
      </c>
      <c r="R9" s="4">
        <f t="shared" si="1"/>
        <v>25</v>
      </c>
      <c r="S9" s="4">
        <f t="shared" si="2"/>
        <v>135</v>
      </c>
      <c r="T9" s="4">
        <v>10</v>
      </c>
      <c r="W9" s="4">
        <f t="shared" si="3"/>
        <v>10</v>
      </c>
      <c r="X9" s="4">
        <v>160</v>
      </c>
      <c r="AA9" s="4">
        <v>180</v>
      </c>
      <c r="AB9" s="4">
        <f t="shared" si="4"/>
        <v>340</v>
      </c>
      <c r="AC9" s="4">
        <f t="shared" si="5"/>
        <v>485</v>
      </c>
      <c r="AD9" s="18">
        <f t="shared" si="6"/>
        <v>8.0833333333333339</v>
      </c>
    </row>
    <row r="10" spans="1:32" hidden="1" x14ac:dyDescent="0.3">
      <c r="A10" s="5">
        <v>43320</v>
      </c>
      <c r="B10" s="4" t="s">
        <v>42</v>
      </c>
      <c r="H10" s="4">
        <f t="shared" si="7"/>
        <v>0</v>
      </c>
      <c r="N10" s="4">
        <f t="shared" si="0"/>
        <v>0</v>
      </c>
      <c r="R10" s="4">
        <f t="shared" si="1"/>
        <v>0</v>
      </c>
      <c r="S10" s="4">
        <f t="shared" si="2"/>
        <v>0</v>
      </c>
      <c r="W10" s="4">
        <f t="shared" si="3"/>
        <v>0</v>
      </c>
      <c r="AA10" s="4">
        <v>210</v>
      </c>
      <c r="AB10" s="4">
        <f t="shared" si="4"/>
        <v>210</v>
      </c>
      <c r="AC10" s="4">
        <f t="shared" si="5"/>
        <v>210</v>
      </c>
      <c r="AD10" s="6">
        <f t="shared" si="6"/>
        <v>3.5</v>
      </c>
    </row>
    <row r="11" spans="1:32" x14ac:dyDescent="0.3">
      <c r="A11" s="5">
        <v>43321</v>
      </c>
      <c r="B11" s="4" t="s">
        <v>44</v>
      </c>
      <c r="H11" s="4">
        <f t="shared" si="7"/>
        <v>0</v>
      </c>
      <c r="J11" s="4">
        <f>110</f>
        <v>110</v>
      </c>
      <c r="M11" s="4">
        <v>45</v>
      </c>
      <c r="N11" s="15">
        <f t="shared" si="0"/>
        <v>155</v>
      </c>
      <c r="R11" s="4">
        <f t="shared" si="1"/>
        <v>0</v>
      </c>
      <c r="S11" s="4">
        <f t="shared" si="2"/>
        <v>155</v>
      </c>
      <c r="T11" s="4">
        <v>23</v>
      </c>
      <c r="W11" s="4">
        <f t="shared" si="3"/>
        <v>23</v>
      </c>
      <c r="AA11" s="4">
        <v>180</v>
      </c>
      <c r="AB11" s="4">
        <f t="shared" si="4"/>
        <v>180</v>
      </c>
      <c r="AC11" s="4">
        <f t="shared" si="5"/>
        <v>358</v>
      </c>
      <c r="AD11" s="6">
        <f t="shared" si="6"/>
        <v>5.9666666666666668</v>
      </c>
      <c r="AE11" s="11" t="s">
        <v>67</v>
      </c>
    </row>
    <row r="12" spans="1:32" x14ac:dyDescent="0.3">
      <c r="A12" s="5">
        <v>43322</v>
      </c>
      <c r="B12" s="4" t="s">
        <v>46</v>
      </c>
      <c r="F12" s="4">
        <v>15</v>
      </c>
      <c r="H12" s="4">
        <f t="shared" si="7"/>
        <v>15</v>
      </c>
      <c r="J12" s="4">
        <v>25</v>
      </c>
      <c r="M12" s="4">
        <f>21+63+11+31</f>
        <v>126</v>
      </c>
      <c r="N12" s="15">
        <f t="shared" si="0"/>
        <v>151</v>
      </c>
      <c r="O12" s="4">
        <v>22</v>
      </c>
      <c r="R12" s="4">
        <f t="shared" si="1"/>
        <v>22</v>
      </c>
      <c r="S12" s="4">
        <f t="shared" si="2"/>
        <v>188</v>
      </c>
      <c r="T12" s="4">
        <v>20</v>
      </c>
      <c r="W12" s="4">
        <f t="shared" si="3"/>
        <v>20</v>
      </c>
      <c r="X12" s="4">
        <v>0</v>
      </c>
      <c r="Y12" s="4">
        <v>240</v>
      </c>
      <c r="AA12" s="4">
        <v>210</v>
      </c>
      <c r="AB12" s="4">
        <f t="shared" si="4"/>
        <v>450</v>
      </c>
      <c r="AC12" s="4">
        <f t="shared" si="5"/>
        <v>658</v>
      </c>
      <c r="AD12" s="18">
        <f t="shared" si="6"/>
        <v>10.966666666666667</v>
      </c>
    </row>
    <row r="13" spans="1:32" x14ac:dyDescent="0.3">
      <c r="A13" s="5">
        <v>43323</v>
      </c>
      <c r="B13" s="4" t="s">
        <v>47</v>
      </c>
      <c r="F13" s="4">
        <v>30</v>
      </c>
      <c r="H13" s="4">
        <f t="shared" si="7"/>
        <v>30</v>
      </c>
      <c r="N13" s="4">
        <f t="shared" si="0"/>
        <v>0</v>
      </c>
      <c r="R13" s="4">
        <f t="shared" si="1"/>
        <v>0</v>
      </c>
      <c r="S13" s="4">
        <f t="shared" si="2"/>
        <v>30</v>
      </c>
      <c r="W13" s="4">
        <f t="shared" si="3"/>
        <v>0</v>
      </c>
      <c r="X13" s="4">
        <v>120</v>
      </c>
      <c r="Z13" s="4">
        <f>65+70+10+90</f>
        <v>235</v>
      </c>
      <c r="AB13" s="4">
        <f t="shared" si="4"/>
        <v>355</v>
      </c>
      <c r="AC13" s="4">
        <f t="shared" si="5"/>
        <v>385</v>
      </c>
      <c r="AD13" s="6">
        <f t="shared" si="6"/>
        <v>6.416666666666667</v>
      </c>
    </row>
    <row r="14" spans="1:32" hidden="1" x14ac:dyDescent="0.3">
      <c r="A14" s="5">
        <v>43324</v>
      </c>
      <c r="B14" s="4" t="s">
        <v>48</v>
      </c>
      <c r="D14" s="4">
        <v>5</v>
      </c>
      <c r="H14" s="4">
        <f t="shared" si="7"/>
        <v>5</v>
      </c>
      <c r="N14" s="4">
        <f t="shared" si="0"/>
        <v>0</v>
      </c>
      <c r="R14" s="4">
        <f t="shared" si="1"/>
        <v>0</v>
      </c>
      <c r="S14" s="4">
        <f t="shared" si="2"/>
        <v>5</v>
      </c>
      <c r="W14" s="4">
        <f t="shared" si="3"/>
        <v>0</v>
      </c>
      <c r="Z14" s="4">
        <v>20</v>
      </c>
      <c r="AB14" s="4">
        <f t="shared" si="4"/>
        <v>20</v>
      </c>
      <c r="AC14" s="4">
        <f t="shared" si="5"/>
        <v>25</v>
      </c>
      <c r="AD14" s="6">
        <f t="shared" si="6"/>
        <v>0.41666666666666669</v>
      </c>
    </row>
    <row r="15" spans="1:32" x14ac:dyDescent="0.3">
      <c r="A15" s="5">
        <v>43325</v>
      </c>
      <c r="B15" s="4" t="s">
        <v>49</v>
      </c>
      <c r="F15" s="4">
        <v>40</v>
      </c>
      <c r="G15" s="4">
        <v>10</v>
      </c>
      <c r="H15" s="4">
        <f t="shared" si="7"/>
        <v>50</v>
      </c>
      <c r="I15" s="4">
        <v>40</v>
      </c>
      <c r="J15" s="4">
        <f>20</f>
        <v>20</v>
      </c>
      <c r="M15" s="4">
        <f>30+60+27</f>
        <v>117</v>
      </c>
      <c r="N15" s="15">
        <f t="shared" si="0"/>
        <v>177</v>
      </c>
      <c r="R15" s="4">
        <f t="shared" si="1"/>
        <v>0</v>
      </c>
      <c r="S15" s="15">
        <f t="shared" si="2"/>
        <v>227</v>
      </c>
      <c r="W15" s="4">
        <f t="shared" si="3"/>
        <v>0</v>
      </c>
      <c r="Y15" s="4">
        <v>240</v>
      </c>
      <c r="AB15" s="4">
        <f t="shared" si="4"/>
        <v>240</v>
      </c>
      <c r="AC15" s="4">
        <f t="shared" si="5"/>
        <v>467</v>
      </c>
      <c r="AD15" s="18">
        <f t="shared" si="6"/>
        <v>7.7833333333333332</v>
      </c>
    </row>
    <row r="16" spans="1:32" x14ac:dyDescent="0.3">
      <c r="A16" s="5">
        <v>43326</v>
      </c>
      <c r="B16" s="4" t="s">
        <v>50</v>
      </c>
      <c r="H16" s="4">
        <f t="shared" si="7"/>
        <v>0</v>
      </c>
      <c r="I16" s="4">
        <f>73+30+27+18</f>
        <v>148</v>
      </c>
      <c r="M16" s="4">
        <v>5</v>
      </c>
      <c r="N16" s="15">
        <f t="shared" si="0"/>
        <v>153</v>
      </c>
      <c r="O16" s="4">
        <v>40</v>
      </c>
      <c r="P16" s="4">
        <v>36</v>
      </c>
      <c r="R16" s="4">
        <f>SUM(O16:Q16)</f>
        <v>76</v>
      </c>
      <c r="S16" s="15">
        <f t="shared" si="2"/>
        <v>229</v>
      </c>
      <c r="T16" s="4">
        <v>20</v>
      </c>
      <c r="V16" s="4">
        <v>27</v>
      </c>
      <c r="W16" s="4">
        <f t="shared" si="3"/>
        <v>47</v>
      </c>
      <c r="X16" s="4">
        <v>150</v>
      </c>
      <c r="AA16" s="4">
        <v>180</v>
      </c>
      <c r="AB16" s="4">
        <f t="shared" si="4"/>
        <v>330</v>
      </c>
      <c r="AC16" s="4">
        <f t="shared" si="5"/>
        <v>606</v>
      </c>
      <c r="AD16" s="18">
        <f t="shared" si="6"/>
        <v>10.1</v>
      </c>
    </row>
    <row r="17" spans="1:31" x14ac:dyDescent="0.3">
      <c r="A17" s="5">
        <v>43327</v>
      </c>
      <c r="B17" s="4" t="s">
        <v>42</v>
      </c>
      <c r="D17" s="4">
        <v>20</v>
      </c>
      <c r="F17" s="4">
        <v>20</v>
      </c>
      <c r="H17" s="4">
        <f t="shared" si="7"/>
        <v>40</v>
      </c>
      <c r="I17" s="4">
        <v>27</v>
      </c>
      <c r="M17" s="4">
        <v>15</v>
      </c>
      <c r="N17" s="4">
        <f t="shared" si="0"/>
        <v>42</v>
      </c>
      <c r="R17" s="4">
        <f t="shared" si="1"/>
        <v>0</v>
      </c>
      <c r="S17" s="4">
        <f t="shared" si="2"/>
        <v>82</v>
      </c>
      <c r="T17" s="4">
        <v>20</v>
      </c>
      <c r="V17" s="4">
        <v>20</v>
      </c>
      <c r="W17" s="4">
        <f t="shared" si="3"/>
        <v>40</v>
      </c>
      <c r="AA17" s="4">
        <v>210</v>
      </c>
      <c r="AB17" s="4">
        <f t="shared" si="4"/>
        <v>210</v>
      </c>
      <c r="AC17" s="4">
        <f t="shared" si="5"/>
        <v>332</v>
      </c>
      <c r="AD17" s="6">
        <f t="shared" si="6"/>
        <v>5.5333333333333332</v>
      </c>
    </row>
    <row r="18" spans="1:31" x14ac:dyDescent="0.3">
      <c r="A18" s="5">
        <v>43328</v>
      </c>
      <c r="B18" s="4" t="s">
        <v>44</v>
      </c>
      <c r="H18" s="4">
        <f t="shared" si="7"/>
        <v>0</v>
      </c>
      <c r="I18" s="4">
        <v>51</v>
      </c>
      <c r="N18" s="4">
        <f t="shared" si="0"/>
        <v>51</v>
      </c>
      <c r="R18" s="4">
        <f t="shared" si="1"/>
        <v>0</v>
      </c>
      <c r="S18" s="4">
        <f t="shared" si="2"/>
        <v>51</v>
      </c>
      <c r="T18" s="4">
        <v>17</v>
      </c>
      <c r="V18" s="4">
        <v>10</v>
      </c>
      <c r="W18" s="4">
        <f t="shared" si="3"/>
        <v>27</v>
      </c>
      <c r="X18" s="4">
        <v>180</v>
      </c>
      <c r="AA18" s="4">
        <v>240</v>
      </c>
      <c r="AB18" s="4">
        <f t="shared" si="4"/>
        <v>420</v>
      </c>
      <c r="AC18" s="4">
        <f t="shared" si="5"/>
        <v>498</v>
      </c>
      <c r="AD18" s="18">
        <f t="shared" si="6"/>
        <v>8.3000000000000007</v>
      </c>
    </row>
    <row r="19" spans="1:31" x14ac:dyDescent="0.3">
      <c r="A19" s="5">
        <v>43329</v>
      </c>
      <c r="B19" s="4" t="s">
        <v>46</v>
      </c>
      <c r="H19" s="4">
        <f t="shared" si="7"/>
        <v>0</v>
      </c>
      <c r="I19" s="4">
        <v>52</v>
      </c>
      <c r="N19" s="4">
        <f t="shared" si="0"/>
        <v>52</v>
      </c>
      <c r="R19" s="4">
        <f t="shared" si="1"/>
        <v>0</v>
      </c>
      <c r="S19" s="4">
        <f t="shared" si="2"/>
        <v>52</v>
      </c>
      <c r="W19" s="4">
        <f t="shared" si="3"/>
        <v>0</v>
      </c>
      <c r="Y19" s="4">
        <v>240</v>
      </c>
      <c r="AA19" s="4">
        <v>240</v>
      </c>
      <c r="AB19" s="4">
        <f t="shared" si="4"/>
        <v>480</v>
      </c>
      <c r="AC19" s="4">
        <f t="shared" si="5"/>
        <v>532</v>
      </c>
      <c r="AD19" s="18">
        <f t="shared" si="6"/>
        <v>8.8666666666666671</v>
      </c>
    </row>
    <row r="20" spans="1:31" x14ac:dyDescent="0.3">
      <c r="A20" s="5">
        <v>43330</v>
      </c>
      <c r="B20" s="4" t="s">
        <v>47</v>
      </c>
      <c r="D20" s="4">
        <v>5</v>
      </c>
      <c r="F20" s="4">
        <v>20</v>
      </c>
      <c r="H20" s="4">
        <f t="shared" si="7"/>
        <v>25</v>
      </c>
      <c r="N20" s="4">
        <f t="shared" si="0"/>
        <v>0</v>
      </c>
      <c r="R20" s="4">
        <f t="shared" si="1"/>
        <v>0</v>
      </c>
      <c r="S20" s="4">
        <f t="shared" si="2"/>
        <v>25</v>
      </c>
      <c r="W20" s="4">
        <f t="shared" si="3"/>
        <v>0</v>
      </c>
      <c r="X20" s="4">
        <v>220</v>
      </c>
      <c r="Z20" s="4">
        <v>100</v>
      </c>
      <c r="AB20" s="4">
        <f t="shared" si="4"/>
        <v>320</v>
      </c>
      <c r="AC20" s="4">
        <f t="shared" si="5"/>
        <v>345</v>
      </c>
      <c r="AD20" s="6">
        <f t="shared" si="6"/>
        <v>5.75</v>
      </c>
    </row>
    <row r="21" spans="1:31" x14ac:dyDescent="0.3">
      <c r="A21" s="5">
        <v>43331</v>
      </c>
      <c r="B21" s="4" t="s">
        <v>48</v>
      </c>
      <c r="H21" s="4">
        <f t="shared" si="7"/>
        <v>0</v>
      </c>
      <c r="N21" s="4">
        <f t="shared" si="0"/>
        <v>0</v>
      </c>
      <c r="R21" s="4">
        <f t="shared" si="1"/>
        <v>0</v>
      </c>
      <c r="S21" s="4">
        <f t="shared" si="2"/>
        <v>0</v>
      </c>
      <c r="W21" s="4">
        <f t="shared" si="3"/>
        <v>0</v>
      </c>
      <c r="AB21" s="4">
        <f t="shared" si="4"/>
        <v>0</v>
      </c>
      <c r="AC21" s="4">
        <f t="shared" si="5"/>
        <v>0</v>
      </c>
      <c r="AD21" s="6">
        <f t="shared" si="6"/>
        <v>0</v>
      </c>
    </row>
    <row r="22" spans="1:31" x14ac:dyDescent="0.3">
      <c r="A22" s="5">
        <v>43332</v>
      </c>
      <c r="B22" s="4" t="s">
        <v>49</v>
      </c>
      <c r="H22" s="4">
        <f t="shared" si="7"/>
        <v>0</v>
      </c>
      <c r="I22" s="4" t="s">
        <v>83</v>
      </c>
      <c r="N22" s="4">
        <f t="shared" si="0"/>
        <v>0</v>
      </c>
      <c r="R22" s="4">
        <f t="shared" si="1"/>
        <v>0</v>
      </c>
      <c r="S22" s="4">
        <f t="shared" si="2"/>
        <v>0</v>
      </c>
      <c r="W22" s="4">
        <f t="shared" si="3"/>
        <v>0</v>
      </c>
      <c r="Y22" s="4">
        <v>240</v>
      </c>
      <c r="AB22" s="4">
        <f t="shared" si="4"/>
        <v>240</v>
      </c>
      <c r="AC22" s="4">
        <f t="shared" si="5"/>
        <v>240</v>
      </c>
      <c r="AD22" s="6">
        <f t="shared" si="6"/>
        <v>4</v>
      </c>
    </row>
    <row r="23" spans="1:31" x14ac:dyDescent="0.3">
      <c r="A23" s="5">
        <v>43333</v>
      </c>
      <c r="B23" s="4" t="s">
        <v>50</v>
      </c>
      <c r="H23" s="4">
        <f t="shared" si="7"/>
        <v>0</v>
      </c>
      <c r="I23" s="4" t="s">
        <v>83</v>
      </c>
      <c r="N23" s="4">
        <f t="shared" si="0"/>
        <v>0</v>
      </c>
      <c r="R23" s="4">
        <f t="shared" si="1"/>
        <v>0</v>
      </c>
      <c r="S23" s="4">
        <f t="shared" si="2"/>
        <v>0</v>
      </c>
      <c r="W23" s="4">
        <f t="shared" si="3"/>
        <v>0</v>
      </c>
      <c r="X23" s="4">
        <v>60</v>
      </c>
      <c r="Z23" s="4">
        <v>120</v>
      </c>
      <c r="AA23" s="4">
        <v>180</v>
      </c>
      <c r="AB23" s="4">
        <f t="shared" si="4"/>
        <v>360</v>
      </c>
      <c r="AC23" s="4">
        <f t="shared" si="5"/>
        <v>360</v>
      </c>
      <c r="AD23" s="6">
        <f t="shared" si="6"/>
        <v>6</v>
      </c>
      <c r="AE23" s="11" t="s">
        <v>79</v>
      </c>
    </row>
    <row r="24" spans="1:31" hidden="1" x14ac:dyDescent="0.3">
      <c r="A24" s="5">
        <v>43334</v>
      </c>
      <c r="B24" s="4" t="s">
        <v>42</v>
      </c>
      <c r="H24" s="4">
        <f t="shared" si="7"/>
        <v>0</v>
      </c>
      <c r="N24" s="4">
        <f t="shared" si="0"/>
        <v>0</v>
      </c>
      <c r="R24" s="4">
        <f t="shared" si="1"/>
        <v>0</v>
      </c>
      <c r="S24" s="4">
        <f t="shared" si="2"/>
        <v>0</v>
      </c>
      <c r="W24" s="4">
        <f t="shared" si="3"/>
        <v>0</v>
      </c>
      <c r="AA24" s="4">
        <v>240</v>
      </c>
      <c r="AB24" s="4">
        <f t="shared" si="4"/>
        <v>240</v>
      </c>
      <c r="AC24" s="4">
        <f t="shared" si="5"/>
        <v>240</v>
      </c>
      <c r="AD24" s="6">
        <f t="shared" si="6"/>
        <v>4</v>
      </c>
    </row>
    <row r="25" spans="1:31" x14ac:dyDescent="0.3">
      <c r="A25" s="5">
        <v>43335</v>
      </c>
      <c r="B25" s="4" t="s">
        <v>44</v>
      </c>
      <c r="H25" s="4">
        <f t="shared" si="7"/>
        <v>0</v>
      </c>
      <c r="N25" s="4">
        <f t="shared" si="0"/>
        <v>0</v>
      </c>
      <c r="R25" s="4">
        <f t="shared" si="1"/>
        <v>0</v>
      </c>
      <c r="S25" s="4">
        <f t="shared" si="2"/>
        <v>0</v>
      </c>
      <c r="V25" s="4">
        <v>30</v>
      </c>
      <c r="W25" s="4">
        <f t="shared" si="3"/>
        <v>30</v>
      </c>
      <c r="X25" s="4">
        <v>180</v>
      </c>
      <c r="AA25" s="4">
        <v>210</v>
      </c>
      <c r="AB25" s="4">
        <f t="shared" si="4"/>
        <v>390</v>
      </c>
      <c r="AC25" s="4">
        <f t="shared" si="5"/>
        <v>420</v>
      </c>
      <c r="AD25" s="6">
        <f t="shared" si="6"/>
        <v>7</v>
      </c>
    </row>
    <row r="26" spans="1:31" x14ac:dyDescent="0.3">
      <c r="A26" s="5">
        <v>43336</v>
      </c>
      <c r="B26" s="4" t="s">
        <v>46</v>
      </c>
      <c r="H26" s="4">
        <f t="shared" si="7"/>
        <v>0</v>
      </c>
      <c r="N26" s="4">
        <f t="shared" si="0"/>
        <v>0</v>
      </c>
      <c r="R26" s="4">
        <f t="shared" si="1"/>
        <v>0</v>
      </c>
      <c r="S26" s="4">
        <f t="shared" si="2"/>
        <v>0</v>
      </c>
      <c r="W26" s="4">
        <f t="shared" si="3"/>
        <v>0</v>
      </c>
      <c r="Y26" s="4">
        <v>240</v>
      </c>
      <c r="AA26" s="4">
        <v>240</v>
      </c>
      <c r="AB26" s="4">
        <f t="shared" si="4"/>
        <v>480</v>
      </c>
      <c r="AC26" s="4">
        <f t="shared" si="5"/>
        <v>480</v>
      </c>
      <c r="AD26" s="18">
        <f t="shared" si="6"/>
        <v>8</v>
      </c>
    </row>
    <row r="27" spans="1:31" x14ac:dyDescent="0.3">
      <c r="A27" s="5">
        <v>43337</v>
      </c>
      <c r="B27" s="4" t="s">
        <v>47</v>
      </c>
      <c r="H27" s="4">
        <f t="shared" si="7"/>
        <v>0</v>
      </c>
      <c r="J27" s="4">
        <v>30</v>
      </c>
      <c r="N27" s="4">
        <f t="shared" si="0"/>
        <v>30</v>
      </c>
      <c r="R27" s="4">
        <f t="shared" si="1"/>
        <v>0</v>
      </c>
      <c r="S27" s="4">
        <f t="shared" si="2"/>
        <v>30</v>
      </c>
      <c r="W27" s="4">
        <f t="shared" si="3"/>
        <v>0</v>
      </c>
      <c r="X27" s="4">
        <v>130</v>
      </c>
      <c r="Z27" s="4">
        <v>150</v>
      </c>
      <c r="AB27" s="4">
        <f t="shared" si="4"/>
        <v>280</v>
      </c>
      <c r="AC27" s="4">
        <f t="shared" si="5"/>
        <v>310</v>
      </c>
      <c r="AD27" s="6">
        <f t="shared" si="6"/>
        <v>5.166666666666667</v>
      </c>
    </row>
    <row r="28" spans="1:31" x14ac:dyDescent="0.3">
      <c r="A28" s="5">
        <v>43338</v>
      </c>
      <c r="B28" s="4" t="s">
        <v>48</v>
      </c>
      <c r="H28" s="4">
        <f t="shared" si="7"/>
        <v>0</v>
      </c>
      <c r="J28" s="4">
        <v>75</v>
      </c>
      <c r="N28" s="4">
        <f t="shared" si="0"/>
        <v>75</v>
      </c>
      <c r="R28" s="4">
        <f t="shared" si="1"/>
        <v>0</v>
      </c>
      <c r="S28" s="4">
        <f t="shared" si="2"/>
        <v>75</v>
      </c>
      <c r="W28" s="4">
        <f t="shared" si="3"/>
        <v>0</v>
      </c>
      <c r="AB28" s="4">
        <f t="shared" si="4"/>
        <v>0</v>
      </c>
      <c r="AC28" s="4">
        <f t="shared" si="5"/>
        <v>75</v>
      </c>
      <c r="AD28" s="6">
        <f t="shared" si="6"/>
        <v>1.25</v>
      </c>
    </row>
    <row r="29" spans="1:31" x14ac:dyDescent="0.3">
      <c r="A29" s="5">
        <v>43339</v>
      </c>
      <c r="B29" s="4" t="s">
        <v>49</v>
      </c>
      <c r="F29" s="4">
        <v>40</v>
      </c>
      <c r="H29" s="4">
        <f t="shared" si="7"/>
        <v>40</v>
      </c>
      <c r="N29" s="4">
        <f>SUM(I29:M29)</f>
        <v>0</v>
      </c>
      <c r="R29" s="4">
        <f t="shared" si="1"/>
        <v>0</v>
      </c>
      <c r="S29" s="4">
        <f t="shared" si="2"/>
        <v>40</v>
      </c>
      <c r="W29" s="4">
        <f t="shared" si="3"/>
        <v>0</v>
      </c>
      <c r="Y29" s="4">
        <v>240</v>
      </c>
      <c r="AB29" s="4">
        <f>SUM(X29:AA29)</f>
        <v>240</v>
      </c>
      <c r="AC29" s="4">
        <f t="shared" si="5"/>
        <v>280</v>
      </c>
      <c r="AD29" s="6">
        <f t="shared" si="6"/>
        <v>4.666666666666667</v>
      </c>
    </row>
    <row r="30" spans="1:31" x14ac:dyDescent="0.3">
      <c r="A30" s="5">
        <v>43340</v>
      </c>
      <c r="B30" s="4" t="s">
        <v>50</v>
      </c>
      <c r="H30" s="4">
        <f t="shared" si="7"/>
        <v>0</v>
      </c>
      <c r="I30" s="4">
        <v>32</v>
      </c>
      <c r="J30" s="4">
        <v>65</v>
      </c>
      <c r="N30" s="4">
        <f>SUM(I30:M30)</f>
        <v>97</v>
      </c>
      <c r="R30" s="4">
        <f t="shared" si="1"/>
        <v>0</v>
      </c>
      <c r="S30" s="4">
        <f t="shared" si="2"/>
        <v>97</v>
      </c>
      <c r="W30" s="4">
        <f t="shared" si="3"/>
        <v>0</v>
      </c>
      <c r="X30" s="4">
        <v>168</v>
      </c>
      <c r="AA30" s="4">
        <v>200</v>
      </c>
      <c r="AB30" s="4">
        <f t="shared" si="4"/>
        <v>368</v>
      </c>
      <c r="AC30" s="4">
        <f t="shared" si="5"/>
        <v>465</v>
      </c>
      <c r="AD30" s="18">
        <f t="shared" si="6"/>
        <v>7.75</v>
      </c>
    </row>
    <row r="31" spans="1:31" x14ac:dyDescent="0.3">
      <c r="A31" s="5">
        <v>43341</v>
      </c>
      <c r="B31" s="4" t="s">
        <v>42</v>
      </c>
      <c r="F31" s="4">
        <v>30</v>
      </c>
      <c r="H31" s="4">
        <f t="shared" si="7"/>
        <v>30</v>
      </c>
      <c r="J31" s="4">
        <v>180</v>
      </c>
      <c r="N31" s="4">
        <f t="shared" si="0"/>
        <v>180</v>
      </c>
      <c r="R31" s="4">
        <f t="shared" si="1"/>
        <v>0</v>
      </c>
      <c r="S31" s="4">
        <f t="shared" si="2"/>
        <v>210</v>
      </c>
      <c r="V31" s="4">
        <v>20</v>
      </c>
      <c r="W31" s="4">
        <f t="shared" si="3"/>
        <v>20</v>
      </c>
      <c r="AA31" s="4">
        <v>200</v>
      </c>
      <c r="AB31" s="4">
        <f t="shared" si="4"/>
        <v>200</v>
      </c>
      <c r="AC31" s="4">
        <f t="shared" si="5"/>
        <v>430</v>
      </c>
      <c r="AD31" s="6">
        <f t="shared" si="6"/>
        <v>7.166666666666667</v>
      </c>
    </row>
    <row r="32" spans="1:31" x14ac:dyDescent="0.3">
      <c r="A32" s="5">
        <v>43342</v>
      </c>
      <c r="B32" s="4" t="s">
        <v>44</v>
      </c>
      <c r="E32" s="4">
        <v>30</v>
      </c>
      <c r="F32" s="4">
        <v>10</v>
      </c>
      <c r="H32" s="4">
        <f t="shared" si="7"/>
        <v>40</v>
      </c>
      <c r="J32" s="4">
        <v>210</v>
      </c>
      <c r="M32" s="4">
        <v>10</v>
      </c>
      <c r="N32" s="4">
        <f t="shared" si="0"/>
        <v>220</v>
      </c>
      <c r="R32" s="4">
        <f t="shared" si="1"/>
        <v>0</v>
      </c>
      <c r="S32" s="15">
        <f t="shared" si="2"/>
        <v>260</v>
      </c>
      <c r="W32" s="4">
        <f t="shared" si="3"/>
        <v>0</v>
      </c>
      <c r="X32" s="4">
        <v>180</v>
      </c>
      <c r="Z32" s="4">
        <v>30</v>
      </c>
      <c r="AA32" s="4">
        <v>180</v>
      </c>
      <c r="AB32" s="4">
        <f t="shared" si="4"/>
        <v>390</v>
      </c>
      <c r="AC32" s="4">
        <f t="shared" si="5"/>
        <v>650</v>
      </c>
      <c r="AD32" s="18">
        <f t="shared" si="6"/>
        <v>10.833333333333334</v>
      </c>
    </row>
    <row r="33" spans="1:30" x14ac:dyDescent="0.3">
      <c r="A33" s="5">
        <v>43343</v>
      </c>
      <c r="B33" s="4" t="s">
        <v>46</v>
      </c>
      <c r="C33" s="4">
        <v>10</v>
      </c>
      <c r="F33" s="4">
        <v>10</v>
      </c>
      <c r="H33" s="4">
        <f t="shared" si="7"/>
        <v>20</v>
      </c>
      <c r="J33" s="4">
        <v>86</v>
      </c>
      <c r="N33" s="4">
        <f t="shared" si="0"/>
        <v>86</v>
      </c>
      <c r="R33" s="4">
        <f t="shared" si="1"/>
        <v>0</v>
      </c>
      <c r="S33" s="4">
        <f t="shared" si="2"/>
        <v>106</v>
      </c>
      <c r="T33" s="4">
        <v>10</v>
      </c>
      <c r="W33" s="4">
        <f t="shared" si="3"/>
        <v>10</v>
      </c>
      <c r="Y33" s="4">
        <v>240</v>
      </c>
      <c r="AA33" s="4">
        <v>180</v>
      </c>
      <c r="AB33" s="4">
        <f t="shared" si="4"/>
        <v>420</v>
      </c>
      <c r="AC33" s="4">
        <f t="shared" si="5"/>
        <v>536</v>
      </c>
      <c r="AD33" s="6">
        <f t="shared" si="6"/>
        <v>8.9333333333333336</v>
      </c>
    </row>
    <row r="34" spans="1:30" x14ac:dyDescent="0.3">
      <c r="H34" s="4">
        <f>SUM(H3:H33)</f>
        <v>320</v>
      </c>
      <c r="N34" s="4">
        <f>SUM(N3:N33)</f>
        <v>2471</v>
      </c>
      <c r="R34" s="4">
        <f>SUM(R3:R33)</f>
        <v>139</v>
      </c>
      <c r="S34" s="4">
        <f t="shared" si="2"/>
        <v>2930</v>
      </c>
      <c r="W34" s="4">
        <f t="shared" si="3"/>
        <v>0</v>
      </c>
      <c r="AB34" s="4">
        <f>SUM(AB3:AB33)</f>
        <v>8523</v>
      </c>
      <c r="AC34" s="4">
        <f>S34+W34+AB34</f>
        <v>11453</v>
      </c>
      <c r="AD34" s="6">
        <f>SUM(AD3:AD33)/31</f>
        <v>6.3279569892473111</v>
      </c>
    </row>
    <row r="35" spans="1:30" x14ac:dyDescent="0.3">
      <c r="A35" s="58"/>
      <c r="G35" s="38" t="s">
        <v>1</v>
      </c>
      <c r="H35" s="4">
        <f>H34/60</f>
        <v>5.333333333333333</v>
      </c>
      <c r="M35" s="38" t="s">
        <v>2</v>
      </c>
      <c r="N35" s="4">
        <f>N34/60</f>
        <v>41.18333333333333</v>
      </c>
      <c r="Q35" s="38" t="s">
        <v>3</v>
      </c>
      <c r="R35" s="4">
        <f>R34/60</f>
        <v>2.3166666666666669</v>
      </c>
      <c r="S35" s="4">
        <f>S34/60</f>
        <v>48.833333333333336</v>
      </c>
      <c r="AA35" s="38" t="s">
        <v>87</v>
      </c>
      <c r="AB35" s="4">
        <f>AB34/60</f>
        <v>142.05000000000001</v>
      </c>
      <c r="AC35" s="4">
        <f>AC34/60</f>
        <v>190.88333333333333</v>
      </c>
    </row>
    <row r="36" spans="1:30" x14ac:dyDescent="0.3">
      <c r="A36" s="58"/>
      <c r="H36" s="4">
        <f>H35/31</f>
        <v>0.17204301075268816</v>
      </c>
      <c r="N36" s="4">
        <f>N35/31</f>
        <v>1.3284946236559139</v>
      </c>
      <c r="R36" s="4">
        <f>R35/31</f>
        <v>7.4731182795698931E-2</v>
      </c>
      <c r="S36" s="4">
        <f>S35/31</f>
        <v>1.5752688172043012</v>
      </c>
      <c r="AB36" s="4">
        <f>AB35/31</f>
        <v>4.5822580645161297</v>
      </c>
    </row>
    <row r="37" spans="1:30" x14ac:dyDescent="0.3">
      <c r="A37" s="58"/>
    </row>
    <row r="38" spans="1:30" x14ac:dyDescent="0.3">
      <c r="A38" s="58"/>
    </row>
  </sheetData>
  <mergeCells count="8">
    <mergeCell ref="AC1:AC2"/>
    <mergeCell ref="A2:B2"/>
    <mergeCell ref="A1:B1"/>
    <mergeCell ref="C1:H1"/>
    <mergeCell ref="I1:N1"/>
    <mergeCell ref="O1:R1"/>
    <mergeCell ref="T1:W1"/>
    <mergeCell ref="X1:AA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2EE09-5567-4AE4-ABCB-3A2396D7F227}">
  <dimension ref="A1:AB46"/>
  <sheetViews>
    <sheetView topLeftCell="A22" workbookViewId="0">
      <selection activeCell="AA36" sqref="AA36"/>
    </sheetView>
  </sheetViews>
  <sheetFormatPr defaultRowHeight="16.5" x14ac:dyDescent="0.3"/>
  <cols>
    <col min="1" max="1" width="11.125" customWidth="1"/>
    <col min="2" max="2" width="3.75" customWidth="1"/>
    <col min="3" max="3" width="4.5" bestFit="1" customWidth="1"/>
    <col min="4" max="4" width="3.25" bestFit="1" customWidth="1"/>
    <col min="5" max="5" width="4.5" bestFit="1" customWidth="1"/>
    <col min="6" max="6" width="5.625" customWidth="1"/>
    <col min="7" max="8" width="4.5" bestFit="1" customWidth="1"/>
    <col min="9" max="9" width="3.25" bestFit="1" customWidth="1"/>
    <col min="10" max="10" width="4.125" bestFit="1" customWidth="1"/>
    <col min="11" max="11" width="6.375" bestFit="1" customWidth="1"/>
    <col min="12" max="12" width="4.625" bestFit="1" customWidth="1"/>
    <col min="13" max="13" width="4.5" bestFit="1" customWidth="1"/>
    <col min="14" max="14" width="5" bestFit="1" customWidth="1"/>
    <col min="15" max="16" width="4.5" bestFit="1" customWidth="1"/>
    <col min="17" max="17" width="6.5" bestFit="1" customWidth="1"/>
    <col min="18" max="18" width="4.5" bestFit="1" customWidth="1"/>
    <col min="19" max="19" width="9.25" bestFit="1" customWidth="1"/>
    <col min="20" max="20" width="4.5" bestFit="1" customWidth="1"/>
    <col min="21" max="21" width="6" bestFit="1" customWidth="1"/>
    <col min="22" max="23" width="4.5" bestFit="1" customWidth="1"/>
    <col min="24" max="24" width="5.125" bestFit="1" customWidth="1"/>
    <col min="25" max="25" width="4.5" bestFit="1" customWidth="1"/>
    <col min="26" max="26" width="6" bestFit="1" customWidth="1"/>
    <col min="27" max="27" width="5.125" bestFit="1" customWidth="1"/>
    <col min="28" max="28" width="8.75" style="43" bestFit="1" customWidth="1"/>
  </cols>
  <sheetData>
    <row r="1" spans="1:28" x14ac:dyDescent="0.3">
      <c r="A1" s="73" t="s">
        <v>0</v>
      </c>
      <c r="B1" s="73"/>
      <c r="C1" s="73" t="s">
        <v>1</v>
      </c>
      <c r="D1" s="73"/>
      <c r="E1" s="73"/>
      <c r="F1" s="73"/>
      <c r="G1" s="73"/>
      <c r="H1" s="73"/>
      <c r="I1" s="73" t="s">
        <v>2</v>
      </c>
      <c r="J1" s="73"/>
      <c r="K1" s="73"/>
      <c r="L1" s="73"/>
      <c r="M1" s="73"/>
      <c r="N1" s="73"/>
      <c r="O1" s="73" t="s">
        <v>3</v>
      </c>
      <c r="P1" s="73"/>
      <c r="Q1" s="73"/>
      <c r="R1" s="73"/>
      <c r="S1" s="42" t="s">
        <v>4</v>
      </c>
      <c r="T1" s="73" t="s">
        <v>5</v>
      </c>
      <c r="U1" s="73"/>
      <c r="V1" s="73"/>
      <c r="W1" s="73"/>
      <c r="X1" s="76" t="s">
        <v>6</v>
      </c>
      <c r="Y1" s="76"/>
      <c r="Z1" s="76"/>
      <c r="AB1" s="74" t="s">
        <v>7</v>
      </c>
    </row>
    <row r="2" spans="1:28" x14ac:dyDescent="0.3">
      <c r="A2" s="73" t="s">
        <v>8</v>
      </c>
      <c r="B2" s="73"/>
      <c r="C2" s="42" t="s">
        <v>9</v>
      </c>
      <c r="D2" s="42" t="s">
        <v>10</v>
      </c>
      <c r="E2" s="42" t="s">
        <v>11</v>
      </c>
      <c r="F2" s="42" t="s">
        <v>12</v>
      </c>
      <c r="G2" s="42" t="s">
        <v>13</v>
      </c>
      <c r="H2" s="3" t="s">
        <v>14</v>
      </c>
      <c r="I2" s="42" t="s">
        <v>15</v>
      </c>
      <c r="J2" s="42" t="s">
        <v>16</v>
      </c>
      <c r="K2" s="42" t="s">
        <v>17</v>
      </c>
      <c r="L2" s="42" t="s">
        <v>18</v>
      </c>
      <c r="M2" s="42" t="s">
        <v>13</v>
      </c>
      <c r="N2" s="3" t="s">
        <v>14</v>
      </c>
      <c r="O2" s="42" t="s">
        <v>19</v>
      </c>
      <c r="P2" s="42" t="s">
        <v>20</v>
      </c>
      <c r="Q2" s="42" t="s">
        <v>21</v>
      </c>
      <c r="R2" s="3" t="s">
        <v>14</v>
      </c>
      <c r="S2" s="42" t="s">
        <v>141</v>
      </c>
      <c r="T2" s="42" t="s">
        <v>22</v>
      </c>
      <c r="U2" s="42" t="s">
        <v>23</v>
      </c>
      <c r="V2" s="42" t="s">
        <v>24</v>
      </c>
      <c r="W2" s="3" t="s">
        <v>14</v>
      </c>
      <c r="X2" s="42" t="s">
        <v>25</v>
      </c>
      <c r="Y2" s="42" t="s">
        <v>26</v>
      </c>
      <c r="Z2" s="42" t="s">
        <v>27</v>
      </c>
      <c r="AA2" s="42" t="s">
        <v>14</v>
      </c>
      <c r="AB2" s="75"/>
    </row>
    <row r="3" spans="1:28" x14ac:dyDescent="0.3">
      <c r="A3" s="5">
        <v>43283</v>
      </c>
      <c r="B3" s="4" t="s">
        <v>122</v>
      </c>
      <c r="C3" s="4">
        <v>50</v>
      </c>
      <c r="D3" s="4"/>
      <c r="E3" s="4"/>
      <c r="F3" s="4"/>
      <c r="G3" s="4"/>
      <c r="H3" s="4">
        <f>SUM(C3:G3)</f>
        <v>50</v>
      </c>
      <c r="I3" s="4"/>
      <c r="J3" s="4"/>
      <c r="K3" s="4"/>
      <c r="L3" s="4"/>
      <c r="M3" s="4"/>
      <c r="N3" s="4">
        <f>SUM(I3:M3)</f>
        <v>0</v>
      </c>
      <c r="O3" s="4"/>
      <c r="P3" s="4"/>
      <c r="Q3" s="4"/>
      <c r="R3" s="4">
        <f>SUM(O3:Q3)</f>
        <v>0</v>
      </c>
      <c r="S3">
        <f t="shared" ref="S3:S32" si="0">H3+N3+R3</f>
        <v>50</v>
      </c>
      <c r="T3" s="4"/>
      <c r="U3" s="4"/>
      <c r="V3" s="4"/>
      <c r="W3" s="4">
        <f>SUM(T3:V3)</f>
        <v>0</v>
      </c>
      <c r="Y3">
        <v>240</v>
      </c>
      <c r="AA3">
        <f>SUM(X3:Z3)</f>
        <v>240</v>
      </c>
      <c r="AB3" s="43">
        <f>(S3+W3+AA3)/60</f>
        <v>4.833333333333333</v>
      </c>
    </row>
    <row r="4" spans="1:28" x14ac:dyDescent="0.3">
      <c r="A4" s="5">
        <v>43284</v>
      </c>
      <c r="B4" s="4" t="s">
        <v>123</v>
      </c>
      <c r="C4" s="4"/>
      <c r="D4" s="4">
        <v>50</v>
      </c>
      <c r="E4" s="4"/>
      <c r="F4" s="4"/>
      <c r="G4" s="4"/>
      <c r="H4" s="4">
        <f t="shared" ref="H4:H32" si="1">SUM(C4:G4)</f>
        <v>50</v>
      </c>
      <c r="I4" s="4"/>
      <c r="J4" s="4">
        <v>90</v>
      </c>
      <c r="K4" s="4"/>
      <c r="L4" s="4"/>
      <c r="M4" s="4"/>
      <c r="N4" s="4">
        <f t="shared" ref="N4:N32" si="2">SUM(I4:M4)</f>
        <v>90</v>
      </c>
      <c r="O4" s="4"/>
      <c r="P4" s="4"/>
      <c r="Q4" s="4"/>
      <c r="R4" s="4">
        <f t="shared" ref="R4:R32" si="3">SUM(O4:Q4)</f>
        <v>0</v>
      </c>
      <c r="S4">
        <f t="shared" si="0"/>
        <v>140</v>
      </c>
      <c r="T4" s="4"/>
      <c r="U4" s="4"/>
      <c r="V4" s="4"/>
      <c r="W4" s="4">
        <f t="shared" ref="W4:W32" si="4">SUM(T4:V4)</f>
        <v>0</v>
      </c>
      <c r="Z4">
        <v>60</v>
      </c>
      <c r="AA4">
        <f t="shared" ref="AA4:AA31" si="5">SUM(X4:Z4)</f>
        <v>60</v>
      </c>
      <c r="AB4" s="43">
        <f t="shared" ref="AB4:AB10" si="6">(S4+W4+AA4)/60</f>
        <v>3.3333333333333335</v>
      </c>
    </row>
    <row r="5" spans="1:28" x14ac:dyDescent="0.3">
      <c r="A5" s="5">
        <v>43285</v>
      </c>
      <c r="B5" s="4" t="s">
        <v>42</v>
      </c>
      <c r="C5" s="4"/>
      <c r="D5" s="4"/>
      <c r="E5" s="4"/>
      <c r="F5" s="4"/>
      <c r="G5" s="4"/>
      <c r="H5" s="4">
        <f t="shared" si="1"/>
        <v>0</v>
      </c>
      <c r="I5" s="4"/>
      <c r="J5" s="4"/>
      <c r="K5" s="4"/>
      <c r="L5" s="4"/>
      <c r="M5" s="4"/>
      <c r="N5" s="4">
        <f t="shared" si="2"/>
        <v>0</v>
      </c>
      <c r="O5" s="4"/>
      <c r="P5" s="4"/>
      <c r="Q5" s="4"/>
      <c r="R5" s="4">
        <f t="shared" si="3"/>
        <v>0</v>
      </c>
      <c r="S5">
        <f t="shared" si="0"/>
        <v>0</v>
      </c>
      <c r="T5" s="4"/>
      <c r="U5" s="4"/>
      <c r="V5" s="4"/>
      <c r="W5" s="4">
        <f t="shared" si="4"/>
        <v>0</v>
      </c>
      <c r="Z5">
        <v>60</v>
      </c>
      <c r="AA5">
        <f t="shared" si="5"/>
        <v>60</v>
      </c>
      <c r="AB5" s="43">
        <f t="shared" si="6"/>
        <v>1</v>
      </c>
    </row>
    <row r="6" spans="1:28" x14ac:dyDescent="0.3">
      <c r="A6" s="5">
        <v>43286</v>
      </c>
      <c r="B6" s="4" t="s">
        <v>44</v>
      </c>
      <c r="C6" s="4"/>
      <c r="D6" s="4"/>
      <c r="E6" s="4">
        <v>50</v>
      </c>
      <c r="F6" s="4"/>
      <c r="G6" s="4"/>
      <c r="H6" s="4">
        <f t="shared" si="1"/>
        <v>50</v>
      </c>
      <c r="I6" s="4"/>
      <c r="J6" s="4">
        <v>90</v>
      </c>
      <c r="K6" s="4"/>
      <c r="L6" s="4"/>
      <c r="M6" s="4"/>
      <c r="N6" s="4">
        <f t="shared" si="2"/>
        <v>90</v>
      </c>
      <c r="O6" s="4"/>
      <c r="P6" s="4"/>
      <c r="Q6" s="4"/>
      <c r="R6" s="4">
        <f t="shared" si="3"/>
        <v>0</v>
      </c>
      <c r="S6">
        <f t="shared" si="0"/>
        <v>140</v>
      </c>
      <c r="T6" s="4"/>
      <c r="U6" s="4"/>
      <c r="V6" s="4"/>
      <c r="W6" s="4">
        <f t="shared" si="4"/>
        <v>0</v>
      </c>
      <c r="AA6">
        <f t="shared" si="5"/>
        <v>0</v>
      </c>
      <c r="AB6" s="43">
        <f t="shared" si="6"/>
        <v>2.3333333333333335</v>
      </c>
    </row>
    <row r="7" spans="1:28" x14ac:dyDescent="0.3">
      <c r="A7" s="5">
        <v>43287</v>
      </c>
      <c r="B7" s="4" t="s">
        <v>46</v>
      </c>
      <c r="C7" s="4"/>
      <c r="D7" s="4"/>
      <c r="E7" s="4"/>
      <c r="F7" s="4"/>
      <c r="G7" s="4">
        <v>30</v>
      </c>
      <c r="H7" s="4">
        <f t="shared" si="1"/>
        <v>30</v>
      </c>
      <c r="I7" s="4"/>
      <c r="J7" s="4">
        <f>50*2</f>
        <v>100</v>
      </c>
      <c r="K7" s="4">
        <v>100</v>
      </c>
      <c r="L7" s="4"/>
      <c r="M7" s="4"/>
      <c r="N7" s="44">
        <f t="shared" si="2"/>
        <v>200</v>
      </c>
      <c r="O7" s="4"/>
      <c r="P7" s="4"/>
      <c r="Q7" s="4"/>
      <c r="R7" s="4">
        <f t="shared" si="3"/>
        <v>0</v>
      </c>
      <c r="S7" s="45">
        <f t="shared" si="0"/>
        <v>230</v>
      </c>
      <c r="T7" s="4"/>
      <c r="U7" s="4"/>
      <c r="V7" s="4">
        <v>50</v>
      </c>
      <c r="W7" s="4">
        <f t="shared" si="4"/>
        <v>50</v>
      </c>
      <c r="AA7">
        <f t="shared" si="5"/>
        <v>0</v>
      </c>
      <c r="AB7" s="43">
        <f t="shared" si="6"/>
        <v>4.666666666666667</v>
      </c>
    </row>
    <row r="8" spans="1:28" x14ac:dyDescent="0.3">
      <c r="A8" s="5">
        <v>43288</v>
      </c>
      <c r="B8" s="4" t="s">
        <v>47</v>
      </c>
      <c r="C8" s="4"/>
      <c r="D8" s="4"/>
      <c r="E8" s="4"/>
      <c r="F8" s="4"/>
      <c r="G8" s="4">
        <v>5</v>
      </c>
      <c r="H8" s="4">
        <f t="shared" si="1"/>
        <v>5</v>
      </c>
      <c r="I8" s="4"/>
      <c r="J8" s="4"/>
      <c r="K8" s="4"/>
      <c r="L8" s="4"/>
      <c r="M8" s="4"/>
      <c r="N8" s="4">
        <f t="shared" si="2"/>
        <v>0</v>
      </c>
      <c r="O8" s="4"/>
      <c r="P8" s="4"/>
      <c r="Q8" s="4"/>
      <c r="R8" s="4">
        <f t="shared" si="3"/>
        <v>0</v>
      </c>
      <c r="S8">
        <f t="shared" si="0"/>
        <v>5</v>
      </c>
      <c r="T8" s="4">
        <v>30</v>
      </c>
      <c r="U8" s="4"/>
      <c r="V8" s="4">
        <v>20</v>
      </c>
      <c r="W8" s="4">
        <f t="shared" si="4"/>
        <v>50</v>
      </c>
      <c r="AA8">
        <f t="shared" si="5"/>
        <v>0</v>
      </c>
      <c r="AB8" s="43">
        <f t="shared" si="6"/>
        <v>0.91666666666666663</v>
      </c>
    </row>
    <row r="9" spans="1:28" x14ac:dyDescent="0.3">
      <c r="A9" s="5">
        <v>43289</v>
      </c>
      <c r="B9" s="4" t="s">
        <v>48</v>
      </c>
      <c r="C9" s="4"/>
      <c r="D9" s="4"/>
      <c r="E9" s="4"/>
      <c r="F9" s="4"/>
      <c r="G9" s="4"/>
      <c r="H9" s="4">
        <f t="shared" si="1"/>
        <v>0</v>
      </c>
      <c r="I9" s="4"/>
      <c r="J9" s="4"/>
      <c r="K9" s="4"/>
      <c r="L9" s="4"/>
      <c r="M9" s="4"/>
      <c r="N9" s="4">
        <f t="shared" si="2"/>
        <v>0</v>
      </c>
      <c r="O9" s="4"/>
      <c r="P9" s="4"/>
      <c r="Q9" s="4"/>
      <c r="R9" s="4">
        <f t="shared" si="3"/>
        <v>0</v>
      </c>
      <c r="S9">
        <f t="shared" si="0"/>
        <v>0</v>
      </c>
      <c r="T9" s="4">
        <v>10</v>
      </c>
      <c r="U9" s="4"/>
      <c r="V9" s="4">
        <v>70</v>
      </c>
      <c r="W9" s="4">
        <f t="shared" si="4"/>
        <v>80</v>
      </c>
      <c r="X9">
        <v>150</v>
      </c>
      <c r="AA9">
        <f t="shared" si="5"/>
        <v>150</v>
      </c>
      <c r="AB9" s="43">
        <f t="shared" si="6"/>
        <v>3.8333333333333335</v>
      </c>
    </row>
    <row r="10" spans="1:28" x14ac:dyDescent="0.3">
      <c r="A10" s="5">
        <v>43290</v>
      </c>
      <c r="B10" s="4" t="s">
        <v>49</v>
      </c>
      <c r="C10" s="4">
        <v>45</v>
      </c>
      <c r="D10" s="4"/>
      <c r="E10" s="4"/>
      <c r="F10" s="4"/>
      <c r="G10" s="4"/>
      <c r="H10" s="4">
        <f t="shared" si="1"/>
        <v>45</v>
      </c>
      <c r="I10" s="4"/>
      <c r="J10" s="4">
        <f>39+32</f>
        <v>71</v>
      </c>
      <c r="K10" s="4">
        <v>69</v>
      </c>
      <c r="L10" s="4"/>
      <c r="M10" s="4"/>
      <c r="N10" s="4">
        <f t="shared" si="2"/>
        <v>140</v>
      </c>
      <c r="O10" s="4">
        <v>20</v>
      </c>
      <c r="P10" s="4"/>
      <c r="Q10" s="4"/>
      <c r="R10" s="4">
        <f t="shared" si="3"/>
        <v>20</v>
      </c>
      <c r="S10" s="45">
        <f t="shared" si="0"/>
        <v>205</v>
      </c>
      <c r="T10" s="4">
        <v>20</v>
      </c>
      <c r="U10" s="4"/>
      <c r="V10" s="4"/>
      <c r="W10" s="4">
        <f t="shared" si="4"/>
        <v>20</v>
      </c>
      <c r="X10">
        <v>30</v>
      </c>
      <c r="Y10">
        <v>240</v>
      </c>
      <c r="Z10">
        <v>20</v>
      </c>
      <c r="AA10">
        <f t="shared" si="5"/>
        <v>290</v>
      </c>
      <c r="AB10" s="46">
        <f t="shared" si="6"/>
        <v>8.5833333333333339</v>
      </c>
    </row>
    <row r="11" spans="1:28" x14ac:dyDescent="0.3">
      <c r="A11" s="5">
        <v>43291</v>
      </c>
      <c r="B11" s="4" t="s">
        <v>50</v>
      </c>
      <c r="C11" s="4"/>
      <c r="D11" s="4">
        <v>10</v>
      </c>
      <c r="E11" s="4"/>
      <c r="F11" s="4">
        <v>10</v>
      </c>
      <c r="G11" s="4"/>
      <c r="H11" s="4">
        <f t="shared" si="1"/>
        <v>20</v>
      </c>
      <c r="I11" s="4"/>
      <c r="J11" s="4"/>
      <c r="K11" s="4"/>
      <c r="L11" s="4"/>
      <c r="M11" s="4"/>
      <c r="N11" s="4">
        <f t="shared" si="2"/>
        <v>0</v>
      </c>
      <c r="O11" s="4">
        <v>20</v>
      </c>
      <c r="P11" s="4"/>
      <c r="Q11" s="4"/>
      <c r="R11" s="4">
        <f t="shared" si="3"/>
        <v>20</v>
      </c>
      <c r="S11">
        <f t="shared" si="0"/>
        <v>40</v>
      </c>
      <c r="T11" s="4">
        <v>10</v>
      </c>
      <c r="U11" s="4"/>
      <c r="V11" s="4"/>
      <c r="W11" s="4">
        <f t="shared" si="4"/>
        <v>10</v>
      </c>
      <c r="X11">
        <v>10</v>
      </c>
      <c r="Z11">
        <v>150</v>
      </c>
      <c r="AA11">
        <f t="shared" si="5"/>
        <v>160</v>
      </c>
      <c r="AB11" s="43">
        <f>(S11+W11+AA11+AC11)/60</f>
        <v>3.5</v>
      </c>
    </row>
    <row r="12" spans="1:28" x14ac:dyDescent="0.3">
      <c r="A12" s="5">
        <v>43292</v>
      </c>
      <c r="B12" s="4" t="s">
        <v>42</v>
      </c>
      <c r="C12" s="4"/>
      <c r="D12" s="4">
        <v>30</v>
      </c>
      <c r="E12" s="4"/>
      <c r="F12" s="4"/>
      <c r="G12" s="4"/>
      <c r="H12" s="4">
        <f t="shared" si="1"/>
        <v>30</v>
      </c>
      <c r="I12" s="4"/>
      <c r="J12" s="4"/>
      <c r="K12" s="4"/>
      <c r="L12" s="4"/>
      <c r="M12" s="4"/>
      <c r="N12" s="4">
        <f t="shared" si="2"/>
        <v>0</v>
      </c>
      <c r="O12" s="4">
        <v>20</v>
      </c>
      <c r="P12" s="4"/>
      <c r="Q12" s="4"/>
      <c r="R12" s="4">
        <f>SUM(O12:Q12)</f>
        <v>20</v>
      </c>
      <c r="S12">
        <f t="shared" si="0"/>
        <v>50</v>
      </c>
      <c r="T12" s="4">
        <v>10</v>
      </c>
      <c r="U12" s="4">
        <v>20</v>
      </c>
      <c r="V12" s="4">
        <v>20</v>
      </c>
      <c r="W12" s="4">
        <f>SUM(T12:V12)</f>
        <v>50</v>
      </c>
      <c r="X12" s="4">
        <f>186+83</f>
        <v>269</v>
      </c>
      <c r="Z12" s="4">
        <v>47</v>
      </c>
      <c r="AA12">
        <f>SUM(X12:Z12)</f>
        <v>316</v>
      </c>
      <c r="AB12" s="43">
        <f>(S12+W12+AA12+AC12)/60</f>
        <v>6.9333333333333336</v>
      </c>
    </row>
    <row r="13" spans="1:28" x14ac:dyDescent="0.3">
      <c r="A13" s="5">
        <v>43293</v>
      </c>
      <c r="B13" s="4" t="s">
        <v>44</v>
      </c>
      <c r="C13" s="4"/>
      <c r="D13" s="4">
        <v>5</v>
      </c>
      <c r="E13" s="4"/>
      <c r="F13" s="4"/>
      <c r="G13" s="4"/>
      <c r="H13" s="4">
        <f t="shared" si="1"/>
        <v>5</v>
      </c>
      <c r="I13" s="4">
        <v>96</v>
      </c>
      <c r="J13" s="4"/>
      <c r="K13" s="4">
        <f>59+13+85</f>
        <v>157</v>
      </c>
      <c r="L13" s="4"/>
      <c r="M13" s="4"/>
      <c r="N13" s="47">
        <f t="shared" si="2"/>
        <v>253</v>
      </c>
      <c r="O13" s="4">
        <f>15+10</f>
        <v>25</v>
      </c>
      <c r="P13" s="4"/>
      <c r="Q13" s="4"/>
      <c r="R13" s="4">
        <f t="shared" si="3"/>
        <v>25</v>
      </c>
      <c r="S13" s="45">
        <f t="shared" si="0"/>
        <v>283</v>
      </c>
      <c r="T13" s="4">
        <v>10</v>
      </c>
      <c r="V13" s="4">
        <v>10</v>
      </c>
      <c r="W13" s="4">
        <f>SUM(T13:V13)</f>
        <v>20</v>
      </c>
      <c r="AA13">
        <f>SUM(X13:Z13)</f>
        <v>0</v>
      </c>
      <c r="AB13" s="43">
        <f>(S13+W13+AA13+AC13)/60</f>
        <v>5.05</v>
      </c>
    </row>
    <row r="14" spans="1:28" x14ac:dyDescent="0.3">
      <c r="A14" s="5">
        <v>43294</v>
      </c>
      <c r="B14" s="4" t="s">
        <v>46</v>
      </c>
      <c r="C14" s="4"/>
      <c r="D14" s="4"/>
      <c r="E14" s="4">
        <v>45</v>
      </c>
      <c r="F14" s="4"/>
      <c r="G14" s="4"/>
      <c r="H14" s="4">
        <f t="shared" si="1"/>
        <v>45</v>
      </c>
      <c r="I14" s="4"/>
      <c r="J14" s="4"/>
      <c r="K14" s="4"/>
      <c r="L14" s="4"/>
      <c r="M14" s="4">
        <f>2.5*60</f>
        <v>150</v>
      </c>
      <c r="N14" s="4">
        <f t="shared" si="2"/>
        <v>150</v>
      </c>
      <c r="O14" s="4"/>
      <c r="P14" s="4"/>
      <c r="Q14" s="4"/>
      <c r="R14" s="4">
        <f t="shared" si="3"/>
        <v>0</v>
      </c>
      <c r="S14">
        <f t="shared" si="0"/>
        <v>195</v>
      </c>
      <c r="T14" s="4">
        <v>10</v>
      </c>
      <c r="U14" s="4">
        <v>30</v>
      </c>
      <c r="V14" s="4"/>
      <c r="W14" s="4">
        <f t="shared" si="4"/>
        <v>40</v>
      </c>
      <c r="Y14">
        <v>240</v>
      </c>
      <c r="AA14">
        <f t="shared" si="5"/>
        <v>240</v>
      </c>
      <c r="AB14" s="43">
        <f t="shared" ref="AB14:AB32" si="7">(S14+W14+AA14+AC14)/60</f>
        <v>7.916666666666667</v>
      </c>
    </row>
    <row r="15" spans="1:28" x14ac:dyDescent="0.3">
      <c r="A15" s="5">
        <v>43295</v>
      </c>
      <c r="B15" s="4" t="s">
        <v>47</v>
      </c>
      <c r="C15" s="4"/>
      <c r="D15" s="4"/>
      <c r="E15" s="4"/>
      <c r="F15" s="4"/>
      <c r="G15" s="4"/>
      <c r="H15" s="4">
        <f t="shared" si="1"/>
        <v>0</v>
      </c>
      <c r="I15" s="4"/>
      <c r="J15" s="4"/>
      <c r="K15" s="4"/>
      <c r="L15" s="4"/>
      <c r="M15" s="4">
        <v>90</v>
      </c>
      <c r="N15" s="4">
        <f t="shared" si="2"/>
        <v>90</v>
      </c>
      <c r="O15" s="4"/>
      <c r="P15" s="4"/>
      <c r="Q15" s="4"/>
      <c r="R15" s="4">
        <f t="shared" si="3"/>
        <v>0</v>
      </c>
      <c r="S15">
        <f t="shared" si="0"/>
        <v>90</v>
      </c>
      <c r="T15" s="4">
        <v>10</v>
      </c>
      <c r="U15" s="4"/>
      <c r="V15" s="4"/>
      <c r="W15" s="4">
        <f>SUM(T15:V15)</f>
        <v>10</v>
      </c>
      <c r="X15">
        <v>210</v>
      </c>
      <c r="Z15">
        <v>60</v>
      </c>
      <c r="AA15">
        <f t="shared" si="5"/>
        <v>270</v>
      </c>
      <c r="AB15" s="43">
        <f t="shared" si="7"/>
        <v>6.166666666666667</v>
      </c>
    </row>
    <row r="16" spans="1:28" x14ac:dyDescent="0.3">
      <c r="A16" s="5">
        <v>43296</v>
      </c>
      <c r="B16" s="4" t="s">
        <v>48</v>
      </c>
      <c r="C16" s="4"/>
      <c r="D16" s="4"/>
      <c r="E16" s="4"/>
      <c r="F16" s="4"/>
      <c r="G16" s="4"/>
      <c r="H16" s="4">
        <f t="shared" si="1"/>
        <v>0</v>
      </c>
      <c r="I16" s="4"/>
      <c r="J16" s="4"/>
      <c r="K16" s="4"/>
      <c r="L16" s="4"/>
      <c r="M16" s="4"/>
      <c r="N16" s="4">
        <f t="shared" si="2"/>
        <v>0</v>
      </c>
      <c r="O16" s="4"/>
      <c r="P16" s="4"/>
      <c r="Q16" s="4"/>
      <c r="R16" s="4">
        <f t="shared" si="3"/>
        <v>0</v>
      </c>
      <c r="S16">
        <f t="shared" si="0"/>
        <v>0</v>
      </c>
      <c r="T16" s="4"/>
      <c r="U16" s="4"/>
      <c r="V16" s="4">
        <v>10</v>
      </c>
      <c r="W16" s="4">
        <f t="shared" si="4"/>
        <v>10</v>
      </c>
      <c r="AA16">
        <f t="shared" si="5"/>
        <v>0</v>
      </c>
      <c r="AB16" s="43">
        <f t="shared" si="7"/>
        <v>0.16666666666666666</v>
      </c>
    </row>
    <row r="17" spans="1:28" x14ac:dyDescent="0.3">
      <c r="A17" s="5">
        <v>43297</v>
      </c>
      <c r="B17" s="4" t="s">
        <v>49</v>
      </c>
      <c r="C17" s="4"/>
      <c r="D17" s="4"/>
      <c r="E17" s="4"/>
      <c r="F17" s="4"/>
      <c r="G17" s="4"/>
      <c r="H17" s="4">
        <f t="shared" si="1"/>
        <v>0</v>
      </c>
      <c r="I17" s="4"/>
      <c r="J17" s="4"/>
      <c r="K17" s="4"/>
      <c r="L17" s="4"/>
      <c r="M17" s="4"/>
      <c r="N17" s="4">
        <f t="shared" si="2"/>
        <v>0</v>
      </c>
      <c r="O17" s="4">
        <v>30</v>
      </c>
      <c r="P17" s="4"/>
      <c r="Q17" s="4"/>
      <c r="R17" s="4">
        <f t="shared" si="3"/>
        <v>30</v>
      </c>
      <c r="S17">
        <f t="shared" si="0"/>
        <v>30</v>
      </c>
      <c r="T17" s="4">
        <v>10</v>
      </c>
      <c r="U17" s="4"/>
      <c r="V17" s="4"/>
      <c r="W17" s="4">
        <f t="shared" si="4"/>
        <v>10</v>
      </c>
      <c r="Y17">
        <v>240</v>
      </c>
      <c r="AA17">
        <f t="shared" si="5"/>
        <v>240</v>
      </c>
      <c r="AB17" s="43">
        <f t="shared" si="7"/>
        <v>4.666666666666667</v>
      </c>
    </row>
    <row r="18" spans="1:28" ht="17.25" thickBot="1" x14ac:dyDescent="0.35">
      <c r="A18" s="5">
        <v>43298</v>
      </c>
      <c r="B18" s="4" t="s">
        <v>50</v>
      </c>
      <c r="C18" s="4"/>
      <c r="D18" s="4"/>
      <c r="E18" s="4"/>
      <c r="F18" s="4"/>
      <c r="G18" s="4"/>
      <c r="H18" s="4">
        <f t="shared" si="1"/>
        <v>0</v>
      </c>
      <c r="I18" s="4"/>
      <c r="J18" s="4">
        <v>30</v>
      </c>
      <c r="K18" s="4"/>
      <c r="L18" s="4"/>
      <c r="M18" s="4"/>
      <c r="N18" s="4">
        <f t="shared" si="2"/>
        <v>30</v>
      </c>
      <c r="O18" s="4"/>
      <c r="P18" s="4"/>
      <c r="Q18" s="4"/>
      <c r="R18" s="4">
        <f t="shared" si="3"/>
        <v>0</v>
      </c>
      <c r="S18">
        <f t="shared" si="0"/>
        <v>30</v>
      </c>
      <c r="T18" s="4">
        <v>10</v>
      </c>
      <c r="U18" s="4"/>
      <c r="V18" s="4">
        <v>30</v>
      </c>
      <c r="W18" s="4">
        <f t="shared" si="4"/>
        <v>40</v>
      </c>
      <c r="AA18">
        <f t="shared" si="5"/>
        <v>0</v>
      </c>
      <c r="AB18" s="43">
        <f t="shared" si="7"/>
        <v>1.1666666666666667</v>
      </c>
    </row>
    <row r="19" spans="1:28" ht="17.25" thickBot="1" x14ac:dyDescent="0.35">
      <c r="A19" s="48">
        <v>43299</v>
      </c>
      <c r="B19" s="49" t="s">
        <v>42</v>
      </c>
      <c r="C19" s="50"/>
      <c r="D19" s="50">
        <v>25</v>
      </c>
      <c r="E19" s="50"/>
      <c r="F19" s="50"/>
      <c r="G19" s="50"/>
      <c r="H19" s="50">
        <f t="shared" si="1"/>
        <v>25</v>
      </c>
      <c r="I19" s="50"/>
      <c r="J19" s="50">
        <f>54+34+97+30</f>
        <v>215</v>
      </c>
      <c r="K19" s="50"/>
      <c r="L19" s="50"/>
      <c r="M19" s="50"/>
      <c r="N19" s="51">
        <f t="shared" si="2"/>
        <v>215</v>
      </c>
      <c r="O19" s="50">
        <v>50</v>
      </c>
      <c r="P19" s="50">
        <v>15</v>
      </c>
      <c r="Q19" s="50"/>
      <c r="R19" s="50">
        <f t="shared" si="3"/>
        <v>65</v>
      </c>
      <c r="S19" s="52">
        <f t="shared" si="0"/>
        <v>305</v>
      </c>
      <c r="T19" s="50">
        <v>20</v>
      </c>
      <c r="U19" s="50"/>
      <c r="V19" s="50">
        <v>15</v>
      </c>
      <c r="W19" s="50">
        <f t="shared" si="4"/>
        <v>35</v>
      </c>
      <c r="X19" s="53">
        <v>104</v>
      </c>
      <c r="Y19" s="53"/>
      <c r="Z19" s="53"/>
      <c r="AA19" s="53">
        <f t="shared" si="5"/>
        <v>104</v>
      </c>
      <c r="AB19" s="54">
        <f t="shared" si="7"/>
        <v>7.4</v>
      </c>
    </row>
    <row r="20" spans="1:28" x14ac:dyDescent="0.3">
      <c r="A20" s="5">
        <v>43300</v>
      </c>
      <c r="B20" s="4" t="s">
        <v>44</v>
      </c>
      <c r="C20" s="4"/>
      <c r="D20" s="4">
        <v>10</v>
      </c>
      <c r="E20" s="4"/>
      <c r="F20" s="4">
        <v>10</v>
      </c>
      <c r="G20" s="4"/>
      <c r="H20" s="4">
        <f t="shared" si="1"/>
        <v>20</v>
      </c>
      <c r="I20" s="4"/>
      <c r="J20" s="4"/>
      <c r="K20" s="4"/>
      <c r="L20" s="4"/>
      <c r="M20" s="4"/>
      <c r="N20" s="4">
        <f t="shared" si="2"/>
        <v>0</v>
      </c>
      <c r="O20" s="4"/>
      <c r="P20" s="4"/>
      <c r="Q20" s="4"/>
      <c r="R20" s="4">
        <f t="shared" si="3"/>
        <v>0</v>
      </c>
      <c r="S20">
        <f t="shared" si="0"/>
        <v>20</v>
      </c>
      <c r="T20" s="4">
        <v>10</v>
      </c>
      <c r="U20" s="4"/>
      <c r="V20" s="4"/>
      <c r="W20" s="4">
        <f t="shared" si="4"/>
        <v>10</v>
      </c>
      <c r="X20">
        <v>90</v>
      </c>
      <c r="AA20">
        <f t="shared" si="5"/>
        <v>90</v>
      </c>
      <c r="AB20" s="43">
        <f t="shared" si="7"/>
        <v>2</v>
      </c>
    </row>
    <row r="21" spans="1:28" x14ac:dyDescent="0.3">
      <c r="A21" s="5">
        <v>43301</v>
      </c>
      <c r="B21" s="4" t="s">
        <v>46</v>
      </c>
      <c r="C21" s="4"/>
      <c r="D21" s="4">
        <v>10</v>
      </c>
      <c r="E21" s="4"/>
      <c r="F21" s="4">
        <v>20</v>
      </c>
      <c r="G21" s="4"/>
      <c r="H21" s="4">
        <f t="shared" si="1"/>
        <v>30</v>
      </c>
      <c r="I21" s="4"/>
      <c r="J21" s="4"/>
      <c r="K21" s="4"/>
      <c r="L21" s="4"/>
      <c r="M21" s="4"/>
      <c r="N21" s="4">
        <f t="shared" si="2"/>
        <v>0</v>
      </c>
      <c r="O21" s="4"/>
      <c r="P21" s="4"/>
      <c r="Q21" s="4"/>
      <c r="R21" s="4">
        <f t="shared" si="3"/>
        <v>0</v>
      </c>
      <c r="S21">
        <f t="shared" si="0"/>
        <v>30</v>
      </c>
      <c r="T21" s="4">
        <v>10</v>
      </c>
      <c r="U21" s="4"/>
      <c r="V21" s="4">
        <v>20</v>
      </c>
      <c r="W21" s="4">
        <f t="shared" si="4"/>
        <v>30</v>
      </c>
      <c r="X21">
        <v>30</v>
      </c>
      <c r="Y21">
        <v>240</v>
      </c>
      <c r="AA21">
        <f t="shared" si="5"/>
        <v>270</v>
      </c>
      <c r="AB21" s="43">
        <f t="shared" si="7"/>
        <v>5.5</v>
      </c>
    </row>
    <row r="22" spans="1:28" x14ac:dyDescent="0.3">
      <c r="A22" s="5">
        <v>43302</v>
      </c>
      <c r="B22" s="4" t="s">
        <v>47</v>
      </c>
      <c r="C22" s="4"/>
      <c r="D22" s="4"/>
      <c r="E22" s="4"/>
      <c r="F22" s="4"/>
      <c r="G22" s="4"/>
      <c r="H22" s="4">
        <f t="shared" si="1"/>
        <v>0</v>
      </c>
      <c r="I22" s="4"/>
      <c r="J22" s="4"/>
      <c r="K22" s="4"/>
      <c r="L22" s="4"/>
      <c r="M22" s="4"/>
      <c r="N22" s="4">
        <f t="shared" si="2"/>
        <v>0</v>
      </c>
      <c r="O22" s="4"/>
      <c r="P22" s="4"/>
      <c r="Q22" s="4"/>
      <c r="R22" s="4">
        <f t="shared" si="3"/>
        <v>0</v>
      </c>
      <c r="S22">
        <f t="shared" si="0"/>
        <v>0</v>
      </c>
      <c r="T22" s="4">
        <v>10</v>
      </c>
      <c r="U22" s="4"/>
      <c r="V22" s="4"/>
      <c r="W22" s="4">
        <f t="shared" si="4"/>
        <v>10</v>
      </c>
      <c r="X22">
        <v>140</v>
      </c>
      <c r="Z22">
        <v>120</v>
      </c>
      <c r="AA22">
        <f t="shared" si="5"/>
        <v>260</v>
      </c>
      <c r="AB22" s="43">
        <f t="shared" si="7"/>
        <v>4.5</v>
      </c>
    </row>
    <row r="23" spans="1:28" x14ac:dyDescent="0.3">
      <c r="A23" s="5">
        <v>43303</v>
      </c>
      <c r="B23" s="4" t="s">
        <v>48</v>
      </c>
      <c r="C23" s="4"/>
      <c r="D23" s="4"/>
      <c r="E23" s="4"/>
      <c r="F23" s="4"/>
      <c r="G23" s="4"/>
      <c r="H23" s="4">
        <f t="shared" si="1"/>
        <v>0</v>
      </c>
      <c r="I23" s="4"/>
      <c r="J23" s="4"/>
      <c r="K23" s="4"/>
      <c r="L23" s="4"/>
      <c r="M23" s="4"/>
      <c r="N23" s="4">
        <f t="shared" si="2"/>
        <v>0</v>
      </c>
      <c r="O23" s="4"/>
      <c r="P23" s="4"/>
      <c r="Q23" s="4"/>
      <c r="R23" s="4">
        <f t="shared" si="3"/>
        <v>0</v>
      </c>
      <c r="S23">
        <f t="shared" si="0"/>
        <v>0</v>
      </c>
      <c r="T23" s="4"/>
      <c r="U23" s="4"/>
      <c r="V23" s="4"/>
      <c r="W23" s="4">
        <f t="shared" si="4"/>
        <v>0</v>
      </c>
      <c r="AA23">
        <f t="shared" si="5"/>
        <v>0</v>
      </c>
      <c r="AB23" s="43">
        <f t="shared" si="7"/>
        <v>0</v>
      </c>
    </row>
    <row r="24" spans="1:28" x14ac:dyDescent="0.3">
      <c r="A24" s="5">
        <v>43304</v>
      </c>
      <c r="B24" s="4" t="s">
        <v>49</v>
      </c>
      <c r="C24" s="4"/>
      <c r="D24" s="4">
        <v>5</v>
      </c>
      <c r="E24" s="4"/>
      <c r="F24" s="4">
        <v>5</v>
      </c>
      <c r="G24" s="4"/>
      <c r="H24" s="4">
        <f t="shared" si="1"/>
        <v>10</v>
      </c>
      <c r="I24" s="4"/>
      <c r="J24" s="4"/>
      <c r="K24" s="4"/>
      <c r="L24" s="4"/>
      <c r="M24" s="4"/>
      <c r="N24" s="4">
        <f t="shared" si="2"/>
        <v>0</v>
      </c>
      <c r="O24" s="4"/>
      <c r="P24" s="4"/>
      <c r="Q24" s="4"/>
      <c r="R24" s="4">
        <f t="shared" si="3"/>
        <v>0</v>
      </c>
      <c r="S24">
        <f t="shared" si="0"/>
        <v>10</v>
      </c>
      <c r="T24" s="4">
        <v>10</v>
      </c>
      <c r="U24" s="4"/>
      <c r="V24" s="4"/>
      <c r="W24" s="4">
        <f t="shared" si="4"/>
        <v>10</v>
      </c>
      <c r="Y24">
        <v>210</v>
      </c>
      <c r="AA24">
        <f t="shared" si="5"/>
        <v>210</v>
      </c>
      <c r="AB24" s="43">
        <f t="shared" si="7"/>
        <v>3.8333333333333335</v>
      </c>
    </row>
    <row r="25" spans="1:28" x14ac:dyDescent="0.3">
      <c r="A25" s="5">
        <v>43305</v>
      </c>
      <c r="B25" s="4" t="s">
        <v>50</v>
      </c>
      <c r="C25" s="4"/>
      <c r="D25" s="4">
        <v>10</v>
      </c>
      <c r="E25" s="4"/>
      <c r="F25" s="4">
        <v>10</v>
      </c>
      <c r="G25" s="4"/>
      <c r="H25" s="4">
        <f t="shared" si="1"/>
        <v>20</v>
      </c>
      <c r="I25" s="4"/>
      <c r="J25" s="4">
        <f>96+10</f>
        <v>106</v>
      </c>
      <c r="K25" s="4"/>
      <c r="L25" s="4"/>
      <c r="M25" s="4"/>
      <c r="N25" s="4">
        <f t="shared" si="2"/>
        <v>106</v>
      </c>
      <c r="O25" s="4">
        <v>40</v>
      </c>
      <c r="P25" s="4"/>
      <c r="Q25" s="4"/>
      <c r="R25" s="4">
        <f t="shared" si="3"/>
        <v>40</v>
      </c>
      <c r="S25">
        <f t="shared" si="0"/>
        <v>166</v>
      </c>
      <c r="T25" s="4">
        <v>10</v>
      </c>
      <c r="U25" s="4"/>
      <c r="V25" s="4"/>
      <c r="W25" s="4">
        <f t="shared" si="4"/>
        <v>10</v>
      </c>
      <c r="Z25">
        <v>180</v>
      </c>
      <c r="AA25">
        <f t="shared" si="5"/>
        <v>180</v>
      </c>
      <c r="AB25" s="43">
        <f t="shared" si="7"/>
        <v>5.9333333333333336</v>
      </c>
    </row>
    <row r="26" spans="1:28" x14ac:dyDescent="0.3">
      <c r="A26" s="5">
        <v>43306</v>
      </c>
      <c r="B26" s="4" t="s">
        <v>42</v>
      </c>
      <c r="C26" s="4"/>
      <c r="D26" s="4">
        <v>10</v>
      </c>
      <c r="E26" s="4"/>
      <c r="F26" s="4">
        <v>10</v>
      </c>
      <c r="G26" s="4"/>
      <c r="H26" s="4">
        <f t="shared" si="1"/>
        <v>20</v>
      </c>
      <c r="I26" s="4"/>
      <c r="J26" s="4"/>
      <c r="K26" s="4"/>
      <c r="L26" s="4"/>
      <c r="M26" s="4"/>
      <c r="N26" s="4">
        <f t="shared" si="2"/>
        <v>0</v>
      </c>
      <c r="O26" s="4"/>
      <c r="P26" s="4"/>
      <c r="Q26" s="4"/>
      <c r="R26" s="4">
        <f t="shared" si="3"/>
        <v>0</v>
      </c>
      <c r="S26">
        <f t="shared" si="0"/>
        <v>20</v>
      </c>
      <c r="T26" s="4"/>
      <c r="U26" s="4"/>
      <c r="V26" s="4"/>
      <c r="W26" s="4">
        <f t="shared" si="4"/>
        <v>0</v>
      </c>
      <c r="X26">
        <v>20</v>
      </c>
      <c r="AA26">
        <f t="shared" si="5"/>
        <v>20</v>
      </c>
      <c r="AB26" s="43">
        <f t="shared" si="7"/>
        <v>0.66666666666666663</v>
      </c>
    </row>
    <row r="27" spans="1:28" x14ac:dyDescent="0.3">
      <c r="A27" s="5">
        <v>43307</v>
      </c>
      <c r="B27" s="4" t="s">
        <v>44</v>
      </c>
      <c r="C27" s="4"/>
      <c r="D27" s="4">
        <v>5</v>
      </c>
      <c r="E27" s="4"/>
      <c r="F27" s="4"/>
      <c r="G27" s="4"/>
      <c r="H27" s="4">
        <f t="shared" si="1"/>
        <v>5</v>
      </c>
      <c r="I27" s="4"/>
      <c r="J27" s="4"/>
      <c r="K27" s="4"/>
      <c r="L27" s="4"/>
      <c r="M27" s="4"/>
      <c r="N27" s="4">
        <f t="shared" si="2"/>
        <v>0</v>
      </c>
      <c r="O27" s="4"/>
      <c r="P27" s="4"/>
      <c r="Q27" s="4"/>
      <c r="R27" s="4">
        <f t="shared" si="3"/>
        <v>0</v>
      </c>
      <c r="S27">
        <f t="shared" si="0"/>
        <v>5</v>
      </c>
      <c r="T27" s="4">
        <v>10</v>
      </c>
      <c r="U27" s="4"/>
      <c r="V27" s="4">
        <v>20</v>
      </c>
      <c r="W27" s="4">
        <f t="shared" si="4"/>
        <v>30</v>
      </c>
      <c r="X27">
        <v>210</v>
      </c>
      <c r="AA27">
        <f t="shared" si="5"/>
        <v>210</v>
      </c>
      <c r="AB27" s="43">
        <f t="shared" si="7"/>
        <v>4.083333333333333</v>
      </c>
    </row>
    <row r="28" spans="1:28" x14ac:dyDescent="0.3">
      <c r="A28" s="5">
        <v>43308</v>
      </c>
      <c r="B28" s="4" t="s">
        <v>46</v>
      </c>
      <c r="C28" s="4"/>
      <c r="D28" s="4"/>
      <c r="E28" s="4"/>
      <c r="F28" s="4"/>
      <c r="G28" s="4"/>
      <c r="H28" s="4">
        <f t="shared" si="1"/>
        <v>0</v>
      </c>
      <c r="I28" s="4"/>
      <c r="J28" s="4"/>
      <c r="K28" s="4"/>
      <c r="L28" s="4"/>
      <c r="M28" s="4"/>
      <c r="N28" s="4">
        <f t="shared" si="2"/>
        <v>0</v>
      </c>
      <c r="O28" s="4"/>
      <c r="P28" s="4"/>
      <c r="Q28" s="4"/>
      <c r="R28" s="4">
        <f t="shared" si="3"/>
        <v>0</v>
      </c>
      <c r="S28">
        <f t="shared" si="0"/>
        <v>0</v>
      </c>
      <c r="T28" s="4"/>
      <c r="U28" s="4"/>
      <c r="V28" s="4"/>
      <c r="W28" s="4">
        <f t="shared" si="4"/>
        <v>0</v>
      </c>
      <c r="AA28">
        <f t="shared" si="5"/>
        <v>0</v>
      </c>
      <c r="AB28" s="43">
        <f t="shared" si="7"/>
        <v>0</v>
      </c>
    </row>
    <row r="29" spans="1:28" x14ac:dyDescent="0.3">
      <c r="A29" s="5">
        <v>43309</v>
      </c>
      <c r="B29" s="4" t="s">
        <v>47</v>
      </c>
      <c r="C29" s="4"/>
      <c r="D29" s="4"/>
      <c r="E29" s="4"/>
      <c r="F29" s="4">
        <v>5</v>
      </c>
      <c r="G29" s="4"/>
      <c r="H29" s="4">
        <f t="shared" si="1"/>
        <v>5</v>
      </c>
      <c r="I29" s="4"/>
      <c r="J29" s="4">
        <v>60</v>
      </c>
      <c r="K29" s="4"/>
      <c r="L29" s="4"/>
      <c r="M29" s="4"/>
      <c r="N29" s="4">
        <f t="shared" si="2"/>
        <v>60</v>
      </c>
      <c r="O29" s="4"/>
      <c r="P29" s="4"/>
      <c r="Q29" s="4"/>
      <c r="R29" s="4">
        <f t="shared" si="3"/>
        <v>0</v>
      </c>
      <c r="S29">
        <f t="shared" si="0"/>
        <v>65</v>
      </c>
      <c r="T29" s="4">
        <v>10</v>
      </c>
      <c r="U29" s="4"/>
      <c r="V29" s="4"/>
      <c r="W29" s="4">
        <f t="shared" si="4"/>
        <v>10</v>
      </c>
      <c r="X29">
        <v>200</v>
      </c>
      <c r="Z29">
        <v>210</v>
      </c>
      <c r="AA29">
        <f t="shared" si="5"/>
        <v>410</v>
      </c>
      <c r="AB29" s="43">
        <f t="shared" si="7"/>
        <v>8.0833333333333339</v>
      </c>
    </row>
    <row r="30" spans="1:28" x14ac:dyDescent="0.3">
      <c r="A30" s="5">
        <v>43310</v>
      </c>
      <c r="B30" s="4" t="s">
        <v>48</v>
      </c>
      <c r="C30" s="4"/>
      <c r="D30" s="4"/>
      <c r="E30" s="4"/>
      <c r="F30" s="4"/>
      <c r="G30" s="4"/>
      <c r="H30" s="4">
        <f t="shared" si="1"/>
        <v>0</v>
      </c>
      <c r="I30" s="4"/>
      <c r="J30" s="4"/>
      <c r="K30" s="4"/>
      <c r="L30" s="4"/>
      <c r="M30" s="4"/>
      <c r="N30" s="4">
        <f t="shared" si="2"/>
        <v>0</v>
      </c>
      <c r="O30" s="4"/>
      <c r="P30" s="4"/>
      <c r="Q30" s="4"/>
      <c r="R30" s="4">
        <f t="shared" si="3"/>
        <v>0</v>
      </c>
      <c r="S30">
        <f t="shared" si="0"/>
        <v>0</v>
      </c>
      <c r="T30" s="4"/>
      <c r="U30" s="4"/>
      <c r="V30" s="4"/>
      <c r="W30" s="4">
        <f t="shared" si="4"/>
        <v>0</v>
      </c>
      <c r="AA30">
        <f t="shared" si="5"/>
        <v>0</v>
      </c>
      <c r="AB30" s="43">
        <f t="shared" si="7"/>
        <v>0</v>
      </c>
    </row>
    <row r="31" spans="1:28" x14ac:dyDescent="0.3">
      <c r="A31" s="5">
        <v>43311</v>
      </c>
      <c r="B31" s="4" t="s">
        <v>49</v>
      </c>
      <c r="C31" s="4"/>
      <c r="D31" s="4"/>
      <c r="E31" s="4"/>
      <c r="F31" s="4"/>
      <c r="G31" s="4"/>
      <c r="H31" s="4">
        <f t="shared" si="1"/>
        <v>0</v>
      </c>
      <c r="I31" s="4"/>
      <c r="J31" s="4"/>
      <c r="K31" s="4"/>
      <c r="L31" s="4"/>
      <c r="M31" s="4"/>
      <c r="N31" s="4">
        <f t="shared" si="2"/>
        <v>0</v>
      </c>
      <c r="O31" s="4"/>
      <c r="P31" s="4"/>
      <c r="Q31" s="4"/>
      <c r="R31" s="4">
        <f t="shared" si="3"/>
        <v>0</v>
      </c>
      <c r="S31">
        <f t="shared" si="0"/>
        <v>0</v>
      </c>
      <c r="T31" s="4"/>
      <c r="U31" s="4"/>
      <c r="V31" s="4"/>
      <c r="W31" s="4">
        <f t="shared" si="4"/>
        <v>0</v>
      </c>
      <c r="AA31">
        <f t="shared" si="5"/>
        <v>0</v>
      </c>
      <c r="AB31" s="43">
        <f t="shared" si="7"/>
        <v>0</v>
      </c>
    </row>
    <row r="32" spans="1:28" x14ac:dyDescent="0.3">
      <c r="A32" s="5">
        <v>43312</v>
      </c>
      <c r="B32" s="4" t="s">
        <v>50</v>
      </c>
      <c r="C32" s="4"/>
      <c r="D32" s="4"/>
      <c r="E32" s="4"/>
      <c r="F32" s="4"/>
      <c r="G32" s="4"/>
      <c r="H32" s="4">
        <f t="shared" si="1"/>
        <v>0</v>
      </c>
      <c r="I32" s="4"/>
      <c r="J32" s="4"/>
      <c r="K32" s="4"/>
      <c r="L32" s="4"/>
      <c r="M32" s="4"/>
      <c r="N32" s="4">
        <f t="shared" si="2"/>
        <v>0</v>
      </c>
      <c r="O32" s="4"/>
      <c r="P32" s="4"/>
      <c r="Q32" s="4"/>
      <c r="R32" s="4">
        <f t="shared" si="3"/>
        <v>0</v>
      </c>
      <c r="S32">
        <f t="shared" si="0"/>
        <v>0</v>
      </c>
      <c r="T32" s="4"/>
      <c r="U32" s="4"/>
      <c r="V32" s="4"/>
      <c r="W32" s="4">
        <f t="shared" si="4"/>
        <v>0</v>
      </c>
      <c r="AA32">
        <f>SUM(X32:Z32)</f>
        <v>0</v>
      </c>
      <c r="AB32" s="43">
        <f t="shared" si="7"/>
        <v>0</v>
      </c>
    </row>
    <row r="33" spans="1:28" x14ac:dyDescent="0.3">
      <c r="A33" s="42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8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 t="s">
        <v>91</v>
      </c>
      <c r="T34" s="4"/>
      <c r="U34" s="4"/>
      <c r="V34" s="4"/>
      <c r="W34" s="4"/>
    </row>
    <row r="35" spans="1:28" x14ac:dyDescent="0.3">
      <c r="A35" s="4" t="s">
        <v>142</v>
      </c>
      <c r="B35" s="4"/>
      <c r="C35" s="4"/>
      <c r="D35" s="4"/>
      <c r="E35" s="4"/>
      <c r="F35" s="4"/>
      <c r="G35" s="15" t="s">
        <v>1</v>
      </c>
      <c r="H35" s="4">
        <f>SUM(H3:H34)</f>
        <v>465</v>
      </c>
      <c r="I35" s="4"/>
      <c r="J35" s="4"/>
      <c r="K35" s="4"/>
      <c r="L35" s="4"/>
      <c r="M35" s="15" t="s">
        <v>2</v>
      </c>
      <c r="N35" s="4">
        <f>SUM(N3:N34)</f>
        <v>1424</v>
      </c>
      <c r="O35" s="4"/>
      <c r="P35" s="4"/>
      <c r="Q35" s="15" t="s">
        <v>143</v>
      </c>
      <c r="R35" s="4">
        <f>SUM(R3:R34)</f>
        <v>220</v>
      </c>
      <c r="S35" s="4">
        <f>SUM(S3:S33)</f>
        <v>2109</v>
      </c>
      <c r="T35" s="4"/>
      <c r="U35" s="4"/>
      <c r="V35" s="15" t="s">
        <v>144</v>
      </c>
      <c r="W35" s="4">
        <f>SUM(W3:W34)</f>
        <v>535</v>
      </c>
      <c r="Z35" t="s">
        <v>145</v>
      </c>
      <c r="AA35" s="4">
        <f>SUM(AA3:AA34)</f>
        <v>3780</v>
      </c>
      <c r="AB35" s="43">
        <f>SUM(AB3:AB34)</f>
        <v>107.06666666666666</v>
      </c>
    </row>
    <row r="36" spans="1:28" x14ac:dyDescent="0.3">
      <c r="A36" s="55"/>
      <c r="B36" s="55"/>
      <c r="C36" s="55"/>
      <c r="D36" s="55"/>
      <c r="E36" s="55"/>
      <c r="F36" s="55"/>
      <c r="G36" s="55" t="s">
        <v>146</v>
      </c>
      <c r="H36" s="55">
        <f>H35/60</f>
        <v>7.75</v>
      </c>
      <c r="I36" s="55"/>
      <c r="J36" s="55"/>
      <c r="K36" s="55"/>
      <c r="L36" s="55"/>
      <c r="M36" s="55" t="s">
        <v>146</v>
      </c>
      <c r="N36" s="55">
        <f>N35/60</f>
        <v>23.733333333333334</v>
      </c>
      <c r="O36" s="55"/>
      <c r="P36" s="55"/>
      <c r="Q36" s="55" t="s">
        <v>146</v>
      </c>
      <c r="R36" s="55">
        <f>R35/60</f>
        <v>3.6666666666666665</v>
      </c>
      <c r="S36" s="55">
        <f>S35/60</f>
        <v>35.15</v>
      </c>
      <c r="T36" s="55"/>
      <c r="U36" s="55"/>
      <c r="V36" s="55" t="s">
        <v>146</v>
      </c>
      <c r="W36" s="55">
        <f>W35/60</f>
        <v>8.9166666666666661</v>
      </c>
      <c r="X36" s="56"/>
      <c r="Y36" s="56"/>
      <c r="Z36" s="56" t="s">
        <v>146</v>
      </c>
      <c r="AA36" s="55">
        <f>AA35/60</f>
        <v>63</v>
      </c>
      <c r="AB36" s="57">
        <f>AB35</f>
        <v>107.06666666666666</v>
      </c>
    </row>
    <row r="37" spans="1:28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8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8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8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8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8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8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8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8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28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</sheetData>
  <mergeCells count="8">
    <mergeCell ref="AB1:AB2"/>
    <mergeCell ref="A2:B2"/>
    <mergeCell ref="A1:B1"/>
    <mergeCell ref="C1:H1"/>
    <mergeCell ref="I1:N1"/>
    <mergeCell ref="O1:R1"/>
    <mergeCell ref="T1:W1"/>
    <mergeCell ref="X1:Z1"/>
  </mergeCells>
  <phoneticPr fontId="3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C9B6E-941B-4CD3-BA3E-A3014B233365}">
  <dimension ref="A2:I23"/>
  <sheetViews>
    <sheetView topLeftCell="A10" zoomScaleNormal="100" workbookViewId="0">
      <selection activeCell="J23" sqref="J23"/>
    </sheetView>
  </sheetViews>
  <sheetFormatPr defaultRowHeight="16.5" x14ac:dyDescent="0.3"/>
  <sheetData>
    <row r="2" spans="2:9" x14ac:dyDescent="0.3">
      <c r="C2" t="s">
        <v>122</v>
      </c>
      <c r="D2" t="s">
        <v>123</v>
      </c>
      <c r="E2" t="s">
        <v>43</v>
      </c>
      <c r="F2" t="s">
        <v>45</v>
      </c>
      <c r="G2" t="s">
        <v>60</v>
      </c>
      <c r="H2" t="s">
        <v>86</v>
      </c>
      <c r="I2" t="s">
        <v>87</v>
      </c>
    </row>
    <row r="3" spans="2:9" x14ac:dyDescent="0.3">
      <c r="B3" s="13">
        <v>0.16666666666666666</v>
      </c>
      <c r="D3" s="77" t="s">
        <v>31</v>
      </c>
      <c r="E3" s="77"/>
      <c r="F3" s="77"/>
      <c r="G3" s="77"/>
      <c r="H3" s="77"/>
    </row>
    <row r="4" spans="2:9" x14ac:dyDescent="0.3">
      <c r="B4" s="13">
        <v>0.20833333333333334</v>
      </c>
      <c r="D4" s="78" t="s">
        <v>128</v>
      </c>
      <c r="E4" s="79"/>
      <c r="F4" s="79"/>
      <c r="G4" s="79"/>
      <c r="H4" s="80" t="s">
        <v>125</v>
      </c>
    </row>
    <row r="5" spans="2:9" x14ac:dyDescent="0.3">
      <c r="B5" s="13">
        <v>0.25</v>
      </c>
      <c r="D5" s="79"/>
      <c r="E5" s="79"/>
      <c r="F5" s="79"/>
      <c r="G5" s="79"/>
      <c r="H5" s="80"/>
    </row>
    <row r="6" spans="2:9" x14ac:dyDescent="0.3">
      <c r="B6" s="13">
        <v>0.29166666666666702</v>
      </c>
      <c r="D6" s="79"/>
      <c r="E6" s="79"/>
      <c r="F6" s="79"/>
      <c r="G6" s="79"/>
      <c r="H6" s="80"/>
    </row>
    <row r="7" spans="2:9" x14ac:dyDescent="0.3">
      <c r="B7" s="13">
        <v>0.33333333333333398</v>
      </c>
      <c r="D7" s="79"/>
      <c r="E7" s="79"/>
      <c r="F7" s="79"/>
      <c r="G7" s="79"/>
      <c r="H7" s="80"/>
    </row>
    <row r="8" spans="2:9" x14ac:dyDescent="0.3">
      <c r="B8" s="13">
        <v>0.375</v>
      </c>
      <c r="C8" s="76"/>
      <c r="D8" s="76"/>
      <c r="E8" s="76"/>
      <c r="F8" s="76"/>
      <c r="G8" s="76"/>
      <c r="H8" s="81" t="s">
        <v>1</v>
      </c>
    </row>
    <row r="9" spans="2:9" x14ac:dyDescent="0.3">
      <c r="B9" s="13">
        <v>0.41666666666666702</v>
      </c>
      <c r="C9" s="80" t="s">
        <v>100</v>
      </c>
      <c r="D9" s="80"/>
      <c r="E9" s="80"/>
      <c r="F9" s="80"/>
      <c r="G9" s="80"/>
      <c r="H9" s="81"/>
    </row>
    <row r="10" spans="2:9" x14ac:dyDescent="0.3">
      <c r="B10" s="13">
        <v>0.45833333333333398</v>
      </c>
      <c r="C10" s="80"/>
      <c r="D10" s="80"/>
      <c r="E10" s="80"/>
      <c r="F10" s="80"/>
      <c r="G10" s="80"/>
    </row>
    <row r="11" spans="2:9" x14ac:dyDescent="0.3">
      <c r="B11" s="13">
        <v>0.5</v>
      </c>
      <c r="C11" s="76"/>
      <c r="D11" s="76"/>
      <c r="E11" s="76"/>
      <c r="F11" s="76"/>
      <c r="G11" s="76"/>
    </row>
    <row r="12" spans="2:9" x14ac:dyDescent="0.3">
      <c r="B12" s="13">
        <v>0.54166666666666696</v>
      </c>
      <c r="C12" s="80" t="s">
        <v>100</v>
      </c>
      <c r="D12" s="80"/>
      <c r="E12" s="80"/>
      <c r="F12" s="80"/>
      <c r="G12" s="80"/>
      <c r="H12" s="82" t="s">
        <v>129</v>
      </c>
    </row>
    <row r="13" spans="2:9" x14ac:dyDescent="0.3">
      <c r="B13" s="13">
        <v>0.58333333333333404</v>
      </c>
      <c r="C13" s="81" t="s">
        <v>1</v>
      </c>
      <c r="D13" s="81"/>
      <c r="E13" s="81"/>
      <c r="F13" s="81"/>
      <c r="G13" s="81"/>
      <c r="H13" s="83"/>
    </row>
    <row r="14" spans="2:9" x14ac:dyDescent="0.3">
      <c r="B14" s="13">
        <v>0.625000000000001</v>
      </c>
      <c r="C14" s="80" t="s">
        <v>127</v>
      </c>
      <c r="D14" s="80"/>
      <c r="E14" s="80" t="s">
        <v>100</v>
      </c>
      <c r="F14" s="80" t="s">
        <v>127</v>
      </c>
      <c r="G14" s="80"/>
      <c r="H14" s="83"/>
    </row>
    <row r="15" spans="2:9" x14ac:dyDescent="0.3">
      <c r="B15" s="13">
        <v>0.66666666666666696</v>
      </c>
      <c r="C15" s="80"/>
      <c r="D15" s="80"/>
      <c r="E15" s="80"/>
      <c r="F15" s="80"/>
      <c r="G15" s="80"/>
      <c r="H15" s="83"/>
    </row>
    <row r="16" spans="2:9" x14ac:dyDescent="0.3">
      <c r="B16" s="13">
        <v>0.70833333333333404</v>
      </c>
      <c r="C16" s="79" t="s">
        <v>26</v>
      </c>
      <c r="D16" s="79" t="s">
        <v>25</v>
      </c>
      <c r="E16" s="80"/>
      <c r="F16" s="79" t="s">
        <v>25</v>
      </c>
      <c r="G16" s="79" t="s">
        <v>26</v>
      </c>
      <c r="H16" s="83"/>
    </row>
    <row r="17" spans="1:8" x14ac:dyDescent="0.3">
      <c r="B17" s="13">
        <v>0.750000000000001</v>
      </c>
      <c r="C17" s="79"/>
      <c r="D17" s="79"/>
      <c r="E17" s="80"/>
      <c r="F17" s="79"/>
      <c r="G17" s="79"/>
      <c r="H17" s="83"/>
    </row>
    <row r="18" spans="1:8" x14ac:dyDescent="0.3">
      <c r="B18" s="13">
        <v>0.79166666666666696</v>
      </c>
      <c r="C18" s="79"/>
      <c r="D18" s="79"/>
      <c r="E18" s="80"/>
      <c r="F18" s="79"/>
      <c r="G18" s="79"/>
      <c r="H18" s="83"/>
    </row>
    <row r="19" spans="1:8" x14ac:dyDescent="0.3">
      <c r="B19" s="13">
        <v>0.83333333333333404</v>
      </c>
      <c r="C19" s="79"/>
      <c r="D19" s="23" t="s">
        <v>126</v>
      </c>
      <c r="E19" s="80"/>
      <c r="F19" s="23" t="s">
        <v>126</v>
      </c>
      <c r="G19" s="79"/>
    </row>
    <row r="20" spans="1:8" x14ac:dyDescent="0.3">
      <c r="A20" s="13"/>
      <c r="B20" s="13">
        <v>0.875000000000001</v>
      </c>
      <c r="C20" s="23" t="s">
        <v>126</v>
      </c>
      <c r="D20" s="76"/>
      <c r="E20" s="76"/>
      <c r="F20" s="76"/>
      <c r="G20" s="23" t="s">
        <v>126</v>
      </c>
    </row>
    <row r="21" spans="1:8" x14ac:dyDescent="0.3">
      <c r="A21" s="13">
        <f>B21-B3</f>
        <v>0.75000000000000133</v>
      </c>
      <c r="B21" s="13">
        <v>0.91666666666666796</v>
      </c>
      <c r="C21" s="77" t="s">
        <v>124</v>
      </c>
      <c r="D21" s="77"/>
      <c r="E21" s="77"/>
      <c r="F21" s="77"/>
      <c r="G21" s="77"/>
    </row>
    <row r="22" spans="1:8" x14ac:dyDescent="0.3">
      <c r="B22" s="13"/>
    </row>
    <row r="23" spans="1:8" x14ac:dyDescent="0.3">
      <c r="B23" s="13"/>
    </row>
  </sheetData>
  <mergeCells count="19">
    <mergeCell ref="C12:G12"/>
    <mergeCell ref="H12:H18"/>
    <mergeCell ref="C13:G13"/>
    <mergeCell ref="D3:H3"/>
    <mergeCell ref="C21:G21"/>
    <mergeCell ref="D4:G7"/>
    <mergeCell ref="H4:H7"/>
    <mergeCell ref="C16:C19"/>
    <mergeCell ref="G16:G19"/>
    <mergeCell ref="D16:D18"/>
    <mergeCell ref="F16:F18"/>
    <mergeCell ref="H8:H9"/>
    <mergeCell ref="C14:D15"/>
    <mergeCell ref="F14:G15"/>
    <mergeCell ref="E14:E19"/>
    <mergeCell ref="D20:F20"/>
    <mergeCell ref="C8:G8"/>
    <mergeCell ref="C11:G11"/>
    <mergeCell ref="C9:G10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EBFB0-B869-4AD5-BCA7-B34D9E49C96B}">
  <dimension ref="H2:I4"/>
  <sheetViews>
    <sheetView workbookViewId="0">
      <selection activeCell="I8" sqref="I8"/>
    </sheetView>
  </sheetViews>
  <sheetFormatPr defaultRowHeight="16.5" x14ac:dyDescent="0.3"/>
  <cols>
    <col min="9" max="9" width="43.25" bestFit="1" customWidth="1"/>
  </cols>
  <sheetData>
    <row r="2" spans="8:9" x14ac:dyDescent="0.3">
      <c r="H2" t="s">
        <v>114</v>
      </c>
      <c r="I2" t="s">
        <v>119</v>
      </c>
    </row>
    <row r="3" spans="8:9" x14ac:dyDescent="0.3">
      <c r="H3" t="s">
        <v>115</v>
      </c>
      <c r="I3" s="21" t="s">
        <v>116</v>
      </c>
    </row>
    <row r="4" spans="8:9" x14ac:dyDescent="0.3">
      <c r="H4" t="s">
        <v>117</v>
      </c>
      <c r="I4" s="21" t="s">
        <v>118</v>
      </c>
    </row>
  </sheetData>
  <phoneticPr fontId="3" type="noConversion"/>
  <hyperlinks>
    <hyperlink ref="I3" r:id="rId1" xr:uid="{7019D403-D012-4C2B-978C-7FD0A2D0774A}"/>
    <hyperlink ref="I4" r:id="rId2" xr:uid="{BF40EEC2-4CFC-4E69-9537-C09E36556F0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74332-8002-44A5-B424-770295AF5464}">
  <dimension ref="A1:G19"/>
  <sheetViews>
    <sheetView workbookViewId="0">
      <selection activeCell="F14" sqref="F14"/>
    </sheetView>
  </sheetViews>
  <sheetFormatPr defaultRowHeight="16.5" x14ac:dyDescent="0.3"/>
  <cols>
    <col min="2" max="2" width="5.125" customWidth="1"/>
    <col min="3" max="3" width="12.75" bestFit="1" customWidth="1"/>
    <col min="4" max="4" width="3.75" bestFit="1" customWidth="1"/>
    <col min="6" max="6" width="36.125" customWidth="1"/>
  </cols>
  <sheetData>
    <row r="1" spans="1:7" x14ac:dyDescent="0.3">
      <c r="A1" t="s">
        <v>104</v>
      </c>
      <c r="B1" t="s">
        <v>88</v>
      </c>
      <c r="C1" t="s">
        <v>93</v>
      </c>
      <c r="D1" t="s">
        <v>92</v>
      </c>
      <c r="E1" t="s">
        <v>89</v>
      </c>
      <c r="F1" t="s">
        <v>90</v>
      </c>
      <c r="G1" t="s">
        <v>102</v>
      </c>
    </row>
    <row r="2" spans="1:7" x14ac:dyDescent="0.3">
      <c r="B2">
        <v>1</v>
      </c>
      <c r="C2" t="s">
        <v>94</v>
      </c>
      <c r="D2">
        <v>0</v>
      </c>
      <c r="E2" t="s">
        <v>91</v>
      </c>
      <c r="F2" t="s">
        <v>95</v>
      </c>
    </row>
    <row r="3" spans="1:7" x14ac:dyDescent="0.3">
      <c r="B3">
        <v>2</v>
      </c>
      <c r="C3" t="s">
        <v>94</v>
      </c>
      <c r="D3">
        <v>0</v>
      </c>
      <c r="E3" t="s">
        <v>91</v>
      </c>
      <c r="F3" t="s">
        <v>96</v>
      </c>
    </row>
    <row r="4" spans="1:7" x14ac:dyDescent="0.3">
      <c r="B4">
        <v>3</v>
      </c>
      <c r="C4" t="s">
        <v>97</v>
      </c>
      <c r="D4">
        <v>0</v>
      </c>
      <c r="E4" t="s">
        <v>91</v>
      </c>
      <c r="F4" t="s">
        <v>98</v>
      </c>
    </row>
    <row r="5" spans="1:7" x14ac:dyDescent="0.3">
      <c r="B5">
        <v>4</v>
      </c>
      <c r="C5">
        <v>0</v>
      </c>
      <c r="D5">
        <v>1</v>
      </c>
      <c r="E5" t="s">
        <v>100</v>
      </c>
      <c r="F5" t="s">
        <v>101</v>
      </c>
      <c r="G5" t="s">
        <v>103</v>
      </c>
    </row>
    <row r="6" spans="1:7" x14ac:dyDescent="0.3">
      <c r="B6">
        <v>5</v>
      </c>
      <c r="C6" t="s">
        <v>110</v>
      </c>
      <c r="D6">
        <v>2</v>
      </c>
      <c r="E6" t="s">
        <v>105</v>
      </c>
      <c r="F6" t="s">
        <v>106</v>
      </c>
    </row>
    <row r="7" spans="1:7" x14ac:dyDescent="0.3">
      <c r="B7">
        <v>6</v>
      </c>
      <c r="C7" t="s">
        <v>107</v>
      </c>
      <c r="D7">
        <v>0</v>
      </c>
      <c r="E7" t="s">
        <v>6</v>
      </c>
      <c r="F7" t="s">
        <v>108</v>
      </c>
      <c r="G7" t="s">
        <v>109</v>
      </c>
    </row>
    <row r="8" spans="1:7" x14ac:dyDescent="0.3">
      <c r="B8">
        <v>7</v>
      </c>
      <c r="C8" t="s">
        <v>99</v>
      </c>
      <c r="D8">
        <v>0</v>
      </c>
      <c r="E8" t="s">
        <v>91</v>
      </c>
      <c r="F8" t="s">
        <v>111</v>
      </c>
      <c r="G8" t="s">
        <v>112</v>
      </c>
    </row>
    <row r="9" spans="1:7" x14ac:dyDescent="0.3">
      <c r="B9">
        <v>8</v>
      </c>
    </row>
    <row r="10" spans="1:7" x14ac:dyDescent="0.3">
      <c r="B10">
        <v>9</v>
      </c>
    </row>
    <row r="11" spans="1:7" x14ac:dyDescent="0.3">
      <c r="B11">
        <v>10</v>
      </c>
    </row>
    <row r="12" spans="1:7" x14ac:dyDescent="0.3">
      <c r="B12">
        <v>11</v>
      </c>
    </row>
    <row r="13" spans="1:7" x14ac:dyDescent="0.3">
      <c r="B13">
        <v>12</v>
      </c>
    </row>
    <row r="14" spans="1:7" x14ac:dyDescent="0.3">
      <c r="B14">
        <v>13</v>
      </c>
    </row>
    <row r="15" spans="1:7" x14ac:dyDescent="0.3">
      <c r="B15">
        <v>14</v>
      </c>
    </row>
    <row r="16" spans="1:7" x14ac:dyDescent="0.3">
      <c r="B16">
        <v>15</v>
      </c>
    </row>
    <row r="17" spans="2:2" x14ac:dyDescent="0.3">
      <c r="B17">
        <v>16</v>
      </c>
    </row>
    <row r="18" spans="2:2" x14ac:dyDescent="0.3">
      <c r="B18">
        <v>17</v>
      </c>
    </row>
    <row r="19" spans="2:2" x14ac:dyDescent="0.3">
      <c r="B19">
        <v>18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A3BB6-099A-4AC3-88F4-8C9D0446935C}">
  <dimension ref="A1:W34"/>
  <sheetViews>
    <sheetView workbookViewId="0">
      <selection activeCell="O10" sqref="O10"/>
    </sheetView>
  </sheetViews>
  <sheetFormatPr defaultRowHeight="16.5" x14ac:dyDescent="0.3"/>
  <cols>
    <col min="1" max="1" width="11.125" style="4" bestFit="1" customWidth="1"/>
    <col min="2" max="2" width="3.75" style="4" customWidth="1"/>
    <col min="3" max="5" width="4.5" style="4" bestFit="1" customWidth="1"/>
    <col min="6" max="6" width="4.125" style="4" bestFit="1" customWidth="1"/>
    <col min="7" max="7" width="3.875" style="4" bestFit="1" customWidth="1"/>
    <col min="8" max="8" width="5.5" style="4" bestFit="1" customWidth="1"/>
    <col min="9" max="9" width="4.5" style="4" customWidth="1"/>
    <col min="10" max="10" width="5.375" style="4" bestFit="1" customWidth="1"/>
    <col min="11" max="12" width="7.5" style="4" bestFit="1" customWidth="1"/>
    <col min="13" max="13" width="4.5" style="4" bestFit="1" customWidth="1"/>
    <col min="15" max="15" width="7.125" style="4" bestFit="1" customWidth="1"/>
    <col min="16" max="16" width="5.75" style="4" customWidth="1"/>
    <col min="17" max="17" width="6.25" style="4" bestFit="1" customWidth="1"/>
    <col min="18" max="18" width="6.25" style="4" customWidth="1"/>
    <col min="19" max="19" width="6.375" style="4" customWidth="1"/>
    <col min="20" max="20" width="4.5" style="4" bestFit="1" customWidth="1"/>
    <col min="21" max="22" width="9" style="4"/>
  </cols>
  <sheetData>
    <row r="1" spans="1:23" x14ac:dyDescent="0.3">
      <c r="A1" s="73" t="s">
        <v>0</v>
      </c>
      <c r="B1" s="73"/>
      <c r="C1" s="2" t="s">
        <v>30</v>
      </c>
      <c r="D1" s="2"/>
      <c r="E1" s="2"/>
      <c r="F1" s="2"/>
      <c r="G1" s="2"/>
      <c r="H1" s="8"/>
      <c r="I1" s="8" t="s">
        <v>41</v>
      </c>
      <c r="J1" s="4" t="s">
        <v>31</v>
      </c>
      <c r="K1" s="4" t="s">
        <v>32</v>
      </c>
      <c r="L1" s="4" t="s">
        <v>33</v>
      </c>
      <c r="M1" s="4" t="s">
        <v>34</v>
      </c>
      <c r="N1" s="4" t="s">
        <v>65</v>
      </c>
      <c r="O1" s="10" t="s">
        <v>30</v>
      </c>
      <c r="P1" s="10"/>
      <c r="Q1" s="10"/>
      <c r="R1" s="10"/>
      <c r="S1" s="10"/>
      <c r="T1" s="10"/>
    </row>
    <row r="2" spans="1:23" x14ac:dyDescent="0.3">
      <c r="A2" s="73" t="s">
        <v>8</v>
      </c>
      <c r="B2" s="73"/>
      <c r="C2" s="2" t="s">
        <v>35</v>
      </c>
      <c r="D2" s="2" t="s">
        <v>36</v>
      </c>
      <c r="E2" s="2" t="s">
        <v>37</v>
      </c>
      <c r="F2" s="2" t="s">
        <v>38</v>
      </c>
      <c r="G2" s="2" t="s">
        <v>39</v>
      </c>
      <c r="H2" s="9" t="s">
        <v>14</v>
      </c>
      <c r="I2" s="9"/>
      <c r="J2" s="2" t="s">
        <v>40</v>
      </c>
      <c r="O2" s="10" t="s">
        <v>35</v>
      </c>
      <c r="P2" s="10" t="s">
        <v>36</v>
      </c>
      <c r="Q2" s="10" t="s">
        <v>37</v>
      </c>
      <c r="R2" s="10" t="s">
        <v>38</v>
      </c>
      <c r="S2" s="10" t="s">
        <v>39</v>
      </c>
      <c r="T2" s="3" t="s">
        <v>14</v>
      </c>
    </row>
    <row r="3" spans="1:23" x14ac:dyDescent="0.3">
      <c r="A3" s="5">
        <v>43313</v>
      </c>
      <c r="B3" s="4" t="s">
        <v>58</v>
      </c>
      <c r="C3" s="4">
        <v>300</v>
      </c>
      <c r="D3" s="4">
        <v>500</v>
      </c>
      <c r="E3" s="4">
        <v>500</v>
      </c>
      <c r="H3" s="4">
        <f>SUM(C3:G3)</f>
        <v>1300</v>
      </c>
      <c r="N3" s="13">
        <v>0.77083333333333337</v>
      </c>
      <c r="O3" s="4" t="s">
        <v>51</v>
      </c>
      <c r="P3" s="4" t="s">
        <v>52</v>
      </c>
      <c r="Q3" s="4" t="s">
        <v>53</v>
      </c>
    </row>
    <row r="4" spans="1:23" x14ac:dyDescent="0.3">
      <c r="A4" s="5">
        <v>43314</v>
      </c>
      <c r="B4" s="4" t="s">
        <v>59</v>
      </c>
      <c r="C4" s="4">
        <v>550</v>
      </c>
      <c r="D4" s="4">
        <v>400</v>
      </c>
      <c r="E4" s="4">
        <v>800</v>
      </c>
      <c r="H4" s="4">
        <f t="shared" ref="H4:H34" si="0">SUM(C4:G4)</f>
        <v>1750</v>
      </c>
      <c r="J4" s="12">
        <v>0.64583333333333337</v>
      </c>
      <c r="K4" s="4">
        <v>5.5</v>
      </c>
      <c r="L4" s="12">
        <v>0.41666666666666669</v>
      </c>
      <c r="M4" s="4">
        <v>0</v>
      </c>
      <c r="N4" s="13">
        <f>L5-J4+24</f>
        <v>23.8125</v>
      </c>
      <c r="O4" s="4" t="s">
        <v>54</v>
      </c>
      <c r="P4" s="4" t="s">
        <v>61</v>
      </c>
      <c r="Q4" s="4" t="s">
        <v>62</v>
      </c>
      <c r="U4" s="4" t="s">
        <v>55</v>
      </c>
      <c r="V4" s="4" t="s">
        <v>63</v>
      </c>
    </row>
    <row r="5" spans="1:23" x14ac:dyDescent="0.3">
      <c r="A5" s="5">
        <v>43315</v>
      </c>
      <c r="B5" s="4" t="s">
        <v>60</v>
      </c>
      <c r="C5" s="4">
        <v>550</v>
      </c>
      <c r="D5" s="4">
        <v>300</v>
      </c>
      <c r="H5" s="4">
        <f t="shared" si="0"/>
        <v>850</v>
      </c>
      <c r="J5" s="12">
        <v>0.72916666666666663</v>
      </c>
      <c r="K5" s="4">
        <v>6.5</v>
      </c>
      <c r="L5" s="12">
        <v>0.45833333333333331</v>
      </c>
      <c r="M5" s="4">
        <v>0</v>
      </c>
      <c r="U5" s="16" t="s">
        <v>64</v>
      </c>
      <c r="V5" s="4" t="s">
        <v>66</v>
      </c>
    </row>
    <row r="6" spans="1:23" x14ac:dyDescent="0.3">
      <c r="A6" s="5">
        <v>43316</v>
      </c>
      <c r="B6" s="4" t="s">
        <v>47</v>
      </c>
      <c r="C6" s="4">
        <v>205</v>
      </c>
      <c r="H6" s="4">
        <f t="shared" si="0"/>
        <v>205</v>
      </c>
    </row>
    <row r="7" spans="1:23" x14ac:dyDescent="0.3">
      <c r="A7" s="5">
        <v>43317</v>
      </c>
      <c r="B7" s="4" t="s">
        <v>48</v>
      </c>
      <c r="H7" s="4">
        <f t="shared" si="0"/>
        <v>0</v>
      </c>
    </row>
    <row r="8" spans="1:23" x14ac:dyDescent="0.3">
      <c r="A8" s="5">
        <v>43318</v>
      </c>
      <c r="B8" s="4" t="s">
        <v>49</v>
      </c>
      <c r="H8" s="4">
        <f t="shared" si="0"/>
        <v>0</v>
      </c>
    </row>
    <row r="9" spans="1:23" x14ac:dyDescent="0.3">
      <c r="A9" s="5">
        <v>43319</v>
      </c>
      <c r="B9" s="4" t="s">
        <v>50</v>
      </c>
      <c r="C9" s="4">
        <v>600</v>
      </c>
      <c r="D9" s="4">
        <v>440</v>
      </c>
      <c r="E9" s="4">
        <v>200</v>
      </c>
      <c r="H9" s="4">
        <f t="shared" si="0"/>
        <v>1240</v>
      </c>
      <c r="J9" s="12">
        <v>0.125</v>
      </c>
      <c r="K9" s="4">
        <v>5</v>
      </c>
      <c r="L9" s="12">
        <v>0.91666666666666663</v>
      </c>
      <c r="M9" s="4">
        <v>0.5</v>
      </c>
    </row>
    <row r="10" spans="1:23" x14ac:dyDescent="0.3">
      <c r="A10" s="5">
        <v>43320</v>
      </c>
      <c r="B10" s="4" t="s">
        <v>42</v>
      </c>
      <c r="C10" s="4">
        <v>500</v>
      </c>
      <c r="D10" s="4">
        <v>600</v>
      </c>
      <c r="H10" s="4">
        <f t="shared" si="0"/>
        <v>1100</v>
      </c>
      <c r="J10" s="12">
        <v>0.17916666666666667</v>
      </c>
      <c r="K10" s="4">
        <v>6</v>
      </c>
      <c r="U10" s="4" t="s">
        <v>69</v>
      </c>
    </row>
    <row r="11" spans="1:23" x14ac:dyDescent="0.3">
      <c r="A11" s="5">
        <v>43321</v>
      </c>
      <c r="B11" s="4" t="s">
        <v>44</v>
      </c>
      <c r="C11" s="4">
        <v>600</v>
      </c>
      <c r="D11" s="4">
        <v>440</v>
      </c>
      <c r="E11" s="4">
        <v>600</v>
      </c>
      <c r="H11" s="4">
        <f t="shared" si="0"/>
        <v>1640</v>
      </c>
      <c r="I11" s="4">
        <v>320</v>
      </c>
      <c r="J11" s="12">
        <v>0</v>
      </c>
      <c r="K11" s="4">
        <v>11</v>
      </c>
      <c r="U11" s="4" t="s">
        <v>70</v>
      </c>
    </row>
    <row r="12" spans="1:23" x14ac:dyDescent="0.3">
      <c r="A12" s="5">
        <v>43322</v>
      </c>
      <c r="B12" s="4" t="s">
        <v>46</v>
      </c>
      <c r="C12" s="4">
        <f>350+120+260</f>
        <v>730</v>
      </c>
      <c r="D12" s="4">
        <f>120+300+80</f>
        <v>500</v>
      </c>
      <c r="E12" s="4">
        <v>420</v>
      </c>
      <c r="F12" s="4">
        <v>500</v>
      </c>
      <c r="H12" s="4">
        <f t="shared" si="0"/>
        <v>2150</v>
      </c>
      <c r="J12" s="12">
        <v>0.16666666666666666</v>
      </c>
      <c r="K12" s="4">
        <v>1.5</v>
      </c>
      <c r="L12" s="19">
        <v>0.10416666666666667</v>
      </c>
      <c r="U12" s="16" t="s">
        <v>68</v>
      </c>
      <c r="W12" s="17" t="s">
        <v>78</v>
      </c>
    </row>
    <row r="13" spans="1:23" x14ac:dyDescent="0.3">
      <c r="A13" s="5">
        <v>43323</v>
      </c>
      <c r="B13" s="4" t="s">
        <v>47</v>
      </c>
      <c r="C13" s="4">
        <v>515</v>
      </c>
      <c r="D13" s="4">
        <v>300</v>
      </c>
      <c r="E13" s="4">
        <v>500</v>
      </c>
      <c r="F13" s="4">
        <v>100</v>
      </c>
      <c r="H13" s="4">
        <f t="shared" si="0"/>
        <v>1415</v>
      </c>
      <c r="J13" s="12">
        <v>0.29166666666666669</v>
      </c>
      <c r="K13" s="4">
        <v>6</v>
      </c>
      <c r="L13" s="12">
        <v>4.1666666666666664E-2</v>
      </c>
      <c r="U13" s="16" t="s">
        <v>71</v>
      </c>
    </row>
    <row r="14" spans="1:23" x14ac:dyDescent="0.3">
      <c r="A14" s="5">
        <v>43324</v>
      </c>
      <c r="B14" s="4" t="s">
        <v>48</v>
      </c>
      <c r="C14" s="4">
        <v>600</v>
      </c>
      <c r="D14" s="4">
        <v>500</v>
      </c>
      <c r="E14" s="4">
        <v>200</v>
      </c>
      <c r="H14" s="4">
        <f t="shared" si="0"/>
        <v>1300</v>
      </c>
      <c r="J14" s="12">
        <v>0.125</v>
      </c>
      <c r="K14" s="4">
        <v>5</v>
      </c>
      <c r="L14" s="12">
        <v>0.91666666666666663</v>
      </c>
      <c r="U14" s="16" t="s">
        <v>72</v>
      </c>
      <c r="V14" s="4" t="s">
        <v>73</v>
      </c>
      <c r="W14" t="s">
        <v>74</v>
      </c>
    </row>
    <row r="15" spans="1:23" x14ac:dyDescent="0.3">
      <c r="A15" s="5">
        <v>43325</v>
      </c>
      <c r="B15" s="4" t="s">
        <v>49</v>
      </c>
      <c r="C15" s="4">
        <v>550</v>
      </c>
      <c r="D15" s="4">
        <v>500</v>
      </c>
      <c r="E15" s="4">
        <v>260</v>
      </c>
      <c r="F15" s="4">
        <v>400</v>
      </c>
      <c r="H15" s="4">
        <f t="shared" si="0"/>
        <v>1710</v>
      </c>
      <c r="J15" s="12">
        <v>0.25</v>
      </c>
      <c r="K15" s="4">
        <v>11.5</v>
      </c>
      <c r="L15" s="12">
        <v>0.77083333333333337</v>
      </c>
      <c r="M15" s="4">
        <v>0</v>
      </c>
      <c r="U15" s="16" t="s">
        <v>75</v>
      </c>
    </row>
    <row r="16" spans="1:23" x14ac:dyDescent="0.3">
      <c r="A16" s="5">
        <v>43326</v>
      </c>
      <c r="B16" s="4" t="s">
        <v>50</v>
      </c>
      <c r="C16" s="4">
        <v>130</v>
      </c>
      <c r="D16" s="4">
        <v>500</v>
      </c>
      <c r="E16" s="4">
        <v>380</v>
      </c>
      <c r="F16" s="4">
        <v>600</v>
      </c>
      <c r="H16" s="4">
        <f t="shared" si="0"/>
        <v>1610</v>
      </c>
      <c r="J16" s="12">
        <v>0.14583333333333334</v>
      </c>
      <c r="K16" s="4">
        <v>5.5</v>
      </c>
      <c r="L16" s="12">
        <v>0.91666666666666663</v>
      </c>
      <c r="M16" s="4">
        <v>20</v>
      </c>
      <c r="U16" s="14" t="s">
        <v>76</v>
      </c>
    </row>
    <row r="17" spans="1:21" x14ac:dyDescent="0.3">
      <c r="A17" s="5">
        <v>43327</v>
      </c>
      <c r="B17" s="4" t="s">
        <v>42</v>
      </c>
      <c r="C17" s="4">
        <v>250</v>
      </c>
      <c r="D17" s="4">
        <v>400</v>
      </c>
      <c r="E17" s="4">
        <v>650</v>
      </c>
      <c r="H17" s="4">
        <f t="shared" si="0"/>
        <v>1300</v>
      </c>
      <c r="J17" s="12">
        <v>0.1875</v>
      </c>
      <c r="K17" s="4">
        <v>4</v>
      </c>
      <c r="L17" s="19">
        <v>6.9444444444444441E-3</v>
      </c>
      <c r="U17" s="14" t="s">
        <v>77</v>
      </c>
    </row>
    <row r="18" spans="1:21" x14ac:dyDescent="0.3">
      <c r="A18" s="5">
        <v>43328</v>
      </c>
      <c r="B18" s="4" t="s">
        <v>44</v>
      </c>
      <c r="H18" s="4">
        <f t="shared" si="0"/>
        <v>0</v>
      </c>
    </row>
    <row r="19" spans="1:21" x14ac:dyDescent="0.3">
      <c r="A19" s="5">
        <v>43329</v>
      </c>
      <c r="B19" s="4" t="s">
        <v>46</v>
      </c>
      <c r="H19" s="4">
        <f t="shared" si="0"/>
        <v>0</v>
      </c>
    </row>
    <row r="20" spans="1:21" x14ac:dyDescent="0.3">
      <c r="A20" s="5">
        <v>43330</v>
      </c>
      <c r="B20" s="4" t="s">
        <v>47</v>
      </c>
      <c r="H20" s="4">
        <f t="shared" si="0"/>
        <v>0</v>
      </c>
      <c r="L20" s="19">
        <v>2.0833333333333332E-2</v>
      </c>
    </row>
    <row r="21" spans="1:21" x14ac:dyDescent="0.3">
      <c r="A21" s="5">
        <v>43331</v>
      </c>
      <c r="B21" s="4" t="s">
        <v>48</v>
      </c>
      <c r="H21" s="4">
        <f t="shared" si="0"/>
        <v>0</v>
      </c>
    </row>
    <row r="22" spans="1:21" x14ac:dyDescent="0.3">
      <c r="A22" s="5">
        <v>43332</v>
      </c>
      <c r="B22" s="4" t="s">
        <v>49</v>
      </c>
      <c r="H22" s="4">
        <f t="shared" si="0"/>
        <v>0</v>
      </c>
    </row>
    <row r="23" spans="1:21" x14ac:dyDescent="0.3">
      <c r="A23" s="5">
        <v>43333</v>
      </c>
      <c r="B23" s="4" t="s">
        <v>50</v>
      </c>
      <c r="H23" s="4">
        <f t="shared" si="0"/>
        <v>0</v>
      </c>
    </row>
    <row r="24" spans="1:21" x14ac:dyDescent="0.3">
      <c r="A24" s="5">
        <v>43334</v>
      </c>
      <c r="B24" s="4" t="s">
        <v>42</v>
      </c>
      <c r="H24" s="4">
        <f t="shared" si="0"/>
        <v>0</v>
      </c>
      <c r="J24" s="12">
        <v>0.22916666666666666</v>
      </c>
      <c r="K24" s="4">
        <v>4</v>
      </c>
      <c r="L24" s="19">
        <v>6.25E-2</v>
      </c>
      <c r="M24" s="4">
        <v>6</v>
      </c>
    </row>
    <row r="25" spans="1:21" x14ac:dyDescent="0.3">
      <c r="A25" s="5">
        <v>43335</v>
      </c>
      <c r="B25" s="4" t="s">
        <v>82</v>
      </c>
      <c r="C25" s="4">
        <v>300</v>
      </c>
      <c r="H25" s="4">
        <f t="shared" si="0"/>
        <v>300</v>
      </c>
      <c r="J25" s="12">
        <v>0.1875</v>
      </c>
      <c r="K25" s="4">
        <v>4</v>
      </c>
      <c r="L25" s="19">
        <v>2.0833333333333332E-2</v>
      </c>
      <c r="N25" s="17" t="s">
        <v>80</v>
      </c>
      <c r="U25" s="4" t="s">
        <v>81</v>
      </c>
    </row>
    <row r="26" spans="1:21" x14ac:dyDescent="0.3">
      <c r="A26" s="5">
        <v>43336</v>
      </c>
      <c r="B26" s="4" t="s">
        <v>46</v>
      </c>
      <c r="H26" s="4">
        <f t="shared" si="0"/>
        <v>0</v>
      </c>
    </row>
    <row r="27" spans="1:21" x14ac:dyDescent="0.3">
      <c r="A27" s="5">
        <v>43337</v>
      </c>
      <c r="B27" s="4" t="s">
        <v>47</v>
      </c>
      <c r="H27" s="4">
        <f t="shared" si="0"/>
        <v>0</v>
      </c>
    </row>
    <row r="28" spans="1:21" x14ac:dyDescent="0.3">
      <c r="A28" s="5">
        <v>43338</v>
      </c>
      <c r="B28" s="4" t="s">
        <v>48</v>
      </c>
      <c r="C28" s="4">
        <v>600</v>
      </c>
      <c r="D28" s="4">
        <v>700</v>
      </c>
      <c r="E28" s="4">
        <v>330</v>
      </c>
      <c r="F28" s="4">
        <v>330</v>
      </c>
      <c r="H28" s="4">
        <f t="shared" si="0"/>
        <v>1960</v>
      </c>
    </row>
    <row r="29" spans="1:21" x14ac:dyDescent="0.3">
      <c r="A29" s="5">
        <v>43339</v>
      </c>
      <c r="B29" s="4" t="s">
        <v>49</v>
      </c>
      <c r="H29" s="4">
        <f t="shared" si="0"/>
        <v>0</v>
      </c>
    </row>
    <row r="30" spans="1:21" x14ac:dyDescent="0.3">
      <c r="A30" s="5">
        <v>43340</v>
      </c>
      <c r="B30" s="4" t="s">
        <v>50</v>
      </c>
      <c r="H30" s="4">
        <f t="shared" si="0"/>
        <v>0</v>
      </c>
    </row>
    <row r="31" spans="1:21" x14ac:dyDescent="0.3">
      <c r="A31" s="5">
        <v>43341</v>
      </c>
      <c r="B31" s="4" t="s">
        <v>42</v>
      </c>
      <c r="H31" s="4">
        <f t="shared" si="0"/>
        <v>0</v>
      </c>
    </row>
    <row r="32" spans="1:21" x14ac:dyDescent="0.3">
      <c r="A32" s="5">
        <v>43342</v>
      </c>
      <c r="B32" s="4" t="s">
        <v>44</v>
      </c>
      <c r="H32" s="4">
        <f t="shared" si="0"/>
        <v>0</v>
      </c>
      <c r="J32" s="4" t="s">
        <v>85</v>
      </c>
    </row>
    <row r="33" spans="1:8" x14ac:dyDescent="0.3">
      <c r="A33" s="5">
        <v>43343</v>
      </c>
      <c r="B33" s="4" t="s">
        <v>46</v>
      </c>
      <c r="H33" s="4">
        <f t="shared" si="0"/>
        <v>0</v>
      </c>
    </row>
    <row r="34" spans="1:8" x14ac:dyDescent="0.3">
      <c r="H34" s="4">
        <f t="shared" si="0"/>
        <v>0</v>
      </c>
    </row>
  </sheetData>
  <mergeCells count="2">
    <mergeCell ref="A1:B1"/>
    <mergeCell ref="A2:B2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10월</vt:lpstr>
      <vt:lpstr>9월</vt:lpstr>
      <vt:lpstr>8월</vt:lpstr>
      <vt:lpstr>7월</vt:lpstr>
      <vt:lpstr>9월 Daily Schedule</vt:lpstr>
      <vt:lpstr>coding</vt:lpstr>
      <vt:lpstr>할일 목록</vt:lpstr>
      <vt:lpstr>식단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김태우</dc:creator>
  <cp:lastModifiedBy>김태우</cp:lastModifiedBy>
  <dcterms:created xsi:type="dcterms:W3CDTF">2018-08-01T12:49:02Z</dcterms:created>
  <dcterms:modified xsi:type="dcterms:W3CDTF">2018-10-16T08:37:02Z</dcterms:modified>
</cp:coreProperties>
</file>