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aeu.github.io\record\"/>
    </mc:Choice>
  </mc:AlternateContent>
  <xr:revisionPtr revIDLastSave="0" documentId="13_ncr:1_{1071EE7A-631D-4B9B-9469-D30C39D94B4B}" xr6:coauthVersionLast="40" xr6:coauthVersionMax="40" xr10:uidLastSave="{00000000-0000-0000-0000-000000000000}"/>
  <bookViews>
    <workbookView xWindow="0" yWindow="9000" windowWidth="20490" windowHeight="7500" xr2:uid="{8136DDE6-2A14-4426-AB5C-8D0CC7F241C8}"/>
  </bookViews>
  <sheets>
    <sheet name="12월" sheetId="15" r:id="rId1"/>
    <sheet name="11월" sheetId="12" r:id="rId2"/>
    <sheet name="10월" sheetId="9" r:id="rId3"/>
    <sheet name="9월" sheetId="4" r:id="rId4"/>
    <sheet name="8월" sheetId="1" r:id="rId5"/>
    <sheet name="7월" sheetId="8" r:id="rId6"/>
    <sheet name="상반기 리뷰" sheetId="13" r:id="rId7"/>
    <sheet name="12월 Daily schedule (2)" sheetId="14" r:id="rId8"/>
    <sheet name="11월 Daily schedule" sheetId="11" r:id="rId9"/>
    <sheet name="9월 Daily Schedule" sheetId="7" r:id="rId10"/>
    <sheet name="운동" sheetId="10" r:id="rId11"/>
    <sheet name="식단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15" l="1"/>
  <c r="M21" i="15" l="1"/>
  <c r="K21" i="15"/>
  <c r="K20" i="15" l="1"/>
  <c r="K14" i="15" l="1"/>
  <c r="K8" i="15" l="1"/>
  <c r="B41" i="15" l="1"/>
  <c r="AC35" i="12"/>
  <c r="AC14" i="13"/>
  <c r="AC34" i="12"/>
  <c r="B40" i="15"/>
  <c r="AB32" i="15"/>
  <c r="Y32" i="15"/>
  <c r="R32" i="15"/>
  <c r="N32" i="15"/>
  <c r="H32" i="15"/>
  <c r="AB31" i="15"/>
  <c r="Y31" i="15"/>
  <c r="R31" i="15"/>
  <c r="N31" i="15"/>
  <c r="H31" i="15"/>
  <c r="S31" i="15" s="1"/>
  <c r="AB30" i="15"/>
  <c r="Y30" i="15"/>
  <c r="R30" i="15"/>
  <c r="N30" i="15"/>
  <c r="H30" i="15"/>
  <c r="AB29" i="15"/>
  <c r="Y29" i="15"/>
  <c r="R29" i="15"/>
  <c r="N29" i="15"/>
  <c r="H29" i="15"/>
  <c r="AB28" i="15"/>
  <c r="Y28" i="15"/>
  <c r="R28" i="15"/>
  <c r="N28" i="15"/>
  <c r="H28" i="15"/>
  <c r="AB27" i="15"/>
  <c r="Y27" i="15"/>
  <c r="R27" i="15"/>
  <c r="N27" i="15"/>
  <c r="H27" i="15"/>
  <c r="S27" i="15" s="1"/>
  <c r="AB26" i="15"/>
  <c r="Y26" i="15"/>
  <c r="R26" i="15"/>
  <c r="N26" i="15"/>
  <c r="H26" i="15"/>
  <c r="AB25" i="15"/>
  <c r="Y25" i="15"/>
  <c r="R25" i="15"/>
  <c r="N25" i="15"/>
  <c r="H25" i="15"/>
  <c r="AB24" i="15"/>
  <c r="Y24" i="15"/>
  <c r="R24" i="15"/>
  <c r="N24" i="15"/>
  <c r="H24" i="15"/>
  <c r="AB23" i="15"/>
  <c r="Y23" i="15"/>
  <c r="R23" i="15"/>
  <c r="N23" i="15"/>
  <c r="H23" i="15"/>
  <c r="AB22" i="15"/>
  <c r="Y22" i="15"/>
  <c r="R22" i="15"/>
  <c r="N22" i="15"/>
  <c r="H22" i="15"/>
  <c r="AB21" i="15"/>
  <c r="Y21" i="15"/>
  <c r="R21" i="15"/>
  <c r="N21" i="15"/>
  <c r="S21" i="15" s="1"/>
  <c r="H21" i="15"/>
  <c r="AB20" i="15"/>
  <c r="Y20" i="15"/>
  <c r="R20" i="15"/>
  <c r="N20" i="15"/>
  <c r="H20" i="15"/>
  <c r="AB19" i="15"/>
  <c r="Y19" i="15"/>
  <c r="R19" i="15"/>
  <c r="N19" i="15"/>
  <c r="H19" i="15"/>
  <c r="AB18" i="15"/>
  <c r="Y18" i="15"/>
  <c r="R18" i="15"/>
  <c r="N18" i="15"/>
  <c r="H18" i="15"/>
  <c r="AB17" i="15"/>
  <c r="Y17" i="15"/>
  <c r="R17" i="15"/>
  <c r="N17" i="15"/>
  <c r="S17" i="15" s="1"/>
  <c r="AC17" i="15" s="1"/>
  <c r="AD17" i="15" s="1"/>
  <c r="H17" i="15"/>
  <c r="AB16" i="15"/>
  <c r="Y16" i="15"/>
  <c r="R16" i="15"/>
  <c r="N16" i="15"/>
  <c r="H16" i="15"/>
  <c r="AB15" i="15"/>
  <c r="Y15" i="15"/>
  <c r="R15" i="15"/>
  <c r="N15" i="15"/>
  <c r="H15" i="15"/>
  <c r="AB14" i="15"/>
  <c r="Y14" i="15"/>
  <c r="R14" i="15"/>
  <c r="N14" i="15"/>
  <c r="H14" i="15"/>
  <c r="AB13" i="15"/>
  <c r="Y13" i="15"/>
  <c r="R13" i="15"/>
  <c r="N13" i="15"/>
  <c r="H13" i="15"/>
  <c r="AB12" i="15"/>
  <c r="Y12" i="15"/>
  <c r="R12" i="15"/>
  <c r="N12" i="15"/>
  <c r="H12" i="15"/>
  <c r="AB11" i="15"/>
  <c r="Y11" i="15"/>
  <c r="R11" i="15"/>
  <c r="N11" i="15"/>
  <c r="H11" i="15"/>
  <c r="AB10" i="15"/>
  <c r="Y10" i="15"/>
  <c r="R10" i="15"/>
  <c r="N10" i="15"/>
  <c r="H10" i="15"/>
  <c r="AB9" i="15"/>
  <c r="Y9" i="15"/>
  <c r="R9" i="15"/>
  <c r="N9" i="15"/>
  <c r="H9" i="15"/>
  <c r="AB8" i="15"/>
  <c r="Y8" i="15"/>
  <c r="R8" i="15"/>
  <c r="N8" i="15"/>
  <c r="H8" i="15"/>
  <c r="AB7" i="15"/>
  <c r="Y7" i="15"/>
  <c r="R7" i="15"/>
  <c r="N7" i="15"/>
  <c r="H7" i="15"/>
  <c r="AB6" i="15"/>
  <c r="Y6" i="15"/>
  <c r="R6" i="15"/>
  <c r="N6" i="15"/>
  <c r="H6" i="15"/>
  <c r="AB5" i="15"/>
  <c r="Y5" i="15"/>
  <c r="R5" i="15"/>
  <c r="N5" i="15"/>
  <c r="H5" i="15"/>
  <c r="AB4" i="15"/>
  <c r="Y4" i="15"/>
  <c r="R4" i="15"/>
  <c r="N4" i="15"/>
  <c r="H4" i="15"/>
  <c r="AB3" i="15"/>
  <c r="Y3" i="15"/>
  <c r="R3" i="15"/>
  <c r="N3" i="15"/>
  <c r="H3" i="15"/>
  <c r="AC21" i="15" l="1"/>
  <c r="AD21" i="15" s="1"/>
  <c r="S20" i="15"/>
  <c r="AC20" i="15" s="1"/>
  <c r="AD20" i="15" s="1"/>
  <c r="S16" i="15"/>
  <c r="AC16" i="15" s="1"/>
  <c r="AD16" i="15" s="1"/>
  <c r="S8" i="15"/>
  <c r="S7" i="15"/>
  <c r="AC7" i="15" s="1"/>
  <c r="AD7" i="15" s="1"/>
  <c r="S6" i="15"/>
  <c r="S18" i="15"/>
  <c r="S22" i="15"/>
  <c r="AC22" i="15" s="1"/>
  <c r="AD22" i="15" s="1"/>
  <c r="S23" i="15"/>
  <c r="AC23" i="15" s="1"/>
  <c r="AD23" i="15" s="1"/>
  <c r="S24" i="15"/>
  <c r="AC24" i="15" s="1"/>
  <c r="AD24" i="15" s="1"/>
  <c r="S28" i="15"/>
  <c r="S32" i="15"/>
  <c r="N34" i="15"/>
  <c r="N35" i="15" s="1"/>
  <c r="N36" i="15" s="1"/>
  <c r="N38" i="15" s="1"/>
  <c r="S10" i="15"/>
  <c r="AC10" i="15" s="1"/>
  <c r="AD10" i="15" s="1"/>
  <c r="S14" i="15"/>
  <c r="AC14" i="15" s="1"/>
  <c r="AD14" i="15" s="1"/>
  <c r="S15" i="15"/>
  <c r="AC15" i="15" s="1"/>
  <c r="AD15" i="15" s="1"/>
  <c r="AC27" i="15"/>
  <c r="AD27" i="15" s="1"/>
  <c r="AC31" i="15"/>
  <c r="AD31" i="15" s="1"/>
  <c r="S4" i="15"/>
  <c r="S5" i="15"/>
  <c r="H34" i="15"/>
  <c r="S9" i="15"/>
  <c r="AC9" i="15" s="1"/>
  <c r="AD9" i="15" s="1"/>
  <c r="S12" i="15"/>
  <c r="S13" i="15"/>
  <c r="AC13" i="15" s="1"/>
  <c r="AD13" i="15" s="1"/>
  <c r="AB34" i="15"/>
  <c r="AB35" i="15" s="1"/>
  <c r="AB36" i="15" s="1"/>
  <c r="AB38" i="15" s="1"/>
  <c r="Y34" i="15"/>
  <c r="Y35" i="15" s="1"/>
  <c r="AC4" i="15"/>
  <c r="AD4" i="15" s="1"/>
  <c r="AC5" i="15"/>
  <c r="AD5" i="15" s="1"/>
  <c r="AC18" i="15"/>
  <c r="AD18" i="15" s="1"/>
  <c r="AC28" i="15"/>
  <c r="AD28" i="15" s="1"/>
  <c r="AC32" i="15"/>
  <c r="AD32" i="15" s="1"/>
  <c r="AC8" i="15"/>
  <c r="AD8" i="15" s="1"/>
  <c r="AC12" i="15"/>
  <c r="AD12" i="15" s="1"/>
  <c r="AC6" i="15"/>
  <c r="AD6" i="15" s="1"/>
  <c r="S25" i="15"/>
  <c r="AC25" i="15" s="1"/>
  <c r="AD25" i="15" s="1"/>
  <c r="S29" i="15"/>
  <c r="AC29" i="15" s="1"/>
  <c r="AD29" i="15" s="1"/>
  <c r="S11" i="15"/>
  <c r="AC11" i="15" s="1"/>
  <c r="AD11" i="15" s="1"/>
  <c r="S19" i="15"/>
  <c r="AC19" i="15" s="1"/>
  <c r="AD19" i="15" s="1"/>
  <c r="R34" i="15"/>
  <c r="R35" i="15" s="1"/>
  <c r="R36" i="15" s="1"/>
  <c r="R38" i="15" s="1"/>
  <c r="S3" i="15"/>
  <c r="AC3" i="15" s="1"/>
  <c r="AD3" i="15" s="1"/>
  <c r="S26" i="15"/>
  <c r="AC26" i="15" s="1"/>
  <c r="AD26" i="15" s="1"/>
  <c r="S30" i="15"/>
  <c r="AC30" i="15" s="1"/>
  <c r="AD30" i="15" s="1"/>
  <c r="I24" i="12"/>
  <c r="S34" i="15" l="1"/>
  <c r="AC34" i="15" s="1"/>
  <c r="H35" i="15"/>
  <c r="H36" i="15" s="1"/>
  <c r="H38" i="15" s="1"/>
  <c r="AD35" i="15"/>
  <c r="AD34" i="15"/>
  <c r="AD36" i="15" s="1"/>
  <c r="AD38" i="15" s="1"/>
  <c r="AH23" i="13"/>
  <c r="AH20" i="13"/>
  <c r="AH22" i="13"/>
  <c r="AH21" i="13"/>
  <c r="AH19" i="13"/>
  <c r="AH18" i="13"/>
  <c r="AH17" i="13"/>
  <c r="R11" i="13"/>
  <c r="R9" i="13"/>
  <c r="R7" i="13"/>
  <c r="R5" i="13"/>
  <c r="AI20" i="9"/>
  <c r="AI21" i="9" s="1"/>
  <c r="AI16" i="9"/>
  <c r="AI17" i="9" s="1"/>
  <c r="B41" i="12"/>
  <c r="B40" i="12"/>
  <c r="AA32" i="12"/>
  <c r="W32" i="12"/>
  <c r="Q32" i="12"/>
  <c r="M32" i="12"/>
  <c r="G32" i="12"/>
  <c r="AA31" i="12"/>
  <c r="W31" i="12"/>
  <c r="Q31" i="12"/>
  <c r="M31" i="12"/>
  <c r="G31" i="12"/>
  <c r="AA30" i="12"/>
  <c r="W30" i="12"/>
  <c r="Q30" i="12"/>
  <c r="M30" i="12"/>
  <c r="G30" i="12"/>
  <c r="AA29" i="12"/>
  <c r="W29" i="12"/>
  <c r="Q29" i="12"/>
  <c r="M29" i="12"/>
  <c r="G29" i="12"/>
  <c r="AA28" i="12"/>
  <c r="W28" i="12"/>
  <c r="Q28" i="12"/>
  <c r="M28" i="12"/>
  <c r="G28" i="12"/>
  <c r="AA27" i="12"/>
  <c r="W27" i="12"/>
  <c r="Q27" i="12"/>
  <c r="M27" i="12"/>
  <c r="G27" i="12"/>
  <c r="AA26" i="12"/>
  <c r="W26" i="12"/>
  <c r="Q26" i="12"/>
  <c r="M26" i="12"/>
  <c r="G26" i="12"/>
  <c r="AA25" i="12"/>
  <c r="W25" i="12"/>
  <c r="Q25" i="12"/>
  <c r="M25" i="12"/>
  <c r="G25" i="12"/>
  <c r="AA24" i="12"/>
  <c r="W24" i="12"/>
  <c r="Q24" i="12"/>
  <c r="M24" i="12"/>
  <c r="G24" i="12"/>
  <c r="AA23" i="12"/>
  <c r="W23" i="12"/>
  <c r="Q23" i="12"/>
  <c r="M23" i="12"/>
  <c r="G23" i="12"/>
  <c r="AA22" i="12"/>
  <c r="W22" i="12"/>
  <c r="Q22" i="12"/>
  <c r="M22" i="12"/>
  <c r="G22" i="12"/>
  <c r="AA21" i="12"/>
  <c r="W21" i="12"/>
  <c r="Q21" i="12"/>
  <c r="M21" i="12"/>
  <c r="G21" i="12"/>
  <c r="AA20" i="12"/>
  <c r="W20" i="12"/>
  <c r="Q20" i="12"/>
  <c r="M20" i="12"/>
  <c r="G20" i="12"/>
  <c r="AA19" i="12"/>
  <c r="W19" i="12"/>
  <c r="Q19" i="12"/>
  <c r="M19" i="12"/>
  <c r="G19" i="12"/>
  <c r="AA18" i="12"/>
  <c r="W18" i="12"/>
  <c r="Q18" i="12"/>
  <c r="M18" i="12"/>
  <c r="G18" i="12"/>
  <c r="AA17" i="12"/>
  <c r="W17" i="12"/>
  <c r="Q17" i="12"/>
  <c r="M17" i="12"/>
  <c r="G17" i="12"/>
  <c r="AA16" i="12"/>
  <c r="W16" i="12"/>
  <c r="Q16" i="12"/>
  <c r="M16" i="12"/>
  <c r="G16" i="12"/>
  <c r="AA15" i="12"/>
  <c r="W15" i="12"/>
  <c r="Q15" i="12"/>
  <c r="M15" i="12"/>
  <c r="G15" i="12"/>
  <c r="AA14" i="12"/>
  <c r="W14" i="12"/>
  <c r="Q14" i="12"/>
  <c r="M14" i="12"/>
  <c r="G14" i="12"/>
  <c r="AA13" i="12"/>
  <c r="W13" i="12"/>
  <c r="Q13" i="12"/>
  <c r="M13" i="12"/>
  <c r="G13" i="12"/>
  <c r="AA12" i="12"/>
  <c r="W12" i="12"/>
  <c r="Q12" i="12"/>
  <c r="M12" i="12"/>
  <c r="G12" i="12"/>
  <c r="AA11" i="12"/>
  <c r="W11" i="12"/>
  <c r="Q11" i="12"/>
  <c r="M11" i="12"/>
  <c r="G11" i="12"/>
  <c r="AA10" i="12"/>
  <c r="W10" i="12"/>
  <c r="Q10" i="12"/>
  <c r="M10" i="12"/>
  <c r="G10" i="12"/>
  <c r="AA9" i="12"/>
  <c r="W9" i="12"/>
  <c r="Q9" i="12"/>
  <c r="M9" i="12"/>
  <c r="G9" i="12"/>
  <c r="AA8" i="12"/>
  <c r="W8" i="12"/>
  <c r="Q8" i="12"/>
  <c r="M8" i="12"/>
  <c r="G8" i="12"/>
  <c r="AA7" i="12"/>
  <c r="W7" i="12"/>
  <c r="Q7" i="12"/>
  <c r="M7" i="12"/>
  <c r="G7" i="12"/>
  <c r="AA6" i="12"/>
  <c r="W6" i="12"/>
  <c r="Q6" i="12"/>
  <c r="M6" i="12"/>
  <c r="G6" i="12"/>
  <c r="AA5" i="12"/>
  <c r="W5" i="12"/>
  <c r="Q5" i="12"/>
  <c r="M5" i="12"/>
  <c r="G5" i="12"/>
  <c r="AA4" i="12"/>
  <c r="W4" i="12"/>
  <c r="Q4" i="12"/>
  <c r="M4" i="12"/>
  <c r="G4" i="12"/>
  <c r="AA3" i="12"/>
  <c r="W3" i="12"/>
  <c r="Q3" i="12"/>
  <c r="M3" i="12"/>
  <c r="G3" i="12"/>
  <c r="B41" i="9"/>
  <c r="AD34" i="9"/>
  <c r="S35" i="15" l="1"/>
  <c r="S36" i="15" s="1"/>
  <c r="S38" i="15" s="1"/>
  <c r="AC35" i="15"/>
  <c r="R7" i="12"/>
  <c r="AB7" i="12" s="1"/>
  <c r="AC7" i="12" s="1"/>
  <c r="R11" i="12"/>
  <c r="AB11" i="12" s="1"/>
  <c r="AC11" i="12" s="1"/>
  <c r="R15" i="12"/>
  <c r="AB15" i="12" s="1"/>
  <c r="AC15" i="12" s="1"/>
  <c r="R19" i="12"/>
  <c r="AB19" i="12" s="1"/>
  <c r="AC19" i="12" s="1"/>
  <c r="R23" i="12"/>
  <c r="AB23" i="12" s="1"/>
  <c r="AC23" i="12" s="1"/>
  <c r="R27" i="12"/>
  <c r="AB27" i="12" s="1"/>
  <c r="AC27" i="12" s="1"/>
  <c r="R31" i="12"/>
  <c r="AB31" i="12" s="1"/>
  <c r="AC31" i="12" s="1"/>
  <c r="AA34" i="12"/>
  <c r="AA35" i="12" s="1"/>
  <c r="AA36" i="12" s="1"/>
  <c r="AA38" i="12" s="1"/>
  <c r="W34" i="12"/>
  <c r="W35" i="12" s="1"/>
  <c r="R5" i="12"/>
  <c r="AB5" i="12" s="1"/>
  <c r="AC5" i="12" s="1"/>
  <c r="R9" i="12"/>
  <c r="AB9" i="12" s="1"/>
  <c r="AC9" i="12" s="1"/>
  <c r="R13" i="12"/>
  <c r="AB13" i="12" s="1"/>
  <c r="AC13" i="12" s="1"/>
  <c r="R17" i="12"/>
  <c r="AB17" i="12" s="1"/>
  <c r="AC17" i="12" s="1"/>
  <c r="R21" i="12"/>
  <c r="AB21" i="12" s="1"/>
  <c r="AC21" i="12" s="1"/>
  <c r="R25" i="12"/>
  <c r="AB25" i="12" s="1"/>
  <c r="AC25" i="12" s="1"/>
  <c r="R29" i="12"/>
  <c r="AB29" i="12" s="1"/>
  <c r="AC29" i="12" s="1"/>
  <c r="M34" i="12"/>
  <c r="M35" i="12" s="1"/>
  <c r="M36" i="12" s="1"/>
  <c r="M38" i="12" s="1"/>
  <c r="R10" i="12"/>
  <c r="AB10" i="12" s="1"/>
  <c r="AC10" i="12" s="1"/>
  <c r="R14" i="12"/>
  <c r="AB14" i="12" s="1"/>
  <c r="AC14" i="12" s="1"/>
  <c r="R18" i="12"/>
  <c r="AB18" i="12" s="1"/>
  <c r="AC18" i="12" s="1"/>
  <c r="R22" i="12"/>
  <c r="AB22" i="12" s="1"/>
  <c r="AC22" i="12" s="1"/>
  <c r="R26" i="12"/>
  <c r="AB26" i="12" s="1"/>
  <c r="AC26" i="12" s="1"/>
  <c r="R30" i="12"/>
  <c r="AB30" i="12" s="1"/>
  <c r="AC30" i="12" s="1"/>
  <c r="G34" i="12"/>
  <c r="G35" i="12" s="1"/>
  <c r="G36" i="12" s="1"/>
  <c r="G38" i="12" s="1"/>
  <c r="Q34" i="12"/>
  <c r="Q35" i="12" s="1"/>
  <c r="Q36" i="12" s="1"/>
  <c r="Q38" i="12" s="1"/>
  <c r="R4" i="12"/>
  <c r="AB4" i="12" s="1"/>
  <c r="AC4" i="12" s="1"/>
  <c r="R6" i="12"/>
  <c r="AB6" i="12" s="1"/>
  <c r="AC6" i="12" s="1"/>
  <c r="R8" i="12"/>
  <c r="AB8" i="12" s="1"/>
  <c r="AC8" i="12" s="1"/>
  <c r="R12" i="12"/>
  <c r="AB12" i="12" s="1"/>
  <c r="AC12" i="12" s="1"/>
  <c r="R16" i="12"/>
  <c r="AB16" i="12" s="1"/>
  <c r="AC16" i="12" s="1"/>
  <c r="R20" i="12"/>
  <c r="AB20" i="12" s="1"/>
  <c r="AC20" i="12" s="1"/>
  <c r="R24" i="12"/>
  <c r="AB24" i="12" s="1"/>
  <c r="AC24" i="12" s="1"/>
  <c r="R28" i="12"/>
  <c r="AB28" i="12" s="1"/>
  <c r="AC28" i="12" s="1"/>
  <c r="R32" i="12"/>
  <c r="AB32" i="12" s="1"/>
  <c r="AC32" i="12" s="1"/>
  <c r="R3" i="12"/>
  <c r="AB3" i="12" s="1"/>
  <c r="AC3" i="12" s="1"/>
  <c r="AD36" i="9"/>
  <c r="D41" i="15" l="1"/>
  <c r="D40" i="15"/>
  <c r="AC36" i="12"/>
  <c r="R34" i="12"/>
  <c r="N8" i="9"/>
  <c r="R35" i="12" l="1"/>
  <c r="R36" i="12" s="1"/>
  <c r="R38" i="12" s="1"/>
  <c r="AB34" i="12"/>
  <c r="C40" i="12" s="1"/>
  <c r="AC38" i="12"/>
  <c r="B40" i="9"/>
  <c r="B41" i="4"/>
  <c r="AA33" i="9"/>
  <c r="W33" i="9"/>
  <c r="R33" i="9"/>
  <c r="N33" i="9"/>
  <c r="H33" i="9"/>
  <c r="AA32" i="9"/>
  <c r="W32" i="9"/>
  <c r="R32" i="9"/>
  <c r="N32" i="9"/>
  <c r="H32" i="9"/>
  <c r="AA31" i="9"/>
  <c r="W31" i="9"/>
  <c r="R31" i="9"/>
  <c r="N31" i="9"/>
  <c r="H31" i="9"/>
  <c r="AA30" i="9"/>
  <c r="W30" i="9"/>
  <c r="R30" i="9"/>
  <c r="N30" i="9"/>
  <c r="H30" i="9"/>
  <c r="AA29" i="9"/>
  <c r="W29" i="9"/>
  <c r="R29" i="9"/>
  <c r="N29" i="9"/>
  <c r="H29" i="9"/>
  <c r="AA28" i="9"/>
  <c r="W28" i="9"/>
  <c r="R28" i="9"/>
  <c r="N28" i="9"/>
  <c r="H28" i="9"/>
  <c r="AA27" i="9"/>
  <c r="W27" i="9"/>
  <c r="R27" i="9"/>
  <c r="N27" i="9"/>
  <c r="H27" i="9"/>
  <c r="AA26" i="9"/>
  <c r="W26" i="9"/>
  <c r="R26" i="9"/>
  <c r="N26" i="9"/>
  <c r="H26" i="9"/>
  <c r="AA25" i="9"/>
  <c r="W25" i="9"/>
  <c r="R25" i="9"/>
  <c r="N25" i="9"/>
  <c r="H25" i="9"/>
  <c r="AA24" i="9"/>
  <c r="W24" i="9"/>
  <c r="R24" i="9"/>
  <c r="N24" i="9"/>
  <c r="H24" i="9"/>
  <c r="AA23" i="9"/>
  <c r="W23" i="9"/>
  <c r="R23" i="9"/>
  <c r="N23" i="9"/>
  <c r="H23" i="9"/>
  <c r="AA22" i="9"/>
  <c r="W22" i="9"/>
  <c r="R22" i="9"/>
  <c r="N22" i="9"/>
  <c r="H22" i="9"/>
  <c r="AA21" i="9"/>
  <c r="W21" i="9"/>
  <c r="R21" i="9"/>
  <c r="N21" i="9"/>
  <c r="H21" i="9"/>
  <c r="AA20" i="9"/>
  <c r="W20" i="9"/>
  <c r="R20" i="9"/>
  <c r="N20" i="9"/>
  <c r="H20" i="9"/>
  <c r="AA19" i="9"/>
  <c r="W19" i="9"/>
  <c r="R19" i="9"/>
  <c r="N19" i="9"/>
  <c r="H19" i="9"/>
  <c r="AA18" i="9"/>
  <c r="W18" i="9"/>
  <c r="R18" i="9"/>
  <c r="N18" i="9"/>
  <c r="H18" i="9"/>
  <c r="AA17" i="9"/>
  <c r="W17" i="9"/>
  <c r="R17" i="9"/>
  <c r="N17" i="9"/>
  <c r="H17" i="9"/>
  <c r="AA16" i="9"/>
  <c r="W16" i="9"/>
  <c r="R16" i="9"/>
  <c r="N16" i="9"/>
  <c r="H16" i="9"/>
  <c r="AA15" i="9"/>
  <c r="W15" i="9"/>
  <c r="R15" i="9"/>
  <c r="N15" i="9"/>
  <c r="H15" i="9"/>
  <c r="AA14" i="9"/>
  <c r="W14" i="9"/>
  <c r="R14" i="9"/>
  <c r="N14" i="9"/>
  <c r="H14" i="9"/>
  <c r="AA13" i="9"/>
  <c r="W13" i="9"/>
  <c r="R13" i="9"/>
  <c r="N13" i="9"/>
  <c r="H13" i="9"/>
  <c r="AA12" i="9"/>
  <c r="W12" i="9"/>
  <c r="R12" i="9"/>
  <c r="N12" i="9"/>
  <c r="H12" i="9"/>
  <c r="AA11" i="9"/>
  <c r="W11" i="9"/>
  <c r="R11" i="9"/>
  <c r="N11" i="9"/>
  <c r="H11" i="9"/>
  <c r="AA10" i="9"/>
  <c r="W10" i="9"/>
  <c r="R10" i="9"/>
  <c r="N10" i="9"/>
  <c r="H10" i="9"/>
  <c r="AA9" i="9"/>
  <c r="W9" i="9"/>
  <c r="R9" i="9"/>
  <c r="N9" i="9"/>
  <c r="H9" i="9"/>
  <c r="AA8" i="9"/>
  <c r="W8" i="9"/>
  <c r="R8" i="9"/>
  <c r="H8" i="9"/>
  <c r="AA7" i="9"/>
  <c r="W7" i="9"/>
  <c r="R7" i="9"/>
  <c r="N7" i="9"/>
  <c r="H7" i="9"/>
  <c r="AA6" i="9"/>
  <c r="W6" i="9"/>
  <c r="R6" i="9"/>
  <c r="N6" i="9"/>
  <c r="H6" i="9"/>
  <c r="AA5" i="9"/>
  <c r="W5" i="9"/>
  <c r="R5" i="9"/>
  <c r="N5" i="9"/>
  <c r="H5" i="9"/>
  <c r="AA4" i="9"/>
  <c r="W4" i="9"/>
  <c r="R4" i="9"/>
  <c r="N4" i="9"/>
  <c r="H4" i="9"/>
  <c r="AA3" i="9"/>
  <c r="W3" i="9"/>
  <c r="R3" i="9"/>
  <c r="N3" i="9"/>
  <c r="H3" i="9"/>
  <c r="J30" i="4"/>
  <c r="J29" i="4"/>
  <c r="W34" i="9" l="1"/>
  <c r="W35" i="9" s="1"/>
  <c r="AB35" i="12"/>
  <c r="C41" i="12"/>
  <c r="D41" i="12" s="1"/>
  <c r="D40" i="12"/>
  <c r="S22" i="9"/>
  <c r="R34" i="9"/>
  <c r="R35" i="9" s="1"/>
  <c r="R36" i="9" s="1"/>
  <c r="S16" i="9"/>
  <c r="AB16" i="9" s="1"/>
  <c r="AC16" i="9" s="1"/>
  <c r="S20" i="9"/>
  <c r="AB20" i="9" s="1"/>
  <c r="AC20" i="9" s="1"/>
  <c r="S28" i="9"/>
  <c r="AB28" i="9" s="1"/>
  <c r="AC28" i="9" s="1"/>
  <c r="S32" i="9"/>
  <c r="AB32" i="9" s="1"/>
  <c r="AC32" i="9" s="1"/>
  <c r="H34" i="9"/>
  <c r="H35" i="9" s="1"/>
  <c r="H36" i="9" s="1"/>
  <c r="S10" i="9"/>
  <c r="AB10" i="9" s="1"/>
  <c r="AC10" i="9" s="1"/>
  <c r="S18" i="9"/>
  <c r="S26" i="9"/>
  <c r="AB26" i="9" s="1"/>
  <c r="AC26" i="9" s="1"/>
  <c r="AB22" i="9"/>
  <c r="AC22" i="9" s="1"/>
  <c r="AA34" i="9"/>
  <c r="AA35" i="9" s="1"/>
  <c r="AA36" i="9" s="1"/>
  <c r="AB18" i="9"/>
  <c r="AC18" i="9" s="1"/>
  <c r="S25" i="9"/>
  <c r="AB25" i="9" s="1"/>
  <c r="AC25" i="9" s="1"/>
  <c r="S15" i="9"/>
  <c r="AB15" i="9" s="1"/>
  <c r="AC15" i="9" s="1"/>
  <c r="S11" i="9"/>
  <c r="AB11" i="9" s="1"/>
  <c r="AC11" i="9" s="1"/>
  <c r="S23" i="9"/>
  <c r="AB23" i="9" s="1"/>
  <c r="AC23" i="9" s="1"/>
  <c r="S31" i="9"/>
  <c r="AB31" i="9" s="1"/>
  <c r="AC31" i="9" s="1"/>
  <c r="S4" i="9"/>
  <c r="AB4" i="9" s="1"/>
  <c r="AC4" i="9" s="1"/>
  <c r="S8" i="9"/>
  <c r="AB8" i="9" s="1"/>
  <c r="AC8" i="9" s="1"/>
  <c r="S19" i="9"/>
  <c r="AB19" i="9" s="1"/>
  <c r="AC19" i="9" s="1"/>
  <c r="S27" i="9"/>
  <c r="AB27" i="9" s="1"/>
  <c r="AC27" i="9" s="1"/>
  <c r="S30" i="9"/>
  <c r="AB30" i="9" s="1"/>
  <c r="AC30" i="9" s="1"/>
  <c r="S6" i="9"/>
  <c r="AB6" i="9" s="1"/>
  <c r="AC6" i="9" s="1"/>
  <c r="S7" i="9"/>
  <c r="AB7" i="9" s="1"/>
  <c r="AC7" i="9" s="1"/>
  <c r="S17" i="9"/>
  <c r="AB17" i="9" s="1"/>
  <c r="AC17" i="9" s="1"/>
  <c r="S5" i="9"/>
  <c r="AB5" i="9" s="1"/>
  <c r="AC5" i="9" s="1"/>
  <c r="S12" i="9"/>
  <c r="AB12" i="9" s="1"/>
  <c r="AC12" i="9" s="1"/>
  <c r="S33" i="9"/>
  <c r="AB33" i="9" s="1"/>
  <c r="AC33" i="9" s="1"/>
  <c r="S9" i="9"/>
  <c r="AB9" i="9" s="1"/>
  <c r="AC9" i="9" s="1"/>
  <c r="S13" i="9"/>
  <c r="AB13" i="9" s="1"/>
  <c r="AC13" i="9" s="1"/>
  <c r="S24" i="9"/>
  <c r="AB24" i="9" s="1"/>
  <c r="AC24" i="9" s="1"/>
  <c r="N34" i="9"/>
  <c r="N35" i="9" s="1"/>
  <c r="N36" i="9" s="1"/>
  <c r="S14" i="9"/>
  <c r="AB14" i="9" s="1"/>
  <c r="AC14" i="9" s="1"/>
  <c r="S21" i="9"/>
  <c r="AB21" i="9" s="1"/>
  <c r="AC21" i="9" s="1"/>
  <c r="S29" i="9"/>
  <c r="AB29" i="9" s="1"/>
  <c r="AC29" i="9" s="1"/>
  <c r="S3" i="9"/>
  <c r="AB3" i="9" s="1"/>
  <c r="AC3" i="9" s="1"/>
  <c r="R38" i="9" l="1"/>
  <c r="AA38" i="9"/>
  <c r="AC34" i="9"/>
  <c r="N38" i="9"/>
  <c r="H38" i="9"/>
  <c r="S34" i="9"/>
  <c r="AB34" i="9" s="1"/>
  <c r="S28" i="4"/>
  <c r="AA32" i="8"/>
  <c r="W32" i="8"/>
  <c r="R32" i="8"/>
  <c r="N32" i="8"/>
  <c r="H32" i="8"/>
  <c r="AA31" i="8"/>
  <c r="W31" i="8"/>
  <c r="R31" i="8"/>
  <c r="N31" i="8"/>
  <c r="H31" i="8"/>
  <c r="AA30" i="8"/>
  <c r="W30" i="8"/>
  <c r="R30" i="8"/>
  <c r="N30" i="8"/>
  <c r="H30" i="8"/>
  <c r="AA29" i="8"/>
  <c r="W29" i="8"/>
  <c r="R29" i="8"/>
  <c r="N29" i="8"/>
  <c r="H29" i="8"/>
  <c r="AA28" i="8"/>
  <c r="W28" i="8"/>
  <c r="R28" i="8"/>
  <c r="N28" i="8"/>
  <c r="H28" i="8"/>
  <c r="AA27" i="8"/>
  <c r="W27" i="8"/>
  <c r="R27" i="8"/>
  <c r="N27" i="8"/>
  <c r="H27" i="8"/>
  <c r="AA26" i="8"/>
  <c r="W26" i="8"/>
  <c r="R26" i="8"/>
  <c r="N26" i="8"/>
  <c r="H26" i="8"/>
  <c r="AA25" i="8"/>
  <c r="W25" i="8"/>
  <c r="R25" i="8"/>
  <c r="J25" i="8"/>
  <c r="N25" i="8" s="1"/>
  <c r="H25" i="8"/>
  <c r="AA24" i="8"/>
  <c r="W24" i="8"/>
  <c r="R24" i="8"/>
  <c r="N24" i="8"/>
  <c r="H24" i="8"/>
  <c r="AA23" i="8"/>
  <c r="W23" i="8"/>
  <c r="R23" i="8"/>
  <c r="N23" i="8"/>
  <c r="H23" i="8"/>
  <c r="AA22" i="8"/>
  <c r="W22" i="8"/>
  <c r="R22" i="8"/>
  <c r="N22" i="8"/>
  <c r="H22" i="8"/>
  <c r="AA21" i="8"/>
  <c r="W21" i="8"/>
  <c r="R21" i="8"/>
  <c r="N21" i="8"/>
  <c r="H21" i="8"/>
  <c r="AA20" i="8"/>
  <c r="W20" i="8"/>
  <c r="R20" i="8"/>
  <c r="N20" i="8"/>
  <c r="H20" i="8"/>
  <c r="AA19" i="8"/>
  <c r="W19" i="8"/>
  <c r="R19" i="8"/>
  <c r="J19" i="8"/>
  <c r="N19" i="8" s="1"/>
  <c r="H19" i="8"/>
  <c r="AA18" i="8"/>
  <c r="W18" i="8"/>
  <c r="R18" i="8"/>
  <c r="N18" i="8"/>
  <c r="H18" i="8"/>
  <c r="AA17" i="8"/>
  <c r="W17" i="8"/>
  <c r="R17" i="8"/>
  <c r="N17" i="8"/>
  <c r="H17" i="8"/>
  <c r="AA16" i="8"/>
  <c r="W16" i="8"/>
  <c r="R16" i="8"/>
  <c r="N16" i="8"/>
  <c r="H16" i="8"/>
  <c r="AA15" i="8"/>
  <c r="W15" i="8"/>
  <c r="R15" i="8"/>
  <c r="N15" i="8"/>
  <c r="H15" i="8"/>
  <c r="AA14" i="8"/>
  <c r="W14" i="8"/>
  <c r="R14" i="8"/>
  <c r="M14" i="8"/>
  <c r="N14" i="8" s="1"/>
  <c r="H14" i="8"/>
  <c r="AA13" i="8"/>
  <c r="W13" i="8"/>
  <c r="O13" i="8"/>
  <c r="R13" i="8" s="1"/>
  <c r="K13" i="8"/>
  <c r="N13" i="8" s="1"/>
  <c r="H13" i="8"/>
  <c r="X12" i="8"/>
  <c r="AA12" i="8" s="1"/>
  <c r="W12" i="8"/>
  <c r="R12" i="8"/>
  <c r="N12" i="8"/>
  <c r="H12" i="8"/>
  <c r="AA11" i="8"/>
  <c r="W11" i="8"/>
  <c r="R11" i="8"/>
  <c r="N11" i="8"/>
  <c r="H11" i="8"/>
  <c r="AA10" i="8"/>
  <c r="W10" i="8"/>
  <c r="R10" i="8"/>
  <c r="J10" i="8"/>
  <c r="N10" i="8" s="1"/>
  <c r="H10" i="8"/>
  <c r="AA9" i="8"/>
  <c r="W9" i="8"/>
  <c r="R9" i="8"/>
  <c r="N9" i="8"/>
  <c r="H9" i="8"/>
  <c r="AA8" i="8"/>
  <c r="W8" i="8"/>
  <c r="R8" i="8"/>
  <c r="N8" i="8"/>
  <c r="H8" i="8"/>
  <c r="AA7" i="8"/>
  <c r="W7" i="8"/>
  <c r="R7" i="8"/>
  <c r="J7" i="8"/>
  <c r="N7" i="8" s="1"/>
  <c r="H7" i="8"/>
  <c r="AA6" i="8"/>
  <c r="W6" i="8"/>
  <c r="R6" i="8"/>
  <c r="N6" i="8"/>
  <c r="H6" i="8"/>
  <c r="AA5" i="8"/>
  <c r="W5" i="8"/>
  <c r="R5" i="8"/>
  <c r="N5" i="8"/>
  <c r="H5" i="8"/>
  <c r="AA4" i="8"/>
  <c r="W4" i="8"/>
  <c r="R4" i="8"/>
  <c r="N4" i="8"/>
  <c r="H4" i="8"/>
  <c r="AA3" i="8"/>
  <c r="W3" i="8"/>
  <c r="R3" i="8"/>
  <c r="N3" i="8"/>
  <c r="H3" i="8"/>
  <c r="S12" i="8" l="1"/>
  <c r="S11" i="8"/>
  <c r="AB11" i="8" s="1"/>
  <c r="S5" i="8"/>
  <c r="AB5" i="8" s="1"/>
  <c r="S27" i="8"/>
  <c r="AB27" i="8" s="1"/>
  <c r="S31" i="8"/>
  <c r="AB31" i="8" s="1"/>
  <c r="S21" i="8"/>
  <c r="AB21" i="8" s="1"/>
  <c r="S25" i="8"/>
  <c r="AB25" i="8" s="1"/>
  <c r="W35" i="8"/>
  <c r="W36" i="8" s="1"/>
  <c r="S8" i="8"/>
  <c r="AB8" i="8" s="1"/>
  <c r="S9" i="8"/>
  <c r="AB9" i="8" s="1"/>
  <c r="S17" i="8"/>
  <c r="AB17" i="8" s="1"/>
  <c r="S18" i="8"/>
  <c r="AB18" i="8" s="1"/>
  <c r="S28" i="8"/>
  <c r="AB28" i="8" s="1"/>
  <c r="R35" i="8"/>
  <c r="R36" i="8" s="1"/>
  <c r="AB12" i="8"/>
  <c r="H35" i="8"/>
  <c r="H36" i="8" s="1"/>
  <c r="AA35" i="8"/>
  <c r="AA36" i="8" s="1"/>
  <c r="S6" i="8"/>
  <c r="AB6" i="8" s="1"/>
  <c r="S13" i="8"/>
  <c r="AB13" i="8" s="1"/>
  <c r="S22" i="8"/>
  <c r="AB22" i="8" s="1"/>
  <c r="S23" i="8"/>
  <c r="AB23" i="8" s="1"/>
  <c r="S26" i="8"/>
  <c r="AB26" i="8" s="1"/>
  <c r="S29" i="8"/>
  <c r="AB29" i="8" s="1"/>
  <c r="S32" i="8"/>
  <c r="AB32" i="8" s="1"/>
  <c r="N35" i="8"/>
  <c r="N36" i="8" s="1"/>
  <c r="S4" i="8"/>
  <c r="AB4" i="8" s="1"/>
  <c r="S7" i="8"/>
  <c r="AB7" i="8" s="1"/>
  <c r="S15" i="8"/>
  <c r="AB15" i="8" s="1"/>
  <c r="S16" i="8"/>
  <c r="AB16" i="8" s="1"/>
  <c r="S20" i="8"/>
  <c r="AB20" i="8" s="1"/>
  <c r="S24" i="8"/>
  <c r="AB24" i="8" s="1"/>
  <c r="S30" i="8"/>
  <c r="AB30" i="8" s="1"/>
  <c r="AC36" i="9"/>
  <c r="S35" i="9"/>
  <c r="S36" i="9" s="1"/>
  <c r="S14" i="8"/>
  <c r="AB14" i="8" s="1"/>
  <c r="S10" i="8"/>
  <c r="AB10" i="8" s="1"/>
  <c r="S19" i="8"/>
  <c r="AB19" i="8" s="1"/>
  <c r="S3" i="8"/>
  <c r="AC38" i="9" l="1"/>
  <c r="AE36" i="9"/>
  <c r="S38" i="9"/>
  <c r="AC35" i="9"/>
  <c r="C40" i="9" s="1"/>
  <c r="C41" i="9" s="1"/>
  <c r="D41" i="9" s="1"/>
  <c r="AB35" i="9"/>
  <c r="AB3" i="8"/>
  <c r="AB35" i="8" s="1"/>
  <c r="AB36" i="8" s="1"/>
  <c r="S35" i="8"/>
  <c r="S36" i="8" s="1"/>
  <c r="J25" i="4"/>
  <c r="B40" i="4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H9" i="4"/>
  <c r="T9" i="4" s="1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29" i="4" l="1"/>
  <c r="T33" i="4"/>
  <c r="AD33" i="4" s="1"/>
  <c r="AE33" i="4" s="1"/>
  <c r="X34" i="4"/>
  <c r="X35" i="4" s="1"/>
  <c r="X36" i="4" s="1"/>
  <c r="X38" i="4" s="1"/>
  <c r="T19" i="4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I16" i="1"/>
  <c r="T36" i="4" l="1"/>
  <c r="T38" i="4" s="1"/>
  <c r="D40" i="4"/>
  <c r="C41" i="4"/>
  <c r="D41" i="4" s="1"/>
  <c r="J15" i="1"/>
  <c r="M15" i="1" l="1"/>
  <c r="M12" i="1" l="1"/>
  <c r="D16" i="2"/>
  <c r="C16" i="2"/>
  <c r="J11" i="1"/>
  <c r="J6" i="1" l="1"/>
  <c r="M5" i="1" l="1"/>
  <c r="N8" i="2" l="1"/>
  <c r="J5" i="1"/>
  <c r="J4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7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W35" i="1" s="1"/>
  <c r="W36" i="1" s="1"/>
  <c r="R3" i="1"/>
  <c r="N3" i="1"/>
  <c r="H3" i="1"/>
  <c r="AB34" i="1" l="1"/>
  <c r="R34" i="1"/>
  <c r="H34" i="1"/>
  <c r="N34" i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N35" i="1" l="1"/>
  <c r="N36" i="1" s="1"/>
  <c r="N37" i="1"/>
  <c r="H35" i="1"/>
  <c r="H36" i="1" s="1"/>
  <c r="H37" i="1"/>
  <c r="R35" i="1"/>
  <c r="R36" i="1" s="1"/>
  <c r="R37" i="1"/>
  <c r="AB35" i="1"/>
  <c r="AB36" i="1" s="1"/>
  <c r="AB37" i="1"/>
  <c r="S34" i="1"/>
  <c r="AD34" i="1"/>
  <c r="S35" i="1" l="1"/>
  <c r="S36" i="1" s="1"/>
  <c r="S37" i="1"/>
  <c r="AC34" i="1"/>
  <c r="A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4" authorId="0" shapeId="0" xr:uid="{EF0F9340-4F8A-4FC8-9D14-22669B1C92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부모님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올라오심
</t>
        </r>
      </text>
    </comment>
    <comment ref="A5" authorId="0" shapeId="0" xr:uid="{4B800FCD-5D1D-4706-960B-8614E8ED2A4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burning again!
</t>
        </r>
      </text>
    </comment>
    <comment ref="A7" authorId="0" shapeId="0" xr:uid="{4C6C93C2-6756-4782-AFD4-79C1FBBF1A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아점저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8" authorId="0" shapeId="0" xr:uid="{E89472CC-3822-4D04-90D5-A35B065A7AE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>...</t>
        </r>
      </text>
    </comment>
    <comment ref="A11" authorId="0" shapeId="0" xr:uid="{C2D193B0-6F4A-4364-89D6-E1E5B2CFB59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집들이
</t>
        </r>
      </text>
    </comment>
    <comment ref="A14" authorId="0" shapeId="0" xr:uid="{39AB8818-7D5A-48C5-898B-179E105DDBA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restart
</t>
        </r>
      </text>
    </comment>
    <comment ref="A15" authorId="0" shapeId="0" xr:uid="{4A74ECEA-A9EB-4843-912A-4993CF86D74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>)</t>
        </r>
      </text>
    </comment>
    <comment ref="A16" authorId="0" shapeId="0" xr:uid="{FA0B2096-DF81-48B3-BE67-5A3608C900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일어남
</t>
        </r>
      </text>
    </comment>
    <comment ref="A20" authorId="0" shapeId="0" xr:uid="{5043E46E-A6D1-474A-B406-47D0D7D7B75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중간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>~2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낮잠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~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awake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21" authorId="0" shapeId="0" xr:uid="{B86A6B63-A577-4C15-9CA3-D8231DE5459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중간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</text>
    </comment>
    <comment ref="A22" authorId="0" shapeId="0" xr:uid="{B92CF4A1-29BD-4C86-B38A-61B546A2C33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A33" authorId="0" shapeId="0" xr:uid="{F2932CB3-44CF-4A48-8B0A-1A8A2D82475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jdwdu</author>
  </authors>
  <commentList>
    <comment ref="L8" authorId="0" shapeId="0" xr:uid="{91251A00-14D3-43AE-A40A-0995BCCE50B1}">
      <text>
        <r>
          <rPr>
            <b/>
            <sz val="9"/>
            <color indexed="81"/>
            <rFont val="Tahoma"/>
            <family val="2"/>
          </rPr>
          <t xml:space="preserve">R data mining
</t>
        </r>
      </text>
    </comment>
    <comment ref="A12" authorId="0" shapeId="0" xr:uid="{1190F30D-799B-4DBA-AE1C-74D8CFD2B4C1}">
      <text>
        <r>
          <rPr>
            <b/>
            <sz val="9"/>
            <color indexed="81"/>
            <rFont val="돋움"/>
            <family val="3"/>
            <charset val="129"/>
          </rPr>
          <t xml:space="preserve">스터디커뮤니티행사
</t>
        </r>
      </text>
    </comment>
    <comment ref="A22" authorId="0" shapeId="0" xr:uid="{7045F225-F361-4D52-9087-AFB18E885DDD}">
      <text>
        <r>
          <rPr>
            <b/>
            <sz val="9"/>
            <color indexed="81"/>
            <rFont val="돋움"/>
            <family val="3"/>
            <charset val="129"/>
          </rPr>
          <t>이사</t>
        </r>
      </text>
    </comment>
    <comment ref="S24" authorId="0" shapeId="0" xr:uid="{AC15BCF0-D713-4054-AAE4-CB8C82D4E99F}">
      <text>
        <r>
          <rPr>
            <b/>
            <sz val="9"/>
            <color indexed="81"/>
            <rFont val="돋움"/>
            <family val="3"/>
            <charset val="129"/>
          </rPr>
          <t>팀노바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영상시청
</t>
        </r>
      </text>
    </comment>
    <comment ref="A26" authorId="0" shapeId="0" xr:uid="{0A52EDB6-BB2F-48C7-84B8-5F6AA2C406A1}">
      <text>
        <r>
          <rPr>
            <b/>
            <sz val="9"/>
            <color indexed="81"/>
            <rFont val="돋움"/>
            <family val="3"/>
            <charset val="129"/>
          </rPr>
          <t>발표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마무리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  <author>jdwdu</author>
  </authors>
  <commentList>
    <comment ref="B3" authorId="0" shapeId="0" xr:uid="{2F4C3EAB-4881-4AC1-890C-C24E2E0414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 xr:uid="{6C078E8D-2289-4DE3-8CE0-CB62CE9E701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 xr:uid="{D2882547-A4DF-4CF6-A12F-492185195DE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 xr:uid="{8F71D857-638B-4090-B075-0A372CB6202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9" authorId="1" shapeId="0" xr:uid="{607BE545-63A1-4874-8192-20DE7A61B301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L10" authorId="1" shapeId="0" xr:uid="{ED3DAA77-A8CD-43D6-A035-EE7E0E4C541E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댓글기능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12" authorId="0" shapeId="0" xr:uid="{69D5A30B-A58C-404F-9178-894278C7D8D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괜찮아짐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일어남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J18" authorId="0" shapeId="0" xr:uid="{999487F7-4760-4362-83B3-F0AE38BC5D5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A27" authorId="1" shapeId="0" xr:uid="{175C70AF-B6C5-446B-8568-B07DFB7D9251}">
      <text>
        <r>
          <rPr>
            <sz val="9"/>
            <color indexed="81"/>
            <rFont val="Tahoma"/>
            <family val="2"/>
          </rPr>
          <t xml:space="preserve">Turning Point!
Mind changed
</t>
        </r>
      </text>
    </comment>
    <comment ref="A28" authorId="1" shapeId="0" xr:uid="{BF9F9070-73B1-48E5-80CB-F3D4EDB64AFF}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잠</t>
        </r>
        <r>
          <rPr>
            <b/>
            <sz val="9"/>
            <color indexed="81"/>
            <rFont val="Tahoma"/>
            <family val="2"/>
          </rPr>
          <t xml:space="preserve"> +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일어남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A29" authorId="1" shapeId="0" xr:uid="{606ED873-8C93-4460-987B-EC0655170B59}">
      <text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기상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청소좀하고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스터디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아침시간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공부랑</t>
        </r>
        <r>
          <rPr>
            <b/>
            <sz val="9"/>
            <color indexed="81"/>
            <rFont val="Tahoma"/>
            <family val="2"/>
          </rPr>
          <t xml:space="preserve"> +</t>
        </r>
        <r>
          <rPr>
            <b/>
            <sz val="9"/>
            <color indexed="81"/>
            <rFont val="돋움"/>
            <family val="3"/>
            <charset val="129"/>
          </rPr>
          <t>유산소</t>
        </r>
      </text>
    </comment>
    <comment ref="A30" authorId="1" shapeId="0" xr:uid="{26B18DFB-EDBE-4456-BDE3-8C6F49840807}">
      <text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시부터</t>
        </r>
        <r>
          <rPr>
            <b/>
            <sz val="9"/>
            <color indexed="81"/>
            <rFont val="Tahoma"/>
            <family val="2"/>
          </rPr>
          <t>~ 9</t>
        </r>
        <r>
          <rPr>
            <b/>
            <sz val="9"/>
            <color indexed="81"/>
            <rFont val="돋움"/>
            <family val="3"/>
            <charset val="129"/>
          </rPr>
          <t xml:space="preserve">시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~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~
6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같음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시반에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기상함
</t>
        </r>
      </text>
    </comment>
    <comment ref="A31" authorId="0" shapeId="0" xr:uid="{9A8CF5E6-FFF4-458F-BB83-956DCB87A20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시인가</t>
        </r>
        <r>
          <rPr>
            <sz val="9"/>
            <color indexed="81"/>
            <rFont val="Tahoma"/>
            <family val="2"/>
          </rPr>
          <t>, 5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중간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자고
취침은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32" authorId="0" shapeId="0" xr:uid="{58C709DF-94BC-4AF7-845E-CE92ED403E9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40" authorId="0" shapeId="0" xr:uid="{32C4D61D-0EB7-49CE-A5C8-0DADD2C4B4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J3" authorId="0" shapeId="0" xr:uid="{51B50A28-B79E-4500-8A69-D71057085C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 xr:uid="{EE48A0C3-334F-4C5B-90D8-AA1F9966D34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 xr:uid="{FF8507FE-3687-4752-990C-BBFDC430B18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 xr:uid="{DC52EB42-A6DA-4760-9890-C3BB07CC3F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 xr:uid="{398DF878-37FD-42D6-98A5-49051A2510F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 xr:uid="{8F895D0D-4535-4DA0-B427-0ACAFDBF358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 xr:uid="{94286BCF-1FC8-4BCC-97AC-C9CF51CB6D9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 xr:uid="{7B0354BF-9B86-4231-A60A-D5A24E5209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 xr:uid="{13BFB1A7-ED7B-4CFE-856A-E77EB71E786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 xr:uid="{91EDE3A5-08D6-4E2C-9046-6C1CD3E55AB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 xr:uid="{2B8BFBA1-60CA-42BD-8321-04CB167BB7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 xr:uid="{2A9A28F8-2E8D-4C25-92CA-9280BC2C5F0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 xr:uid="{D8829256-1E6F-417B-B7D7-6161B1E2A68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 xr:uid="{4EAD6A5A-0E59-4861-AB62-BA6B009623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 xr:uid="{DC54BC3F-E829-4CFA-A1D4-84EA83D1A6B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 xr:uid="{67AD0059-3CA2-4587-BF3A-0E54F34831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 xr:uid="{6D3D75A0-2805-4372-9208-0C29F52B160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 xr:uid="{8CD43AB8-D930-4B3D-ACEE-1208CACC11C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 xr:uid="{716F79E7-EAE0-4A97-A852-2C481098B0C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 xr:uid="{101178E8-1920-40F8-81ED-CC92608CB1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 xr:uid="{7D75B509-63C3-4A41-92C7-D9A86E6345D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 xr:uid="{42B03B2C-545C-4438-968D-557CC8903FC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 xr:uid="{CBF34F6A-82FF-4087-AE63-0D0C1FA15C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 xr:uid="{4F250DCF-5F1E-4EC9-9D84-C0F28E399F2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 xr:uid="{9B1D3EF5-E8BA-4CD6-821B-4F23F9A082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 xr:uid="{96E2C7A3-2CF5-4741-8BA9-A55F894504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 xr:uid="{5B56E7DF-530E-4900-8D2A-0F87FCB70BC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 xr:uid="{9F4A07E3-AF3A-4479-91A6-825284064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 xr:uid="{39FDEE1B-6534-4A61-8851-3A6FA7742F9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 xr:uid="{9F6C039E-F71D-45AF-BA25-18753254042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 xr:uid="{E61D66CF-DC26-4313-92B4-8C2ADEB483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 xr:uid="{DE33838E-15F7-4407-9781-4AA7DA3655B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 xr:uid="{4FBC2384-213E-47D3-A79B-29167DCEC3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 xr:uid="{C8537167-468F-483D-BB10-3B3D7C4EFE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 xr:uid="{D673519B-98E0-456F-A148-2196C061592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 xr:uid="{5B3A7365-DF3A-4C73-8032-AA916F3EA5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 xr:uid="{B1520A27-B402-4B4C-A893-AB3E913EAD3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 xr:uid="{D0536561-0A44-4EB5-9BD3-8462277F8A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 xr:uid="{F7E99F67-CCC5-4C95-BF3F-B228DC1822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 xr:uid="{AEEDA80E-B26E-4503-AFA3-9CAFBAA412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 xr:uid="{0DCA0E95-B7A6-41CD-8AC2-EA0D64CB3B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 xr:uid="{3B45E0D9-DD68-4A4A-9F27-F22AE44089B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 xr:uid="{3F3F4B30-AD5F-4761-BA02-41E2BCAAD2A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 xr:uid="{79A62499-D797-430E-AEC8-229AC3E223D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 xr:uid="{4231858C-ADF2-49ED-881C-839BF8BD70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 xr:uid="{BC5BA025-9DF0-44BA-9232-D5D9B255A9C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 xr:uid="{31B968CE-EF9A-4B17-8676-29CEF606BF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 xr:uid="{C6072921-6659-4174-83ED-7BE7684854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 xr:uid="{F6CE9203-E520-4A2C-B85A-DE25FA224B1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 xr:uid="{85927A35-BC5E-4545-B0A0-A956D991948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 xr:uid="{3AE8065E-B55F-45FC-8E05-7C3FD93E326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 xr:uid="{3DB4021E-7269-4A26-9817-28D01D43A34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 xr:uid="{22CEB2F0-7CAC-445C-A0B9-8013C1E0E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 xr:uid="{5CE6C933-9EFE-4095-A070-49705325BA6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 xr:uid="{66957AEA-F49B-4C0D-ACD1-C8C0D31C045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 xr:uid="{63C5C65C-C935-452A-AC2F-7D907AE1BBF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 xr:uid="{8E53BF56-FC9C-4B71-BD70-68FBE989136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 xr:uid="{A81546FE-F980-4EE6-863F-5749BBAA627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 xr:uid="{EDAD8D05-49E0-4472-BF35-3E66CE0257E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 xr:uid="{F3205A68-88D2-4AEB-BC12-A2E2657349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0" authorId="0" shapeId="0" xr:uid="{DF65BBD9-901C-4477-B920-AF319607DB9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 xr:uid="{5DDB851D-1B1B-47C0-A161-4B8E2A94780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 xr:uid="{FAFE07F9-4E02-4CDC-95F8-0C8C15387A4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 xr:uid="{8D8567B8-12EA-4428-9210-C0322895BA4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9" authorId="0" shapeId="0" xr:uid="{C6F80F28-B938-483E-8178-F31736FC24F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3" authorId="0" shapeId="0" xr:uid="{8C1BCC96-B348-4D63-9F61-A2A2B3F5C7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4" authorId="0" shapeId="0" xr:uid="{085F9AD7-8FF7-4374-B6A6-35D1850E7E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7" authorId="0" shapeId="0" xr:uid="{973E2508-2675-42C4-A822-D88506A437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<sst xmlns="http://schemas.openxmlformats.org/spreadsheetml/2006/main" count="853" uniqueCount="269">
  <si>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</si>
  <si>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</si>
  <si>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</si>
  <si>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</si>
  <si>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</si>
  <si>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</si>
  <si>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</si>
  <si>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</si>
  <si>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</si>
  <si>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</si>
  <si>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</si>
  <si>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</si>
  <si>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</si>
  <si>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</si>
  <si>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</si>
  <si>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</si>
  <si>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</si>
  <si>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</si>
  <si>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</si>
  <si>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</si>
  <si>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</si>
  <si>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</si>
  <si>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</si>
  <si>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</si>
  <si>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</si>
  <si>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</si>
  <si>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</si>
  <si>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</si>
  <si>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</si>
  <si>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</si>
  <si>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</si>
  <si>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</si>
  <si>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</si>
  <si>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</si>
  <si>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</si>
  <si>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</si>
  <si>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</si>
  <si>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</si>
  <si>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</si>
  <si>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</si>
  <si>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</si>
  <si>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</si>
  <si>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</si>
  <si>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</si>
  <si>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</si>
  <si>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</si>
  <si>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</si>
  <si>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</si>
  <si>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</si>
  <si>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</si>
  <si>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</si>
  <si>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</si>
  <si>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</si>
  <si>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</si>
  <si>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</si>
  <si>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</si>
  <si>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</si>
  <si>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</si>
  <si>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</si>
  <si>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</si>
  <si>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</si>
  <si>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</si>
  <si>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</si>
  <si>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</si>
  <si>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</si>
  <si>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</si>
  <si>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</si>
  <si>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</si>
  <si>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</si>
  <si>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</si>
  <si>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</si>
  <si>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</si>
  <si>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</si>
  <si>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</si>
  <si>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</si>
  <si>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</si>
  <si>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</si>
  <si>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</si>
  <si>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</si>
  <si>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</si>
  <si>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</si>
  <si>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</si>
  <si>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</si>
  <si>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</si>
  <si>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</si>
  <si>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</si>
  <si>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</si>
  <si>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</si>
  <si>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Study</t>
    <phoneticPr fontId="3" type="noConversion"/>
  </si>
  <si>
    <t>Coding</t>
    <phoneticPr fontId="3" type="noConversion"/>
  </si>
  <si>
    <t>노래도 넣어야하나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</si>
  <si>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</si>
  <si>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</si>
  <si>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</si>
  <si>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</si>
  <si>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</si>
  <si>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</si>
  <si>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</si>
  <si>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</si>
  <si>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</si>
  <si>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</si>
  <si>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</si>
  <si>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</si>
  <si>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</si>
  <si>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</si>
  <si>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</si>
  <si>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</si>
  <si>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</si>
  <si>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</si>
  <si>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</si>
  <si>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</si>
  <si>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</si>
  <si>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</si>
  <si>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</si>
  <si>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</si>
  <si>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</si>
  <si>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</si>
  <si>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</si>
  <si>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</si>
  <si>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</si>
  <si>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</si>
  <si>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</si>
  <si>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</si>
  <si>
    <t>기타</t>
    <phoneticPr fontId="3" type="noConversion"/>
  </si>
  <si>
    <t>출처</t>
    <phoneticPr fontId="3" type="noConversion"/>
  </si>
  <si>
    <t>라이프니츠 유튜버</t>
    <phoneticPr fontId="3" type="noConversion"/>
  </si>
  <si>
    <t>이유</t>
    <phoneticPr fontId="3" type="noConversion"/>
  </si>
  <si>
    <t>잘 짜놓은 커리큘럼
- 여러 논문의 연구결과를 바탕으로 짬
- 실제 학생이라 나랑 유사
- 운동한 본인이 몸이 좋음</t>
    <phoneticPr fontId="3" type="noConversion"/>
  </si>
  <si>
    <t>밀기</t>
    <phoneticPr fontId="3" type="noConversion"/>
  </si>
  <si>
    <t>당기기</t>
    <phoneticPr fontId="3" type="noConversion"/>
  </si>
  <si>
    <t>3분할</t>
    <phoneticPr fontId="3" type="noConversion"/>
  </si>
  <si>
    <t>휴식</t>
    <phoneticPr fontId="3" type="noConversion"/>
  </si>
  <si>
    <t>인클라인프레스</t>
    <phoneticPr fontId="3" type="noConversion"/>
  </si>
  <si>
    <t>벤치프레스</t>
    <phoneticPr fontId="3" type="noConversion"/>
  </si>
  <si>
    <t>밀리터리프레스</t>
    <phoneticPr fontId="3" type="noConversion"/>
  </si>
  <si>
    <t>삼두근</t>
    <phoneticPr fontId="3" type="noConversion"/>
  </si>
  <si>
    <t>풀업</t>
    <phoneticPr fontId="3" type="noConversion"/>
  </si>
  <si>
    <t>바벨로우</t>
    <phoneticPr fontId="3" type="noConversion"/>
  </si>
  <si>
    <t>케이블로우</t>
    <phoneticPr fontId="3" type="noConversion"/>
  </si>
  <si>
    <t>이두근</t>
    <phoneticPr fontId="3" type="noConversion"/>
  </si>
  <si>
    <t>스쿼트</t>
    <phoneticPr fontId="3" type="noConversion"/>
  </si>
  <si>
    <t>데드리프트</t>
    <phoneticPr fontId="3" type="noConversion"/>
  </si>
  <si>
    <t>레그컬</t>
    <phoneticPr fontId="3" type="noConversion"/>
  </si>
  <si>
    <t>레그익스텐션</t>
    <phoneticPr fontId="3" type="noConversion"/>
  </si>
  <si>
    <t>10월 기록</t>
    <phoneticPr fontId="3" type="noConversion"/>
  </si>
  <si>
    <t>75,8~10회/5set</t>
    <phoneticPr fontId="3" type="noConversion"/>
  </si>
  <si>
    <t>60,8~12회/4set</t>
    <phoneticPr fontId="3" type="noConversion"/>
  </si>
  <si>
    <t>40,10회/5set</t>
    <phoneticPr fontId="3" type="noConversion"/>
  </si>
  <si>
    <t>50,10~12회/5set</t>
    <phoneticPr fontId="3" type="noConversion"/>
  </si>
  <si>
    <t>16kg,10회/4set</t>
    <phoneticPr fontId="3" type="noConversion"/>
  </si>
  <si>
    <t>5~6회/4set</t>
    <phoneticPr fontId="3" type="noConversion"/>
  </si>
  <si>
    <t>아침</t>
    <phoneticPr fontId="3" type="noConversion"/>
  </si>
  <si>
    <t>점심</t>
    <phoneticPr fontId="3" type="noConversion"/>
  </si>
  <si>
    <t>노래</t>
    <phoneticPr fontId="3" type="noConversion"/>
  </si>
  <si>
    <t>10월27일부터 본격적으로 시작하겠습니다.</t>
    <phoneticPr fontId="3" type="noConversion"/>
  </si>
  <si>
    <t>DL</t>
    <phoneticPr fontId="3" type="noConversion"/>
  </si>
  <si>
    <t>집청소 및 잡</t>
    <phoneticPr fontId="3" type="noConversion"/>
  </si>
  <si>
    <t>일요일 수요일 뺀다고 했을때</t>
    <phoneticPr fontId="3" type="noConversion"/>
  </si>
  <si>
    <t>성찰</t>
  </si>
  <si>
    <t>계발</t>
    <phoneticPr fontId="3" type="noConversion"/>
  </si>
  <si>
    <t>(</t>
    <phoneticPr fontId="3" type="noConversion"/>
  </si>
  <si>
    <t>30시간정도가 한 논문 리뷰하고 블로그 글 작성한데 걸린 시간</t>
    <phoneticPr fontId="3" type="noConversion"/>
  </si>
  <si>
    <t>11~15시간 정도가 스터디 발표하는데 걸린 시간</t>
    <phoneticPr fontId="3" type="noConversion"/>
  </si>
  <si>
    <t>케딥</t>
    <phoneticPr fontId="3" type="noConversion"/>
  </si>
  <si>
    <t>앤드류</t>
    <phoneticPr fontId="3" type="noConversion"/>
  </si>
  <si>
    <t>코딩</t>
  </si>
  <si>
    <t>SUM</t>
    <phoneticPr fontId="3" type="noConversion"/>
  </si>
  <si>
    <t>시간</t>
  </si>
  <si>
    <t>시간</t>
    <phoneticPr fontId="3" type="noConversion"/>
  </si>
  <si>
    <t>스터디 14시간</t>
    <phoneticPr fontId="3" type="noConversion"/>
  </si>
  <si>
    <t>스터디 15시간</t>
    <phoneticPr fontId="3" type="noConversion"/>
  </si>
  <si>
    <t>15시간</t>
    <phoneticPr fontId="3" type="noConversion"/>
  </si>
  <si>
    <t>14시간</t>
    <phoneticPr fontId="3" type="noConversion"/>
  </si>
  <si>
    <t>다 필요 없고, 3끼 규칙적으로 먹으려는 연습부터 하자.</t>
    <phoneticPr fontId="3" type="noConversion"/>
  </si>
  <si>
    <t>운동</t>
  </si>
  <si>
    <t>운동</t>
    <phoneticPr fontId="3" type="noConversion"/>
  </si>
  <si>
    <t>휴식</t>
    <phoneticPr fontId="3" type="noConversion"/>
  </si>
  <si>
    <t>과외</t>
    <phoneticPr fontId="3" type="noConversion"/>
  </si>
  <si>
    <t>복귀</t>
    <phoneticPr fontId="3" type="noConversion"/>
  </si>
  <si>
    <t>저녁</t>
    <phoneticPr fontId="3" type="noConversion"/>
  </si>
  <si>
    <t>거의 발표자료 만드는데 걸리는 시간이 대부분</t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</si>
  <si>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Conv</t>
    </r>
    <r>
      <rPr>
        <sz val="11"/>
        <color theme="0"/>
        <rFont val="맑은 고딕"/>
        <family val="3"/>
        <charset val="129"/>
        <scheme val="minor"/>
      </rPr>
      <t xml:space="preserve">
(1 시간 순 코딩 공부시간 확보하기)</t>
    </r>
    <phoneticPr fontId="3" type="noConversion"/>
  </si>
  <si>
    <t>10.25 부터 시작</t>
    <phoneticPr fontId="3" type="noConversion"/>
  </si>
  <si>
    <t>11.02 부터 완벽히 실행 가능</t>
    <phoneticPr fontId="3" type="noConversion"/>
  </si>
  <si>
    <t>코딩</t>
    <phoneticPr fontId="3" type="noConversion"/>
  </si>
  <si>
    <t>코딩
스터디</t>
    <phoneticPr fontId="3" type="noConversion"/>
  </si>
  <si>
    <t>120시간</t>
    <phoneticPr fontId="3" type="noConversion"/>
  </si>
  <si>
    <t>100시간</t>
    <phoneticPr fontId="3" type="noConversion"/>
  </si>
  <si>
    <t>가능시간</t>
    <phoneticPr fontId="3" type="noConversion"/>
  </si>
  <si>
    <t>목표시간</t>
    <phoneticPr fontId="3" type="noConversion"/>
  </si>
  <si>
    <t>월화수목금토</t>
    <phoneticPr fontId="3" type="noConversion"/>
  </si>
  <si>
    <t>월화수목금</t>
    <phoneticPr fontId="3" type="noConversion"/>
  </si>
  <si>
    <t>식단</t>
    <phoneticPr fontId="3" type="noConversion"/>
  </si>
  <si>
    <t>아점저</t>
    <phoneticPr fontId="3" type="noConversion"/>
  </si>
  <si>
    <t>11월, 12월까지는 거의 확정 프로그램</t>
    <phoneticPr fontId="3" type="noConversion"/>
  </si>
  <si>
    <t>영어</t>
  </si>
  <si>
    <t>영어</t>
    <phoneticPr fontId="3" type="noConversion"/>
  </si>
  <si>
    <t>케딥_원글로읽기</t>
    <phoneticPr fontId="3" type="noConversion"/>
  </si>
  <si>
    <t>논문리뷰_블로그_영어글 참고</t>
    <phoneticPr fontId="3" type="noConversion"/>
  </si>
  <si>
    <t>읽고</t>
    <phoneticPr fontId="3" type="noConversion"/>
  </si>
  <si>
    <t>말하기</t>
    <phoneticPr fontId="3" type="noConversion"/>
  </si>
  <si>
    <t>듣기</t>
    <phoneticPr fontId="3" type="noConversion"/>
  </si>
  <si>
    <t>앤드류응강의</t>
    <phoneticPr fontId="3" type="noConversion"/>
  </si>
  <si>
    <t>Total hour</t>
  </si>
  <si>
    <t>9월</t>
    <phoneticPr fontId="3" type="noConversion"/>
  </si>
  <si>
    <t>8월</t>
    <phoneticPr fontId="3" type="noConversion"/>
  </si>
  <si>
    <t>11월</t>
    <phoneticPr fontId="3" type="noConversion"/>
  </si>
  <si>
    <t>Total</t>
    <phoneticPr fontId="3" type="noConversion"/>
  </si>
  <si>
    <t>10월</t>
    <phoneticPr fontId="3" type="noConversion"/>
  </si>
  <si>
    <t>7월</t>
    <phoneticPr fontId="3" type="noConversion"/>
  </si>
  <si>
    <t>12월</t>
    <phoneticPr fontId="3" type="noConversion"/>
  </si>
  <si>
    <t>SUM+WORK</t>
    <phoneticPr fontId="3" type="noConversion"/>
  </si>
  <si>
    <t>21일시간</t>
    <phoneticPr fontId="3" type="noConversion"/>
  </si>
  <si>
    <t>8시간</t>
    <phoneticPr fontId="3" type="noConversion"/>
  </si>
  <si>
    <t>7시간</t>
    <phoneticPr fontId="3" type="noConversion"/>
  </si>
  <si>
    <t>* 9일 휴식 빼면</t>
    <phoneticPr fontId="3" type="noConversion"/>
  </si>
  <si>
    <t>if</t>
    <phoneticPr fontId="3" type="noConversion"/>
  </si>
  <si>
    <t>3끼기준</t>
    <phoneticPr fontId="3" type="noConversion"/>
  </si>
  <si>
    <t>-식사(4)</t>
    <phoneticPr fontId="3" type="noConversion"/>
  </si>
  <si>
    <t>-잠(8)</t>
    <phoneticPr fontId="3" type="noConversion"/>
  </si>
  <si>
    <t>-잠(7)</t>
    <phoneticPr fontId="3" type="noConversion"/>
  </si>
  <si>
    <t>6시간</t>
    <phoneticPr fontId="3" type="noConversion"/>
  </si>
  <si>
    <t>-잠(6)</t>
    <phoneticPr fontId="3" type="noConversion"/>
  </si>
  <si>
    <t>목표</t>
    <phoneticPr fontId="3" type="noConversion"/>
  </si>
  <si>
    <t>6시간 잠</t>
    <phoneticPr fontId="3" type="noConversion"/>
  </si>
  <si>
    <t>1시간 낮잠</t>
    <phoneticPr fontId="3" type="noConversion"/>
  </si>
  <si>
    <t>하루 3끼</t>
    <phoneticPr fontId="3" type="noConversion"/>
  </si>
  <si>
    <t>현재</t>
    <phoneticPr fontId="3" type="noConversion"/>
  </si>
  <si>
    <t>집청소</t>
    <phoneticPr fontId="3" type="noConversion"/>
  </si>
  <si>
    <t>이사</t>
    <phoneticPr fontId="3" type="noConversion"/>
  </si>
  <si>
    <t>행사</t>
    <phoneticPr fontId="3" type="noConversion"/>
  </si>
  <si>
    <t>우선순위</t>
    <phoneticPr fontId="3" type="noConversion"/>
  </si>
  <si>
    <t>운동+식단</t>
    <phoneticPr fontId="3" type="noConversion"/>
  </si>
  <si>
    <t>코딩공부</t>
    <phoneticPr fontId="3" type="noConversion"/>
  </si>
  <si>
    <t>목표기상</t>
    <phoneticPr fontId="3" type="noConversion"/>
  </si>
  <si>
    <t>간식 (고구마)</t>
    <phoneticPr fontId="3" type="noConversion"/>
  </si>
  <si>
    <t>아침(1)</t>
    <phoneticPr fontId="3" type="noConversion"/>
  </si>
  <si>
    <t>점심(2)</t>
    <phoneticPr fontId="3" type="noConversion"/>
  </si>
  <si>
    <t>저녁(3)</t>
    <phoneticPr fontId="3" type="noConversion"/>
  </si>
  <si>
    <t>이동</t>
    <phoneticPr fontId="3" type="noConversion"/>
  </si>
  <si>
    <t>11월 26일부터 시작</t>
    <phoneticPr fontId="3" type="noConversion"/>
  </si>
  <si>
    <t>오늘부터!</t>
    <phoneticPr fontId="3" type="noConversion"/>
  </si>
  <si>
    <t>별, 다른것들은 없을 것 같으니</t>
    <phoneticPr fontId="3" type="noConversion"/>
  </si>
  <si>
    <t>장보기</t>
    <phoneticPr fontId="3" type="noConversion"/>
  </si>
  <si>
    <t>이동시간은 영어</t>
    <phoneticPr fontId="3" type="noConversion"/>
  </si>
  <si>
    <t>강의듣기도 괜찮</t>
    <phoneticPr fontId="3" type="noConversion"/>
  </si>
  <si>
    <t>계발</t>
  </si>
  <si>
    <t>이사,청소등등</t>
    <phoneticPr fontId="3" type="noConversion"/>
  </si>
  <si>
    <t>마지막달은 더 파이팅!</t>
    <phoneticPr fontId="3" type="noConversion"/>
  </si>
  <si>
    <t>블럭체인</t>
    <phoneticPr fontId="3" type="noConversion"/>
  </si>
  <si>
    <t>COMPACT, PERFECT</t>
    <phoneticPr fontId="3" type="noConversion"/>
  </si>
  <si>
    <t>이렇게 딱 12,1,2,3,4,5,6,7,8까지만 살아보자.</t>
    <phoneticPr fontId="3" type="noConversion"/>
  </si>
  <si>
    <t>9개월 Project</t>
    <phoneticPr fontId="3" type="noConversion"/>
  </si>
  <si>
    <t>이 프로젝트가 끝날떄쯤, 복학준비도 하고, 여러 준비들도 같이 겸해서 해보는 거!</t>
    <phoneticPr fontId="3" type="noConversion"/>
  </si>
  <si>
    <t>소금</t>
    <phoneticPr fontId="3" type="noConversion"/>
  </si>
  <si>
    <t>추</t>
    <phoneticPr fontId="3" type="noConversion"/>
  </si>
  <si>
    <t>기상 (집정리 + 하루일과 계획 정리 + 40분요가)</t>
    <phoneticPr fontId="3" type="noConversion"/>
  </si>
  <si>
    <t>딥러닝</t>
    <phoneticPr fontId="3" type="noConversion"/>
  </si>
  <si>
    <t>요가</t>
    <phoneticPr fontId="3" type="noConversion"/>
  </si>
  <si>
    <t>독서</t>
    <phoneticPr fontId="3" type="noConversion"/>
  </si>
  <si>
    <t>BC</t>
    <phoneticPr fontId="3" type="noConversion"/>
  </si>
  <si>
    <t>전신</t>
    <phoneticPr fontId="3" type="noConversion"/>
  </si>
  <si>
    <t>상체</t>
    <phoneticPr fontId="3" type="noConversion"/>
  </si>
  <si>
    <t>식단</t>
    <phoneticPr fontId="3" type="noConversion"/>
  </si>
  <si>
    <t>3끼</t>
    <phoneticPr fontId="3" type="noConversion"/>
  </si>
  <si>
    <t>4끼</t>
    <phoneticPr fontId="3" type="noConversion"/>
  </si>
  <si>
    <t>3끼</t>
    <phoneticPr fontId="3" type="noConversion"/>
  </si>
  <si>
    <t>3끼</t>
    <phoneticPr fontId="3" type="noConversion"/>
  </si>
  <si>
    <t>3끼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</si>
</sst>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8B8B"/>
      <name val="맑은 고딕"/>
      <family val="3"/>
      <charset val="129"/>
      <scheme val="minor"/>
    </font>
    <font>
      <b/>
      <sz val="11"/>
      <color rgb="FFFF505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rgb="FFFFD9D9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D9F2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4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6" fillId="15" borderId="0" xfId="5" applyNumberFormat="1" applyFont="1">
      <alignment vertical="center"/>
    </xf>
    <xf numFmtId="0" fontId="6" fillId="15" borderId="0" xfId="5" applyFont="1">
      <alignment vertical="center"/>
    </xf>
    <xf numFmtId="177" fontId="2" fillId="15" borderId="0" xfId="5" applyNumberFormat="1" applyFont="1">
      <alignment vertical="center"/>
    </xf>
    <xf numFmtId="0" fontId="2" fillId="0" borderId="0" xfId="0" applyFont="1" applyAlignment="1">
      <alignment horizontal="center" vertical="center"/>
    </xf>
    <xf numFmtId="14" fontId="4" fillId="9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176" fontId="5" fillId="19" borderId="0" xfId="9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20" fontId="0" fillId="0" borderId="7" xfId="0" applyNumberFormat="1" applyBorder="1">
      <alignment vertical="center"/>
    </xf>
    <xf numFmtId="0" fontId="25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" fillId="3" borderId="0" xfId="2" applyBorder="1">
      <alignment vertical="center"/>
    </xf>
    <xf numFmtId="20" fontId="0" fillId="0" borderId="9" xfId="0" applyNumberForma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quotePrefix="1">
      <alignment vertical="center"/>
    </xf>
    <xf numFmtId="0" fontId="19" fillId="0" borderId="4" xfId="0" applyFont="1" applyBorder="1">
      <alignment vertical="center"/>
    </xf>
    <xf numFmtId="0" fontId="26" fillId="0" borderId="5" xfId="0" quotePrefix="1" applyFont="1" applyBorder="1">
      <alignment vertical="center"/>
    </xf>
    <xf numFmtId="0" fontId="19" fillId="0" borderId="5" xfId="0" applyFont="1" applyBorder="1">
      <alignment vertical="center"/>
    </xf>
    <xf numFmtId="0" fontId="13" fillId="0" borderId="6" xfId="0" applyFont="1" applyBorder="1">
      <alignment vertical="center"/>
    </xf>
    <xf numFmtId="0" fontId="0" fillId="0" borderId="7" xfId="0" applyBorder="1">
      <alignment vertical="center"/>
    </xf>
    <xf numFmtId="0" fontId="13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3" fillId="0" borderId="1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quotePrefix="1" applyBorder="1">
      <alignment vertical="center"/>
    </xf>
    <xf numFmtId="0" fontId="13" fillId="0" borderId="3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7" fillId="23" borderId="0" xfId="0" applyNumberFormat="1" applyFont="1" applyFill="1">
      <alignment vertical="center"/>
    </xf>
    <xf numFmtId="0" fontId="27" fillId="23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20" fontId="0" fillId="0" borderId="0" xfId="0" applyNumberFormat="1" applyBorder="1">
      <alignment vertical="center"/>
    </xf>
    <xf numFmtId="0" fontId="13" fillId="0" borderId="0" xfId="0" applyFont="1" applyAlignment="1">
      <alignment vertical="center"/>
    </xf>
    <xf numFmtId="20" fontId="17" fillId="5" borderId="0" xfId="0" applyNumberFormat="1" applyFont="1" applyFill="1" applyBorder="1">
      <alignment vertical="center"/>
    </xf>
    <xf numFmtId="20" fontId="17" fillId="13" borderId="0" xfId="0" applyNumberFormat="1" applyFont="1" applyFill="1" applyBorder="1">
      <alignment vertical="center"/>
    </xf>
    <xf numFmtId="0" fontId="13" fillId="24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0" xfId="0" applyNumberFormat="1" applyFont="1" applyFill="1">
      <alignment vertical="center"/>
    </xf>
    <xf numFmtId="14" fontId="4" fillId="25" borderId="0" xfId="0" applyNumberFormat="1" applyFont="1" applyFill="1">
      <alignment vertical="center"/>
    </xf>
    <xf numFmtId="0" fontId="4" fillId="25" borderId="0" xfId="0" applyFont="1" applyFill="1">
      <alignment vertical="center"/>
    </xf>
    <xf numFmtId="0" fontId="0" fillId="22" borderId="0" xfId="0" applyFill="1">
      <alignment vertical="center"/>
    </xf>
    <xf numFmtId="176" fontId="22" fillId="16" borderId="0" xfId="6" applyNumberFormat="1" applyFont="1" applyAlignment="1">
      <alignment horizontal="center" vertical="center" wrapText="1"/>
    </xf>
    <xf numFmtId="176" fontId="22" fillId="16" borderId="0" xfId="6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18" borderId="0" xfId="8" applyFont="1" applyAlignment="1">
      <alignment horizontal="center" vertical="center"/>
    </xf>
    <xf numFmtId="0" fontId="1" fillId="17" borderId="0" xfId="7" applyAlignment="1">
      <alignment horizontal="center"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7" fillId="17" borderId="0" xfId="7" applyFont="1" applyAlignment="1">
      <alignment horizontal="center" vertical="center"/>
    </xf>
    <xf numFmtId="0" fontId="17" fillId="6" borderId="0" xfId="4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3" fillId="22" borderId="0" xfId="2" applyFont="1" applyFill="1" applyBorder="1" applyAlignment="1">
      <alignment horizontal="center" vertical="center" wrapText="1"/>
    </xf>
    <xf numFmtId="0" fontId="13" fillId="22" borderId="0" xfId="2" applyFont="1" applyFill="1" applyBorder="1" applyAlignment="1">
      <alignment horizontal="center" vertical="center"/>
    </xf>
    <xf numFmtId="0" fontId="13" fillId="24" borderId="0" xfId="0" applyFont="1" applyFill="1" applyBorder="1" applyAlignment="1">
      <alignment horizontal="center" vertical="center"/>
    </xf>
    <xf numFmtId="0" fontId="13" fillId="22" borderId="0" xfId="0" applyFont="1" applyFill="1" applyBorder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6" fillId="6" borderId="0" xfId="4" applyFont="1" applyFill="1" applyBorder="1" applyAlignment="1">
      <alignment horizontal="center" vertical="center" wrapText="1"/>
    </xf>
    <xf numFmtId="0" fontId="17" fillId="3" borderId="0" xfId="2" applyFont="1" applyBorder="1" applyAlignment="1">
      <alignment horizontal="center" vertical="center" wrapText="1"/>
    </xf>
    <xf numFmtId="0" fontId="17" fillId="3" borderId="0" xfId="2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10">
    <cellStyle name="20% - 강조색4" xfId="5" builtinId="42"/>
    <cellStyle name="40% - 강조색2" xfId="8" builtinId="35"/>
    <cellStyle name="40% - 강조색4" xfId="9" builtinId="43"/>
    <cellStyle name="강조색1" xfId="7" builtinId="29"/>
    <cellStyle name="강조색2" xfId="1" builtinId="33"/>
    <cellStyle name="강조색4" xfId="2" builtinId="41"/>
    <cellStyle name="강조색5" xfId="4" builtinId="45"/>
    <cellStyle name="나쁨" xfId="6" builtinId="27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F5050"/>
      <color rgb="FFFFFF99"/>
      <color rgb="FFD9F2FB"/>
      <color rgb="FFFFBDDE"/>
      <color rgb="FFFFD9D9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리뷰'!$A$18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리뷰'!$B$17:$F$17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리뷰'!$B$18:$F$18</c:f>
              <c:numCache>
                <c:formatCode>General</c:formatCode>
                <c:ptCount val="5"/>
                <c:pt idx="0">
                  <c:v>7.75</c:v>
                </c:pt>
                <c:pt idx="1">
                  <c:v>5.33</c:v>
                </c:pt>
                <c:pt idx="2">
                  <c:v>6.71</c:v>
                </c:pt>
                <c:pt idx="3">
                  <c:v>13.13</c:v>
                </c:pt>
                <c:pt idx="4">
                  <c:v>6.2833333333333332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30A-835D-21E6126A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03992"/>
        <c:axId val="510606288"/>
      </c:lineChart>
      <c:catAx>
        <c:axId val="51060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6288"/>
        <c:crosses val="autoZero"/>
        <c:auto val="1"/>
        <c:lblAlgn val="ctr"/>
        <c:lblOffset val="100"/>
        <c:noMultiLvlLbl val="0"/>
      </c:catAx>
      <c:valAx>
        <c:axId val="5106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코딩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리뷰'!$H$18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리뷰'!$I$17:$M$17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리뷰'!$I$18:$M$18</c:f>
              <c:numCache>
                <c:formatCode>General</c:formatCode>
                <c:ptCount val="5"/>
                <c:pt idx="0">
                  <c:v>38.729999999999997</c:v>
                </c:pt>
                <c:pt idx="1">
                  <c:v>55.18</c:v>
                </c:pt>
                <c:pt idx="2">
                  <c:v>78.7</c:v>
                </c:pt>
                <c:pt idx="3">
                  <c:v>77.92</c:v>
                </c:pt>
                <c:pt idx="4">
                  <c:v>52.283333333333331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D-4022-9138-9C9F4263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66072"/>
        <c:axId val="417662464"/>
      </c:lineChart>
      <c:catAx>
        <c:axId val="4176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2464"/>
        <c:crosses val="autoZero"/>
        <c:auto val="1"/>
        <c:lblAlgn val="ctr"/>
        <c:lblOffset val="100"/>
        <c:noMultiLvlLbl val="0"/>
      </c:catAx>
      <c:valAx>
        <c:axId val="4176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sum1 = </a:t>
            </a:r>
            <a:r>
              <a:rPr lang="ko-KR" altLang="en-US"/>
              <a:t>운동</a:t>
            </a:r>
            <a:r>
              <a:rPr lang="en-US" altLang="ko-KR"/>
              <a:t>+</a:t>
            </a:r>
            <a:r>
              <a:rPr lang="ko-KR" altLang="en-US"/>
              <a:t>코딩</a:t>
            </a:r>
            <a:r>
              <a:rPr lang="en-US" altLang="ko-KR"/>
              <a:t>+</a:t>
            </a:r>
            <a:r>
              <a:rPr lang="ko-KR" altLang="en-US"/>
              <a:t>공부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리뷰'!$Q$17:$U$17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리뷰'!$Q$18:$U$18</c:f>
              <c:numCache>
                <c:formatCode>General</c:formatCode>
                <c:ptCount val="5"/>
                <c:pt idx="0">
                  <c:v>50.15</c:v>
                </c:pt>
                <c:pt idx="1">
                  <c:v>62.83</c:v>
                </c:pt>
                <c:pt idx="2">
                  <c:v>89.7</c:v>
                </c:pt>
                <c:pt idx="3">
                  <c:v>91.55</c:v>
                </c:pt>
                <c:pt idx="4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1-43E0-A277-2F13A537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21680"/>
        <c:axId val="417619056"/>
      </c:lineChart>
      <c:catAx>
        <c:axId val="4176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19056"/>
        <c:crosses val="autoZero"/>
        <c:auto val="1"/>
        <c:lblAlgn val="ctr"/>
        <c:lblOffset val="100"/>
        <c:noMultiLvlLbl val="0"/>
      </c:catAx>
      <c:valAx>
        <c:axId val="4176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2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sum2 = sum1 +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리뷰'!$Y$17:$AC$17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리뷰'!$Y$18:$AC$18</c:f>
              <c:numCache>
                <c:formatCode>General</c:formatCode>
                <c:ptCount val="5"/>
                <c:pt idx="0">
                  <c:v>91.95</c:v>
                </c:pt>
                <c:pt idx="1">
                  <c:v>176.8</c:v>
                </c:pt>
                <c:pt idx="2">
                  <c:v>197.6</c:v>
                </c:pt>
                <c:pt idx="3">
                  <c:v>214.8</c:v>
                </c:pt>
                <c:pt idx="4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C-4A73-BAAB-A517D9C6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71704"/>
        <c:axId val="415970720"/>
      </c:lineChart>
      <c:catAx>
        <c:axId val="41597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0720"/>
        <c:crosses val="autoZero"/>
        <c:auto val="1"/>
        <c:lblAlgn val="ctr"/>
        <c:lblOffset val="100"/>
        <c:noMultiLvlLbl val="0"/>
      </c:catAx>
      <c:valAx>
        <c:axId val="4159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19</xdr:row>
      <xdr:rowOff>68580</xdr:rowOff>
    </xdr:from>
    <xdr:to>
      <xdr:col>6</xdr:col>
      <xdr:colOff>327660</xdr:colOff>
      <xdr:row>28</xdr:row>
      <xdr:rowOff>118110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B8C6DD-72C4-4094-81E7-09263920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19</xdr:row>
      <xdr:rowOff>38100</xdr:rowOff>
    </xdr:from>
    <xdr:to>
      <xdr:col>13</xdr:col>
      <xdr:colOff>304800</xdr:colOff>
      <xdr:row>28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EE9DE48-15F9-4870-B1CD-051F29AF6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384810</xdr:colOff>
      <xdr:row>19</xdr:row>
      <xdr:rowOff>160020</xdr:rowOff>
    </xdr:from>
    <xdr:to>
      <xdr:col>22</xdr:col>
      <xdr:colOff>114300</xdr:colOff>
      <xdr:row>28</xdr:row>
      <xdr:rowOff>201930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87A1B-7BD8-4CF8-9390-DE458CD43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247650</xdr:colOff>
      <xdr:row>20</xdr:row>
      <xdr:rowOff>15240</xdr:rowOff>
    </xdr:from>
    <xdr:to>
      <xdr:col>30</xdr:col>
      <xdr:colOff>281940</xdr:colOff>
      <xdr:row>29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87C34CE-CCD8-4D39-8FC7-8567BB01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hannel/UC1JDW7bhgaEnVxVpJE_aLbw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E9D4-A33B-4E66-BC74-B2584FA3C4B4}">
  <dimension ref="A1:AG41"/>
  <sheetViews>
    <sheetView tabSelected="1" zoomScaleNormal="100" workbookViewId="0">
      <pane xSplit="29" ySplit="2" topLeftCell="AD12" activePane="bottomRight" state="frozen"/>
      <selection pane="topRight" activeCell="AE1" sqref="AE1"/>
      <selection pane="bottomLeft" activeCell="A3" sqref="A3"/>
      <selection pane="bottomRight" activeCell="B29" sqref="B29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625" style="4" bestFit="1" customWidth="1"/>
    <col min="6" max="6" width="4.625" style="4" customWidth="1"/>
    <col min="7" max="8" width="4.625" style="4" bestFit="1" customWidth="1"/>
    <col min="9" max="9" width="4.375" style="4" bestFit="1" customWidth="1"/>
    <col min="10" max="11" width="4.625" style="4" customWidth="1"/>
    <col min="12" max="12" width="5.75" style="4" bestFit="1" customWidth="1"/>
    <col min="13" max="13" width="5" style="4" bestFit="1" customWidth="1"/>
    <col min="14" max="14" width="5.125" style="4" bestFit="1" customWidth="1"/>
    <col min="15" max="15" width="4.5" style="4" bestFit="1" customWidth="1"/>
    <col min="16" max="16" width="4.625" style="4" bestFit="1" customWidth="1"/>
    <col min="17" max="17" width="4.5" style="4" bestFit="1" customWidth="1"/>
    <col min="18" max="18" width="4.625" style="4" bestFit="1" customWidth="1"/>
    <col min="19" max="19" width="8.875" style="4" bestFit="1" customWidth="1"/>
    <col min="20" max="21" width="4.625" style="4" bestFit="1" customWidth="1"/>
    <col min="22" max="23" width="4.625" style="4" customWidth="1"/>
    <col min="24" max="24" width="4.625" style="4" bestFit="1" customWidth="1"/>
    <col min="25" max="25" width="4.5" style="4" customWidth="1"/>
    <col min="26" max="26" width="4.625" style="4" bestFit="1" customWidth="1"/>
    <col min="27" max="27" width="4.75" style="4" bestFit="1" customWidth="1"/>
    <col min="28" max="28" width="5.125" style="4" bestFit="1" customWidth="1"/>
    <col min="29" max="29" width="8.875" style="4" bestFit="1" customWidth="1"/>
    <col min="30" max="30" width="5.625" style="6" bestFit="1" customWidth="1"/>
    <col min="31" max="31" width="8.875" bestFit="1" customWidth="1"/>
  </cols>
  <sheetData>
    <row r="1" spans="1:33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7"/>
      <c r="I1" s="128" t="s">
        <v>2</v>
      </c>
      <c r="J1" s="128"/>
      <c r="K1" s="128"/>
      <c r="L1" s="128"/>
      <c r="M1" s="128"/>
      <c r="N1" s="128"/>
      <c r="O1" s="129" t="s">
        <v>3</v>
      </c>
      <c r="P1" s="129"/>
      <c r="Q1" s="129"/>
      <c r="R1" s="129"/>
      <c r="S1" s="117" t="s">
        <v>166</v>
      </c>
      <c r="T1" s="130" t="s">
        <v>5</v>
      </c>
      <c r="U1" s="130"/>
      <c r="V1" s="130"/>
      <c r="W1" s="130"/>
      <c r="X1" s="130"/>
      <c r="Y1" s="130"/>
      <c r="Z1" s="131"/>
      <c r="AA1" s="131"/>
      <c r="AB1" s="131"/>
      <c r="AC1" s="124" t="s">
        <v>7</v>
      </c>
    </row>
    <row r="2" spans="1:33" x14ac:dyDescent="0.3">
      <c r="A2" s="126" t="s">
        <v>8</v>
      </c>
      <c r="B2" s="126"/>
      <c r="C2" s="116" t="s">
        <v>263</v>
      </c>
      <c r="D2" s="116" t="s">
        <v>262</v>
      </c>
      <c r="E2" s="116" t="s">
        <v>11</v>
      </c>
      <c r="F2" s="119" t="s">
        <v>261</v>
      </c>
      <c r="G2" s="116" t="s">
        <v>258</v>
      </c>
      <c r="H2" s="3" t="s">
        <v>14</v>
      </c>
      <c r="I2" s="116" t="s">
        <v>260</v>
      </c>
      <c r="J2" s="116" t="s">
        <v>121</v>
      </c>
      <c r="K2" s="116" t="s">
        <v>257</v>
      </c>
      <c r="L2" s="116" t="s">
        <v>27</v>
      </c>
      <c r="M2" s="116" t="s">
        <v>13</v>
      </c>
      <c r="N2" s="3" t="s">
        <v>14</v>
      </c>
      <c r="O2" s="116" t="s">
        <v>19</v>
      </c>
      <c r="P2" s="116" t="s">
        <v>20</v>
      </c>
      <c r="Q2" s="116" t="s">
        <v>21</v>
      </c>
      <c r="R2" s="3" t="s">
        <v>14</v>
      </c>
      <c r="S2" s="117" t="s">
        <v>56</v>
      </c>
      <c r="T2" s="116" t="s">
        <v>22</v>
      </c>
      <c r="U2" s="116" t="s">
        <v>120</v>
      </c>
      <c r="V2" s="119" t="s">
        <v>259</v>
      </c>
      <c r="W2" s="116" t="s">
        <v>24</v>
      </c>
      <c r="X2" s="116" t="s">
        <v>153</v>
      </c>
      <c r="Y2" s="3" t="s">
        <v>14</v>
      </c>
      <c r="Z2" s="116" t="s">
        <v>26</v>
      </c>
      <c r="AA2" s="116" t="s">
        <v>25</v>
      </c>
      <c r="AB2" s="116" t="s">
        <v>14</v>
      </c>
      <c r="AC2" s="125"/>
      <c r="AD2" s="7" t="s">
        <v>29</v>
      </c>
      <c r="AE2" s="116" t="s">
        <v>228</v>
      </c>
      <c r="AF2" s="116" t="s">
        <v>229</v>
      </c>
      <c r="AG2" s="116" t="s">
        <v>230</v>
      </c>
    </row>
    <row r="3" spans="1:33" x14ac:dyDescent="0.3">
      <c r="A3" s="62">
        <v>43435</v>
      </c>
      <c r="B3" s="11" t="s">
        <v>86</v>
      </c>
      <c r="C3" s="11"/>
      <c r="D3" s="11"/>
      <c r="E3" s="11"/>
      <c r="F3" s="11"/>
      <c r="G3" s="11"/>
      <c r="H3" s="11">
        <f t="shared" ref="H3:H32" si="0">SUM(C3:G3)</f>
        <v>0</v>
      </c>
      <c r="I3" s="11"/>
      <c r="J3" s="11"/>
      <c r="K3" s="11"/>
      <c r="L3" s="11">
        <v>130</v>
      </c>
      <c r="M3" s="11">
        <v>30</v>
      </c>
      <c r="N3" s="11">
        <f t="shared" ref="N3:N32" si="1">SUM(I3:M3)</f>
        <v>160</v>
      </c>
      <c r="O3" s="11"/>
      <c r="P3" s="11"/>
      <c r="Q3" s="11"/>
      <c r="R3" s="11">
        <f>SUM(O3:Q3)</f>
        <v>0</v>
      </c>
      <c r="S3" s="11">
        <f t="shared" ref="S3:S32" si="2">H3+N3+R3</f>
        <v>160</v>
      </c>
      <c r="T3" s="11"/>
      <c r="U3" s="11">
        <v>20</v>
      </c>
      <c r="V3" s="11"/>
      <c r="W3" s="11">
        <v>30</v>
      </c>
      <c r="X3" s="11"/>
      <c r="Y3" s="11">
        <f t="shared" ref="Y3:Y32" si="3">SUM(T3:X3)</f>
        <v>50</v>
      </c>
      <c r="Z3" s="11"/>
      <c r="AA3" s="11">
        <v>120</v>
      </c>
      <c r="AB3" s="11">
        <f t="shared" ref="AB3:AB32" si="4">SUM(Z3:AA3)</f>
        <v>120</v>
      </c>
      <c r="AC3" s="11">
        <f t="shared" ref="AC3:AC32" si="5">S3+Y3+AB3</f>
        <v>330</v>
      </c>
      <c r="AD3" s="11">
        <f t="shared" ref="AD3:AD25" si="6">AC3/60 + SUM(AE3:AG3)/60</f>
        <v>5.5</v>
      </c>
      <c r="AE3" s="11"/>
    </row>
    <row r="4" spans="1:33" x14ac:dyDescent="0.3">
      <c r="A4" s="62">
        <v>43436</v>
      </c>
      <c r="B4" s="11" t="s">
        <v>87</v>
      </c>
      <c r="C4" s="11"/>
      <c r="D4" s="11"/>
      <c r="E4" s="11"/>
      <c r="F4" s="11"/>
      <c r="G4" s="11"/>
      <c r="H4" s="11">
        <f t="shared" si="0"/>
        <v>0</v>
      </c>
      <c r="I4" s="11"/>
      <c r="J4" s="11"/>
      <c r="K4" s="11"/>
      <c r="L4" s="11"/>
      <c r="M4" s="11"/>
      <c r="N4" s="11">
        <f t="shared" si="1"/>
        <v>0</v>
      </c>
      <c r="O4" s="11"/>
      <c r="P4" s="11"/>
      <c r="Q4" s="11"/>
      <c r="R4" s="11">
        <f t="shared" ref="R4:R32" si="7">SUM(O4:Q4)</f>
        <v>0</v>
      </c>
      <c r="S4" s="11">
        <f t="shared" si="2"/>
        <v>0</v>
      </c>
      <c r="T4" s="11"/>
      <c r="U4" s="11"/>
      <c r="V4" s="11"/>
      <c r="W4" s="11"/>
      <c r="X4" s="11"/>
      <c r="Y4" s="11">
        <f t="shared" si="3"/>
        <v>0</v>
      </c>
      <c r="Z4" s="11"/>
      <c r="AA4" s="11"/>
      <c r="AB4" s="11">
        <f t="shared" si="4"/>
        <v>0</v>
      </c>
      <c r="AC4" s="11">
        <f t="shared" si="5"/>
        <v>0</v>
      </c>
      <c r="AD4" s="11">
        <f t="shared" si="6"/>
        <v>0</v>
      </c>
      <c r="AE4" s="11"/>
    </row>
    <row r="5" spans="1:33" x14ac:dyDescent="0.3">
      <c r="A5" s="121">
        <v>43437</v>
      </c>
      <c r="B5" s="122" t="s">
        <v>49</v>
      </c>
      <c r="C5" s="122"/>
      <c r="D5" s="11"/>
      <c r="E5" s="11"/>
      <c r="F5" s="11"/>
      <c r="G5" s="11">
        <v>40</v>
      </c>
      <c r="H5" s="11">
        <f t="shared" si="0"/>
        <v>40</v>
      </c>
      <c r="I5" s="11"/>
      <c r="J5" s="11"/>
      <c r="K5" s="11"/>
      <c r="L5" s="11"/>
      <c r="M5" s="11"/>
      <c r="N5" s="11">
        <f t="shared" si="1"/>
        <v>0</v>
      </c>
      <c r="O5" s="11"/>
      <c r="P5" s="11"/>
      <c r="Q5" s="11"/>
      <c r="R5" s="11">
        <f t="shared" si="7"/>
        <v>0</v>
      </c>
      <c r="S5" s="11">
        <f t="shared" si="2"/>
        <v>40</v>
      </c>
      <c r="T5" s="11"/>
      <c r="U5" s="11"/>
      <c r="V5" s="11">
        <v>60</v>
      </c>
      <c r="W5" s="11"/>
      <c r="X5" s="11"/>
      <c r="Y5" s="11">
        <f t="shared" si="3"/>
        <v>60</v>
      </c>
      <c r="Z5" s="11">
        <v>230</v>
      </c>
      <c r="AA5" s="11">
        <v>10</v>
      </c>
      <c r="AB5" s="11">
        <f t="shared" si="4"/>
        <v>240</v>
      </c>
      <c r="AC5" s="11">
        <f t="shared" si="5"/>
        <v>340</v>
      </c>
      <c r="AD5" s="11">
        <f t="shared" si="6"/>
        <v>5.666666666666667</v>
      </c>
      <c r="AE5" s="11"/>
    </row>
    <row r="6" spans="1:33" x14ac:dyDescent="0.3">
      <c r="A6" s="62">
        <v>43438</v>
      </c>
      <c r="B6" s="11" t="s">
        <v>50</v>
      </c>
      <c r="C6" s="11"/>
      <c r="D6" s="11"/>
      <c r="E6" s="11"/>
      <c r="F6" s="11"/>
      <c r="G6" s="11">
        <v>40</v>
      </c>
      <c r="H6" s="11">
        <f t="shared" si="0"/>
        <v>40</v>
      </c>
      <c r="I6" s="11"/>
      <c r="J6" s="11"/>
      <c r="K6" s="11"/>
      <c r="L6" s="11">
        <v>5</v>
      </c>
      <c r="M6" s="11"/>
      <c r="N6" s="11">
        <f t="shared" si="1"/>
        <v>5</v>
      </c>
      <c r="O6" s="11"/>
      <c r="P6" s="11"/>
      <c r="Q6" s="11"/>
      <c r="R6" s="11">
        <f t="shared" si="7"/>
        <v>0</v>
      </c>
      <c r="S6" s="11">
        <f t="shared" si="2"/>
        <v>45</v>
      </c>
      <c r="T6" s="11"/>
      <c r="U6" s="11"/>
      <c r="V6" s="11"/>
      <c r="W6" s="11"/>
      <c r="X6" s="11">
        <v>40</v>
      </c>
      <c r="Y6" s="11">
        <f t="shared" si="3"/>
        <v>40</v>
      </c>
      <c r="Z6" s="11"/>
      <c r="AA6" s="11"/>
      <c r="AB6" s="11">
        <f t="shared" si="4"/>
        <v>0</v>
      </c>
      <c r="AC6" s="11">
        <f t="shared" si="5"/>
        <v>85</v>
      </c>
      <c r="AD6" s="11">
        <f t="shared" si="6"/>
        <v>1.4166666666666667</v>
      </c>
      <c r="AE6" s="11"/>
    </row>
    <row r="7" spans="1:33" x14ac:dyDescent="0.3">
      <c r="A7" s="62">
        <v>43439</v>
      </c>
      <c r="B7" s="11" t="s">
        <v>42</v>
      </c>
      <c r="C7" s="11"/>
      <c r="D7" s="11"/>
      <c r="E7" s="11"/>
      <c r="F7" s="11">
        <v>45</v>
      </c>
      <c r="G7" s="11">
        <v>40</v>
      </c>
      <c r="H7" s="11">
        <f t="shared" si="0"/>
        <v>85</v>
      </c>
      <c r="I7" s="11"/>
      <c r="J7" s="11"/>
      <c r="K7" s="11">
        <v>290</v>
      </c>
      <c r="L7" s="11">
        <v>10</v>
      </c>
      <c r="M7" s="11">
        <v>20</v>
      </c>
      <c r="N7" s="11">
        <f t="shared" si="1"/>
        <v>320</v>
      </c>
      <c r="O7" s="11"/>
      <c r="P7" s="11"/>
      <c r="Q7" s="11"/>
      <c r="R7" s="11">
        <f t="shared" si="7"/>
        <v>0</v>
      </c>
      <c r="S7" s="11">
        <f t="shared" si="2"/>
        <v>405</v>
      </c>
      <c r="T7" s="11"/>
      <c r="U7" s="11">
        <v>5</v>
      </c>
      <c r="V7" s="11"/>
      <c r="W7" s="11"/>
      <c r="X7" s="11"/>
      <c r="Y7" s="11">
        <f t="shared" si="3"/>
        <v>5</v>
      </c>
      <c r="Z7" s="11"/>
      <c r="AA7" s="11"/>
      <c r="AB7" s="11">
        <f t="shared" si="4"/>
        <v>0</v>
      </c>
      <c r="AC7" s="11">
        <f t="shared" si="5"/>
        <v>410</v>
      </c>
      <c r="AD7" s="11">
        <f t="shared" si="6"/>
        <v>6.833333333333333</v>
      </c>
      <c r="AE7" s="11"/>
    </row>
    <row r="8" spans="1:33" x14ac:dyDescent="0.3">
      <c r="A8" s="62">
        <v>43440</v>
      </c>
      <c r="B8" s="11" t="s">
        <v>44</v>
      </c>
      <c r="C8" s="11"/>
      <c r="D8" s="11"/>
      <c r="E8" s="11"/>
      <c r="F8" s="11"/>
      <c r="G8" s="11"/>
      <c r="H8" s="11">
        <f t="shared" si="0"/>
        <v>0</v>
      </c>
      <c r="I8" s="11"/>
      <c r="J8" s="11"/>
      <c r="K8" s="11">
        <f>290+50</f>
        <v>340</v>
      </c>
      <c r="L8" s="11">
        <v>10</v>
      </c>
      <c r="M8" s="11">
        <v>20</v>
      </c>
      <c r="N8" s="11">
        <f t="shared" si="1"/>
        <v>370</v>
      </c>
      <c r="O8" s="11"/>
      <c r="P8" s="11"/>
      <c r="Q8" s="11"/>
      <c r="R8" s="11">
        <f t="shared" si="7"/>
        <v>0</v>
      </c>
      <c r="S8" s="11">
        <f t="shared" si="2"/>
        <v>370</v>
      </c>
      <c r="T8" s="11">
        <v>20</v>
      </c>
      <c r="U8" s="11">
        <v>10</v>
      </c>
      <c r="V8" s="11"/>
      <c r="W8" s="11">
        <v>30</v>
      </c>
      <c r="X8" s="11"/>
      <c r="Y8" s="11">
        <f t="shared" si="3"/>
        <v>60</v>
      </c>
      <c r="Z8" s="11"/>
      <c r="AA8" s="11"/>
      <c r="AB8" s="11">
        <f t="shared" si="4"/>
        <v>0</v>
      </c>
      <c r="AC8" s="11">
        <f t="shared" si="5"/>
        <v>430</v>
      </c>
      <c r="AD8" s="11">
        <f t="shared" si="6"/>
        <v>7.166666666666667</v>
      </c>
      <c r="AE8" s="11"/>
    </row>
    <row r="9" spans="1:33" x14ac:dyDescent="0.3">
      <c r="A9" s="62">
        <v>43441</v>
      </c>
      <c r="B9" s="11" t="s">
        <v>46</v>
      </c>
      <c r="C9" s="11"/>
      <c r="D9" s="11"/>
      <c r="E9" s="11"/>
      <c r="F9" s="11"/>
      <c r="G9" s="11"/>
      <c r="H9" s="11">
        <f t="shared" si="0"/>
        <v>0</v>
      </c>
      <c r="I9" s="11"/>
      <c r="J9" s="11"/>
      <c r="K9" s="11">
        <v>18</v>
      </c>
      <c r="L9" s="11">
        <v>40</v>
      </c>
      <c r="M9" s="11"/>
      <c r="N9" s="11">
        <f t="shared" si="1"/>
        <v>58</v>
      </c>
      <c r="O9" s="11"/>
      <c r="P9" s="11"/>
      <c r="Q9" s="11"/>
      <c r="R9" s="11">
        <f t="shared" si="7"/>
        <v>0</v>
      </c>
      <c r="S9" s="11">
        <f t="shared" si="2"/>
        <v>58</v>
      </c>
      <c r="T9" s="11"/>
      <c r="U9" s="11">
        <v>5</v>
      </c>
      <c r="V9" s="11">
        <v>15</v>
      </c>
      <c r="W9" s="11">
        <v>35</v>
      </c>
      <c r="X9" s="11"/>
      <c r="Y9" s="11">
        <f t="shared" si="3"/>
        <v>55</v>
      </c>
      <c r="Z9" s="11">
        <v>240</v>
      </c>
      <c r="AA9" s="11">
        <v>50</v>
      </c>
      <c r="AB9" s="11">
        <f t="shared" si="4"/>
        <v>290</v>
      </c>
      <c r="AC9" s="11">
        <f t="shared" si="5"/>
        <v>403</v>
      </c>
      <c r="AD9" s="11">
        <f t="shared" si="6"/>
        <v>6.7166666666666668</v>
      </c>
      <c r="AE9" s="11"/>
    </row>
    <row r="10" spans="1:33" x14ac:dyDescent="0.3">
      <c r="A10" s="62">
        <v>43442</v>
      </c>
      <c r="B10" s="11" t="s">
        <v>47</v>
      </c>
      <c r="C10" s="11"/>
      <c r="D10" s="11"/>
      <c r="E10" s="11"/>
      <c r="F10" s="11"/>
      <c r="G10" s="11"/>
      <c r="H10" s="11">
        <f t="shared" si="0"/>
        <v>0</v>
      </c>
      <c r="I10" s="11"/>
      <c r="J10" s="11"/>
      <c r="K10" s="11"/>
      <c r="L10" s="11">
        <v>210</v>
      </c>
      <c r="M10" s="11"/>
      <c r="N10" s="11">
        <f t="shared" si="1"/>
        <v>210</v>
      </c>
      <c r="O10" s="11"/>
      <c r="P10" s="11"/>
      <c r="Q10" s="11"/>
      <c r="R10" s="11">
        <f t="shared" si="7"/>
        <v>0</v>
      </c>
      <c r="S10" s="11">
        <f t="shared" si="2"/>
        <v>210</v>
      </c>
      <c r="T10" s="11"/>
      <c r="U10" s="11"/>
      <c r="V10" s="11"/>
      <c r="W10" s="11"/>
      <c r="X10" s="11">
        <v>40</v>
      </c>
      <c r="Y10" s="11">
        <f t="shared" si="3"/>
        <v>40</v>
      </c>
      <c r="Z10" s="11"/>
      <c r="AA10" s="11">
        <v>165</v>
      </c>
      <c r="AB10" s="11">
        <f t="shared" si="4"/>
        <v>165</v>
      </c>
      <c r="AC10" s="11">
        <f t="shared" si="5"/>
        <v>415</v>
      </c>
      <c r="AD10" s="11">
        <f t="shared" si="6"/>
        <v>6.916666666666667</v>
      </c>
      <c r="AE10" s="11"/>
    </row>
    <row r="11" spans="1:33" x14ac:dyDescent="0.3">
      <c r="A11" s="62">
        <v>43443</v>
      </c>
      <c r="B11" s="11" t="s">
        <v>48</v>
      </c>
      <c r="C11" s="11"/>
      <c r="D11" s="11"/>
      <c r="E11" s="11"/>
      <c r="F11" s="11"/>
      <c r="G11" s="11"/>
      <c r="H11" s="11">
        <f t="shared" si="0"/>
        <v>0</v>
      </c>
      <c r="I11" s="11"/>
      <c r="J11" s="11"/>
      <c r="K11" s="11"/>
      <c r="L11" s="11"/>
      <c r="M11" s="11"/>
      <c r="N11" s="11">
        <f t="shared" si="1"/>
        <v>0</v>
      </c>
      <c r="O11" s="11"/>
      <c r="P11" s="11"/>
      <c r="Q11" s="11"/>
      <c r="R11" s="11">
        <f t="shared" si="7"/>
        <v>0</v>
      </c>
      <c r="S11" s="11">
        <f t="shared" si="2"/>
        <v>0</v>
      </c>
      <c r="T11" s="11">
        <v>30</v>
      </c>
      <c r="U11" s="11"/>
      <c r="V11" s="11"/>
      <c r="W11" s="11"/>
      <c r="X11" s="11"/>
      <c r="Y11" s="11">
        <f t="shared" si="3"/>
        <v>30</v>
      </c>
      <c r="Z11" s="11"/>
      <c r="AA11" s="11"/>
      <c r="AB11" s="11">
        <f t="shared" si="4"/>
        <v>0</v>
      </c>
      <c r="AC11" s="11">
        <f t="shared" si="5"/>
        <v>30</v>
      </c>
      <c r="AD11" s="11">
        <f t="shared" si="6"/>
        <v>2.5</v>
      </c>
      <c r="AE11" s="11">
        <v>120</v>
      </c>
    </row>
    <row r="12" spans="1:33" x14ac:dyDescent="0.3">
      <c r="A12" s="62">
        <v>43444</v>
      </c>
      <c r="B12" s="11" t="s">
        <v>49</v>
      </c>
      <c r="C12" s="11"/>
      <c r="D12" s="11"/>
      <c r="E12" s="11"/>
      <c r="F12" s="11"/>
      <c r="G12" s="11"/>
      <c r="H12" s="11">
        <f t="shared" si="0"/>
        <v>0</v>
      </c>
      <c r="I12" s="11"/>
      <c r="J12" s="11"/>
      <c r="K12" s="11"/>
      <c r="L12" s="11"/>
      <c r="M12" s="11"/>
      <c r="N12" s="11">
        <f t="shared" si="1"/>
        <v>0</v>
      </c>
      <c r="O12" s="11"/>
      <c r="P12" s="11"/>
      <c r="Q12" s="11"/>
      <c r="R12" s="11">
        <f t="shared" si="7"/>
        <v>0</v>
      </c>
      <c r="S12" s="11">
        <f t="shared" si="2"/>
        <v>0</v>
      </c>
      <c r="T12" s="11"/>
      <c r="U12" s="11"/>
      <c r="V12" s="11"/>
      <c r="W12" s="11"/>
      <c r="X12" s="11"/>
      <c r="Y12" s="11">
        <f t="shared" si="3"/>
        <v>0</v>
      </c>
      <c r="Z12" s="11">
        <v>240</v>
      </c>
      <c r="AA12" s="11"/>
      <c r="AB12" s="11">
        <f t="shared" si="4"/>
        <v>240</v>
      </c>
      <c r="AC12" s="11">
        <f t="shared" si="5"/>
        <v>240</v>
      </c>
      <c r="AD12" s="11">
        <f t="shared" si="6"/>
        <v>4</v>
      </c>
      <c r="AE12" s="11"/>
    </row>
    <row r="13" spans="1:33" x14ac:dyDescent="0.3">
      <c r="A13" s="62">
        <v>43445</v>
      </c>
      <c r="B13" s="11" t="s">
        <v>50</v>
      </c>
      <c r="C13" s="11"/>
      <c r="D13" s="11"/>
      <c r="E13" s="11"/>
      <c r="F13" s="11"/>
      <c r="G13" s="11"/>
      <c r="H13" s="11">
        <f t="shared" si="0"/>
        <v>0</v>
      </c>
      <c r="I13" s="11"/>
      <c r="J13" s="11"/>
      <c r="K13" s="11"/>
      <c r="L13" s="11"/>
      <c r="M13" s="11"/>
      <c r="N13" s="11">
        <f t="shared" si="1"/>
        <v>0</v>
      </c>
      <c r="O13" s="11"/>
      <c r="P13" s="11"/>
      <c r="Q13" s="11"/>
      <c r="R13" s="11">
        <f t="shared" si="7"/>
        <v>0</v>
      </c>
      <c r="S13" s="11">
        <f t="shared" si="2"/>
        <v>0</v>
      </c>
      <c r="T13" s="11">
        <v>5</v>
      </c>
      <c r="U13" s="11">
        <v>5</v>
      </c>
      <c r="V13" s="11"/>
      <c r="W13" s="11"/>
      <c r="X13" s="11"/>
      <c r="Y13" s="11">
        <f t="shared" si="3"/>
        <v>10</v>
      </c>
      <c r="Z13" s="11"/>
      <c r="AA13" s="11"/>
      <c r="AB13" s="11">
        <f t="shared" si="4"/>
        <v>0</v>
      </c>
      <c r="AC13" s="11">
        <f t="shared" si="5"/>
        <v>10</v>
      </c>
      <c r="AD13" s="11">
        <f t="shared" si="6"/>
        <v>0.16666666666666666</v>
      </c>
      <c r="AE13" s="11"/>
    </row>
    <row r="14" spans="1:33" x14ac:dyDescent="0.3">
      <c r="A14" s="121">
        <v>43446</v>
      </c>
      <c r="B14" s="122" t="s">
        <v>42</v>
      </c>
      <c r="C14" s="122" t="s">
        <v>264</v>
      </c>
      <c r="D14" s="11"/>
      <c r="E14" s="11">
        <v>15</v>
      </c>
      <c r="F14" s="11">
        <v>20</v>
      </c>
      <c r="G14" s="11">
        <v>35</v>
      </c>
      <c r="H14" s="11">
        <f t="shared" si="0"/>
        <v>70</v>
      </c>
      <c r="I14" s="11"/>
      <c r="J14" s="11"/>
      <c r="K14" s="11">
        <f>60+100+90+82</f>
        <v>332</v>
      </c>
      <c r="L14" s="11"/>
      <c r="M14" s="11">
        <v>30</v>
      </c>
      <c r="N14" s="11">
        <f t="shared" si="1"/>
        <v>362</v>
      </c>
      <c r="O14" s="11"/>
      <c r="P14" s="11"/>
      <c r="Q14" s="11"/>
      <c r="R14" s="11">
        <f t="shared" si="7"/>
        <v>0</v>
      </c>
      <c r="S14" s="11">
        <f t="shared" si="2"/>
        <v>432</v>
      </c>
      <c r="T14" s="11">
        <v>35</v>
      </c>
      <c r="U14" s="11">
        <v>5</v>
      </c>
      <c r="V14" s="11"/>
      <c r="W14" s="11">
        <v>40</v>
      </c>
      <c r="X14" s="11">
        <v>80</v>
      </c>
      <c r="Y14" s="11">
        <f t="shared" si="3"/>
        <v>160</v>
      </c>
      <c r="Z14" s="11"/>
      <c r="AA14" s="11"/>
      <c r="AB14" s="11">
        <f t="shared" si="4"/>
        <v>0</v>
      </c>
      <c r="AC14" s="11">
        <f t="shared" si="5"/>
        <v>592</v>
      </c>
      <c r="AD14" s="11">
        <f t="shared" si="6"/>
        <v>10.200000000000001</v>
      </c>
      <c r="AE14" s="11">
        <v>20</v>
      </c>
    </row>
    <row r="15" spans="1:33" x14ac:dyDescent="0.3">
      <c r="A15" s="62">
        <v>43447</v>
      </c>
      <c r="B15" s="11" t="s">
        <v>44</v>
      </c>
      <c r="C15" s="11" t="s">
        <v>265</v>
      </c>
      <c r="D15" s="11">
        <v>10</v>
      </c>
      <c r="E15" s="11">
        <v>10</v>
      </c>
      <c r="F15" s="11">
        <v>15</v>
      </c>
      <c r="G15" s="11">
        <v>40</v>
      </c>
      <c r="H15" s="11">
        <f t="shared" si="0"/>
        <v>75</v>
      </c>
      <c r="I15" s="11"/>
      <c r="J15" s="11"/>
      <c r="K15" s="11">
        <v>50</v>
      </c>
      <c r="L15" s="11"/>
      <c r="M15" s="11">
        <v>10</v>
      </c>
      <c r="N15" s="11">
        <f t="shared" si="1"/>
        <v>60</v>
      </c>
      <c r="O15" s="11"/>
      <c r="P15" s="11"/>
      <c r="Q15" s="11"/>
      <c r="R15" s="11">
        <f t="shared" si="7"/>
        <v>0</v>
      </c>
      <c r="S15" s="11">
        <f t="shared" si="2"/>
        <v>135</v>
      </c>
      <c r="T15" s="11"/>
      <c r="U15" s="11">
        <v>5</v>
      </c>
      <c r="V15" s="11"/>
      <c r="W15" s="11">
        <v>20</v>
      </c>
      <c r="X15" s="11">
        <v>90</v>
      </c>
      <c r="Y15" s="11">
        <f t="shared" si="3"/>
        <v>115</v>
      </c>
      <c r="Z15" s="11"/>
      <c r="AA15" s="11"/>
      <c r="AB15" s="11">
        <f t="shared" si="4"/>
        <v>0</v>
      </c>
      <c r="AC15" s="11">
        <f t="shared" si="5"/>
        <v>250</v>
      </c>
      <c r="AD15" s="11">
        <f t="shared" si="6"/>
        <v>4.166666666666667</v>
      </c>
      <c r="AE15" s="11"/>
    </row>
    <row r="16" spans="1:33" x14ac:dyDescent="0.3">
      <c r="A16" s="62">
        <v>43448</v>
      </c>
      <c r="B16" s="11" t="s">
        <v>46</v>
      </c>
      <c r="C16" s="11" t="s">
        <v>264</v>
      </c>
      <c r="D16" s="11">
        <v>10</v>
      </c>
      <c r="E16" s="11"/>
      <c r="F16" s="11"/>
      <c r="G16" s="11"/>
      <c r="H16" s="11">
        <f t="shared" si="0"/>
        <v>10</v>
      </c>
      <c r="I16" s="11"/>
      <c r="J16" s="11"/>
      <c r="K16" s="11">
        <v>70</v>
      </c>
      <c r="L16" s="11"/>
      <c r="M16" s="11"/>
      <c r="N16" s="11">
        <f t="shared" si="1"/>
        <v>70</v>
      </c>
      <c r="O16" s="11"/>
      <c r="P16" s="11"/>
      <c r="Q16" s="11"/>
      <c r="R16" s="11">
        <f>SUM(O16:Q16)</f>
        <v>0</v>
      </c>
      <c r="S16" s="11">
        <f t="shared" si="2"/>
        <v>80</v>
      </c>
      <c r="T16" s="11"/>
      <c r="U16" s="11"/>
      <c r="V16" s="11">
        <v>50</v>
      </c>
      <c r="W16" s="11">
        <v>50</v>
      </c>
      <c r="X16" s="11">
        <v>100</v>
      </c>
      <c r="Y16" s="11">
        <f t="shared" si="3"/>
        <v>200</v>
      </c>
      <c r="Z16" s="11">
        <v>230</v>
      </c>
      <c r="AA16" s="11"/>
      <c r="AB16" s="11">
        <f t="shared" si="4"/>
        <v>230</v>
      </c>
      <c r="AC16" s="11">
        <f t="shared" si="5"/>
        <v>510</v>
      </c>
      <c r="AD16" s="11">
        <f t="shared" si="6"/>
        <v>9</v>
      </c>
      <c r="AE16" s="11">
        <v>30</v>
      </c>
    </row>
    <row r="17" spans="1:31" x14ac:dyDescent="0.3">
      <c r="A17" s="62">
        <v>43449</v>
      </c>
      <c r="B17" s="11" t="s">
        <v>47</v>
      </c>
      <c r="C17" s="11"/>
      <c r="D17" s="11"/>
      <c r="E17" s="11"/>
      <c r="F17" s="11"/>
      <c r="G17" s="11"/>
      <c r="H17" s="11">
        <f t="shared" si="0"/>
        <v>0</v>
      </c>
      <c r="I17" s="11"/>
      <c r="J17" s="11"/>
      <c r="K17" s="11"/>
      <c r="L17" s="11">
        <v>210</v>
      </c>
      <c r="M17" s="11"/>
      <c r="N17" s="11">
        <f t="shared" si="1"/>
        <v>210</v>
      </c>
      <c r="O17" s="11"/>
      <c r="P17" s="11"/>
      <c r="Q17" s="11"/>
      <c r="R17" s="11">
        <f t="shared" si="7"/>
        <v>0</v>
      </c>
      <c r="S17" s="11">
        <f t="shared" si="2"/>
        <v>210</v>
      </c>
      <c r="T17" s="11"/>
      <c r="U17" s="11"/>
      <c r="V17" s="11">
        <v>30</v>
      </c>
      <c r="W17" s="11"/>
      <c r="X17" s="11">
        <v>100</v>
      </c>
      <c r="Y17" s="11">
        <f t="shared" si="3"/>
        <v>130</v>
      </c>
      <c r="Z17" s="11"/>
      <c r="AA17" s="11"/>
      <c r="AB17" s="11">
        <f t="shared" si="4"/>
        <v>0</v>
      </c>
      <c r="AC17" s="11">
        <f t="shared" si="5"/>
        <v>340</v>
      </c>
      <c r="AD17" s="11">
        <f t="shared" si="6"/>
        <v>5.666666666666667</v>
      </c>
      <c r="AE17" s="11"/>
    </row>
    <row r="18" spans="1:31" x14ac:dyDescent="0.3">
      <c r="A18" s="62">
        <v>43450</v>
      </c>
      <c r="B18" s="11" t="s">
        <v>48</v>
      </c>
      <c r="C18" s="11"/>
      <c r="D18" s="11"/>
      <c r="E18" s="11"/>
      <c r="F18" s="11"/>
      <c r="G18" s="11"/>
      <c r="H18" s="11">
        <f t="shared" si="0"/>
        <v>0</v>
      </c>
      <c r="I18" s="11"/>
      <c r="J18" s="11"/>
      <c r="K18" s="11"/>
      <c r="L18" s="11"/>
      <c r="M18" s="11"/>
      <c r="N18" s="11">
        <f t="shared" si="1"/>
        <v>0</v>
      </c>
      <c r="O18" s="11"/>
      <c r="P18" s="11"/>
      <c r="Q18" s="11"/>
      <c r="R18" s="11">
        <f t="shared" si="7"/>
        <v>0</v>
      </c>
      <c r="S18" s="11">
        <f t="shared" si="2"/>
        <v>0</v>
      </c>
      <c r="T18" s="11">
        <v>30</v>
      </c>
      <c r="U18" s="11"/>
      <c r="V18" s="11"/>
      <c r="W18" s="11"/>
      <c r="X18" s="11">
        <v>30</v>
      </c>
      <c r="Y18" s="11">
        <f t="shared" si="3"/>
        <v>60</v>
      </c>
      <c r="Z18" s="11"/>
      <c r="AA18" s="11"/>
      <c r="AB18" s="11">
        <f t="shared" si="4"/>
        <v>0</v>
      </c>
      <c r="AC18" s="11">
        <f t="shared" si="5"/>
        <v>60</v>
      </c>
      <c r="AD18" s="11">
        <f t="shared" si="6"/>
        <v>1</v>
      </c>
      <c r="AE18" s="11"/>
    </row>
    <row r="19" spans="1:31" x14ac:dyDescent="0.3">
      <c r="A19" s="62">
        <v>43451</v>
      </c>
      <c r="B19" s="11" t="s">
        <v>49</v>
      </c>
      <c r="C19" s="11" t="s">
        <v>266</v>
      </c>
      <c r="D19" s="11"/>
      <c r="E19" s="11"/>
      <c r="F19" s="11"/>
      <c r="G19" s="11"/>
      <c r="H19" s="11">
        <f t="shared" si="0"/>
        <v>0</v>
      </c>
      <c r="I19" s="11"/>
      <c r="J19" s="11"/>
      <c r="K19" s="11">
        <v>80</v>
      </c>
      <c r="L19" s="11"/>
      <c r="M19" s="11"/>
      <c r="N19" s="11">
        <f t="shared" si="1"/>
        <v>80</v>
      </c>
      <c r="O19" s="11"/>
      <c r="P19" s="11"/>
      <c r="Q19" s="11"/>
      <c r="R19" s="11">
        <f t="shared" si="7"/>
        <v>0</v>
      </c>
      <c r="S19" s="11">
        <f t="shared" si="2"/>
        <v>80</v>
      </c>
      <c r="T19" s="11"/>
      <c r="U19" s="11"/>
      <c r="V19" s="11"/>
      <c r="W19" s="11"/>
      <c r="X19" s="11"/>
      <c r="Y19" s="11">
        <f t="shared" si="3"/>
        <v>0</v>
      </c>
      <c r="Z19" s="11">
        <v>220</v>
      </c>
      <c r="AA19" s="11"/>
      <c r="AB19" s="11">
        <f t="shared" si="4"/>
        <v>220</v>
      </c>
      <c r="AC19" s="11">
        <f t="shared" si="5"/>
        <v>300</v>
      </c>
      <c r="AD19" s="11">
        <f t="shared" si="6"/>
        <v>5</v>
      </c>
      <c r="AE19" s="11"/>
    </row>
    <row r="20" spans="1:31" x14ac:dyDescent="0.3">
      <c r="A20" s="62">
        <v>43452</v>
      </c>
      <c r="B20" s="11" t="s">
        <v>50</v>
      </c>
      <c r="C20" s="11" t="s">
        <v>38</v>
      </c>
      <c r="D20" s="11">
        <v>15</v>
      </c>
      <c r="E20" s="11">
        <v>15</v>
      </c>
      <c r="F20" s="11">
        <v>15</v>
      </c>
      <c r="G20" s="11"/>
      <c r="H20" s="11">
        <f t="shared" si="0"/>
        <v>45</v>
      </c>
      <c r="I20" s="11"/>
      <c r="J20" s="11"/>
      <c r="K20" s="11">
        <f>255+55</f>
        <v>310</v>
      </c>
      <c r="L20" s="11">
        <v>20</v>
      </c>
      <c r="M20" s="11"/>
      <c r="N20" s="11">
        <f t="shared" si="1"/>
        <v>330</v>
      </c>
      <c r="O20" s="11"/>
      <c r="P20" s="11"/>
      <c r="Q20" s="11"/>
      <c r="R20" s="11">
        <f t="shared" si="7"/>
        <v>0</v>
      </c>
      <c r="S20" s="11">
        <f t="shared" si="2"/>
        <v>375</v>
      </c>
      <c r="T20" s="11">
        <v>20</v>
      </c>
      <c r="U20" s="11">
        <v>5</v>
      </c>
      <c r="V20" s="11"/>
      <c r="W20" s="11">
        <v>10</v>
      </c>
      <c r="X20" s="11">
        <v>10</v>
      </c>
      <c r="Y20" s="11">
        <f t="shared" si="3"/>
        <v>45</v>
      </c>
      <c r="Z20" s="11"/>
      <c r="AA20" s="11"/>
      <c r="AB20" s="11">
        <f t="shared" si="4"/>
        <v>0</v>
      </c>
      <c r="AC20" s="11">
        <f t="shared" si="5"/>
        <v>420</v>
      </c>
      <c r="AD20" s="11">
        <f t="shared" si="6"/>
        <v>8</v>
      </c>
      <c r="AE20" s="11">
        <v>60</v>
      </c>
    </row>
    <row r="21" spans="1:31" x14ac:dyDescent="0.3">
      <c r="A21" s="62">
        <v>43453</v>
      </c>
      <c r="B21" s="11" t="s">
        <v>42</v>
      </c>
      <c r="C21" s="11" t="s">
        <v>267</v>
      </c>
      <c r="D21" s="11"/>
      <c r="E21" s="11"/>
      <c r="F21" s="11"/>
      <c r="G21" s="11"/>
      <c r="H21" s="11">
        <f t="shared" si="0"/>
        <v>0</v>
      </c>
      <c r="I21" s="11"/>
      <c r="J21" s="11"/>
      <c r="K21" s="11">
        <f>162+113+15</f>
        <v>290</v>
      </c>
      <c r="L21" s="11"/>
      <c r="M21" s="11">
        <f>95+15</f>
        <v>110</v>
      </c>
      <c r="N21" s="11">
        <f t="shared" si="1"/>
        <v>400</v>
      </c>
      <c r="O21" s="11"/>
      <c r="P21" s="11"/>
      <c r="Q21" s="11"/>
      <c r="R21" s="11">
        <f t="shared" si="7"/>
        <v>0</v>
      </c>
      <c r="S21" s="11">
        <f t="shared" si="2"/>
        <v>400</v>
      </c>
      <c r="T21" s="11">
        <v>5</v>
      </c>
      <c r="U21" s="11">
        <v>5</v>
      </c>
      <c r="V21" s="11"/>
      <c r="W21" s="11"/>
      <c r="X21" s="11"/>
      <c r="Y21" s="11">
        <f t="shared" si="3"/>
        <v>10</v>
      </c>
      <c r="Z21" s="11"/>
      <c r="AA21" s="11">
        <v>15</v>
      </c>
      <c r="AB21" s="11">
        <f t="shared" si="4"/>
        <v>15</v>
      </c>
      <c r="AC21" s="11">
        <f t="shared" si="5"/>
        <v>425</v>
      </c>
      <c r="AD21" s="11">
        <f t="shared" si="6"/>
        <v>7.583333333333333</v>
      </c>
      <c r="AE21" s="11">
        <v>30</v>
      </c>
    </row>
    <row r="22" spans="1:31" x14ac:dyDescent="0.3">
      <c r="A22" s="62">
        <v>43454</v>
      </c>
      <c r="B22" s="11" t="s">
        <v>44</v>
      </c>
      <c r="C22" s="11" t="s">
        <v>268</v>
      </c>
      <c r="D22" s="11">
        <v>10</v>
      </c>
      <c r="E22" s="11">
        <v>15</v>
      </c>
      <c r="F22" s="11">
        <v>15</v>
      </c>
      <c r="G22" s="11"/>
      <c r="H22" s="11">
        <f t="shared" si="0"/>
        <v>40</v>
      </c>
      <c r="I22" s="11"/>
      <c r="J22" s="11"/>
      <c r="K22" s="11">
        <f>70+70+40+110</f>
        <v>290</v>
      </c>
      <c r="L22" s="11"/>
      <c r="M22" s="11">
        <v>70</v>
      </c>
      <c r="N22" s="11">
        <f t="shared" si="1"/>
        <v>360</v>
      </c>
      <c r="O22" s="11"/>
      <c r="P22" s="11"/>
      <c r="Q22" s="11"/>
      <c r="R22" s="11">
        <f t="shared" si="7"/>
        <v>0</v>
      </c>
      <c r="S22" s="11">
        <f t="shared" si="2"/>
        <v>400</v>
      </c>
      <c r="T22" s="11">
        <v>5</v>
      </c>
      <c r="U22" s="11">
        <v>5</v>
      </c>
      <c r="V22" s="11"/>
      <c r="W22" s="11">
        <v>10</v>
      </c>
      <c r="X22" s="11"/>
      <c r="Y22" s="11">
        <f t="shared" si="3"/>
        <v>20</v>
      </c>
      <c r="Z22" s="11"/>
      <c r="AA22" s="11">
        <v>110</v>
      </c>
      <c r="AB22" s="11">
        <f t="shared" si="4"/>
        <v>110</v>
      </c>
      <c r="AC22" s="11">
        <f t="shared" si="5"/>
        <v>530</v>
      </c>
      <c r="AD22" s="11">
        <f t="shared" si="6"/>
        <v>8.8333333333333339</v>
      </c>
      <c r="AE22" s="11"/>
    </row>
    <row r="23" spans="1:31" x14ac:dyDescent="0.3">
      <c r="A23" s="62">
        <v>43455</v>
      </c>
      <c r="B23" s="11" t="s">
        <v>46</v>
      </c>
      <c r="C23" s="11"/>
      <c r="D23" s="11"/>
      <c r="E23" s="11"/>
      <c r="F23" s="11"/>
      <c r="G23" s="11"/>
      <c r="H23" s="11">
        <f t="shared" si="0"/>
        <v>0</v>
      </c>
      <c r="I23" s="11"/>
      <c r="J23" s="11"/>
      <c r="K23" s="11"/>
      <c r="L23" s="11"/>
      <c r="M23" s="11">
        <v>80</v>
      </c>
      <c r="N23" s="11">
        <f t="shared" si="1"/>
        <v>80</v>
      </c>
      <c r="O23" s="11"/>
      <c r="P23" s="11"/>
      <c r="Q23" s="11"/>
      <c r="R23" s="11">
        <f t="shared" si="7"/>
        <v>0</v>
      </c>
      <c r="S23" s="11">
        <f t="shared" si="2"/>
        <v>80</v>
      </c>
      <c r="T23" s="11"/>
      <c r="U23" s="11"/>
      <c r="V23" s="11"/>
      <c r="W23" s="11"/>
      <c r="X23" s="11"/>
      <c r="Y23" s="11">
        <f t="shared" si="3"/>
        <v>0</v>
      </c>
      <c r="Z23" s="11"/>
      <c r="AA23" s="11"/>
      <c r="AB23" s="11">
        <f t="shared" si="4"/>
        <v>0</v>
      </c>
      <c r="AC23" s="11">
        <f t="shared" si="5"/>
        <v>80</v>
      </c>
      <c r="AD23" s="11">
        <f t="shared" si="6"/>
        <v>1.3333333333333333</v>
      </c>
      <c r="AE23" s="11"/>
    </row>
    <row r="24" spans="1:31" x14ac:dyDescent="0.3">
      <c r="A24" s="62">
        <v>43456</v>
      </c>
      <c r="B24" s="11" t="s">
        <v>47</v>
      </c>
      <c r="C24" s="11"/>
      <c r="D24" s="11"/>
      <c r="E24" s="11"/>
      <c r="F24" s="11"/>
      <c r="G24" s="11"/>
      <c r="H24" s="11">
        <f t="shared" si="0"/>
        <v>0</v>
      </c>
      <c r="I24" s="11"/>
      <c r="J24" s="11"/>
      <c r="K24" s="11"/>
      <c r="L24" s="11"/>
      <c r="M24" s="11"/>
      <c r="N24" s="11">
        <f t="shared" si="1"/>
        <v>0</v>
      </c>
      <c r="O24" s="11"/>
      <c r="P24" s="11"/>
      <c r="Q24" s="11"/>
      <c r="R24" s="11">
        <f t="shared" si="7"/>
        <v>0</v>
      </c>
      <c r="S24" s="11">
        <f t="shared" si="2"/>
        <v>0</v>
      </c>
      <c r="T24" s="11"/>
      <c r="U24" s="11"/>
      <c r="V24" s="11"/>
      <c r="W24" s="11"/>
      <c r="X24" s="11"/>
      <c r="Y24" s="11">
        <f t="shared" si="3"/>
        <v>0</v>
      </c>
      <c r="Z24" s="11"/>
      <c r="AA24" s="11"/>
      <c r="AB24" s="11">
        <f t="shared" si="4"/>
        <v>0</v>
      </c>
      <c r="AC24" s="11">
        <f t="shared" si="5"/>
        <v>0</v>
      </c>
      <c r="AD24" s="11">
        <f t="shared" si="6"/>
        <v>0</v>
      </c>
      <c r="AE24" s="11"/>
    </row>
    <row r="25" spans="1:31" x14ac:dyDescent="0.3">
      <c r="A25" s="62">
        <v>43457</v>
      </c>
      <c r="B25" s="11" t="s">
        <v>48</v>
      </c>
      <c r="C25" s="11"/>
      <c r="D25" s="11"/>
      <c r="E25" s="11"/>
      <c r="F25" s="11"/>
      <c r="G25" s="11"/>
      <c r="H25" s="11">
        <f t="shared" si="0"/>
        <v>0</v>
      </c>
      <c r="I25" s="11"/>
      <c r="J25" s="11"/>
      <c r="K25" s="11"/>
      <c r="L25" s="11"/>
      <c r="M25" s="11"/>
      <c r="N25" s="11">
        <f t="shared" si="1"/>
        <v>0</v>
      </c>
      <c r="O25" s="11"/>
      <c r="P25" s="11"/>
      <c r="Q25" s="11"/>
      <c r="R25" s="11">
        <f t="shared" si="7"/>
        <v>0</v>
      </c>
      <c r="S25" s="11">
        <f t="shared" si="2"/>
        <v>0</v>
      </c>
      <c r="T25" s="11"/>
      <c r="U25" s="11"/>
      <c r="V25" s="11"/>
      <c r="W25" s="11"/>
      <c r="X25" s="11"/>
      <c r="Y25" s="11">
        <f t="shared" si="3"/>
        <v>0</v>
      </c>
      <c r="Z25" s="11"/>
      <c r="AA25" s="11"/>
      <c r="AB25" s="11">
        <f t="shared" si="4"/>
        <v>0</v>
      </c>
      <c r="AC25" s="11">
        <f t="shared" si="5"/>
        <v>0</v>
      </c>
      <c r="AD25" s="11">
        <f t="shared" si="6"/>
        <v>0</v>
      </c>
      <c r="AE25" s="11"/>
    </row>
    <row r="26" spans="1:31" x14ac:dyDescent="0.3">
      <c r="A26" s="62">
        <v>43458</v>
      </c>
      <c r="B26" s="11" t="s">
        <v>49</v>
      </c>
      <c r="C26" s="11"/>
      <c r="D26" s="11"/>
      <c r="E26" s="11"/>
      <c r="F26" s="11"/>
      <c r="G26" s="11"/>
      <c r="H26" s="11">
        <f t="shared" si="0"/>
        <v>0</v>
      </c>
      <c r="I26" s="11"/>
      <c r="J26" s="11"/>
      <c r="K26" s="11"/>
      <c r="L26" s="11"/>
      <c r="M26" s="11"/>
      <c r="N26" s="11">
        <f t="shared" si="1"/>
        <v>0</v>
      </c>
      <c r="O26" s="11"/>
      <c r="P26" s="11"/>
      <c r="Q26" s="11"/>
      <c r="R26" s="11">
        <f t="shared" si="7"/>
        <v>0</v>
      </c>
      <c r="S26" s="11">
        <f t="shared" si="2"/>
        <v>0</v>
      </c>
      <c r="T26" s="11"/>
      <c r="U26" s="11"/>
      <c r="V26" s="11"/>
      <c r="W26" s="11"/>
      <c r="X26" s="11"/>
      <c r="Y26" s="11">
        <f t="shared" si="3"/>
        <v>0</v>
      </c>
      <c r="Z26" s="11"/>
      <c r="AA26" s="11"/>
      <c r="AB26" s="11">
        <f t="shared" si="4"/>
        <v>0</v>
      </c>
      <c r="AC26" s="11">
        <f t="shared" si="5"/>
        <v>0</v>
      </c>
      <c r="AD26" s="11">
        <f t="shared" ref="AD26:AD32" si="8">AC26/60 + SUM(AE26:AG26)/60</f>
        <v>0</v>
      </c>
      <c r="AE26" s="11"/>
    </row>
    <row r="27" spans="1:31" x14ac:dyDescent="0.3">
      <c r="A27" s="62">
        <v>43459</v>
      </c>
      <c r="B27" s="11" t="s">
        <v>50</v>
      </c>
      <c r="C27" s="11"/>
      <c r="D27" s="11"/>
      <c r="E27" s="11"/>
      <c r="F27" s="11"/>
      <c r="G27" s="11"/>
      <c r="H27" s="11">
        <f t="shared" si="0"/>
        <v>0</v>
      </c>
      <c r="I27" s="11"/>
      <c r="J27" s="11"/>
      <c r="K27" s="11"/>
      <c r="L27" s="11"/>
      <c r="M27" s="11"/>
      <c r="N27" s="11">
        <f t="shared" si="1"/>
        <v>0</v>
      </c>
      <c r="O27" s="11"/>
      <c r="P27" s="11"/>
      <c r="Q27" s="11"/>
      <c r="R27" s="11">
        <f t="shared" si="7"/>
        <v>0</v>
      </c>
      <c r="S27" s="11">
        <f t="shared" si="2"/>
        <v>0</v>
      </c>
      <c r="T27" s="11"/>
      <c r="U27" s="11"/>
      <c r="V27" s="11"/>
      <c r="W27" s="11"/>
      <c r="X27" s="11"/>
      <c r="Y27" s="11">
        <f t="shared" si="3"/>
        <v>0</v>
      </c>
      <c r="Z27" s="11"/>
      <c r="AA27" s="11"/>
      <c r="AB27" s="11">
        <f t="shared" si="4"/>
        <v>0</v>
      </c>
      <c r="AC27" s="11">
        <f t="shared" si="5"/>
        <v>0</v>
      </c>
      <c r="AD27" s="11">
        <f t="shared" si="8"/>
        <v>0</v>
      </c>
      <c r="AE27" s="11"/>
    </row>
    <row r="28" spans="1:31" x14ac:dyDescent="0.3">
      <c r="A28" s="62">
        <v>43460</v>
      </c>
      <c r="B28" s="11" t="s">
        <v>42</v>
      </c>
      <c r="C28" s="11"/>
      <c r="D28" s="11"/>
      <c r="E28" s="11"/>
      <c r="F28" s="11"/>
      <c r="G28" s="11"/>
      <c r="H28" s="11">
        <f t="shared" si="0"/>
        <v>0</v>
      </c>
      <c r="I28" s="11"/>
      <c r="J28" s="11"/>
      <c r="K28" s="11"/>
      <c r="L28" s="11"/>
      <c r="M28" s="11"/>
      <c r="N28" s="11">
        <f t="shared" si="1"/>
        <v>0</v>
      </c>
      <c r="O28" s="11"/>
      <c r="P28" s="11"/>
      <c r="Q28" s="11"/>
      <c r="R28" s="11">
        <f t="shared" si="7"/>
        <v>0</v>
      </c>
      <c r="S28" s="11">
        <f t="shared" si="2"/>
        <v>0</v>
      </c>
      <c r="T28" s="11"/>
      <c r="U28" s="11"/>
      <c r="V28" s="11"/>
      <c r="W28" s="11"/>
      <c r="X28" s="11"/>
      <c r="Y28" s="11">
        <f t="shared" si="3"/>
        <v>0</v>
      </c>
      <c r="Z28" s="11"/>
      <c r="AA28" s="11"/>
      <c r="AB28" s="11">
        <f t="shared" si="4"/>
        <v>0</v>
      </c>
      <c r="AC28" s="11">
        <f t="shared" si="5"/>
        <v>0</v>
      </c>
      <c r="AD28" s="11">
        <f t="shared" si="8"/>
        <v>0</v>
      </c>
      <c r="AE28" s="11"/>
    </row>
    <row r="29" spans="1:31" x14ac:dyDescent="0.3">
      <c r="A29" s="62">
        <v>43461</v>
      </c>
      <c r="B29" s="11" t="s">
        <v>44</v>
      </c>
      <c r="C29" s="11"/>
      <c r="D29" s="11"/>
      <c r="E29" s="11"/>
      <c r="F29" s="11"/>
      <c r="G29" s="11"/>
      <c r="H29" s="11">
        <f t="shared" si="0"/>
        <v>0</v>
      </c>
      <c r="I29" s="11"/>
      <c r="J29" s="11"/>
      <c r="K29" s="11"/>
      <c r="L29" s="11"/>
      <c r="M29" s="11"/>
      <c r="N29" s="11">
        <f t="shared" si="1"/>
        <v>0</v>
      </c>
      <c r="O29" s="11"/>
      <c r="P29" s="11"/>
      <c r="Q29" s="11"/>
      <c r="R29" s="11">
        <f t="shared" si="7"/>
        <v>0</v>
      </c>
      <c r="S29" s="11">
        <f t="shared" si="2"/>
        <v>0</v>
      </c>
      <c r="T29" s="11"/>
      <c r="U29" s="11"/>
      <c r="V29" s="11"/>
      <c r="W29" s="11"/>
      <c r="X29" s="11"/>
      <c r="Y29" s="11">
        <f t="shared" si="3"/>
        <v>0</v>
      </c>
      <c r="Z29" s="11"/>
      <c r="AA29" s="11"/>
      <c r="AB29" s="11">
        <f t="shared" si="4"/>
        <v>0</v>
      </c>
      <c r="AC29" s="11">
        <f t="shared" si="5"/>
        <v>0</v>
      </c>
      <c r="AD29" s="11">
        <f t="shared" si="8"/>
        <v>0</v>
      </c>
      <c r="AE29" s="11"/>
    </row>
    <row r="30" spans="1:31" x14ac:dyDescent="0.3">
      <c r="A30" s="62">
        <v>43462</v>
      </c>
      <c r="B30" s="11" t="s">
        <v>46</v>
      </c>
      <c r="C30" s="11"/>
      <c r="D30" s="11"/>
      <c r="E30" s="11"/>
      <c r="F30" s="11"/>
      <c r="G30" s="11"/>
      <c r="H30" s="11">
        <f t="shared" si="0"/>
        <v>0</v>
      </c>
      <c r="I30" s="11"/>
      <c r="J30" s="11"/>
      <c r="K30" s="11"/>
      <c r="L30" s="11"/>
      <c r="M30" s="11"/>
      <c r="N30" s="11">
        <f t="shared" si="1"/>
        <v>0</v>
      </c>
      <c r="O30" s="11"/>
      <c r="P30" s="11"/>
      <c r="Q30" s="11"/>
      <c r="R30" s="11">
        <f t="shared" si="7"/>
        <v>0</v>
      </c>
      <c r="S30" s="11">
        <f t="shared" si="2"/>
        <v>0</v>
      </c>
      <c r="T30" s="11"/>
      <c r="U30" s="11"/>
      <c r="V30" s="11"/>
      <c r="W30" s="11"/>
      <c r="X30" s="11"/>
      <c r="Y30" s="11">
        <f t="shared" si="3"/>
        <v>0</v>
      </c>
      <c r="Z30" s="11"/>
      <c r="AA30" s="11"/>
      <c r="AB30" s="11">
        <f t="shared" si="4"/>
        <v>0</v>
      </c>
      <c r="AC30" s="11">
        <f t="shared" si="5"/>
        <v>0</v>
      </c>
      <c r="AD30" s="11">
        <f t="shared" si="8"/>
        <v>0</v>
      </c>
      <c r="AE30" s="11"/>
    </row>
    <row r="31" spans="1:31" x14ac:dyDescent="0.3">
      <c r="A31" s="62">
        <v>43463</v>
      </c>
      <c r="B31" s="11" t="s">
        <v>47</v>
      </c>
      <c r="C31" s="11"/>
      <c r="D31" s="11"/>
      <c r="E31" s="11"/>
      <c r="F31" s="11"/>
      <c r="G31" s="11"/>
      <c r="H31" s="11">
        <f t="shared" si="0"/>
        <v>0</v>
      </c>
      <c r="I31" s="11"/>
      <c r="J31" s="11"/>
      <c r="K31" s="11"/>
      <c r="L31" s="11"/>
      <c r="M31" s="11"/>
      <c r="N31" s="11">
        <f t="shared" si="1"/>
        <v>0</v>
      </c>
      <c r="O31" s="11"/>
      <c r="P31" s="11"/>
      <c r="Q31" s="11"/>
      <c r="R31" s="11">
        <f t="shared" si="7"/>
        <v>0</v>
      </c>
      <c r="S31" s="11">
        <f t="shared" si="2"/>
        <v>0</v>
      </c>
      <c r="T31" s="11"/>
      <c r="U31" s="11"/>
      <c r="V31" s="11"/>
      <c r="W31" s="11"/>
      <c r="X31" s="11"/>
      <c r="Y31" s="11">
        <f t="shared" si="3"/>
        <v>0</v>
      </c>
      <c r="Z31" s="11"/>
      <c r="AA31" s="11"/>
      <c r="AB31" s="11">
        <f t="shared" si="4"/>
        <v>0</v>
      </c>
      <c r="AC31" s="11">
        <f t="shared" si="5"/>
        <v>0</v>
      </c>
      <c r="AD31" s="11">
        <f t="shared" si="8"/>
        <v>0</v>
      </c>
      <c r="AE31" s="11"/>
    </row>
    <row r="32" spans="1:31" x14ac:dyDescent="0.3">
      <c r="A32" s="62">
        <v>43464</v>
      </c>
      <c r="B32" s="11" t="s">
        <v>48</v>
      </c>
      <c r="C32" s="11"/>
      <c r="D32" s="11"/>
      <c r="E32" s="11"/>
      <c r="F32" s="11"/>
      <c r="G32" s="11"/>
      <c r="H32" s="11">
        <f t="shared" si="0"/>
        <v>0</v>
      </c>
      <c r="I32" s="11"/>
      <c r="J32" s="11"/>
      <c r="K32" s="11"/>
      <c r="L32" s="11"/>
      <c r="M32" s="11"/>
      <c r="N32" s="11">
        <f t="shared" si="1"/>
        <v>0</v>
      </c>
      <c r="O32" s="11"/>
      <c r="P32" s="11"/>
      <c r="Q32" s="11"/>
      <c r="R32" s="11">
        <f t="shared" si="7"/>
        <v>0</v>
      </c>
      <c r="S32" s="11">
        <f t="shared" si="2"/>
        <v>0</v>
      </c>
      <c r="T32" s="11"/>
      <c r="U32" s="11"/>
      <c r="V32" s="11"/>
      <c r="W32" s="11"/>
      <c r="X32" s="11"/>
      <c r="Y32" s="11">
        <f t="shared" si="3"/>
        <v>0</v>
      </c>
      <c r="Z32" s="11"/>
      <c r="AA32" s="11"/>
      <c r="AB32" s="11">
        <f t="shared" si="4"/>
        <v>0</v>
      </c>
      <c r="AC32" s="11">
        <f t="shared" si="5"/>
        <v>0</v>
      </c>
      <c r="AD32" s="11">
        <f t="shared" si="8"/>
        <v>0</v>
      </c>
      <c r="AE32" s="11"/>
    </row>
    <row r="33" spans="1:31" x14ac:dyDescent="0.3">
      <c r="A33" s="62">
        <v>43465</v>
      </c>
      <c r="B33" s="11" t="s">
        <v>49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3">
      <c r="A34" s="15" t="s">
        <v>109</v>
      </c>
      <c r="H34" s="4">
        <f>SUM(H3:H33)</f>
        <v>405</v>
      </c>
      <c r="N34" s="4">
        <f>SUM(N3:N33)</f>
        <v>3075</v>
      </c>
      <c r="R34" s="4">
        <f>SUM(R3:R33)</f>
        <v>0</v>
      </c>
      <c r="S34" s="4">
        <f>H34+N34+R34</f>
        <v>3480</v>
      </c>
      <c r="Y34" s="4">
        <f>SUM(Y3:Y33)</f>
        <v>1090</v>
      </c>
      <c r="AB34" s="4">
        <f>SUM(AB3:AB33)</f>
        <v>1630</v>
      </c>
      <c r="AC34" s="4">
        <f>S34+Y34+AB34</f>
        <v>6200</v>
      </c>
      <c r="AD34" s="6">
        <f>SUM(AD3:AD33)/31</f>
        <v>3.4731182795698921</v>
      </c>
    </row>
    <row r="35" spans="1:31" x14ac:dyDescent="0.3">
      <c r="A35" s="15" t="s">
        <v>110</v>
      </c>
      <c r="G35" s="37" t="s">
        <v>1</v>
      </c>
      <c r="H35" s="15">
        <f>H34/60</f>
        <v>6.75</v>
      </c>
      <c r="M35" s="37" t="s">
        <v>2</v>
      </c>
      <c r="N35" s="15">
        <f>N34/60</f>
        <v>51.25</v>
      </c>
      <c r="Q35" s="37" t="s">
        <v>3</v>
      </c>
      <c r="R35" s="15">
        <f>R34/60</f>
        <v>0</v>
      </c>
      <c r="S35" s="15">
        <f>S34/60</f>
        <v>58</v>
      </c>
      <c r="X35" s="37" t="s">
        <v>159</v>
      </c>
      <c r="Y35" s="15">
        <f>Y34/60</f>
        <v>18.166666666666668</v>
      </c>
      <c r="AA35" s="37" t="s">
        <v>87</v>
      </c>
      <c r="AB35" s="15">
        <f>AB34/60</f>
        <v>27.166666666666668</v>
      </c>
      <c r="AC35" s="4">
        <f>AC34/60</f>
        <v>103.33333333333333</v>
      </c>
      <c r="AD35" s="15">
        <f>SUM(AD3:AD33)</f>
        <v>107.66666666666666</v>
      </c>
    </row>
    <row r="36" spans="1:31" x14ac:dyDescent="0.3">
      <c r="A36" s="35" t="s">
        <v>102</v>
      </c>
      <c r="H36" s="4">
        <f>H35/31</f>
        <v>0.21774193548387097</v>
      </c>
      <c r="N36" s="4">
        <f>N35/31</f>
        <v>1.653225806451613</v>
      </c>
      <c r="R36" s="4">
        <f>R35/31</f>
        <v>0</v>
      </c>
      <c r="S36" s="4">
        <f>S35/31</f>
        <v>1.8709677419354838</v>
      </c>
      <c r="AB36" s="4">
        <f>AB35/31</f>
        <v>0.87634408602150538</v>
      </c>
      <c r="AD36" s="6">
        <f>AD34</f>
        <v>3.4731182795698921</v>
      </c>
    </row>
    <row r="37" spans="1:31" x14ac:dyDescent="0.3">
      <c r="A37" s="36" t="s">
        <v>101</v>
      </c>
      <c r="H37" s="4">
        <v>0.20268817204301076</v>
      </c>
      <c r="N37" s="4">
        <v>1.6865591397849462</v>
      </c>
      <c r="R37" s="4">
        <v>2.6881720430107527E-2</v>
      </c>
      <c r="S37" s="4">
        <v>1.9161290322580644</v>
      </c>
      <c r="AB37" s="11">
        <v>2.4973118279569895</v>
      </c>
      <c r="AD37">
        <v>6.06</v>
      </c>
    </row>
    <row r="38" spans="1:31" x14ac:dyDescent="0.3">
      <c r="A38" s="58" t="s">
        <v>248</v>
      </c>
      <c r="H38" s="4">
        <f>H36-H37</f>
        <v>1.5053763440860207E-2</v>
      </c>
      <c r="N38" s="4">
        <f>N36-N37</f>
        <v>-3.3333333333333215E-2</v>
      </c>
      <c r="R38" s="4">
        <f>R36-R37</f>
        <v>-2.6881720430107527E-2</v>
      </c>
      <c r="S38" s="4">
        <f>S36-S37</f>
        <v>-4.5161290322580649E-2</v>
      </c>
      <c r="AB38" s="4">
        <f>AB36-AB37</f>
        <v>-1.620967741935484</v>
      </c>
      <c r="AD38" s="4">
        <f>AD36-AD37</f>
        <v>-2.5868817204301076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13*31</f>
        <v>403</v>
      </c>
      <c r="D40" s="39">
        <f>C40/B40</f>
        <v>0</v>
      </c>
    </row>
    <row r="41" spans="1:31" x14ac:dyDescent="0.3">
      <c r="A41" s="4" t="s">
        <v>157</v>
      </c>
      <c r="B41" s="4">
        <f>13*22</f>
        <v>286</v>
      </c>
      <c r="D41" s="39">
        <f>C41/B41</f>
        <v>0</v>
      </c>
    </row>
  </sheetData>
  <mergeCells count="8">
    <mergeCell ref="AC1:AC2"/>
    <mergeCell ref="A2:B2"/>
    <mergeCell ref="A1:B1"/>
    <mergeCell ref="C1:H1"/>
    <mergeCell ref="I1:N1"/>
    <mergeCell ref="O1:R1"/>
    <mergeCell ref="T1:Y1"/>
    <mergeCell ref="Z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B6E-941B-4CD3-BA3E-A3014B233365}">
  <dimension ref="A2:I23"/>
  <sheetViews>
    <sheetView zoomScaleNormal="100" workbookViewId="0">
      <selection activeCell="C9" sqref="C9:G10"/>
    </sheetView>
  </sheetViews>
  <sheetFormatPr defaultRowHeight="16.5" x14ac:dyDescent="0.3"/>
  <sheetData>
    <row r="2" spans="2:9" x14ac:dyDescent="0.3">
      <c r="C2" t="s">
        <v>93</v>
      </c>
      <c r="D2" t="s">
        <v>94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3">
      <c r="B3" s="13">
        <v>0.16666666666666666</v>
      </c>
      <c r="D3" s="165" t="s">
        <v>31</v>
      </c>
      <c r="E3" s="165"/>
      <c r="F3" s="165"/>
      <c r="G3" s="165"/>
      <c r="H3" s="165"/>
    </row>
    <row r="4" spans="2:9" x14ac:dyDescent="0.3">
      <c r="B4" s="13">
        <v>0.20833333333333334</v>
      </c>
      <c r="D4" s="166" t="s">
        <v>99</v>
      </c>
      <c r="E4" s="167"/>
      <c r="F4" s="167"/>
      <c r="G4" s="167"/>
      <c r="H4" s="161" t="s">
        <v>96</v>
      </c>
    </row>
    <row r="5" spans="2:9" x14ac:dyDescent="0.3">
      <c r="B5" s="13">
        <v>0.25</v>
      </c>
      <c r="D5" s="167"/>
      <c r="E5" s="167"/>
      <c r="F5" s="167"/>
      <c r="G5" s="167"/>
      <c r="H5" s="161"/>
    </row>
    <row r="6" spans="2:9" x14ac:dyDescent="0.3">
      <c r="B6" s="13">
        <v>0.29166666666666702</v>
      </c>
      <c r="D6" s="167"/>
      <c r="E6" s="167"/>
      <c r="F6" s="167"/>
      <c r="G6" s="167"/>
      <c r="H6" s="161"/>
    </row>
    <row r="7" spans="2:9" x14ac:dyDescent="0.3">
      <c r="B7" s="13">
        <v>0.33333333333333398</v>
      </c>
      <c r="D7" s="167"/>
      <c r="E7" s="167"/>
      <c r="F7" s="167"/>
      <c r="G7" s="167"/>
      <c r="H7" s="161"/>
    </row>
    <row r="8" spans="2:9" x14ac:dyDescent="0.3">
      <c r="B8" s="13">
        <v>0.375</v>
      </c>
      <c r="C8" s="136"/>
      <c r="D8" s="136"/>
      <c r="E8" s="136"/>
      <c r="F8" s="136"/>
      <c r="G8" s="136"/>
      <c r="H8" s="164" t="s">
        <v>1</v>
      </c>
    </row>
    <row r="9" spans="2:9" x14ac:dyDescent="0.3">
      <c r="B9" s="13">
        <v>0.41666666666666702</v>
      </c>
      <c r="C9" s="161" t="s">
        <v>89</v>
      </c>
      <c r="D9" s="161"/>
      <c r="E9" s="161"/>
      <c r="F9" s="161"/>
      <c r="G9" s="161"/>
      <c r="H9" s="164"/>
    </row>
    <row r="10" spans="2:9" x14ac:dyDescent="0.3">
      <c r="B10" s="13">
        <v>0.45833333333333398</v>
      </c>
      <c r="C10" s="161"/>
      <c r="D10" s="161"/>
      <c r="E10" s="161"/>
      <c r="F10" s="161"/>
      <c r="G10" s="161"/>
    </row>
    <row r="11" spans="2:9" x14ac:dyDescent="0.3">
      <c r="B11" s="13">
        <v>0.5</v>
      </c>
      <c r="C11" s="136"/>
      <c r="D11" s="136"/>
      <c r="E11" s="136"/>
      <c r="F11" s="136"/>
      <c r="G11" s="136"/>
    </row>
    <row r="12" spans="2:9" x14ac:dyDescent="0.3">
      <c r="B12" s="13">
        <v>0.54166666666666696</v>
      </c>
      <c r="C12" s="161" t="s">
        <v>89</v>
      </c>
      <c r="D12" s="161"/>
      <c r="E12" s="161"/>
      <c r="F12" s="161"/>
      <c r="G12" s="161"/>
      <c r="H12" s="162" t="s">
        <v>100</v>
      </c>
    </row>
    <row r="13" spans="2:9" x14ac:dyDescent="0.3">
      <c r="B13" s="13">
        <v>0.58333333333333404</v>
      </c>
      <c r="C13" s="164" t="s">
        <v>1</v>
      </c>
      <c r="D13" s="164"/>
      <c r="E13" s="164"/>
      <c r="F13" s="164"/>
      <c r="G13" s="164"/>
      <c r="H13" s="163"/>
    </row>
    <row r="14" spans="2:9" x14ac:dyDescent="0.3">
      <c r="B14" s="13">
        <v>0.625000000000001</v>
      </c>
      <c r="C14" s="161" t="s">
        <v>98</v>
      </c>
      <c r="D14" s="161"/>
      <c r="E14" s="161" t="s">
        <v>89</v>
      </c>
      <c r="F14" s="161" t="s">
        <v>98</v>
      </c>
      <c r="G14" s="161"/>
      <c r="H14" s="163"/>
    </row>
    <row r="15" spans="2:9" x14ac:dyDescent="0.3">
      <c r="B15" s="13">
        <v>0.66666666666666696</v>
      </c>
      <c r="C15" s="161"/>
      <c r="D15" s="161"/>
      <c r="E15" s="161"/>
      <c r="F15" s="161"/>
      <c r="G15" s="161"/>
      <c r="H15" s="163"/>
    </row>
    <row r="16" spans="2:9" x14ac:dyDescent="0.3">
      <c r="B16" s="13">
        <v>0.70833333333333404</v>
      </c>
      <c r="C16" s="167" t="s">
        <v>26</v>
      </c>
      <c r="D16" s="167" t="s">
        <v>25</v>
      </c>
      <c r="E16" s="161"/>
      <c r="F16" s="167" t="s">
        <v>25</v>
      </c>
      <c r="G16" s="167" t="s">
        <v>26</v>
      </c>
      <c r="H16" s="163"/>
    </row>
    <row r="17" spans="1:8" x14ac:dyDescent="0.3">
      <c r="B17" s="13">
        <v>0.750000000000001</v>
      </c>
      <c r="C17" s="167"/>
      <c r="D17" s="167"/>
      <c r="E17" s="161"/>
      <c r="F17" s="167"/>
      <c r="G17" s="167"/>
      <c r="H17" s="163"/>
    </row>
    <row r="18" spans="1:8" x14ac:dyDescent="0.3">
      <c r="B18" s="13">
        <v>0.79166666666666696</v>
      </c>
      <c r="C18" s="167"/>
      <c r="D18" s="167"/>
      <c r="E18" s="161"/>
      <c r="F18" s="167"/>
      <c r="G18" s="167"/>
      <c r="H18" s="163"/>
    </row>
    <row r="19" spans="1:8" x14ac:dyDescent="0.3">
      <c r="B19" s="13">
        <v>0.83333333333333404</v>
      </c>
      <c r="C19" s="167"/>
      <c r="D19" s="23" t="s">
        <v>97</v>
      </c>
      <c r="E19" s="161"/>
      <c r="F19" s="23" t="s">
        <v>97</v>
      </c>
      <c r="G19" s="167"/>
    </row>
    <row r="20" spans="1:8" x14ac:dyDescent="0.3">
      <c r="A20" s="13"/>
      <c r="B20" s="13">
        <v>0.875000000000001</v>
      </c>
      <c r="C20" s="23" t="s">
        <v>97</v>
      </c>
      <c r="D20" s="136"/>
      <c r="E20" s="136"/>
      <c r="F20" s="136"/>
      <c r="G20" s="23" t="s">
        <v>97</v>
      </c>
    </row>
    <row r="21" spans="1:8" x14ac:dyDescent="0.3">
      <c r="A21" s="13">
        <f>B21-B3</f>
        <v>0.75000000000000133</v>
      </c>
      <c r="B21" s="13">
        <v>0.91666666666666796</v>
      </c>
      <c r="C21" s="165" t="s">
        <v>95</v>
      </c>
      <c r="D21" s="165"/>
      <c r="E21" s="165"/>
      <c r="F21" s="165"/>
      <c r="G21" s="165"/>
    </row>
    <row r="22" spans="1:8" x14ac:dyDescent="0.3">
      <c r="B22" s="13"/>
    </row>
    <row r="23" spans="1:8" x14ac:dyDescent="0.3">
      <c r="B23" s="13"/>
    </row>
  </sheetData>
  <mergeCells count="19"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  <mergeCell ref="C8:G8"/>
    <mergeCell ref="C11:G11"/>
    <mergeCell ref="C9:G10"/>
    <mergeCell ref="C12:G12"/>
    <mergeCell ref="H12:H18"/>
    <mergeCell ref="C13:G13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32E9-0673-4490-BC8A-D02254140BA6}">
  <dimension ref="A1:K13"/>
  <sheetViews>
    <sheetView workbookViewId="0">
      <selection activeCell="G11" sqref="G11"/>
    </sheetView>
  </sheetViews>
  <sheetFormatPr defaultRowHeight="16.5" x14ac:dyDescent="0.3"/>
  <cols>
    <col min="2" max="2" width="14.375" bestFit="1" customWidth="1"/>
    <col min="3" max="3" width="10.375" bestFit="1" customWidth="1"/>
    <col min="4" max="4" width="12.375" bestFit="1" customWidth="1"/>
    <col min="5" max="5" width="14.375" bestFit="1" customWidth="1"/>
    <col min="6" max="6" width="10.375" bestFit="1" customWidth="1"/>
    <col min="7" max="7" width="12.375" bestFit="1" customWidth="1"/>
    <col min="11" max="11" width="66.625" customWidth="1"/>
  </cols>
  <sheetData>
    <row r="1" spans="1:11" x14ac:dyDescent="0.3">
      <c r="A1" s="136" t="s">
        <v>154</v>
      </c>
      <c r="B1" s="136"/>
      <c r="C1" s="136"/>
      <c r="D1" s="136"/>
      <c r="E1" s="136"/>
      <c r="F1" s="136"/>
      <c r="G1" s="136"/>
      <c r="H1" s="136"/>
      <c r="I1" s="136"/>
    </row>
    <row r="2" spans="1:11" x14ac:dyDescent="0.3">
      <c r="A2" s="70"/>
      <c r="B2" s="70" t="s">
        <v>93</v>
      </c>
      <c r="C2" s="70" t="s">
        <v>94</v>
      </c>
      <c r="D2" s="70" t="s">
        <v>43</v>
      </c>
      <c r="E2" s="70" t="s">
        <v>45</v>
      </c>
      <c r="F2" s="70" t="s">
        <v>60</v>
      </c>
      <c r="G2" s="70" t="s">
        <v>86</v>
      </c>
      <c r="H2" s="70" t="s">
        <v>87</v>
      </c>
      <c r="J2" t="s">
        <v>124</v>
      </c>
      <c r="K2" s="21" t="s">
        <v>125</v>
      </c>
    </row>
    <row r="3" spans="1:11" ht="66" x14ac:dyDescent="0.3">
      <c r="A3" s="70" t="s">
        <v>130</v>
      </c>
      <c r="B3" s="70" t="s">
        <v>128</v>
      </c>
      <c r="C3" s="70" t="s">
        <v>129</v>
      </c>
      <c r="D3" s="70" t="s">
        <v>11</v>
      </c>
      <c r="E3" s="70" t="s">
        <v>128</v>
      </c>
      <c r="F3" s="70" t="s">
        <v>129</v>
      </c>
      <c r="G3" s="70" t="s">
        <v>11</v>
      </c>
      <c r="H3" s="70" t="s">
        <v>131</v>
      </c>
      <c r="J3" t="s">
        <v>126</v>
      </c>
      <c r="K3" s="71" t="s">
        <v>127</v>
      </c>
    </row>
    <row r="4" spans="1:11" x14ac:dyDescent="0.3">
      <c r="A4">
        <v>1</v>
      </c>
      <c r="B4" t="s">
        <v>132</v>
      </c>
      <c r="C4" t="s">
        <v>136</v>
      </c>
      <c r="D4" t="s">
        <v>140</v>
      </c>
      <c r="E4" t="s">
        <v>132</v>
      </c>
      <c r="F4" t="s">
        <v>136</v>
      </c>
      <c r="G4" t="s">
        <v>140</v>
      </c>
    </row>
    <row r="5" spans="1:11" x14ac:dyDescent="0.3">
      <c r="A5">
        <v>2</v>
      </c>
      <c r="B5" t="s">
        <v>133</v>
      </c>
      <c r="C5" t="s">
        <v>137</v>
      </c>
      <c r="D5" t="s">
        <v>141</v>
      </c>
      <c r="E5" t="s">
        <v>133</v>
      </c>
      <c r="F5" t="s">
        <v>137</v>
      </c>
      <c r="G5" t="s">
        <v>141</v>
      </c>
    </row>
    <row r="6" spans="1:11" x14ac:dyDescent="0.3">
      <c r="A6">
        <v>3</v>
      </c>
      <c r="B6" t="s">
        <v>134</v>
      </c>
      <c r="C6" t="s">
        <v>138</v>
      </c>
      <c r="D6" t="s">
        <v>142</v>
      </c>
      <c r="E6" t="s">
        <v>134</v>
      </c>
      <c r="F6" t="s">
        <v>138</v>
      </c>
      <c r="G6" t="s">
        <v>142</v>
      </c>
    </row>
    <row r="7" spans="1:11" x14ac:dyDescent="0.3">
      <c r="A7">
        <v>4</v>
      </c>
      <c r="B7" t="s">
        <v>135</v>
      </c>
      <c r="C7" t="s">
        <v>139</v>
      </c>
      <c r="D7" t="s">
        <v>143</v>
      </c>
      <c r="E7" t="s">
        <v>135</v>
      </c>
      <c r="F7" t="s">
        <v>139</v>
      </c>
      <c r="G7" t="s">
        <v>143</v>
      </c>
    </row>
    <row r="9" spans="1:11" x14ac:dyDescent="0.3">
      <c r="A9" t="s">
        <v>144</v>
      </c>
    </row>
    <row r="10" spans="1:11" x14ac:dyDescent="0.3">
      <c r="B10" t="s">
        <v>147</v>
      </c>
      <c r="C10" t="s">
        <v>150</v>
      </c>
      <c r="D10" t="s">
        <v>145</v>
      </c>
    </row>
    <row r="11" spans="1:11" x14ac:dyDescent="0.3">
      <c r="B11" t="s">
        <v>148</v>
      </c>
      <c r="D11" t="s">
        <v>146</v>
      </c>
    </row>
    <row r="13" spans="1:11" x14ac:dyDescent="0.3">
      <c r="C13" t="s">
        <v>149</v>
      </c>
    </row>
  </sheetData>
  <mergeCells count="1">
    <mergeCell ref="A1:I1"/>
  </mergeCells>
  <phoneticPr fontId="3" type="noConversion"/>
  <hyperlinks>
    <hyperlink ref="K2" r:id="rId1" xr:uid="{8C43F690-7EA1-4512-8516-5BEB2B2DFFA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3BB6-099A-4AC3-88F4-8C9D0446935C}">
  <dimension ref="A1:W38"/>
  <sheetViews>
    <sheetView topLeftCell="A4" workbookViewId="0">
      <selection activeCell="P9" sqref="P9"/>
    </sheetView>
  </sheetViews>
  <sheetFormatPr defaultRowHeight="16.5" x14ac:dyDescent="0.3"/>
  <cols>
    <col min="1" max="1" width="11.125" style="4" bestFit="1" customWidth="1"/>
    <col min="2" max="2" width="3.75" style="4" customWidth="1"/>
    <col min="3" max="5" width="4.5" style="4" bestFit="1" customWidth="1"/>
    <col min="6" max="6" width="4.125" style="4" bestFit="1" customWidth="1"/>
    <col min="7" max="7" width="3.875" style="4" bestFit="1" customWidth="1"/>
    <col min="8" max="8" width="5.5" style="4" bestFit="1" customWidth="1"/>
    <col min="9" max="9" width="4.5" style="4" customWidth="1"/>
    <col min="10" max="10" width="5.375" style="4" bestFit="1" customWidth="1"/>
    <col min="11" max="12" width="7.5" style="4" bestFit="1" customWidth="1"/>
    <col min="13" max="13" width="4.5" style="4" bestFit="1" customWidth="1"/>
    <col min="15" max="15" width="7.125" style="4" bestFit="1" customWidth="1"/>
    <col min="16" max="16" width="5.75" style="4" customWidth="1"/>
    <col min="17" max="17" width="6.25" style="4" bestFit="1" customWidth="1"/>
    <col min="18" max="18" width="6.25" style="4" customWidth="1"/>
    <col min="19" max="19" width="6.375" style="4" customWidth="1"/>
    <col min="20" max="20" width="4.5" style="4" bestFit="1" customWidth="1"/>
    <col min="21" max="22" width="9" style="4"/>
  </cols>
  <sheetData>
    <row r="1" spans="1:23" x14ac:dyDescent="0.3">
      <c r="A1" s="168" t="s">
        <v>173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</row>
    <row r="2" spans="1:23" x14ac:dyDescent="0.3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</row>
    <row r="3" spans="1:23" x14ac:dyDescent="0.3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</row>
    <row r="5" spans="1:23" x14ac:dyDescent="0.3">
      <c r="A5" s="126" t="s">
        <v>0</v>
      </c>
      <c r="B5" s="126"/>
      <c r="C5" s="2" t="s">
        <v>30</v>
      </c>
      <c r="D5" s="2"/>
      <c r="E5" s="2"/>
      <c r="F5" s="2"/>
      <c r="G5" s="2"/>
      <c r="H5" s="8"/>
      <c r="I5" s="8" t="s">
        <v>41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65</v>
      </c>
      <c r="O5" s="10" t="s">
        <v>30</v>
      </c>
      <c r="P5" s="10"/>
      <c r="Q5" s="10"/>
      <c r="R5" s="10"/>
      <c r="S5" s="10"/>
      <c r="T5" s="10"/>
    </row>
    <row r="6" spans="1:23" x14ac:dyDescent="0.3">
      <c r="A6" s="126" t="s">
        <v>8</v>
      </c>
      <c r="B6" s="126"/>
      <c r="C6" s="2" t="s">
        <v>35</v>
      </c>
      <c r="D6" s="2" t="s">
        <v>36</v>
      </c>
      <c r="E6" s="2" t="s">
        <v>37</v>
      </c>
      <c r="F6" s="2" t="s">
        <v>38</v>
      </c>
      <c r="G6" s="2" t="s">
        <v>39</v>
      </c>
      <c r="H6" s="9" t="s">
        <v>14</v>
      </c>
      <c r="I6" s="9"/>
      <c r="J6" s="2" t="s">
        <v>40</v>
      </c>
      <c r="O6" s="10" t="s">
        <v>35</v>
      </c>
      <c r="P6" s="10" t="s">
        <v>36</v>
      </c>
      <c r="Q6" s="10" t="s">
        <v>37</v>
      </c>
      <c r="R6" s="10" t="s">
        <v>38</v>
      </c>
      <c r="S6" s="10" t="s">
        <v>39</v>
      </c>
      <c r="T6" s="3" t="s">
        <v>14</v>
      </c>
    </row>
    <row r="7" spans="1:23" x14ac:dyDescent="0.3">
      <c r="A7" s="5">
        <v>43313</v>
      </c>
      <c r="B7" s="4" t="s">
        <v>58</v>
      </c>
      <c r="C7" s="4">
        <v>300</v>
      </c>
      <c r="D7" s="4">
        <v>500</v>
      </c>
      <c r="E7" s="4">
        <v>500</v>
      </c>
      <c r="H7" s="4">
        <f>SUM(C7:G7)</f>
        <v>1300</v>
      </c>
      <c r="N7" s="13">
        <v>0.77083333333333337</v>
      </c>
      <c r="O7" s="4" t="s">
        <v>51</v>
      </c>
      <c r="P7" s="4" t="s">
        <v>52</v>
      </c>
      <c r="Q7" s="4" t="s">
        <v>53</v>
      </c>
    </row>
    <row r="8" spans="1:23" x14ac:dyDescent="0.3">
      <c r="A8" s="5">
        <v>43314</v>
      </c>
      <c r="B8" s="4" t="s">
        <v>59</v>
      </c>
      <c r="C8" s="4">
        <v>550</v>
      </c>
      <c r="D8" s="4">
        <v>400</v>
      </c>
      <c r="E8" s="4">
        <v>800</v>
      </c>
      <c r="H8" s="4">
        <f t="shared" ref="H8:H38" si="0">SUM(C8:G8)</f>
        <v>1750</v>
      </c>
      <c r="J8" s="12">
        <v>0.64583333333333337</v>
      </c>
      <c r="K8" s="4">
        <v>5.5</v>
      </c>
      <c r="L8" s="12">
        <v>0.41666666666666669</v>
      </c>
      <c r="M8" s="4">
        <v>0</v>
      </c>
      <c r="N8" s="13">
        <f>L9-J8+24</f>
        <v>23.8125</v>
      </c>
      <c r="O8" s="4" t="s">
        <v>54</v>
      </c>
      <c r="P8" s="4" t="s">
        <v>61</v>
      </c>
      <c r="Q8" s="4" t="s">
        <v>62</v>
      </c>
      <c r="U8" s="4" t="s">
        <v>55</v>
      </c>
      <c r="V8" s="4" t="s">
        <v>63</v>
      </c>
    </row>
    <row r="9" spans="1:23" x14ac:dyDescent="0.3">
      <c r="A9" s="5">
        <v>43315</v>
      </c>
      <c r="B9" s="4" t="s">
        <v>60</v>
      </c>
      <c r="C9" s="4">
        <v>550</v>
      </c>
      <c r="D9" s="4">
        <v>300</v>
      </c>
      <c r="H9" s="4">
        <f t="shared" si="0"/>
        <v>850</v>
      </c>
      <c r="J9" s="12">
        <v>0.72916666666666663</v>
      </c>
      <c r="K9" s="4">
        <v>6.5</v>
      </c>
      <c r="L9" s="12">
        <v>0.45833333333333331</v>
      </c>
      <c r="M9" s="4">
        <v>0</v>
      </c>
      <c r="U9" s="16" t="s">
        <v>64</v>
      </c>
      <c r="V9" s="4" t="s">
        <v>66</v>
      </c>
    </row>
    <row r="10" spans="1:23" x14ac:dyDescent="0.3">
      <c r="A10" s="5">
        <v>43316</v>
      </c>
      <c r="B10" s="4" t="s">
        <v>47</v>
      </c>
      <c r="C10" s="4">
        <v>205</v>
      </c>
      <c r="H10" s="4">
        <f t="shared" si="0"/>
        <v>205</v>
      </c>
    </row>
    <row r="11" spans="1:23" x14ac:dyDescent="0.3">
      <c r="A11" s="5">
        <v>43317</v>
      </c>
      <c r="B11" s="4" t="s">
        <v>48</v>
      </c>
      <c r="H11" s="4">
        <f t="shared" si="0"/>
        <v>0</v>
      </c>
    </row>
    <row r="12" spans="1:23" x14ac:dyDescent="0.3">
      <c r="A12" s="5">
        <v>43318</v>
      </c>
      <c r="B12" s="4" t="s">
        <v>49</v>
      </c>
      <c r="H12" s="4">
        <f t="shared" si="0"/>
        <v>0</v>
      </c>
    </row>
    <row r="13" spans="1:23" x14ac:dyDescent="0.3">
      <c r="A13" s="5">
        <v>43319</v>
      </c>
      <c r="B13" s="4" t="s">
        <v>50</v>
      </c>
      <c r="C13" s="4">
        <v>600</v>
      </c>
      <c r="D13" s="4">
        <v>440</v>
      </c>
      <c r="E13" s="4">
        <v>200</v>
      </c>
      <c r="H13" s="4">
        <f t="shared" si="0"/>
        <v>1240</v>
      </c>
      <c r="J13" s="12">
        <v>0.125</v>
      </c>
      <c r="K13" s="4">
        <v>5</v>
      </c>
      <c r="L13" s="12">
        <v>0.91666666666666663</v>
      </c>
      <c r="M13" s="4">
        <v>0.5</v>
      </c>
    </row>
    <row r="14" spans="1:23" x14ac:dyDescent="0.3">
      <c r="A14" s="5">
        <v>43320</v>
      </c>
      <c r="B14" s="4" t="s">
        <v>42</v>
      </c>
      <c r="C14" s="4">
        <v>500</v>
      </c>
      <c r="D14" s="4">
        <v>600</v>
      </c>
      <c r="H14" s="4">
        <f t="shared" si="0"/>
        <v>1100</v>
      </c>
      <c r="J14" s="12">
        <v>0.17916666666666667</v>
      </c>
      <c r="K14" s="4">
        <v>6</v>
      </c>
      <c r="U14" s="4" t="s">
        <v>69</v>
      </c>
    </row>
    <row r="15" spans="1:23" x14ac:dyDescent="0.3">
      <c r="A15" s="5">
        <v>43321</v>
      </c>
      <c r="B15" s="4" t="s">
        <v>44</v>
      </c>
      <c r="C15" s="4">
        <v>600</v>
      </c>
      <c r="D15" s="4">
        <v>440</v>
      </c>
      <c r="E15" s="4">
        <v>600</v>
      </c>
      <c r="H15" s="4">
        <f t="shared" si="0"/>
        <v>1640</v>
      </c>
      <c r="I15" s="4">
        <v>320</v>
      </c>
      <c r="J15" s="12">
        <v>0</v>
      </c>
      <c r="K15" s="4">
        <v>11</v>
      </c>
      <c r="U15" s="4" t="s">
        <v>70</v>
      </c>
    </row>
    <row r="16" spans="1:23" x14ac:dyDescent="0.3">
      <c r="A16" s="5">
        <v>43322</v>
      </c>
      <c r="B16" s="4" t="s">
        <v>46</v>
      </c>
      <c r="C16" s="4">
        <f>350+120+260</f>
        <v>730</v>
      </c>
      <c r="D16" s="4">
        <f>120+300+80</f>
        <v>500</v>
      </c>
      <c r="E16" s="4">
        <v>420</v>
      </c>
      <c r="F16" s="4">
        <v>500</v>
      </c>
      <c r="H16" s="4">
        <f t="shared" si="0"/>
        <v>2150</v>
      </c>
      <c r="J16" s="12">
        <v>0.16666666666666666</v>
      </c>
      <c r="K16" s="4">
        <v>1.5</v>
      </c>
      <c r="L16" s="19">
        <v>0.10416666666666667</v>
      </c>
      <c r="U16" s="16" t="s">
        <v>68</v>
      </c>
      <c r="W16" s="17" t="s">
        <v>78</v>
      </c>
    </row>
    <row r="17" spans="1:23" x14ac:dyDescent="0.3">
      <c r="A17" s="5">
        <v>43323</v>
      </c>
      <c r="B17" s="4" t="s">
        <v>47</v>
      </c>
      <c r="C17" s="4">
        <v>515</v>
      </c>
      <c r="D17" s="4">
        <v>300</v>
      </c>
      <c r="E17" s="4">
        <v>500</v>
      </c>
      <c r="F17" s="4">
        <v>100</v>
      </c>
      <c r="H17" s="4">
        <f t="shared" si="0"/>
        <v>1415</v>
      </c>
      <c r="J17" s="12">
        <v>0.29166666666666669</v>
      </c>
      <c r="K17" s="4">
        <v>6</v>
      </c>
      <c r="L17" s="12">
        <v>4.1666666666666664E-2</v>
      </c>
      <c r="U17" s="16" t="s">
        <v>71</v>
      </c>
    </row>
    <row r="18" spans="1:23" x14ac:dyDescent="0.3">
      <c r="A18" s="5">
        <v>43324</v>
      </c>
      <c r="B18" s="4" t="s">
        <v>48</v>
      </c>
      <c r="C18" s="4">
        <v>600</v>
      </c>
      <c r="D18" s="4">
        <v>500</v>
      </c>
      <c r="E18" s="4">
        <v>200</v>
      </c>
      <c r="H18" s="4">
        <f t="shared" si="0"/>
        <v>1300</v>
      </c>
      <c r="J18" s="12">
        <v>0.125</v>
      </c>
      <c r="K18" s="4">
        <v>5</v>
      </c>
      <c r="L18" s="12">
        <v>0.91666666666666663</v>
      </c>
      <c r="U18" s="16" t="s">
        <v>72</v>
      </c>
      <c r="V18" s="4" t="s">
        <v>73</v>
      </c>
      <c r="W18" t="s">
        <v>74</v>
      </c>
    </row>
    <row r="19" spans="1:23" x14ac:dyDescent="0.3">
      <c r="A19" s="5">
        <v>43325</v>
      </c>
      <c r="B19" s="4" t="s">
        <v>49</v>
      </c>
      <c r="C19" s="4">
        <v>550</v>
      </c>
      <c r="D19" s="4">
        <v>500</v>
      </c>
      <c r="E19" s="4">
        <v>260</v>
      </c>
      <c r="F19" s="4">
        <v>400</v>
      </c>
      <c r="H19" s="4">
        <f t="shared" si="0"/>
        <v>1710</v>
      </c>
      <c r="J19" s="12">
        <v>0.25</v>
      </c>
      <c r="K19" s="4">
        <v>11.5</v>
      </c>
      <c r="L19" s="12">
        <v>0.77083333333333337</v>
      </c>
      <c r="M19" s="4">
        <v>0</v>
      </c>
      <c r="U19" s="16" t="s">
        <v>75</v>
      </c>
    </row>
    <row r="20" spans="1:23" x14ac:dyDescent="0.3">
      <c r="A20" s="5">
        <v>43326</v>
      </c>
      <c r="B20" s="4" t="s">
        <v>50</v>
      </c>
      <c r="C20" s="4">
        <v>130</v>
      </c>
      <c r="D20" s="4">
        <v>500</v>
      </c>
      <c r="E20" s="4">
        <v>380</v>
      </c>
      <c r="F20" s="4">
        <v>600</v>
      </c>
      <c r="H20" s="4">
        <f t="shared" si="0"/>
        <v>1610</v>
      </c>
      <c r="J20" s="12">
        <v>0.14583333333333334</v>
      </c>
      <c r="K20" s="4">
        <v>5.5</v>
      </c>
      <c r="L20" s="12">
        <v>0.91666666666666663</v>
      </c>
      <c r="M20" s="4">
        <v>20</v>
      </c>
      <c r="U20" s="14" t="s">
        <v>76</v>
      </c>
    </row>
    <row r="21" spans="1:23" x14ac:dyDescent="0.3">
      <c r="A21" s="5">
        <v>43327</v>
      </c>
      <c r="B21" s="4" t="s">
        <v>42</v>
      </c>
      <c r="C21" s="4">
        <v>250</v>
      </c>
      <c r="D21" s="4">
        <v>400</v>
      </c>
      <c r="E21" s="4">
        <v>650</v>
      </c>
      <c r="H21" s="4">
        <f t="shared" si="0"/>
        <v>1300</v>
      </c>
      <c r="J21" s="12">
        <v>0.1875</v>
      </c>
      <c r="K21" s="4">
        <v>4</v>
      </c>
      <c r="L21" s="19">
        <v>6.9444444444444441E-3</v>
      </c>
      <c r="U21" s="14" t="s">
        <v>77</v>
      </c>
    </row>
    <row r="22" spans="1:23" x14ac:dyDescent="0.3">
      <c r="A22" s="5">
        <v>43328</v>
      </c>
      <c r="B22" s="4" t="s">
        <v>44</v>
      </c>
      <c r="H22" s="4">
        <f t="shared" si="0"/>
        <v>0</v>
      </c>
    </row>
    <row r="23" spans="1:23" x14ac:dyDescent="0.3">
      <c r="A23" s="5">
        <v>43329</v>
      </c>
      <c r="B23" s="4" t="s">
        <v>46</v>
      </c>
      <c r="H23" s="4">
        <f t="shared" si="0"/>
        <v>0</v>
      </c>
    </row>
    <row r="24" spans="1:23" x14ac:dyDescent="0.3">
      <c r="A24" s="5">
        <v>43330</v>
      </c>
      <c r="B24" s="4" t="s">
        <v>47</v>
      </c>
      <c r="H24" s="4">
        <f t="shared" si="0"/>
        <v>0</v>
      </c>
      <c r="L24" s="19">
        <v>2.0833333333333332E-2</v>
      </c>
    </row>
    <row r="25" spans="1:23" x14ac:dyDescent="0.3">
      <c r="A25" s="5">
        <v>43331</v>
      </c>
      <c r="B25" s="4" t="s">
        <v>48</v>
      </c>
      <c r="H25" s="4">
        <f t="shared" si="0"/>
        <v>0</v>
      </c>
    </row>
    <row r="26" spans="1:23" x14ac:dyDescent="0.3">
      <c r="A26" s="5">
        <v>43332</v>
      </c>
      <c r="B26" s="4" t="s">
        <v>49</v>
      </c>
      <c r="H26" s="4">
        <f t="shared" si="0"/>
        <v>0</v>
      </c>
    </row>
    <row r="27" spans="1:23" x14ac:dyDescent="0.3">
      <c r="A27" s="5">
        <v>43333</v>
      </c>
      <c r="B27" s="4" t="s">
        <v>50</v>
      </c>
      <c r="H27" s="4">
        <f t="shared" si="0"/>
        <v>0</v>
      </c>
    </row>
    <row r="28" spans="1:23" x14ac:dyDescent="0.3">
      <c r="A28" s="5">
        <v>43334</v>
      </c>
      <c r="B28" s="4" t="s">
        <v>42</v>
      </c>
      <c r="H28" s="4">
        <f t="shared" si="0"/>
        <v>0</v>
      </c>
      <c r="J28" s="12">
        <v>0.22916666666666666</v>
      </c>
      <c r="K28" s="4">
        <v>4</v>
      </c>
      <c r="L28" s="19">
        <v>6.25E-2</v>
      </c>
      <c r="M28" s="4">
        <v>6</v>
      </c>
    </row>
    <row r="29" spans="1:23" x14ac:dyDescent="0.3">
      <c r="A29" s="5">
        <v>43335</v>
      </c>
      <c r="B29" s="4" t="s">
        <v>82</v>
      </c>
      <c r="C29" s="4">
        <v>300</v>
      </c>
      <c r="H29" s="4">
        <f t="shared" si="0"/>
        <v>300</v>
      </c>
      <c r="J29" s="12">
        <v>0.1875</v>
      </c>
      <c r="K29" s="4">
        <v>4</v>
      </c>
      <c r="L29" s="19">
        <v>2.0833333333333332E-2</v>
      </c>
      <c r="N29" s="17" t="s">
        <v>80</v>
      </c>
      <c r="U29" s="4" t="s">
        <v>81</v>
      </c>
    </row>
    <row r="30" spans="1:23" x14ac:dyDescent="0.3">
      <c r="A30" s="5">
        <v>43336</v>
      </c>
      <c r="B30" s="4" t="s">
        <v>46</v>
      </c>
      <c r="H30" s="4">
        <f t="shared" si="0"/>
        <v>0</v>
      </c>
    </row>
    <row r="31" spans="1:23" x14ac:dyDescent="0.3">
      <c r="A31" s="5">
        <v>43337</v>
      </c>
      <c r="B31" s="4" t="s">
        <v>47</v>
      </c>
      <c r="H31" s="4">
        <f t="shared" si="0"/>
        <v>0</v>
      </c>
    </row>
    <row r="32" spans="1:23" x14ac:dyDescent="0.3">
      <c r="A32" s="5">
        <v>43338</v>
      </c>
      <c r="B32" s="4" t="s">
        <v>48</v>
      </c>
      <c r="C32" s="4">
        <v>600</v>
      </c>
      <c r="D32" s="4">
        <v>700</v>
      </c>
      <c r="E32" s="4">
        <v>330</v>
      </c>
      <c r="F32" s="4">
        <v>330</v>
      </c>
      <c r="H32" s="4">
        <f t="shared" si="0"/>
        <v>1960</v>
      </c>
    </row>
    <row r="33" spans="1:10" x14ac:dyDescent="0.3">
      <c r="A33" s="5">
        <v>43339</v>
      </c>
      <c r="B33" s="4" t="s">
        <v>49</v>
      </c>
      <c r="H33" s="4">
        <f t="shared" si="0"/>
        <v>0</v>
      </c>
    </row>
    <row r="34" spans="1:10" x14ac:dyDescent="0.3">
      <c r="A34" s="5">
        <v>43340</v>
      </c>
      <c r="B34" s="4" t="s">
        <v>50</v>
      </c>
      <c r="H34" s="4">
        <f t="shared" si="0"/>
        <v>0</v>
      </c>
    </row>
    <row r="35" spans="1:10" x14ac:dyDescent="0.3">
      <c r="A35" s="5">
        <v>43341</v>
      </c>
      <c r="B35" s="4" t="s">
        <v>42</v>
      </c>
      <c r="H35" s="4">
        <f t="shared" si="0"/>
        <v>0</v>
      </c>
    </row>
    <row r="36" spans="1:10" x14ac:dyDescent="0.3">
      <c r="A36" s="5">
        <v>43342</v>
      </c>
      <c r="B36" s="4" t="s">
        <v>44</v>
      </c>
      <c r="H36" s="4">
        <f t="shared" si="0"/>
        <v>0</v>
      </c>
      <c r="J36" s="4" t="s">
        <v>85</v>
      </c>
    </row>
    <row r="37" spans="1:10" x14ac:dyDescent="0.3">
      <c r="A37" s="5">
        <v>43343</v>
      </c>
      <c r="B37" s="4" t="s">
        <v>46</v>
      </c>
      <c r="H37" s="4">
        <f t="shared" si="0"/>
        <v>0</v>
      </c>
    </row>
    <row r="38" spans="1:10" x14ac:dyDescent="0.3">
      <c r="H38" s="4">
        <f t="shared" si="0"/>
        <v>0</v>
      </c>
    </row>
  </sheetData>
  <mergeCells count="3">
    <mergeCell ref="A5:B5"/>
    <mergeCell ref="A6:B6"/>
    <mergeCell ref="A1:U3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0487-FEF9-4373-BCF3-2F8B7A9F707B}">
  <dimension ref="A1:AF41"/>
  <sheetViews>
    <sheetView zoomScaleNormal="100" workbookViewId="0">
      <pane xSplit="28" ySplit="2" topLeftCell="AC30" activePane="bottomRight" state="frozen"/>
      <selection pane="topRight" activeCell="AE1" sqref="AE1"/>
      <selection pane="bottomLeft" activeCell="A3" sqref="A3"/>
      <selection pane="bottomRight" activeCell="C26" sqref="C26"/>
    </sheetView>
  </sheetViews>
  <sheetFormatPr defaultRowHeight="16.5" x14ac:dyDescent="0.3"/>
  <cols>
    <col min="1" max="1" width="11.125" style="4" bestFit="1" customWidth="1"/>
    <col min="2" max="2" width="4" style="4" customWidth="1"/>
    <col min="3" max="7" width="4.625" style="4" bestFit="1" customWidth="1"/>
    <col min="8" max="8" width="4.375" style="4" bestFit="1" customWidth="1"/>
    <col min="9" max="10" width="4.625" style="4" customWidth="1"/>
    <col min="11" max="11" width="5.75" style="4" bestFit="1" customWidth="1"/>
    <col min="12" max="12" width="5" style="4" bestFit="1" customWidth="1"/>
    <col min="13" max="13" width="5.125" style="4" bestFit="1" customWidth="1"/>
    <col min="14" max="14" width="4.5" style="4" bestFit="1" customWidth="1"/>
    <col min="15" max="15" width="4.625" style="4" bestFit="1" customWidth="1"/>
    <col min="16" max="16" width="4.5" style="4" bestFit="1" customWidth="1"/>
    <col min="17" max="17" width="4.625" style="4" bestFit="1" customWidth="1"/>
    <col min="18" max="18" width="8.875" style="4" bestFit="1" customWidth="1"/>
    <col min="19" max="20" width="4.625" style="4" bestFit="1" customWidth="1"/>
    <col min="21" max="21" width="4.625" style="4" customWidth="1"/>
    <col min="22" max="22" width="4.625" style="4" bestFit="1" customWidth="1"/>
    <col min="23" max="23" width="4.5" style="4" customWidth="1"/>
    <col min="24" max="25" width="4.625" style="4" bestFit="1" customWidth="1"/>
    <col min="26" max="26" width="4.75" style="4" bestFit="1" customWidth="1"/>
    <col min="27" max="27" width="5.125" style="4" bestFit="1" customWidth="1"/>
    <col min="28" max="28" width="8.875" style="4" bestFit="1" customWidth="1"/>
    <col min="29" max="29" width="5.625" style="6" bestFit="1" customWidth="1"/>
    <col min="30" max="30" width="8.875" bestFit="1" customWidth="1"/>
  </cols>
  <sheetData>
    <row r="1" spans="1:32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8" t="s">
        <v>2</v>
      </c>
      <c r="I1" s="128"/>
      <c r="J1" s="128"/>
      <c r="K1" s="128"/>
      <c r="L1" s="128"/>
      <c r="M1" s="128"/>
      <c r="N1" s="129" t="s">
        <v>3</v>
      </c>
      <c r="O1" s="129"/>
      <c r="P1" s="129"/>
      <c r="Q1" s="129"/>
      <c r="R1" s="78" t="s">
        <v>166</v>
      </c>
      <c r="S1" s="130" t="s">
        <v>5</v>
      </c>
      <c r="T1" s="130"/>
      <c r="U1" s="130"/>
      <c r="V1" s="130"/>
      <c r="W1" s="130"/>
      <c r="X1" s="131" t="s">
        <v>6</v>
      </c>
      <c r="Y1" s="131"/>
      <c r="Z1" s="131"/>
      <c r="AA1" s="131"/>
      <c r="AB1" s="124" t="s">
        <v>7</v>
      </c>
    </row>
    <row r="2" spans="1:32" x14ac:dyDescent="0.3">
      <c r="A2" s="126" t="s">
        <v>8</v>
      </c>
      <c r="B2" s="126"/>
      <c r="C2" s="75" t="s">
        <v>128</v>
      </c>
      <c r="D2" s="75" t="s">
        <v>129</v>
      </c>
      <c r="E2" s="75" t="s">
        <v>11</v>
      </c>
      <c r="F2" s="75" t="s">
        <v>122</v>
      </c>
      <c r="G2" s="3" t="s">
        <v>14</v>
      </c>
      <c r="H2" s="75" t="s">
        <v>163</v>
      </c>
      <c r="I2" s="75" t="s">
        <v>121</v>
      </c>
      <c r="J2" s="75" t="s">
        <v>164</v>
      </c>
      <c r="K2" s="75" t="s">
        <v>27</v>
      </c>
      <c r="L2" s="75" t="s">
        <v>13</v>
      </c>
      <c r="M2" s="3" t="s">
        <v>14</v>
      </c>
      <c r="N2" s="75" t="s">
        <v>19</v>
      </c>
      <c r="O2" s="75" t="s">
        <v>20</v>
      </c>
      <c r="P2" s="75" t="s">
        <v>21</v>
      </c>
      <c r="Q2" s="3" t="s">
        <v>14</v>
      </c>
      <c r="R2" s="78" t="s">
        <v>56</v>
      </c>
      <c r="S2" s="75" t="s">
        <v>22</v>
      </c>
      <c r="T2" s="75" t="s">
        <v>120</v>
      </c>
      <c r="U2" s="75" t="s">
        <v>24</v>
      </c>
      <c r="V2" s="75" t="s">
        <v>153</v>
      </c>
      <c r="W2" s="3" t="s">
        <v>14</v>
      </c>
      <c r="X2" s="75" t="s">
        <v>28</v>
      </c>
      <c r="Y2" s="75" t="s">
        <v>26</v>
      </c>
      <c r="Z2" s="75" t="s">
        <v>25</v>
      </c>
      <c r="AA2" s="75" t="s">
        <v>14</v>
      </c>
      <c r="AB2" s="125"/>
      <c r="AC2" s="7" t="s">
        <v>29</v>
      </c>
      <c r="AD2" s="104" t="s">
        <v>228</v>
      </c>
      <c r="AE2" s="105" t="s">
        <v>229</v>
      </c>
      <c r="AF2" s="105" t="s">
        <v>230</v>
      </c>
    </row>
    <row r="3" spans="1:32" x14ac:dyDescent="0.3">
      <c r="A3" s="62">
        <v>43405</v>
      </c>
      <c r="B3" s="11" t="s">
        <v>45</v>
      </c>
      <c r="C3" s="11">
        <v>45</v>
      </c>
      <c r="D3" s="11"/>
      <c r="E3" s="11"/>
      <c r="F3" s="11">
        <v>13</v>
      </c>
      <c r="G3" s="11">
        <f t="shared" ref="G3:G32" si="0">SUM(C3:F3)</f>
        <v>58</v>
      </c>
      <c r="H3" s="11">
        <v>83</v>
      </c>
      <c r="I3" s="11"/>
      <c r="J3" s="11"/>
      <c r="K3" s="11"/>
      <c r="L3" s="11"/>
      <c r="M3" s="11">
        <f t="shared" ref="M3:M32" si="1">SUM(H3:L3)</f>
        <v>83</v>
      </c>
      <c r="N3" s="11"/>
      <c r="O3" s="11"/>
      <c r="P3" s="11"/>
      <c r="Q3" s="11">
        <f>SUM(N3:P3)</f>
        <v>0</v>
      </c>
      <c r="R3" s="11">
        <f t="shared" ref="R3:R32" si="2">G3+M3+Q3</f>
        <v>141</v>
      </c>
      <c r="S3" s="11"/>
      <c r="T3" s="11">
        <v>10</v>
      </c>
      <c r="U3" s="11">
        <v>20</v>
      </c>
      <c r="V3" s="11"/>
      <c r="W3" s="11">
        <f t="shared" ref="W3:W32" si="3">SUM(S3:V3)</f>
        <v>30</v>
      </c>
      <c r="X3" s="11">
        <v>240</v>
      </c>
      <c r="Y3" s="11"/>
      <c r="Z3" s="11">
        <v>90</v>
      </c>
      <c r="AA3" s="11">
        <f t="shared" ref="AA3:AA32" si="4">SUM(X3:Z3)</f>
        <v>330</v>
      </c>
      <c r="AB3" s="11">
        <f t="shared" ref="AB3:AB32" si="5">R3+W3+AA3</f>
        <v>501</v>
      </c>
      <c r="AC3" s="11">
        <f>AB3/60</f>
        <v>8.35</v>
      </c>
      <c r="AD3" s="11"/>
    </row>
    <row r="4" spans="1:32" x14ac:dyDescent="0.3">
      <c r="A4" s="62">
        <v>43406</v>
      </c>
      <c r="B4" s="11" t="s">
        <v>60</v>
      </c>
      <c r="C4" s="11"/>
      <c r="D4" s="11">
        <v>45</v>
      </c>
      <c r="E4" s="11"/>
      <c r="F4" s="11">
        <v>15</v>
      </c>
      <c r="G4" s="11">
        <f t="shared" si="0"/>
        <v>60</v>
      </c>
      <c r="H4" s="11">
        <v>20</v>
      </c>
      <c r="I4" s="11">
        <v>30</v>
      </c>
      <c r="J4" s="11"/>
      <c r="K4" s="11"/>
      <c r="L4" s="11"/>
      <c r="M4" s="11">
        <f t="shared" si="1"/>
        <v>50</v>
      </c>
      <c r="N4" s="11"/>
      <c r="O4" s="11"/>
      <c r="P4" s="11"/>
      <c r="Q4" s="11">
        <f t="shared" ref="Q4:Q32" si="6">SUM(N4:P4)</f>
        <v>0</v>
      </c>
      <c r="R4" s="11">
        <f t="shared" si="2"/>
        <v>110</v>
      </c>
      <c r="S4" s="11">
        <v>60</v>
      </c>
      <c r="T4" s="11"/>
      <c r="U4" s="11">
        <v>40</v>
      </c>
      <c r="V4" s="11"/>
      <c r="W4" s="11">
        <f t="shared" si="3"/>
        <v>100</v>
      </c>
      <c r="X4" s="11">
        <v>180</v>
      </c>
      <c r="Y4" s="11">
        <v>240</v>
      </c>
      <c r="Z4" s="11"/>
      <c r="AA4" s="11">
        <f t="shared" si="4"/>
        <v>420</v>
      </c>
      <c r="AB4" s="11">
        <f t="shared" si="5"/>
        <v>630</v>
      </c>
      <c r="AC4" s="11">
        <f t="shared" ref="AC4:AC19" si="7">AB4/60</f>
        <v>10.5</v>
      </c>
      <c r="AD4" s="11"/>
    </row>
    <row r="5" spans="1:32" x14ac:dyDescent="0.3">
      <c r="A5" s="62">
        <v>43407</v>
      </c>
      <c r="B5" s="11" t="s">
        <v>47</v>
      </c>
      <c r="C5" s="11"/>
      <c r="D5" s="11"/>
      <c r="E5" s="11"/>
      <c r="F5" s="11"/>
      <c r="G5" s="11">
        <f t="shared" si="0"/>
        <v>0</v>
      </c>
      <c r="H5" s="11"/>
      <c r="I5" s="11">
        <v>35</v>
      </c>
      <c r="J5" s="11"/>
      <c r="K5" s="11">
        <v>120</v>
      </c>
      <c r="L5" s="11"/>
      <c r="M5" s="11">
        <f t="shared" si="1"/>
        <v>155</v>
      </c>
      <c r="N5" s="11"/>
      <c r="O5" s="11"/>
      <c r="P5" s="11"/>
      <c r="Q5" s="11">
        <f t="shared" si="6"/>
        <v>0</v>
      </c>
      <c r="R5" s="11">
        <f t="shared" si="2"/>
        <v>155</v>
      </c>
      <c r="S5" s="11"/>
      <c r="T5" s="11"/>
      <c r="U5" s="11"/>
      <c r="V5" s="11"/>
      <c r="W5" s="11">
        <f t="shared" si="3"/>
        <v>0</v>
      </c>
      <c r="X5" s="11"/>
      <c r="Y5" s="11"/>
      <c r="Z5" s="11">
        <v>105</v>
      </c>
      <c r="AA5" s="11">
        <f t="shared" si="4"/>
        <v>105</v>
      </c>
      <c r="AB5" s="11">
        <f t="shared" si="5"/>
        <v>260</v>
      </c>
      <c r="AC5" s="11">
        <f t="shared" si="7"/>
        <v>4.333333333333333</v>
      </c>
      <c r="AD5" s="11"/>
    </row>
    <row r="6" spans="1:32" x14ac:dyDescent="0.3">
      <c r="A6" s="62">
        <v>43408</v>
      </c>
      <c r="B6" s="11" t="s">
        <v>48</v>
      </c>
      <c r="C6" s="11"/>
      <c r="D6" s="11"/>
      <c r="E6" s="11"/>
      <c r="F6" s="11"/>
      <c r="G6" s="11">
        <f t="shared" si="0"/>
        <v>0</v>
      </c>
      <c r="H6" s="11"/>
      <c r="I6" s="11"/>
      <c r="J6" s="11"/>
      <c r="K6" s="11"/>
      <c r="L6" s="11"/>
      <c r="M6" s="11">
        <f t="shared" si="1"/>
        <v>0</v>
      </c>
      <c r="N6" s="11">
        <v>30</v>
      </c>
      <c r="O6" s="11"/>
      <c r="P6" s="11"/>
      <c r="Q6" s="11">
        <f t="shared" si="6"/>
        <v>30</v>
      </c>
      <c r="R6" s="11">
        <f t="shared" si="2"/>
        <v>30</v>
      </c>
      <c r="S6" s="11"/>
      <c r="T6" s="11"/>
      <c r="U6" s="11"/>
      <c r="V6" s="11"/>
      <c r="W6" s="11">
        <f t="shared" si="3"/>
        <v>0</v>
      </c>
      <c r="X6" s="11"/>
      <c r="Y6" s="11"/>
      <c r="Z6" s="11"/>
      <c r="AA6" s="11">
        <f t="shared" si="4"/>
        <v>0</v>
      </c>
      <c r="AB6" s="11">
        <f t="shared" si="5"/>
        <v>30</v>
      </c>
      <c r="AC6" s="11">
        <f t="shared" si="7"/>
        <v>0.5</v>
      </c>
      <c r="AD6" s="11"/>
    </row>
    <row r="7" spans="1:32" x14ac:dyDescent="0.3">
      <c r="A7" s="62">
        <v>43409</v>
      </c>
      <c r="B7" s="11" t="s">
        <v>49</v>
      </c>
      <c r="C7" s="11"/>
      <c r="D7" s="11"/>
      <c r="E7" s="11"/>
      <c r="F7" s="11"/>
      <c r="G7" s="11">
        <f t="shared" si="0"/>
        <v>0</v>
      </c>
      <c r="H7" s="11"/>
      <c r="I7" s="11"/>
      <c r="J7" s="11"/>
      <c r="K7" s="11"/>
      <c r="L7" s="11"/>
      <c r="M7" s="11">
        <f t="shared" si="1"/>
        <v>0</v>
      </c>
      <c r="N7" s="11"/>
      <c r="O7" s="11"/>
      <c r="P7" s="11"/>
      <c r="Q7" s="11">
        <f t="shared" si="6"/>
        <v>0</v>
      </c>
      <c r="R7" s="11">
        <f t="shared" si="2"/>
        <v>0</v>
      </c>
      <c r="S7" s="11"/>
      <c r="T7" s="11">
        <v>5</v>
      </c>
      <c r="U7" s="11">
        <v>20</v>
      </c>
      <c r="V7" s="11"/>
      <c r="W7" s="11">
        <f t="shared" si="3"/>
        <v>25</v>
      </c>
      <c r="X7" s="11"/>
      <c r="Y7" s="11">
        <v>430</v>
      </c>
      <c r="Z7" s="11"/>
      <c r="AA7" s="11">
        <f t="shared" si="4"/>
        <v>430</v>
      </c>
      <c r="AB7" s="11">
        <f t="shared" si="5"/>
        <v>455</v>
      </c>
      <c r="AC7" s="11">
        <f>AB7/60 + AD7/60</f>
        <v>9.5833333333333321</v>
      </c>
      <c r="AD7" s="11">
        <v>120</v>
      </c>
    </row>
    <row r="8" spans="1:32" x14ac:dyDescent="0.3">
      <c r="A8" s="62">
        <v>43410</v>
      </c>
      <c r="B8" s="11" t="s">
        <v>50</v>
      </c>
      <c r="C8" s="11"/>
      <c r="D8" s="11"/>
      <c r="E8" s="11"/>
      <c r="F8" s="11"/>
      <c r="G8" s="11">
        <f t="shared" si="0"/>
        <v>0</v>
      </c>
      <c r="H8" s="11">
        <v>60</v>
      </c>
      <c r="I8" s="11"/>
      <c r="J8" s="11"/>
      <c r="K8" s="11"/>
      <c r="L8" s="11">
        <v>200</v>
      </c>
      <c r="M8" s="11">
        <f t="shared" si="1"/>
        <v>260</v>
      </c>
      <c r="N8" s="11"/>
      <c r="O8" s="11"/>
      <c r="P8" s="11"/>
      <c r="Q8" s="11">
        <f t="shared" si="6"/>
        <v>0</v>
      </c>
      <c r="R8" s="11">
        <f t="shared" si="2"/>
        <v>260</v>
      </c>
      <c r="S8" s="11"/>
      <c r="T8" s="11">
        <v>5</v>
      </c>
      <c r="U8" s="11"/>
      <c r="V8" s="11"/>
      <c r="W8" s="11">
        <f t="shared" si="3"/>
        <v>5</v>
      </c>
      <c r="X8" s="11">
        <v>180</v>
      </c>
      <c r="Y8" s="11"/>
      <c r="Z8" s="11"/>
      <c r="AA8" s="11">
        <f t="shared" si="4"/>
        <v>180</v>
      </c>
      <c r="AB8" s="11">
        <f t="shared" si="5"/>
        <v>445</v>
      </c>
      <c r="AC8" s="11">
        <f t="shared" si="7"/>
        <v>7.416666666666667</v>
      </c>
      <c r="AD8" s="11"/>
    </row>
    <row r="9" spans="1:32" x14ac:dyDescent="0.3">
      <c r="A9" s="62">
        <v>43411</v>
      </c>
      <c r="B9" s="11" t="s">
        <v>42</v>
      </c>
      <c r="C9" s="11"/>
      <c r="D9" s="11"/>
      <c r="E9" s="11"/>
      <c r="F9" s="11"/>
      <c r="G9" s="11">
        <f t="shared" si="0"/>
        <v>0</v>
      </c>
      <c r="H9" s="11"/>
      <c r="I9" s="11"/>
      <c r="J9" s="11"/>
      <c r="K9" s="11"/>
      <c r="L9" s="11"/>
      <c r="M9" s="11">
        <f t="shared" si="1"/>
        <v>0</v>
      </c>
      <c r="N9" s="11"/>
      <c r="O9" s="11"/>
      <c r="P9" s="11"/>
      <c r="Q9" s="11">
        <f t="shared" si="6"/>
        <v>0</v>
      </c>
      <c r="R9" s="11">
        <f t="shared" si="2"/>
        <v>0</v>
      </c>
      <c r="S9" s="11"/>
      <c r="T9" s="11"/>
      <c r="U9" s="11"/>
      <c r="V9" s="11"/>
      <c r="W9" s="11">
        <f t="shared" si="3"/>
        <v>0</v>
      </c>
      <c r="X9" s="11">
        <v>180</v>
      </c>
      <c r="Y9" s="11"/>
      <c r="Z9" s="11">
        <v>120</v>
      </c>
      <c r="AA9" s="11">
        <f t="shared" si="4"/>
        <v>300</v>
      </c>
      <c r="AB9" s="11">
        <f t="shared" si="5"/>
        <v>300</v>
      </c>
      <c r="AC9" s="11">
        <f>AB9/60+AE9/60</f>
        <v>10.5</v>
      </c>
      <c r="AD9" s="11"/>
      <c r="AE9">
        <v>330</v>
      </c>
    </row>
    <row r="10" spans="1:32" x14ac:dyDescent="0.3">
      <c r="A10" s="76">
        <v>43412</v>
      </c>
      <c r="B10" s="77" t="s">
        <v>44</v>
      </c>
      <c r="C10" s="11"/>
      <c r="D10" s="11"/>
      <c r="E10" s="11"/>
      <c r="F10" s="11"/>
      <c r="G10" s="11">
        <f t="shared" si="0"/>
        <v>0</v>
      </c>
      <c r="H10" s="11"/>
      <c r="I10" s="11">
        <v>45</v>
      </c>
      <c r="J10" s="11"/>
      <c r="K10" s="11"/>
      <c r="L10" s="11"/>
      <c r="M10" s="11">
        <f t="shared" si="1"/>
        <v>45</v>
      </c>
      <c r="N10" s="11"/>
      <c r="O10" s="11"/>
      <c r="P10" s="11"/>
      <c r="Q10" s="11">
        <f t="shared" si="6"/>
        <v>0</v>
      </c>
      <c r="R10" s="11">
        <f t="shared" si="2"/>
        <v>45</v>
      </c>
      <c r="S10" s="11">
        <v>45</v>
      </c>
      <c r="T10" s="11"/>
      <c r="U10" s="11">
        <v>45</v>
      </c>
      <c r="V10" s="11"/>
      <c r="W10" s="11">
        <f t="shared" si="3"/>
        <v>90</v>
      </c>
      <c r="X10" s="11">
        <v>150</v>
      </c>
      <c r="Y10" s="11"/>
      <c r="Z10" s="11"/>
      <c r="AA10" s="11">
        <f t="shared" si="4"/>
        <v>150</v>
      </c>
      <c r="AB10" s="11">
        <f t="shared" si="5"/>
        <v>285</v>
      </c>
      <c r="AC10" s="11">
        <f t="shared" si="7"/>
        <v>4.75</v>
      </c>
      <c r="AD10" s="11"/>
    </row>
    <row r="11" spans="1:32" x14ac:dyDescent="0.3">
      <c r="A11" s="62">
        <v>43413</v>
      </c>
      <c r="B11" s="11" t="s">
        <v>46</v>
      </c>
      <c r="C11" s="11">
        <v>45</v>
      </c>
      <c r="D11" s="11"/>
      <c r="E11" s="11"/>
      <c r="F11" s="11">
        <v>15</v>
      </c>
      <c r="G11" s="11">
        <f t="shared" si="0"/>
        <v>60</v>
      </c>
      <c r="H11" s="11"/>
      <c r="I11" s="11"/>
      <c r="J11" s="11"/>
      <c r="K11" s="11"/>
      <c r="L11" s="11"/>
      <c r="M11" s="11">
        <f t="shared" si="1"/>
        <v>0</v>
      </c>
      <c r="N11" s="11"/>
      <c r="O11" s="11"/>
      <c r="P11" s="11"/>
      <c r="Q11" s="11">
        <f t="shared" si="6"/>
        <v>0</v>
      </c>
      <c r="R11" s="11">
        <f t="shared" si="2"/>
        <v>60</v>
      </c>
      <c r="S11" s="11">
        <v>30</v>
      </c>
      <c r="T11" s="11"/>
      <c r="U11" s="11">
        <v>30</v>
      </c>
      <c r="V11" s="11"/>
      <c r="W11" s="11">
        <f t="shared" si="3"/>
        <v>60</v>
      </c>
      <c r="X11" s="11">
        <v>180</v>
      </c>
      <c r="Y11" s="11">
        <v>240</v>
      </c>
      <c r="Z11" s="11"/>
      <c r="AA11" s="11">
        <f t="shared" si="4"/>
        <v>420</v>
      </c>
      <c r="AB11" s="11">
        <f t="shared" si="5"/>
        <v>540</v>
      </c>
      <c r="AC11" s="11">
        <f t="shared" si="7"/>
        <v>9</v>
      </c>
      <c r="AD11" s="11"/>
    </row>
    <row r="12" spans="1:32" x14ac:dyDescent="0.3">
      <c r="A12" s="106">
        <v>43414</v>
      </c>
      <c r="B12" s="107" t="s">
        <v>47</v>
      </c>
      <c r="C12" s="11"/>
      <c r="D12" s="11">
        <v>45</v>
      </c>
      <c r="E12" s="11"/>
      <c r="F12" s="11">
        <v>15</v>
      </c>
      <c r="G12" s="11">
        <f t="shared" si="0"/>
        <v>60</v>
      </c>
      <c r="H12" s="11"/>
      <c r="I12" s="11"/>
      <c r="J12" s="11"/>
      <c r="K12" s="11"/>
      <c r="L12" s="11"/>
      <c r="M12" s="11">
        <f t="shared" si="1"/>
        <v>0</v>
      </c>
      <c r="N12" s="11"/>
      <c r="O12" s="11"/>
      <c r="P12" s="11"/>
      <c r="Q12" s="11">
        <f t="shared" si="6"/>
        <v>0</v>
      </c>
      <c r="R12" s="11">
        <f t="shared" si="2"/>
        <v>60</v>
      </c>
      <c r="S12" s="11"/>
      <c r="T12" s="11"/>
      <c r="U12" s="11"/>
      <c r="V12" s="11"/>
      <c r="W12" s="11">
        <f t="shared" si="3"/>
        <v>0</v>
      </c>
      <c r="X12" s="11"/>
      <c r="Y12" s="11"/>
      <c r="Z12" s="11"/>
      <c r="AA12" s="11">
        <f t="shared" si="4"/>
        <v>0</v>
      </c>
      <c r="AB12" s="11">
        <f t="shared" si="5"/>
        <v>60</v>
      </c>
      <c r="AC12" s="11">
        <f>AB12/60+AF12/60</f>
        <v>5</v>
      </c>
      <c r="AD12" s="11"/>
      <c r="AF12">
        <v>240</v>
      </c>
    </row>
    <row r="13" spans="1:32" x14ac:dyDescent="0.3">
      <c r="A13" s="62">
        <v>43415</v>
      </c>
      <c r="B13" s="11" t="s">
        <v>48</v>
      </c>
      <c r="C13" s="11"/>
      <c r="D13" s="11"/>
      <c r="E13" s="11"/>
      <c r="F13" s="11"/>
      <c r="G13" s="11">
        <f t="shared" si="0"/>
        <v>0</v>
      </c>
      <c r="H13" s="11"/>
      <c r="I13" s="11"/>
      <c r="J13" s="11"/>
      <c r="K13" s="11"/>
      <c r="L13" s="11">
        <v>30</v>
      </c>
      <c r="M13" s="11">
        <f t="shared" si="1"/>
        <v>30</v>
      </c>
      <c r="N13" s="11"/>
      <c r="O13" s="11"/>
      <c r="P13" s="11"/>
      <c r="Q13" s="11">
        <f t="shared" si="6"/>
        <v>0</v>
      </c>
      <c r="R13" s="11">
        <f t="shared" si="2"/>
        <v>30</v>
      </c>
      <c r="S13" s="11"/>
      <c r="T13" s="11"/>
      <c r="U13" s="11"/>
      <c r="V13" s="11">
        <v>120</v>
      </c>
      <c r="W13" s="11">
        <f t="shared" si="3"/>
        <v>120</v>
      </c>
      <c r="X13" s="11"/>
      <c r="Y13" s="11"/>
      <c r="Z13" s="11"/>
      <c r="AA13" s="11">
        <f t="shared" si="4"/>
        <v>0</v>
      </c>
      <c r="AB13" s="11">
        <f t="shared" si="5"/>
        <v>150</v>
      </c>
      <c r="AC13" s="11">
        <f t="shared" si="7"/>
        <v>2.5</v>
      </c>
      <c r="AD13" s="11"/>
    </row>
    <row r="14" spans="1:32" x14ac:dyDescent="0.3">
      <c r="A14" s="62">
        <v>43416</v>
      </c>
      <c r="B14" s="11" t="s">
        <v>49</v>
      </c>
      <c r="C14" s="11">
        <v>45</v>
      </c>
      <c r="D14" s="11"/>
      <c r="E14" s="11"/>
      <c r="F14" s="11">
        <v>14</v>
      </c>
      <c r="G14" s="11">
        <f t="shared" si="0"/>
        <v>59</v>
      </c>
      <c r="H14" s="11"/>
      <c r="I14" s="11">
        <v>30</v>
      </c>
      <c r="J14" s="11"/>
      <c r="K14" s="11"/>
      <c r="L14" s="11"/>
      <c r="M14" s="11">
        <f t="shared" si="1"/>
        <v>30</v>
      </c>
      <c r="N14" s="11"/>
      <c r="O14" s="11"/>
      <c r="P14" s="11"/>
      <c r="Q14" s="11">
        <f t="shared" si="6"/>
        <v>0</v>
      </c>
      <c r="R14" s="11">
        <f t="shared" si="2"/>
        <v>89</v>
      </c>
      <c r="S14" s="11"/>
      <c r="T14" s="11"/>
      <c r="U14" s="11"/>
      <c r="V14" s="11">
        <v>60</v>
      </c>
      <c r="W14" s="11">
        <f t="shared" si="3"/>
        <v>60</v>
      </c>
      <c r="X14" s="11"/>
      <c r="Y14" s="11">
        <v>240</v>
      </c>
      <c r="Z14" s="11"/>
      <c r="AA14" s="11">
        <f t="shared" si="4"/>
        <v>240</v>
      </c>
      <c r="AB14" s="11">
        <f t="shared" si="5"/>
        <v>389</v>
      </c>
      <c r="AC14" s="11">
        <f t="shared" si="7"/>
        <v>6.4833333333333334</v>
      </c>
      <c r="AD14" s="11">
        <v>30</v>
      </c>
    </row>
    <row r="15" spans="1:32" x14ac:dyDescent="0.3">
      <c r="A15" s="62">
        <v>43417</v>
      </c>
      <c r="B15" s="11" t="s">
        <v>50</v>
      </c>
      <c r="C15" s="11"/>
      <c r="D15" s="11">
        <v>45</v>
      </c>
      <c r="E15" s="11"/>
      <c r="F15" s="11">
        <v>15</v>
      </c>
      <c r="G15" s="11">
        <f t="shared" si="0"/>
        <v>60</v>
      </c>
      <c r="H15" s="11"/>
      <c r="I15" s="11"/>
      <c r="J15" s="11"/>
      <c r="K15" s="11"/>
      <c r="L15" s="11"/>
      <c r="M15" s="11">
        <f t="shared" si="1"/>
        <v>0</v>
      </c>
      <c r="N15" s="11"/>
      <c r="O15" s="11"/>
      <c r="P15" s="11"/>
      <c r="Q15" s="11">
        <f t="shared" si="6"/>
        <v>0</v>
      </c>
      <c r="R15" s="11">
        <f t="shared" si="2"/>
        <v>60</v>
      </c>
      <c r="S15" s="11"/>
      <c r="T15" s="11"/>
      <c r="U15" s="11"/>
      <c r="V15" s="11"/>
      <c r="W15" s="11">
        <f t="shared" si="3"/>
        <v>0</v>
      </c>
      <c r="X15" s="11"/>
      <c r="Y15" s="11"/>
      <c r="Z15" s="11"/>
      <c r="AA15" s="11">
        <f t="shared" si="4"/>
        <v>0</v>
      </c>
      <c r="AB15" s="11">
        <f t="shared" si="5"/>
        <v>60</v>
      </c>
      <c r="AC15" s="11">
        <f t="shared" si="7"/>
        <v>1</v>
      </c>
      <c r="AD15" s="11"/>
    </row>
    <row r="16" spans="1:32" x14ac:dyDescent="0.3">
      <c r="A16" s="62">
        <v>43418</v>
      </c>
      <c r="B16" s="11" t="s">
        <v>42</v>
      </c>
      <c r="C16" s="11"/>
      <c r="D16" s="11"/>
      <c r="E16" s="11"/>
      <c r="F16" s="11"/>
      <c r="G16" s="11">
        <f t="shared" si="0"/>
        <v>0</v>
      </c>
      <c r="H16" s="11"/>
      <c r="I16" s="11"/>
      <c r="J16" s="11"/>
      <c r="K16" s="11"/>
      <c r="L16" s="11">
        <v>60</v>
      </c>
      <c r="M16" s="11">
        <f t="shared" si="1"/>
        <v>60</v>
      </c>
      <c r="N16" s="11"/>
      <c r="O16" s="11"/>
      <c r="P16" s="11"/>
      <c r="Q16" s="11">
        <f>SUM(N16:P16)</f>
        <v>0</v>
      </c>
      <c r="R16" s="11">
        <f t="shared" si="2"/>
        <v>60</v>
      </c>
      <c r="S16" s="11"/>
      <c r="T16" s="11"/>
      <c r="U16" s="11">
        <v>30</v>
      </c>
      <c r="V16" s="11"/>
      <c r="W16" s="11">
        <f t="shared" si="3"/>
        <v>30</v>
      </c>
      <c r="X16" s="11">
        <v>170</v>
      </c>
      <c r="Y16" s="11"/>
      <c r="Z16" s="11"/>
      <c r="AA16" s="11">
        <f t="shared" si="4"/>
        <v>170</v>
      </c>
      <c r="AB16" s="11">
        <f t="shared" si="5"/>
        <v>260</v>
      </c>
      <c r="AC16" s="11">
        <f t="shared" si="7"/>
        <v>4.333333333333333</v>
      </c>
      <c r="AD16" s="11"/>
    </row>
    <row r="17" spans="1:32" x14ac:dyDescent="0.3">
      <c r="A17" s="62">
        <v>43419</v>
      </c>
      <c r="B17" s="11" t="s">
        <v>44</v>
      </c>
      <c r="C17" s="11"/>
      <c r="D17" s="11"/>
      <c r="E17" s="11"/>
      <c r="F17" s="11"/>
      <c r="G17" s="11">
        <f t="shared" si="0"/>
        <v>0</v>
      </c>
      <c r="H17" s="11"/>
      <c r="I17" s="11">
        <v>159</v>
      </c>
      <c r="J17" s="11"/>
      <c r="K17" s="11"/>
      <c r="L17" s="11"/>
      <c r="M17" s="11">
        <f t="shared" si="1"/>
        <v>159</v>
      </c>
      <c r="N17" s="11"/>
      <c r="O17" s="11"/>
      <c r="P17" s="11"/>
      <c r="Q17" s="11">
        <f t="shared" si="6"/>
        <v>0</v>
      </c>
      <c r="R17" s="11">
        <f t="shared" si="2"/>
        <v>159</v>
      </c>
      <c r="S17" s="11"/>
      <c r="T17" s="11"/>
      <c r="U17" s="11">
        <v>60</v>
      </c>
      <c r="V17" s="11"/>
      <c r="W17" s="11">
        <f t="shared" si="3"/>
        <v>60</v>
      </c>
      <c r="X17" s="11">
        <v>180</v>
      </c>
      <c r="Y17" s="11"/>
      <c r="Z17" s="11"/>
      <c r="AA17" s="11">
        <f t="shared" si="4"/>
        <v>180</v>
      </c>
      <c r="AB17" s="11">
        <f t="shared" si="5"/>
        <v>399</v>
      </c>
      <c r="AC17" s="11">
        <f t="shared" si="7"/>
        <v>6.65</v>
      </c>
      <c r="AD17" s="11"/>
    </row>
    <row r="18" spans="1:32" x14ac:dyDescent="0.3">
      <c r="A18" s="62">
        <v>43420</v>
      </c>
      <c r="B18" s="11" t="s">
        <v>46</v>
      </c>
      <c r="C18" s="11"/>
      <c r="D18" s="11"/>
      <c r="E18" s="11"/>
      <c r="F18" s="11"/>
      <c r="G18" s="11">
        <f t="shared" si="0"/>
        <v>0</v>
      </c>
      <c r="H18" s="11"/>
      <c r="I18" s="11"/>
      <c r="J18" s="11"/>
      <c r="K18" s="11"/>
      <c r="L18" s="11"/>
      <c r="M18" s="11">
        <f t="shared" si="1"/>
        <v>0</v>
      </c>
      <c r="N18" s="11"/>
      <c r="O18" s="11"/>
      <c r="P18" s="11"/>
      <c r="Q18" s="11">
        <f t="shared" si="6"/>
        <v>0</v>
      </c>
      <c r="R18" s="11">
        <f t="shared" si="2"/>
        <v>0</v>
      </c>
      <c r="S18" s="11"/>
      <c r="T18" s="11"/>
      <c r="U18" s="11">
        <v>60</v>
      </c>
      <c r="V18" s="11"/>
      <c r="W18" s="11">
        <f t="shared" si="3"/>
        <v>60</v>
      </c>
      <c r="X18" s="11">
        <v>180</v>
      </c>
      <c r="Y18" s="11">
        <v>240</v>
      </c>
      <c r="Z18" s="11">
        <v>110</v>
      </c>
      <c r="AA18" s="11">
        <f t="shared" si="4"/>
        <v>530</v>
      </c>
      <c r="AB18" s="11">
        <f t="shared" si="5"/>
        <v>590</v>
      </c>
      <c r="AC18" s="11">
        <f t="shared" si="7"/>
        <v>9.8333333333333339</v>
      </c>
      <c r="AD18" s="11"/>
    </row>
    <row r="19" spans="1:32" x14ac:dyDescent="0.3">
      <c r="A19" s="62">
        <v>43421</v>
      </c>
      <c r="B19" s="11" t="s">
        <v>47</v>
      </c>
      <c r="C19" s="11"/>
      <c r="D19" s="11"/>
      <c r="E19" s="11"/>
      <c r="F19" s="11"/>
      <c r="G19" s="11">
        <f t="shared" si="0"/>
        <v>0</v>
      </c>
      <c r="H19" s="11">
        <v>30</v>
      </c>
      <c r="I19" s="11">
        <v>90</v>
      </c>
      <c r="J19" s="11"/>
      <c r="K19" s="11">
        <v>150</v>
      </c>
      <c r="L19" s="11"/>
      <c r="M19" s="11">
        <f t="shared" si="1"/>
        <v>270</v>
      </c>
      <c r="N19" s="11"/>
      <c r="O19" s="11"/>
      <c r="P19" s="11"/>
      <c r="Q19" s="11">
        <f t="shared" si="6"/>
        <v>0</v>
      </c>
      <c r="R19" s="11">
        <f t="shared" si="2"/>
        <v>270</v>
      </c>
      <c r="S19" s="11"/>
      <c r="T19" s="11">
        <v>15</v>
      </c>
      <c r="U19" s="11"/>
      <c r="V19" s="11">
        <v>20</v>
      </c>
      <c r="W19" s="11">
        <f t="shared" si="3"/>
        <v>35</v>
      </c>
      <c r="X19" s="11"/>
      <c r="Y19" s="11"/>
      <c r="Z19" s="11">
        <v>140</v>
      </c>
      <c r="AA19" s="11">
        <f t="shared" si="4"/>
        <v>140</v>
      </c>
      <c r="AB19" s="11">
        <f t="shared" si="5"/>
        <v>445</v>
      </c>
      <c r="AC19" s="11">
        <f t="shared" si="7"/>
        <v>7.416666666666667</v>
      </c>
      <c r="AD19" s="11"/>
    </row>
    <row r="20" spans="1:32" x14ac:dyDescent="0.3">
      <c r="A20" s="62">
        <v>43422</v>
      </c>
      <c r="B20" s="11" t="s">
        <v>48</v>
      </c>
      <c r="C20" s="11"/>
      <c r="D20" s="11"/>
      <c r="E20" s="11"/>
      <c r="F20" s="11"/>
      <c r="G20" s="11">
        <f t="shared" si="0"/>
        <v>0</v>
      </c>
      <c r="H20" s="11"/>
      <c r="I20" s="11">
        <v>120</v>
      </c>
      <c r="J20" s="11"/>
      <c r="K20" s="11"/>
      <c r="L20" s="11"/>
      <c r="M20" s="11">
        <f t="shared" si="1"/>
        <v>120</v>
      </c>
      <c r="N20" s="11"/>
      <c r="O20" s="11"/>
      <c r="P20" s="11"/>
      <c r="Q20" s="11">
        <f t="shared" si="6"/>
        <v>0</v>
      </c>
      <c r="R20" s="11">
        <f t="shared" si="2"/>
        <v>120</v>
      </c>
      <c r="S20" s="11"/>
      <c r="T20" s="11"/>
      <c r="U20" s="11"/>
      <c r="V20" s="11"/>
      <c r="W20" s="11">
        <f t="shared" si="3"/>
        <v>0</v>
      </c>
      <c r="X20" s="11"/>
      <c r="Y20" s="11"/>
      <c r="Z20" s="11"/>
      <c r="AA20" s="11">
        <f t="shared" si="4"/>
        <v>0</v>
      </c>
      <c r="AB20" s="11">
        <f t="shared" si="5"/>
        <v>120</v>
      </c>
      <c r="AC20" s="11">
        <f>AB20/60 + SUM(AD20:AF20)/60</f>
        <v>3</v>
      </c>
      <c r="AD20" s="11">
        <v>60</v>
      </c>
    </row>
    <row r="21" spans="1:32" x14ac:dyDescent="0.3">
      <c r="A21" s="62">
        <v>43423</v>
      </c>
      <c r="B21" s="11" t="s">
        <v>49</v>
      </c>
      <c r="C21" s="11"/>
      <c r="D21" s="11"/>
      <c r="E21" s="11"/>
      <c r="F21" s="11"/>
      <c r="G21" s="11">
        <f t="shared" si="0"/>
        <v>0</v>
      </c>
      <c r="H21" s="11"/>
      <c r="I21" s="11">
        <v>120</v>
      </c>
      <c r="J21" s="11"/>
      <c r="K21" s="11"/>
      <c r="L21" s="11"/>
      <c r="M21" s="11">
        <f t="shared" si="1"/>
        <v>120</v>
      </c>
      <c r="N21" s="11"/>
      <c r="O21" s="11"/>
      <c r="P21" s="11"/>
      <c r="Q21" s="11">
        <f t="shared" si="6"/>
        <v>0</v>
      </c>
      <c r="R21" s="11">
        <f t="shared" si="2"/>
        <v>120</v>
      </c>
      <c r="S21" s="11"/>
      <c r="T21" s="11"/>
      <c r="U21" s="11"/>
      <c r="V21" s="11"/>
      <c r="W21" s="11">
        <f t="shared" si="3"/>
        <v>0</v>
      </c>
      <c r="X21" s="11"/>
      <c r="Y21" s="11">
        <v>240</v>
      </c>
      <c r="Z21" s="11"/>
      <c r="AA21" s="11">
        <f t="shared" si="4"/>
        <v>240</v>
      </c>
      <c r="AB21" s="11">
        <f t="shared" si="5"/>
        <v>360</v>
      </c>
      <c r="AC21" s="11">
        <f t="shared" ref="AC21:AC32" si="8">AB21/60 + SUM(AD21:AF21)/60</f>
        <v>6</v>
      </c>
      <c r="AD21" s="11"/>
    </row>
    <row r="22" spans="1:32" x14ac:dyDescent="0.3">
      <c r="A22" s="106">
        <v>43424</v>
      </c>
      <c r="B22" s="107" t="s">
        <v>50</v>
      </c>
      <c r="C22" s="11"/>
      <c r="D22" s="11"/>
      <c r="E22" s="11"/>
      <c r="F22" s="11"/>
      <c r="G22" s="11">
        <f t="shared" si="0"/>
        <v>0</v>
      </c>
      <c r="H22" s="11"/>
      <c r="I22" s="11"/>
      <c r="J22" s="11"/>
      <c r="K22" s="11"/>
      <c r="L22" s="11"/>
      <c r="M22" s="11">
        <f t="shared" si="1"/>
        <v>0</v>
      </c>
      <c r="N22" s="11"/>
      <c r="O22" s="11"/>
      <c r="P22" s="11"/>
      <c r="Q22" s="11">
        <f t="shared" si="6"/>
        <v>0</v>
      </c>
      <c r="R22" s="11">
        <f t="shared" si="2"/>
        <v>0</v>
      </c>
      <c r="S22" s="11"/>
      <c r="T22" s="11"/>
      <c r="U22" s="11"/>
      <c r="V22" s="11"/>
      <c r="W22" s="11">
        <f t="shared" si="3"/>
        <v>0</v>
      </c>
      <c r="X22" s="11"/>
      <c r="Y22" s="11"/>
      <c r="Z22" s="11"/>
      <c r="AA22" s="11">
        <f t="shared" si="4"/>
        <v>0</v>
      </c>
      <c r="AB22" s="11">
        <f t="shared" si="5"/>
        <v>0</v>
      </c>
      <c r="AC22" s="11">
        <f t="shared" si="8"/>
        <v>12</v>
      </c>
      <c r="AD22" s="11"/>
      <c r="AE22">
        <v>720</v>
      </c>
    </row>
    <row r="23" spans="1:32" x14ac:dyDescent="0.3">
      <c r="A23" s="62">
        <v>43425</v>
      </c>
      <c r="B23" s="11" t="s">
        <v>42</v>
      </c>
      <c r="C23" s="11"/>
      <c r="D23" s="11"/>
      <c r="E23" s="11"/>
      <c r="F23" s="11"/>
      <c r="G23" s="11">
        <f t="shared" si="0"/>
        <v>0</v>
      </c>
      <c r="H23" s="11"/>
      <c r="I23" s="11">
        <v>420</v>
      </c>
      <c r="J23" s="11"/>
      <c r="K23" s="11"/>
      <c r="L23" s="11">
        <v>90</v>
      </c>
      <c r="M23" s="11">
        <f t="shared" si="1"/>
        <v>510</v>
      </c>
      <c r="N23" s="11"/>
      <c r="O23" s="11"/>
      <c r="P23" s="11"/>
      <c r="Q23" s="11">
        <f t="shared" si="6"/>
        <v>0</v>
      </c>
      <c r="R23" s="11">
        <f t="shared" si="2"/>
        <v>510</v>
      </c>
      <c r="S23" s="11">
        <v>10</v>
      </c>
      <c r="T23" s="11">
        <v>10</v>
      </c>
      <c r="U23" s="11"/>
      <c r="V23" s="11"/>
      <c r="W23" s="11">
        <f t="shared" si="3"/>
        <v>20</v>
      </c>
      <c r="X23" s="11"/>
      <c r="Y23" s="11"/>
      <c r="Z23" s="11"/>
      <c r="AA23" s="11">
        <f t="shared" si="4"/>
        <v>0</v>
      </c>
      <c r="AB23" s="11">
        <f t="shared" si="5"/>
        <v>530</v>
      </c>
      <c r="AC23" s="11">
        <f t="shared" si="8"/>
        <v>9.8333333333333339</v>
      </c>
      <c r="AD23" s="11"/>
      <c r="AE23">
        <v>60</v>
      </c>
    </row>
    <row r="24" spans="1:32" x14ac:dyDescent="0.3">
      <c r="A24" s="62">
        <v>43426</v>
      </c>
      <c r="B24" s="11" t="s">
        <v>44</v>
      </c>
      <c r="C24" s="11">
        <v>10</v>
      </c>
      <c r="D24" s="11">
        <v>5</v>
      </c>
      <c r="E24" s="11">
        <v>5</v>
      </c>
      <c r="F24" s="11"/>
      <c r="G24" s="11">
        <f t="shared" si="0"/>
        <v>20</v>
      </c>
      <c r="H24" s="11"/>
      <c r="I24" s="11">
        <f>115+180</f>
        <v>295</v>
      </c>
      <c r="J24" s="11"/>
      <c r="K24" s="11"/>
      <c r="L24" s="11">
        <v>40</v>
      </c>
      <c r="M24" s="11">
        <f t="shared" si="1"/>
        <v>335</v>
      </c>
      <c r="N24" s="11"/>
      <c r="O24" s="11"/>
      <c r="P24" s="11"/>
      <c r="Q24" s="11">
        <f t="shared" si="6"/>
        <v>0</v>
      </c>
      <c r="R24" s="11">
        <f t="shared" si="2"/>
        <v>355</v>
      </c>
      <c r="S24" s="11">
        <v>50</v>
      </c>
      <c r="T24" s="11">
        <v>10</v>
      </c>
      <c r="U24" s="11"/>
      <c r="V24" s="11"/>
      <c r="W24" s="11">
        <f t="shared" si="3"/>
        <v>60</v>
      </c>
      <c r="X24" s="11"/>
      <c r="Y24" s="11"/>
      <c r="Z24" s="11"/>
      <c r="AA24" s="11">
        <f t="shared" si="4"/>
        <v>0</v>
      </c>
      <c r="AB24" s="11">
        <f t="shared" si="5"/>
        <v>415</v>
      </c>
      <c r="AC24" s="11">
        <f t="shared" si="8"/>
        <v>7.916666666666667</v>
      </c>
      <c r="AD24" s="11">
        <v>60</v>
      </c>
    </row>
    <row r="25" spans="1:32" x14ac:dyDescent="0.3">
      <c r="A25" s="62">
        <v>43427</v>
      </c>
      <c r="B25" s="11" t="s">
        <v>46</v>
      </c>
      <c r="C25" s="11"/>
      <c r="D25" s="11"/>
      <c r="E25" s="11"/>
      <c r="F25" s="11"/>
      <c r="G25" s="11">
        <f t="shared" si="0"/>
        <v>0</v>
      </c>
      <c r="H25" s="11"/>
      <c r="I25" s="11">
        <v>180</v>
      </c>
      <c r="J25" s="11"/>
      <c r="K25" s="11">
        <v>30</v>
      </c>
      <c r="L25" s="11">
        <v>60</v>
      </c>
      <c r="M25" s="11">
        <f t="shared" si="1"/>
        <v>270</v>
      </c>
      <c r="N25" s="11"/>
      <c r="O25" s="11"/>
      <c r="P25" s="11"/>
      <c r="Q25" s="11">
        <f t="shared" si="6"/>
        <v>0</v>
      </c>
      <c r="R25" s="11">
        <f t="shared" si="2"/>
        <v>270</v>
      </c>
      <c r="S25" s="11"/>
      <c r="T25" s="11"/>
      <c r="U25" s="11"/>
      <c r="V25" s="11"/>
      <c r="W25" s="11">
        <f t="shared" si="3"/>
        <v>0</v>
      </c>
      <c r="X25" s="11"/>
      <c r="Y25" s="11">
        <v>210</v>
      </c>
      <c r="Z25" s="11"/>
      <c r="AA25" s="11">
        <f t="shared" si="4"/>
        <v>210</v>
      </c>
      <c r="AB25" s="11">
        <f t="shared" si="5"/>
        <v>480</v>
      </c>
      <c r="AC25" s="11">
        <f t="shared" si="8"/>
        <v>8.5</v>
      </c>
      <c r="AD25" s="11">
        <v>30</v>
      </c>
    </row>
    <row r="26" spans="1:32" x14ac:dyDescent="0.3">
      <c r="A26" s="76">
        <v>43428</v>
      </c>
      <c r="B26" s="77" t="s">
        <v>47</v>
      </c>
      <c r="C26" s="11"/>
      <c r="D26" s="11"/>
      <c r="E26" s="11"/>
      <c r="F26" s="11"/>
      <c r="G26" s="11">
        <f t="shared" si="0"/>
        <v>0</v>
      </c>
      <c r="H26" s="11"/>
      <c r="I26" s="11">
        <v>60</v>
      </c>
      <c r="J26" s="11"/>
      <c r="K26" s="11">
        <v>220</v>
      </c>
      <c r="L26" s="11">
        <v>20</v>
      </c>
      <c r="M26" s="11">
        <f t="shared" si="1"/>
        <v>300</v>
      </c>
      <c r="N26" s="11"/>
      <c r="O26" s="11"/>
      <c r="P26" s="11"/>
      <c r="Q26" s="11">
        <f t="shared" si="6"/>
        <v>0</v>
      </c>
      <c r="R26" s="11">
        <f t="shared" si="2"/>
        <v>300</v>
      </c>
      <c r="S26" s="11"/>
      <c r="T26" s="11"/>
      <c r="U26" s="11"/>
      <c r="V26" s="11"/>
      <c r="W26" s="11">
        <f t="shared" si="3"/>
        <v>0</v>
      </c>
      <c r="X26" s="11"/>
      <c r="Y26" s="11"/>
      <c r="Z26" s="11">
        <v>160</v>
      </c>
      <c r="AA26" s="11">
        <f t="shared" si="4"/>
        <v>160</v>
      </c>
      <c r="AB26" s="11">
        <f t="shared" si="5"/>
        <v>460</v>
      </c>
      <c r="AC26" s="11">
        <f t="shared" si="8"/>
        <v>7.666666666666667</v>
      </c>
      <c r="AD26" s="11"/>
    </row>
    <row r="27" spans="1:32" x14ac:dyDescent="0.3">
      <c r="A27" s="62">
        <v>43429</v>
      </c>
      <c r="B27" s="11" t="s">
        <v>48</v>
      </c>
      <c r="C27" s="11"/>
      <c r="D27" s="11"/>
      <c r="E27" s="11"/>
      <c r="F27" s="11"/>
      <c r="G27" s="11">
        <f t="shared" si="0"/>
        <v>0</v>
      </c>
      <c r="H27" s="11"/>
      <c r="I27" s="11"/>
      <c r="J27" s="11"/>
      <c r="K27" s="11"/>
      <c r="L27" s="11">
        <v>60</v>
      </c>
      <c r="M27" s="11">
        <f t="shared" si="1"/>
        <v>60</v>
      </c>
      <c r="N27" s="11"/>
      <c r="O27" s="11">
        <v>20</v>
      </c>
      <c r="P27" s="11"/>
      <c r="Q27" s="11">
        <f t="shared" si="6"/>
        <v>20</v>
      </c>
      <c r="R27" s="11">
        <f t="shared" si="2"/>
        <v>80</v>
      </c>
      <c r="S27" s="11"/>
      <c r="T27" s="11">
        <v>5</v>
      </c>
      <c r="U27" s="11">
        <v>30</v>
      </c>
      <c r="V27" s="11"/>
      <c r="W27" s="11">
        <f t="shared" si="3"/>
        <v>35</v>
      </c>
      <c r="X27" s="11"/>
      <c r="Y27" s="11"/>
      <c r="Z27" s="11"/>
      <c r="AA27" s="11">
        <f t="shared" si="4"/>
        <v>0</v>
      </c>
      <c r="AB27" s="11">
        <f t="shared" si="5"/>
        <v>115</v>
      </c>
      <c r="AC27" s="11">
        <f t="shared" si="8"/>
        <v>1.9166666666666667</v>
      </c>
      <c r="AD27" s="11"/>
    </row>
    <row r="28" spans="1:32" x14ac:dyDescent="0.3">
      <c r="A28" s="120">
        <v>43430</v>
      </c>
      <c r="B28" s="11" t="s">
        <v>49</v>
      </c>
      <c r="C28" s="11"/>
      <c r="D28" s="11"/>
      <c r="E28" s="11"/>
      <c r="F28" s="11"/>
      <c r="G28" s="11">
        <f t="shared" si="0"/>
        <v>0</v>
      </c>
      <c r="H28" s="11"/>
      <c r="I28" s="11"/>
      <c r="J28" s="11"/>
      <c r="K28" s="11"/>
      <c r="L28" s="11">
        <v>60</v>
      </c>
      <c r="M28" s="11">
        <f t="shared" si="1"/>
        <v>60</v>
      </c>
      <c r="N28" s="11"/>
      <c r="O28" s="11"/>
      <c r="P28" s="11"/>
      <c r="Q28" s="11">
        <f t="shared" si="6"/>
        <v>0</v>
      </c>
      <c r="R28" s="11">
        <f t="shared" si="2"/>
        <v>60</v>
      </c>
      <c r="S28" s="11">
        <v>30</v>
      </c>
      <c r="T28" s="11"/>
      <c r="U28" s="11"/>
      <c r="V28" s="11">
        <v>20</v>
      </c>
      <c r="W28" s="11">
        <f t="shared" si="3"/>
        <v>50</v>
      </c>
      <c r="X28" s="11"/>
      <c r="Y28" s="11">
        <v>210</v>
      </c>
      <c r="Z28" s="11"/>
      <c r="AA28" s="11">
        <f t="shared" si="4"/>
        <v>210</v>
      </c>
      <c r="AB28" s="11">
        <f t="shared" si="5"/>
        <v>320</v>
      </c>
      <c r="AC28" s="11">
        <f t="shared" si="8"/>
        <v>5.333333333333333</v>
      </c>
      <c r="AD28" s="11"/>
    </row>
    <row r="29" spans="1:32" x14ac:dyDescent="0.3">
      <c r="A29" s="120">
        <v>43431</v>
      </c>
      <c r="B29" s="11" t="s">
        <v>50</v>
      </c>
      <c r="C29" s="11"/>
      <c r="D29" s="11"/>
      <c r="E29" s="11"/>
      <c r="F29" s="11"/>
      <c r="G29" s="11">
        <f t="shared" si="0"/>
        <v>0</v>
      </c>
      <c r="H29" s="11"/>
      <c r="I29" s="11"/>
      <c r="J29" s="11"/>
      <c r="K29" s="11"/>
      <c r="L29" s="11"/>
      <c r="M29" s="11">
        <f t="shared" si="1"/>
        <v>0</v>
      </c>
      <c r="N29" s="11"/>
      <c r="O29" s="11"/>
      <c r="P29" s="11"/>
      <c r="Q29" s="11">
        <f t="shared" si="6"/>
        <v>0</v>
      </c>
      <c r="R29" s="11">
        <f t="shared" si="2"/>
        <v>0</v>
      </c>
      <c r="S29" s="11"/>
      <c r="T29" s="11"/>
      <c r="U29" s="11"/>
      <c r="V29" s="11"/>
      <c r="W29" s="11">
        <f t="shared" si="3"/>
        <v>0</v>
      </c>
      <c r="X29" s="11"/>
      <c r="Y29" s="11"/>
      <c r="Z29" s="11"/>
      <c r="AA29" s="11">
        <f t="shared" si="4"/>
        <v>0</v>
      </c>
      <c r="AB29" s="11">
        <f t="shared" si="5"/>
        <v>0</v>
      </c>
      <c r="AC29" s="11">
        <f t="shared" si="8"/>
        <v>2</v>
      </c>
      <c r="AD29" s="11"/>
      <c r="AF29">
        <v>120</v>
      </c>
    </row>
    <row r="30" spans="1:32" x14ac:dyDescent="0.3">
      <c r="A30" s="120">
        <v>43432</v>
      </c>
      <c r="B30" s="11" t="s">
        <v>42</v>
      </c>
      <c r="C30" s="11"/>
      <c r="D30" s="11"/>
      <c r="E30" s="11"/>
      <c r="F30" s="11"/>
      <c r="G30" s="11">
        <f t="shared" si="0"/>
        <v>0</v>
      </c>
      <c r="H30" s="11"/>
      <c r="I30" s="11"/>
      <c r="J30" s="11"/>
      <c r="K30" s="11"/>
      <c r="L30" s="11"/>
      <c r="M30" s="11">
        <f t="shared" si="1"/>
        <v>0</v>
      </c>
      <c r="N30" s="11"/>
      <c r="O30" s="11"/>
      <c r="P30" s="11"/>
      <c r="Q30" s="11">
        <f t="shared" si="6"/>
        <v>0</v>
      </c>
      <c r="R30" s="11">
        <f t="shared" si="2"/>
        <v>0</v>
      </c>
      <c r="S30" s="11"/>
      <c r="T30" s="11"/>
      <c r="U30" s="11"/>
      <c r="V30" s="11"/>
      <c r="W30" s="11">
        <f t="shared" si="3"/>
        <v>0</v>
      </c>
      <c r="X30" s="11"/>
      <c r="Y30" s="11"/>
      <c r="Z30" s="11"/>
      <c r="AA30" s="11">
        <f t="shared" si="4"/>
        <v>0</v>
      </c>
      <c r="AB30" s="11">
        <f t="shared" si="5"/>
        <v>0</v>
      </c>
      <c r="AC30" s="11">
        <f t="shared" si="8"/>
        <v>0</v>
      </c>
      <c r="AD30" s="11"/>
    </row>
    <row r="31" spans="1:32" x14ac:dyDescent="0.3">
      <c r="A31" s="62">
        <v>43433</v>
      </c>
      <c r="B31" s="11" t="s">
        <v>44</v>
      </c>
      <c r="C31" s="11"/>
      <c r="D31" s="11"/>
      <c r="E31" s="11"/>
      <c r="F31" s="11"/>
      <c r="G31" s="11">
        <f t="shared" si="0"/>
        <v>0</v>
      </c>
      <c r="H31" s="11"/>
      <c r="I31" s="11"/>
      <c r="J31" s="11"/>
      <c r="K31" s="11"/>
      <c r="L31" s="11"/>
      <c r="M31" s="11">
        <f t="shared" si="1"/>
        <v>0</v>
      </c>
      <c r="N31" s="11"/>
      <c r="O31" s="11"/>
      <c r="P31" s="11"/>
      <c r="Q31" s="11">
        <f t="shared" si="6"/>
        <v>0</v>
      </c>
      <c r="R31" s="11">
        <f t="shared" si="2"/>
        <v>0</v>
      </c>
      <c r="S31" s="11"/>
      <c r="T31" s="11"/>
      <c r="U31" s="11">
        <v>60</v>
      </c>
      <c r="V31" s="11">
        <v>20</v>
      </c>
      <c r="W31" s="11">
        <f t="shared" si="3"/>
        <v>80</v>
      </c>
      <c r="X31" s="11"/>
      <c r="Y31" s="11"/>
      <c r="Z31" s="11"/>
      <c r="AA31" s="11">
        <f t="shared" si="4"/>
        <v>0</v>
      </c>
      <c r="AB31" s="11">
        <f t="shared" si="5"/>
        <v>80</v>
      </c>
      <c r="AC31" s="11">
        <f t="shared" si="8"/>
        <v>1.3333333333333333</v>
      </c>
      <c r="AD31" s="11"/>
    </row>
    <row r="32" spans="1:32" x14ac:dyDescent="0.3">
      <c r="A32" s="62">
        <v>43434</v>
      </c>
      <c r="B32" s="11" t="s">
        <v>46</v>
      </c>
      <c r="C32" s="11"/>
      <c r="D32" s="11"/>
      <c r="E32" s="11"/>
      <c r="F32" s="11"/>
      <c r="G32" s="11">
        <f t="shared" si="0"/>
        <v>0</v>
      </c>
      <c r="H32" s="11">
        <v>220</v>
      </c>
      <c r="I32" s="11"/>
      <c r="J32" s="11"/>
      <c r="K32" s="11"/>
      <c r="L32" s="11"/>
      <c r="M32" s="11">
        <f t="shared" si="1"/>
        <v>220</v>
      </c>
      <c r="N32" s="11"/>
      <c r="O32" s="11"/>
      <c r="P32" s="11"/>
      <c r="Q32" s="11">
        <f t="shared" si="6"/>
        <v>0</v>
      </c>
      <c r="R32" s="11">
        <f t="shared" si="2"/>
        <v>220</v>
      </c>
      <c r="S32" s="11">
        <v>10</v>
      </c>
      <c r="T32" s="11"/>
      <c r="U32" s="11"/>
      <c r="V32" s="11">
        <v>20</v>
      </c>
      <c r="W32" s="11">
        <f t="shared" si="3"/>
        <v>30</v>
      </c>
      <c r="X32" s="11"/>
      <c r="Y32" s="11">
        <v>230</v>
      </c>
      <c r="Z32" s="11"/>
      <c r="AA32" s="11">
        <f t="shared" si="4"/>
        <v>230</v>
      </c>
      <c r="AB32" s="11">
        <f t="shared" si="5"/>
        <v>480</v>
      </c>
      <c r="AC32" s="11">
        <f t="shared" si="8"/>
        <v>8</v>
      </c>
      <c r="AD32" s="11"/>
    </row>
    <row r="33" spans="1:30" x14ac:dyDescent="0.3">
      <c r="A33" s="6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3">
      <c r="A34" s="15" t="s">
        <v>109</v>
      </c>
      <c r="G34" s="4">
        <f>SUM(G3:G33)</f>
        <v>377</v>
      </c>
      <c r="M34" s="4">
        <f>SUM(M3:M33)</f>
        <v>3137</v>
      </c>
      <c r="Q34" s="4">
        <f>SUM(Q3:Q33)</f>
        <v>50</v>
      </c>
      <c r="R34" s="4">
        <f>G34+M34+Q34</f>
        <v>3564</v>
      </c>
      <c r="W34" s="4">
        <f>SUM(W3:W33)</f>
        <v>950</v>
      </c>
      <c r="AA34" s="4">
        <f>SUM(AA3:AA33)</f>
        <v>4645</v>
      </c>
      <c r="AB34" s="4">
        <f>R34+W34+AA34</f>
        <v>9159</v>
      </c>
      <c r="AC34" s="6">
        <f>SUM(AC3:AC33)/30</f>
        <v>6.0550000000000006</v>
      </c>
    </row>
    <row r="35" spans="1:30" x14ac:dyDescent="0.3">
      <c r="A35" s="15" t="s">
        <v>110</v>
      </c>
      <c r="F35" s="37" t="s">
        <v>1</v>
      </c>
      <c r="G35" s="15">
        <f>G34/60</f>
        <v>6.2833333333333332</v>
      </c>
      <c r="L35" s="37" t="s">
        <v>2</v>
      </c>
      <c r="M35" s="15">
        <f>M34/60</f>
        <v>52.283333333333331</v>
      </c>
      <c r="P35" s="37" t="s">
        <v>3</v>
      </c>
      <c r="Q35" s="15">
        <f>Q34/60</f>
        <v>0.83333333333333337</v>
      </c>
      <c r="R35" s="15">
        <f>R34/60</f>
        <v>59.4</v>
      </c>
      <c r="V35" s="37" t="s">
        <v>159</v>
      </c>
      <c r="W35" s="15">
        <f>W34/60</f>
        <v>15.833333333333334</v>
      </c>
      <c r="Z35" s="37" t="s">
        <v>87</v>
      </c>
      <c r="AA35" s="15">
        <f>AA34/60</f>
        <v>77.416666666666671</v>
      </c>
      <c r="AB35" s="4">
        <f>AB34/60</f>
        <v>152.65</v>
      </c>
      <c r="AC35" s="15">
        <f>AC34*30</f>
        <v>181.65</v>
      </c>
    </row>
    <row r="36" spans="1:30" x14ac:dyDescent="0.3">
      <c r="A36" s="35" t="s">
        <v>102</v>
      </c>
      <c r="G36" s="4">
        <f>G35/31</f>
        <v>0.20268817204301076</v>
      </c>
      <c r="M36" s="4">
        <f>M35/31</f>
        <v>1.6865591397849462</v>
      </c>
      <c r="Q36" s="4">
        <f>Q35/31</f>
        <v>2.6881720430107527E-2</v>
      </c>
      <c r="R36" s="4">
        <f>R35/31</f>
        <v>1.9161290322580644</v>
      </c>
      <c r="AA36" s="4">
        <f>AA35/31</f>
        <v>2.4973118279569895</v>
      </c>
      <c r="AC36" s="6">
        <f>AC34</f>
        <v>6.0550000000000006</v>
      </c>
    </row>
    <row r="37" spans="1:30" x14ac:dyDescent="0.3">
      <c r="A37" s="36" t="s">
        <v>101</v>
      </c>
      <c r="G37" s="4">
        <v>0.39677419354838711</v>
      </c>
      <c r="M37" s="4">
        <v>2.513440860215054</v>
      </c>
      <c r="Q37" s="4">
        <v>1.6129032258064516E-2</v>
      </c>
      <c r="R37" s="4">
        <v>2.9263440860215053</v>
      </c>
      <c r="AA37" s="11">
        <v>3.3499999999999996</v>
      </c>
      <c r="AC37">
        <v>6.6715053763440872</v>
      </c>
    </row>
    <row r="38" spans="1:30" x14ac:dyDescent="0.3">
      <c r="A38" s="58" t="s">
        <v>118</v>
      </c>
      <c r="G38" s="4">
        <f>G36-G37</f>
        <v>-0.19408602150537635</v>
      </c>
      <c r="M38" s="4">
        <f>M36-M37</f>
        <v>-0.82688172043010777</v>
      </c>
      <c r="Q38" s="4">
        <f>Q36-Q37</f>
        <v>1.0752688172043012E-2</v>
      </c>
      <c r="R38" s="4">
        <f>R36-R37</f>
        <v>-1.0102150537634409</v>
      </c>
      <c r="AA38" s="4">
        <f>AA36-AA37</f>
        <v>-0.85268817204301017</v>
      </c>
      <c r="AC38" s="4">
        <f>AC36-AC37</f>
        <v>-0.61650537634408664</v>
      </c>
    </row>
    <row r="39" spans="1:30" x14ac:dyDescent="0.3">
      <c r="B39" s="4" t="s">
        <v>107</v>
      </c>
      <c r="C39" s="4" t="s">
        <v>108</v>
      </c>
    </row>
    <row r="40" spans="1:30" x14ac:dyDescent="0.3">
      <c r="A40" s="38" t="s">
        <v>111</v>
      </c>
      <c r="B40" s="4">
        <f>13*31</f>
        <v>403</v>
      </c>
      <c r="C40" s="4">
        <f>AC35</f>
        <v>181.65</v>
      </c>
      <c r="D40" s="39">
        <f>C40/B40</f>
        <v>0.45074441687344913</v>
      </c>
    </row>
    <row r="41" spans="1:30" x14ac:dyDescent="0.3">
      <c r="A41" s="4" t="s">
        <v>157</v>
      </c>
      <c r="B41" s="4">
        <f>13*22</f>
        <v>286</v>
      </c>
      <c r="C41" s="4">
        <f>C40</f>
        <v>181.65</v>
      </c>
      <c r="D41" s="39">
        <f>C41/B41</f>
        <v>0.63513986013986012</v>
      </c>
    </row>
  </sheetData>
  <mergeCells count="8">
    <mergeCell ref="AB1:AB2"/>
    <mergeCell ref="A2:B2"/>
    <mergeCell ref="X1:AA1"/>
    <mergeCell ref="A1:B1"/>
    <mergeCell ref="C1:G1"/>
    <mergeCell ref="H1:M1"/>
    <mergeCell ref="N1:Q1"/>
    <mergeCell ref="S1:W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CBC-5398-4E85-BE74-DE8164C70A1F}">
  <dimension ref="A1:AJ41"/>
  <sheetViews>
    <sheetView zoomScaleNormal="100" workbookViewId="0">
      <pane xSplit="28" ySplit="2" topLeftCell="AC3" activePane="bottomRight" state="frozen"/>
      <selection pane="topRight" activeCell="AE1" sqref="AE1"/>
      <selection pane="bottomLeft" activeCell="A3" sqref="A3"/>
      <selection pane="bottomRight" sqref="A1:B1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9" width="4" style="4" customWidth="1"/>
    <col min="10" max="10" width="4.125" style="4" bestFit="1" customWidth="1"/>
    <col min="11" max="12" width="4.625" style="4" customWidth="1"/>
    <col min="13" max="13" width="5.25" style="4" customWidth="1"/>
    <col min="14" max="14" width="5" style="4" bestFit="1" customWidth="1"/>
    <col min="15" max="18" width="4.5" style="4" bestFit="1" customWidth="1"/>
    <col min="19" max="19" width="9" style="4"/>
    <col min="20" max="22" width="4.5" style="4" bestFit="1" customWidth="1"/>
    <col min="23" max="23" width="4.5" style="4" customWidth="1"/>
    <col min="24" max="25" width="4.5" style="4" bestFit="1" customWidth="1"/>
    <col min="26" max="26" width="4.75" style="4" bestFit="1" customWidth="1"/>
    <col min="27" max="27" width="5" style="4" bestFit="1" customWidth="1"/>
    <col min="28" max="28" width="9" style="4"/>
    <col min="29" max="29" width="5.5" style="6" bestFit="1" customWidth="1"/>
    <col min="30" max="30" width="4.125" style="11" customWidth="1"/>
    <col min="31" max="31" width="5.875" bestFit="1" customWidth="1"/>
  </cols>
  <sheetData>
    <row r="1" spans="1:35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1" t="s">
        <v>4</v>
      </c>
      <c r="T1" s="126" t="s">
        <v>5</v>
      </c>
      <c r="U1" s="126"/>
      <c r="V1" s="126"/>
      <c r="W1" s="126"/>
      <c r="X1" s="126" t="s">
        <v>6</v>
      </c>
      <c r="Y1" s="126"/>
      <c r="Z1" s="126"/>
      <c r="AB1" s="132" t="s">
        <v>7</v>
      </c>
    </row>
    <row r="2" spans="1:35" x14ac:dyDescent="0.3">
      <c r="A2" s="126" t="s">
        <v>8</v>
      </c>
      <c r="B2" s="126"/>
      <c r="C2" s="59" t="s">
        <v>9</v>
      </c>
      <c r="D2" s="59" t="s">
        <v>10</v>
      </c>
      <c r="E2" s="59" t="s">
        <v>11</v>
      </c>
      <c r="F2" s="59" t="s">
        <v>12</v>
      </c>
      <c r="G2" s="59" t="s">
        <v>122</v>
      </c>
      <c r="H2" s="3" t="s">
        <v>14</v>
      </c>
      <c r="I2" s="59" t="s">
        <v>15</v>
      </c>
      <c r="J2" s="59" t="s">
        <v>155</v>
      </c>
      <c r="K2" s="59" t="s">
        <v>121</v>
      </c>
      <c r="L2" s="67" t="s">
        <v>123</v>
      </c>
      <c r="M2" s="59" t="s">
        <v>27</v>
      </c>
      <c r="N2" s="3" t="s">
        <v>14</v>
      </c>
      <c r="O2" s="59" t="s">
        <v>19</v>
      </c>
      <c r="P2" s="59" t="s">
        <v>20</v>
      </c>
      <c r="Q2" s="59" t="s">
        <v>21</v>
      </c>
      <c r="R2" s="3" t="s">
        <v>14</v>
      </c>
      <c r="S2" s="1" t="s">
        <v>56</v>
      </c>
      <c r="T2" s="59" t="s">
        <v>22</v>
      </c>
      <c r="U2" s="59" t="s">
        <v>120</v>
      </c>
      <c r="V2" s="59" t="s">
        <v>24</v>
      </c>
      <c r="W2" s="3" t="s">
        <v>14</v>
      </c>
      <c r="X2" s="59" t="s">
        <v>28</v>
      </c>
      <c r="Y2" s="59" t="s">
        <v>26</v>
      </c>
      <c r="Z2" s="59" t="s">
        <v>25</v>
      </c>
      <c r="AA2" s="59" t="s">
        <v>14</v>
      </c>
      <c r="AB2" s="133"/>
      <c r="AC2" s="7" t="s">
        <v>29</v>
      </c>
      <c r="AD2" s="11" t="s">
        <v>153</v>
      </c>
    </row>
    <row r="3" spans="1:35" x14ac:dyDescent="0.3">
      <c r="A3" s="62">
        <v>43374</v>
      </c>
      <c r="B3" s="60" t="s">
        <v>93</v>
      </c>
      <c r="C3" s="60"/>
      <c r="D3" s="60">
        <v>15</v>
      </c>
      <c r="E3" s="60"/>
      <c r="F3" s="60">
        <v>15</v>
      </c>
      <c r="G3" s="60"/>
      <c r="H3" s="60">
        <f>SUM(C3:G3)</f>
        <v>30</v>
      </c>
      <c r="I3" s="60"/>
      <c r="J3" s="60">
        <v>210</v>
      </c>
      <c r="K3" s="60">
        <v>81</v>
      </c>
      <c r="L3" s="60"/>
      <c r="M3" s="60"/>
      <c r="N3" s="60">
        <f t="shared" ref="N3:N33" si="0">SUM(I3:M3)</f>
        <v>291</v>
      </c>
      <c r="O3" s="60"/>
      <c r="P3" s="60"/>
      <c r="Q3" s="60"/>
      <c r="R3" s="60">
        <f>SUM(O3:Q3)</f>
        <v>0</v>
      </c>
      <c r="S3" s="60">
        <f t="shared" ref="S3:S34" si="1">H3+N3+R3</f>
        <v>321</v>
      </c>
      <c r="T3" s="60">
        <v>10</v>
      </c>
      <c r="U3" s="60">
        <v>15</v>
      </c>
      <c r="V3" s="60"/>
      <c r="W3" s="60">
        <f>SUM(T3:V3)</f>
        <v>25</v>
      </c>
      <c r="X3" s="60"/>
      <c r="Y3" s="60">
        <v>240</v>
      </c>
      <c r="Z3" s="60"/>
      <c r="AA3" s="60">
        <f t="shared" ref="AA3:AA33" si="2">SUM(X3:Z3)</f>
        <v>240</v>
      </c>
      <c r="AB3" s="60">
        <f t="shared" ref="AB3:AB33" si="3">S3+W3+AA3</f>
        <v>586</v>
      </c>
      <c r="AC3" s="61">
        <f>AB3/60</f>
        <v>9.7666666666666675</v>
      </c>
      <c r="AE3" s="13"/>
    </row>
    <row r="4" spans="1:35" ht="17.25" thickBot="1" x14ac:dyDescent="0.35">
      <c r="A4" s="62">
        <v>43375</v>
      </c>
      <c r="B4" s="60" t="s">
        <v>94</v>
      </c>
      <c r="C4" s="60"/>
      <c r="D4" s="60"/>
      <c r="E4" s="60"/>
      <c r="F4" s="60">
        <v>50</v>
      </c>
      <c r="G4" s="60">
        <v>10</v>
      </c>
      <c r="H4" s="60">
        <f>SUM(C4:G4)</f>
        <v>60</v>
      </c>
      <c r="I4" s="60"/>
      <c r="J4" s="60">
        <v>271</v>
      </c>
      <c r="K4" s="60">
        <v>40</v>
      </c>
      <c r="L4" s="60"/>
      <c r="M4" s="60">
        <v>30</v>
      </c>
      <c r="N4" s="60">
        <f t="shared" si="0"/>
        <v>341</v>
      </c>
      <c r="O4" s="60"/>
      <c r="P4" s="60"/>
      <c r="Q4" s="60"/>
      <c r="R4" s="60">
        <f t="shared" ref="R4:R33" si="4">SUM(O4:Q4)</f>
        <v>0</v>
      </c>
      <c r="S4" s="60">
        <f t="shared" si="1"/>
        <v>401</v>
      </c>
      <c r="T4" s="60">
        <v>10</v>
      </c>
      <c r="U4" s="60"/>
      <c r="V4" s="60"/>
      <c r="W4" s="60">
        <f t="shared" ref="W4:W33" si="5">SUM(T4:V4)</f>
        <v>10</v>
      </c>
      <c r="X4" s="60">
        <v>150</v>
      </c>
      <c r="Y4" s="60"/>
      <c r="Z4" s="60">
        <v>120</v>
      </c>
      <c r="AA4" s="60">
        <f t="shared" si="2"/>
        <v>270</v>
      </c>
      <c r="AB4" s="60">
        <f t="shared" si="3"/>
        <v>681</v>
      </c>
      <c r="AC4" s="61">
        <f t="shared" ref="AC4:AC33" si="6">AB4/60</f>
        <v>11.35</v>
      </c>
      <c r="AE4" s="13"/>
    </row>
    <row r="5" spans="1:35" ht="17.25" thickBot="1" x14ac:dyDescent="0.35">
      <c r="A5" s="65">
        <v>43376</v>
      </c>
      <c r="B5" s="66" t="s">
        <v>42</v>
      </c>
      <c r="C5" s="60"/>
      <c r="D5" s="60"/>
      <c r="E5" s="60"/>
      <c r="F5" s="60"/>
      <c r="G5" s="60"/>
      <c r="H5" s="60">
        <f t="shared" ref="H5:H33" si="7">SUM(C5:G5)</f>
        <v>0</v>
      </c>
      <c r="I5" s="60"/>
      <c r="J5" s="60"/>
      <c r="K5" s="60"/>
      <c r="L5" s="60"/>
      <c r="M5" s="60"/>
      <c r="N5" s="60">
        <f t="shared" si="0"/>
        <v>0</v>
      </c>
      <c r="O5" s="60"/>
      <c r="P5" s="60"/>
      <c r="Q5" s="60"/>
      <c r="R5" s="60">
        <f t="shared" si="4"/>
        <v>0</v>
      </c>
      <c r="S5" s="60">
        <f t="shared" si="1"/>
        <v>0</v>
      </c>
      <c r="T5" s="60"/>
      <c r="U5" s="60"/>
      <c r="V5" s="60"/>
      <c r="W5" s="60">
        <f t="shared" si="5"/>
        <v>0</v>
      </c>
      <c r="X5" s="60">
        <v>240</v>
      </c>
      <c r="Y5" s="60"/>
      <c r="Z5" s="60"/>
      <c r="AA5" s="60">
        <f t="shared" si="2"/>
        <v>240</v>
      </c>
      <c r="AB5" s="60">
        <f t="shared" si="3"/>
        <v>240</v>
      </c>
      <c r="AC5" s="61">
        <f t="shared" si="6"/>
        <v>4</v>
      </c>
    </row>
    <row r="6" spans="1:35" x14ac:dyDescent="0.3">
      <c r="A6" s="62">
        <v>43377</v>
      </c>
      <c r="B6" s="60" t="s">
        <v>44</v>
      </c>
      <c r="C6" s="60"/>
      <c r="D6" s="60">
        <v>20</v>
      </c>
      <c r="E6" s="60">
        <v>50</v>
      </c>
      <c r="F6" s="60"/>
      <c r="G6" s="60"/>
      <c r="H6" s="60">
        <f t="shared" si="7"/>
        <v>70</v>
      </c>
      <c r="I6" s="60"/>
      <c r="J6" s="60"/>
      <c r="K6" s="60">
        <v>119</v>
      </c>
      <c r="L6" s="60"/>
      <c r="M6" s="60"/>
      <c r="N6" s="60">
        <f t="shared" si="0"/>
        <v>119</v>
      </c>
      <c r="O6" s="60"/>
      <c r="P6" s="60"/>
      <c r="Q6" s="60"/>
      <c r="R6" s="60">
        <f t="shared" si="4"/>
        <v>0</v>
      </c>
      <c r="S6" s="60">
        <f t="shared" si="1"/>
        <v>189</v>
      </c>
      <c r="T6" s="60">
        <v>30</v>
      </c>
      <c r="U6" s="60"/>
      <c r="V6" s="60"/>
      <c r="W6" s="60">
        <f t="shared" si="5"/>
        <v>30</v>
      </c>
      <c r="X6" s="60">
        <v>210</v>
      </c>
      <c r="Y6" s="60"/>
      <c r="Z6" s="60">
        <v>120</v>
      </c>
      <c r="AA6" s="60">
        <f t="shared" si="2"/>
        <v>330</v>
      </c>
      <c r="AB6" s="60">
        <f t="shared" si="3"/>
        <v>549</v>
      </c>
      <c r="AC6" s="61">
        <f t="shared" si="6"/>
        <v>9.15</v>
      </c>
    </row>
    <row r="7" spans="1:35" x14ac:dyDescent="0.3">
      <c r="A7" s="62">
        <v>43378</v>
      </c>
      <c r="B7" s="60" t="s">
        <v>46</v>
      </c>
      <c r="C7" s="60"/>
      <c r="D7" s="60"/>
      <c r="E7" s="60"/>
      <c r="F7" s="60"/>
      <c r="G7" s="60"/>
      <c r="H7" s="60">
        <f t="shared" si="7"/>
        <v>0</v>
      </c>
      <c r="I7" s="60"/>
      <c r="J7" s="60"/>
      <c r="K7" s="60">
        <v>65</v>
      </c>
      <c r="L7" s="60"/>
      <c r="M7" s="60"/>
      <c r="N7" s="60">
        <f t="shared" si="0"/>
        <v>65</v>
      </c>
      <c r="O7" s="60"/>
      <c r="P7" s="60"/>
      <c r="Q7" s="60"/>
      <c r="R7" s="60">
        <f t="shared" si="4"/>
        <v>0</v>
      </c>
      <c r="S7" s="60">
        <f t="shared" si="1"/>
        <v>65</v>
      </c>
      <c r="T7" s="60">
        <v>5</v>
      </c>
      <c r="U7" s="60"/>
      <c r="V7" s="60"/>
      <c r="W7" s="60">
        <f t="shared" si="5"/>
        <v>5</v>
      </c>
      <c r="X7" s="60">
        <v>160</v>
      </c>
      <c r="Y7" s="60">
        <v>240</v>
      </c>
      <c r="Z7" s="60"/>
      <c r="AA7" s="60">
        <f t="shared" si="2"/>
        <v>400</v>
      </c>
      <c r="AB7" s="60">
        <f t="shared" si="3"/>
        <v>470</v>
      </c>
      <c r="AC7" s="61">
        <f t="shared" si="6"/>
        <v>7.833333333333333</v>
      </c>
    </row>
    <row r="8" spans="1:35" x14ac:dyDescent="0.3">
      <c r="A8" s="62">
        <v>43379</v>
      </c>
      <c r="B8" s="60" t="s">
        <v>47</v>
      </c>
      <c r="C8" s="60"/>
      <c r="D8" s="60"/>
      <c r="E8" s="60">
        <v>10</v>
      </c>
      <c r="F8" s="60">
        <v>45</v>
      </c>
      <c r="G8" s="60"/>
      <c r="H8" s="60">
        <f t="shared" si="7"/>
        <v>55</v>
      </c>
      <c r="I8" s="60"/>
      <c r="J8" s="60"/>
      <c r="K8" s="60">
        <v>45</v>
      </c>
      <c r="L8" s="60"/>
      <c r="M8" s="60">
        <v>70</v>
      </c>
      <c r="N8" s="60">
        <f t="shared" si="0"/>
        <v>115</v>
      </c>
      <c r="O8" s="60"/>
      <c r="P8" s="60"/>
      <c r="Q8" s="60"/>
      <c r="R8" s="60">
        <f t="shared" si="4"/>
        <v>0</v>
      </c>
      <c r="S8" s="60">
        <f t="shared" si="1"/>
        <v>170</v>
      </c>
      <c r="T8" s="60"/>
      <c r="U8" s="60">
        <v>10</v>
      </c>
      <c r="V8" s="60"/>
      <c r="W8" s="60">
        <f t="shared" si="5"/>
        <v>10</v>
      </c>
      <c r="X8" s="60"/>
      <c r="Y8" s="60"/>
      <c r="Z8" s="60"/>
      <c r="AA8" s="60">
        <f t="shared" si="2"/>
        <v>0</v>
      </c>
      <c r="AB8" s="60">
        <f t="shared" si="3"/>
        <v>180</v>
      </c>
      <c r="AC8" s="61">
        <f t="shared" si="6"/>
        <v>3</v>
      </c>
    </row>
    <row r="9" spans="1:35" x14ac:dyDescent="0.3">
      <c r="A9" s="62">
        <v>43380</v>
      </c>
      <c r="B9" s="60" t="s">
        <v>48</v>
      </c>
      <c r="C9" s="60"/>
      <c r="D9" s="60"/>
      <c r="E9" s="60"/>
      <c r="F9" s="60"/>
      <c r="G9" s="60"/>
      <c r="H9" s="60">
        <f t="shared" si="7"/>
        <v>0</v>
      </c>
      <c r="I9" s="60"/>
      <c r="J9" s="60"/>
      <c r="K9" s="60">
        <v>160</v>
      </c>
      <c r="L9" s="60"/>
      <c r="M9" s="60"/>
      <c r="N9" s="60">
        <f t="shared" si="0"/>
        <v>160</v>
      </c>
      <c r="O9" s="60"/>
      <c r="P9" s="60"/>
      <c r="Q9" s="60"/>
      <c r="R9" s="60">
        <f t="shared" si="4"/>
        <v>0</v>
      </c>
      <c r="S9" s="60">
        <f t="shared" si="1"/>
        <v>160</v>
      </c>
      <c r="T9" s="60"/>
      <c r="U9" s="60"/>
      <c r="V9" s="60"/>
      <c r="W9" s="60">
        <f t="shared" si="5"/>
        <v>0</v>
      </c>
      <c r="X9" s="60"/>
      <c r="Y9" s="60"/>
      <c r="Z9" s="60"/>
      <c r="AA9" s="60">
        <f t="shared" si="2"/>
        <v>0</v>
      </c>
      <c r="AB9" s="60">
        <f t="shared" si="3"/>
        <v>160</v>
      </c>
      <c r="AC9" s="61">
        <f t="shared" si="6"/>
        <v>2.6666666666666665</v>
      </c>
    </row>
    <row r="10" spans="1:35" x14ac:dyDescent="0.3">
      <c r="A10" s="62">
        <v>43381</v>
      </c>
      <c r="B10" s="60" t="s">
        <v>49</v>
      </c>
      <c r="C10" s="60">
        <v>50</v>
      </c>
      <c r="D10" s="60"/>
      <c r="E10" s="60"/>
      <c r="F10" s="60"/>
      <c r="G10" s="60"/>
      <c r="H10" s="60">
        <f t="shared" si="7"/>
        <v>50</v>
      </c>
      <c r="I10" s="60"/>
      <c r="J10" s="60"/>
      <c r="K10" s="60">
        <v>350</v>
      </c>
      <c r="L10" s="60">
        <v>75</v>
      </c>
      <c r="M10" s="60"/>
      <c r="N10" s="60">
        <f t="shared" si="0"/>
        <v>425</v>
      </c>
      <c r="O10" s="60"/>
      <c r="P10" s="60"/>
      <c r="Q10" s="60"/>
      <c r="R10" s="60">
        <f t="shared" si="4"/>
        <v>0</v>
      </c>
      <c r="S10" s="60">
        <f t="shared" si="1"/>
        <v>475</v>
      </c>
      <c r="T10" s="60"/>
      <c r="U10" s="60">
        <v>5</v>
      </c>
      <c r="V10" s="60"/>
      <c r="W10" s="60">
        <f t="shared" si="5"/>
        <v>5</v>
      </c>
      <c r="X10" s="60"/>
      <c r="Y10" s="60">
        <v>240</v>
      </c>
      <c r="Z10" s="60"/>
      <c r="AA10" s="60">
        <f t="shared" si="2"/>
        <v>240</v>
      </c>
      <c r="AB10" s="60">
        <f t="shared" si="3"/>
        <v>720</v>
      </c>
      <c r="AC10" s="61">
        <f t="shared" si="6"/>
        <v>12</v>
      </c>
    </row>
    <row r="11" spans="1:35" x14ac:dyDescent="0.3">
      <c r="A11" s="68">
        <v>43382</v>
      </c>
      <c r="B11" s="69" t="s">
        <v>50</v>
      </c>
      <c r="C11" s="60"/>
      <c r="D11" s="60"/>
      <c r="E11" s="60"/>
      <c r="F11" s="60"/>
      <c r="G11" s="60"/>
      <c r="H11" s="60">
        <f t="shared" si="7"/>
        <v>0</v>
      </c>
      <c r="I11" s="60"/>
      <c r="J11" s="60"/>
      <c r="K11" s="60">
        <v>300</v>
      </c>
      <c r="L11" s="60">
        <v>20</v>
      </c>
      <c r="M11" s="60">
        <v>10</v>
      </c>
      <c r="N11" s="60">
        <f t="shared" si="0"/>
        <v>330</v>
      </c>
      <c r="O11" s="60"/>
      <c r="P11" s="60"/>
      <c r="Q11" s="60"/>
      <c r="R11" s="60">
        <f t="shared" si="4"/>
        <v>0</v>
      </c>
      <c r="S11" s="60">
        <f t="shared" si="1"/>
        <v>330</v>
      </c>
      <c r="T11" s="60"/>
      <c r="U11" s="60"/>
      <c r="V11" s="60"/>
      <c r="W11" s="60">
        <f t="shared" si="5"/>
        <v>0</v>
      </c>
      <c r="X11" s="60">
        <v>160</v>
      </c>
      <c r="Y11" s="60"/>
      <c r="Z11" s="60"/>
      <c r="AA11" s="60">
        <f t="shared" si="2"/>
        <v>160</v>
      </c>
      <c r="AB11" s="60">
        <f t="shared" si="3"/>
        <v>490</v>
      </c>
      <c r="AC11" s="61">
        <f t="shared" si="6"/>
        <v>8.1666666666666661</v>
      </c>
    </row>
    <row r="12" spans="1:35" x14ac:dyDescent="0.3">
      <c r="A12" s="62">
        <v>43383</v>
      </c>
      <c r="B12" s="60" t="s">
        <v>42</v>
      </c>
      <c r="C12" s="60"/>
      <c r="D12" s="60"/>
      <c r="E12" s="60">
        <v>40</v>
      </c>
      <c r="F12" s="60"/>
      <c r="G12" s="60"/>
      <c r="H12" s="60">
        <f t="shared" si="7"/>
        <v>40</v>
      </c>
      <c r="I12" s="60"/>
      <c r="J12" s="60"/>
      <c r="K12" s="60">
        <v>260</v>
      </c>
      <c r="L12" s="60"/>
      <c r="M12" s="60"/>
      <c r="N12" s="60">
        <f t="shared" si="0"/>
        <v>260</v>
      </c>
      <c r="O12" s="60"/>
      <c r="P12" s="60"/>
      <c r="Q12" s="60"/>
      <c r="R12" s="60">
        <f t="shared" si="4"/>
        <v>0</v>
      </c>
      <c r="S12" s="60">
        <f t="shared" si="1"/>
        <v>300</v>
      </c>
      <c r="T12" s="60"/>
      <c r="U12" s="60">
        <v>10</v>
      </c>
      <c r="V12" s="60">
        <v>30</v>
      </c>
      <c r="W12" s="60">
        <f t="shared" si="5"/>
        <v>40</v>
      </c>
      <c r="X12" s="60">
        <v>250</v>
      </c>
      <c r="Y12" s="60"/>
      <c r="Z12" s="60"/>
      <c r="AA12" s="60">
        <f t="shared" si="2"/>
        <v>250</v>
      </c>
      <c r="AB12" s="60">
        <f t="shared" si="3"/>
        <v>590</v>
      </c>
      <c r="AC12" s="61">
        <f t="shared" si="6"/>
        <v>9.8333333333333339</v>
      </c>
    </row>
    <row r="13" spans="1:35" x14ac:dyDescent="0.3">
      <c r="A13" s="62">
        <v>43384</v>
      </c>
      <c r="B13" s="60" t="s">
        <v>44</v>
      </c>
      <c r="C13" s="60"/>
      <c r="D13" s="60"/>
      <c r="E13" s="60"/>
      <c r="F13" s="60">
        <v>45</v>
      </c>
      <c r="G13" s="60">
        <v>13</v>
      </c>
      <c r="H13" s="60">
        <f t="shared" si="7"/>
        <v>58</v>
      </c>
      <c r="I13" s="60"/>
      <c r="J13" s="60"/>
      <c r="K13" s="60">
        <v>105</v>
      </c>
      <c r="L13" s="60">
        <v>170</v>
      </c>
      <c r="M13" s="60"/>
      <c r="N13" s="60">
        <f t="shared" si="0"/>
        <v>275</v>
      </c>
      <c r="O13" s="60"/>
      <c r="P13" s="60"/>
      <c r="Q13" s="60"/>
      <c r="R13" s="60">
        <f t="shared" si="4"/>
        <v>0</v>
      </c>
      <c r="S13" s="60">
        <f t="shared" si="1"/>
        <v>333</v>
      </c>
      <c r="T13" s="60"/>
      <c r="U13" s="60"/>
      <c r="V13" s="60"/>
      <c r="W13" s="60">
        <f t="shared" si="5"/>
        <v>0</v>
      </c>
      <c r="X13" s="60">
        <v>125</v>
      </c>
      <c r="Y13" s="60"/>
      <c r="Z13" s="60">
        <v>120</v>
      </c>
      <c r="AA13" s="60">
        <f t="shared" si="2"/>
        <v>245</v>
      </c>
      <c r="AB13" s="60">
        <f t="shared" si="3"/>
        <v>578</v>
      </c>
      <c r="AC13" s="61">
        <f t="shared" si="6"/>
        <v>9.6333333333333329</v>
      </c>
    </row>
    <row r="14" spans="1:35" x14ac:dyDescent="0.3">
      <c r="A14" s="62">
        <v>43385</v>
      </c>
      <c r="B14" s="60" t="s">
        <v>46</v>
      </c>
      <c r="C14" s="60"/>
      <c r="D14" s="60">
        <v>30</v>
      </c>
      <c r="E14" s="60"/>
      <c r="F14" s="60"/>
      <c r="G14" s="60"/>
      <c r="H14" s="60">
        <f t="shared" si="7"/>
        <v>30</v>
      </c>
      <c r="I14" s="60"/>
      <c r="J14" s="60"/>
      <c r="K14" s="60">
        <v>34</v>
      </c>
      <c r="L14" s="60"/>
      <c r="M14" s="60"/>
      <c r="N14" s="60">
        <f t="shared" si="0"/>
        <v>34</v>
      </c>
      <c r="O14" s="60"/>
      <c r="P14" s="60"/>
      <c r="Q14" s="60"/>
      <c r="R14" s="60">
        <f t="shared" si="4"/>
        <v>0</v>
      </c>
      <c r="S14" s="60">
        <f t="shared" si="1"/>
        <v>64</v>
      </c>
      <c r="T14" s="60"/>
      <c r="U14" s="60">
        <v>10</v>
      </c>
      <c r="V14" s="60">
        <v>45</v>
      </c>
      <c r="W14" s="60">
        <f t="shared" si="5"/>
        <v>55</v>
      </c>
      <c r="X14" s="60">
        <v>166</v>
      </c>
      <c r="Y14" s="60">
        <v>240</v>
      </c>
      <c r="Z14" s="60"/>
      <c r="AA14" s="60">
        <f t="shared" si="2"/>
        <v>406</v>
      </c>
      <c r="AB14" s="60">
        <f t="shared" si="3"/>
        <v>525</v>
      </c>
      <c r="AC14" s="61">
        <f t="shared" si="6"/>
        <v>8.75</v>
      </c>
    </row>
    <row r="15" spans="1:35" x14ac:dyDescent="0.3">
      <c r="A15" s="62">
        <v>43386</v>
      </c>
      <c r="B15" s="60" t="s">
        <v>47</v>
      </c>
      <c r="C15" s="60"/>
      <c r="D15" s="60"/>
      <c r="E15" s="60"/>
      <c r="F15" s="60"/>
      <c r="G15" s="60"/>
      <c r="H15" s="60">
        <f t="shared" si="7"/>
        <v>0</v>
      </c>
      <c r="I15" s="60"/>
      <c r="J15" s="60"/>
      <c r="K15" s="60">
        <v>40</v>
      </c>
      <c r="L15" s="60"/>
      <c r="M15" s="60">
        <v>160</v>
      </c>
      <c r="N15" s="60">
        <f t="shared" si="0"/>
        <v>200</v>
      </c>
      <c r="O15" s="60"/>
      <c r="P15" s="60"/>
      <c r="Q15" s="60"/>
      <c r="R15" s="60">
        <f t="shared" si="4"/>
        <v>0</v>
      </c>
      <c r="S15" s="60">
        <f t="shared" si="1"/>
        <v>200</v>
      </c>
      <c r="T15" s="60"/>
      <c r="U15" s="60"/>
      <c r="V15" s="60"/>
      <c r="W15" s="60">
        <f t="shared" si="5"/>
        <v>0</v>
      </c>
      <c r="X15" s="60"/>
      <c r="Y15" s="60"/>
      <c r="Z15" s="60">
        <v>110</v>
      </c>
      <c r="AA15" s="60">
        <f t="shared" si="2"/>
        <v>110</v>
      </c>
      <c r="AB15" s="60">
        <f t="shared" si="3"/>
        <v>310</v>
      </c>
      <c r="AC15" s="61">
        <f t="shared" si="6"/>
        <v>5.166666666666667</v>
      </c>
      <c r="AI15" t="s">
        <v>160</v>
      </c>
    </row>
    <row r="16" spans="1:35" x14ac:dyDescent="0.3">
      <c r="A16" s="62">
        <v>43387</v>
      </c>
      <c r="B16" s="60" t="s">
        <v>48</v>
      </c>
      <c r="C16" s="60"/>
      <c r="D16" s="60"/>
      <c r="E16" s="60"/>
      <c r="F16" s="60"/>
      <c r="G16" s="60"/>
      <c r="H16" s="60">
        <f t="shared" si="7"/>
        <v>0</v>
      </c>
      <c r="I16" s="60"/>
      <c r="J16" s="60"/>
      <c r="K16" s="60"/>
      <c r="L16" s="60"/>
      <c r="M16" s="60"/>
      <c r="N16" s="60">
        <f t="shared" si="0"/>
        <v>0</v>
      </c>
      <c r="O16" s="60"/>
      <c r="P16" s="60"/>
      <c r="Q16" s="60"/>
      <c r="R16" s="60">
        <f>SUM(O16:Q16)</f>
        <v>0</v>
      </c>
      <c r="S16" s="60">
        <f t="shared" si="1"/>
        <v>0</v>
      </c>
      <c r="T16" s="60"/>
      <c r="U16" s="60"/>
      <c r="V16" s="60"/>
      <c r="W16" s="60">
        <f t="shared" si="5"/>
        <v>0</v>
      </c>
      <c r="X16" s="60">
        <v>210</v>
      </c>
      <c r="Y16" s="60"/>
      <c r="Z16" s="60"/>
      <c r="AA16" s="60">
        <f t="shared" si="2"/>
        <v>210</v>
      </c>
      <c r="AB16" s="60">
        <f t="shared" si="3"/>
        <v>210</v>
      </c>
      <c r="AC16" s="61">
        <f t="shared" si="6"/>
        <v>3.5</v>
      </c>
      <c r="AI16">
        <f>SUM(K3:K15)</f>
        <v>1599</v>
      </c>
    </row>
    <row r="17" spans="1:36" x14ac:dyDescent="0.3">
      <c r="A17" s="62">
        <v>43388</v>
      </c>
      <c r="B17" s="60" t="s">
        <v>49</v>
      </c>
      <c r="C17" s="60"/>
      <c r="D17" s="60"/>
      <c r="E17" s="60"/>
      <c r="F17" s="60">
        <v>40</v>
      </c>
      <c r="G17" s="60"/>
      <c r="H17" s="60">
        <f t="shared" si="7"/>
        <v>40</v>
      </c>
      <c r="I17" s="60"/>
      <c r="J17" s="60"/>
      <c r="K17" s="60"/>
      <c r="L17" s="60"/>
      <c r="M17" s="60"/>
      <c r="N17" s="63">
        <f t="shared" si="0"/>
        <v>0</v>
      </c>
      <c r="O17" s="60"/>
      <c r="P17" s="60"/>
      <c r="Q17" s="60"/>
      <c r="R17" s="60">
        <f t="shared" si="4"/>
        <v>0</v>
      </c>
      <c r="S17" s="60">
        <f t="shared" si="1"/>
        <v>40</v>
      </c>
      <c r="T17" s="60">
        <v>20</v>
      </c>
      <c r="U17" s="60"/>
      <c r="V17" s="60"/>
      <c r="W17" s="60">
        <f t="shared" si="5"/>
        <v>20</v>
      </c>
      <c r="X17" s="60"/>
      <c r="Y17" s="60">
        <v>240</v>
      </c>
      <c r="Z17" s="60"/>
      <c r="AA17" s="60">
        <f t="shared" si="2"/>
        <v>240</v>
      </c>
      <c r="AB17" s="60">
        <f t="shared" si="3"/>
        <v>300</v>
      </c>
      <c r="AC17" s="61">
        <f t="shared" si="6"/>
        <v>5</v>
      </c>
      <c r="AI17">
        <f>AI16/60</f>
        <v>26.65</v>
      </c>
      <c r="AJ17" t="s">
        <v>161</v>
      </c>
    </row>
    <row r="18" spans="1:36" x14ac:dyDescent="0.3">
      <c r="A18" s="62">
        <v>43389</v>
      </c>
      <c r="B18" s="60" t="s">
        <v>50</v>
      </c>
      <c r="C18" s="60">
        <v>45</v>
      </c>
      <c r="D18" s="60"/>
      <c r="E18" s="60"/>
      <c r="F18" s="60"/>
      <c r="G18" s="60"/>
      <c r="H18" s="60">
        <f t="shared" si="7"/>
        <v>45</v>
      </c>
      <c r="I18" s="60"/>
      <c r="J18" s="60">
        <v>110</v>
      </c>
      <c r="K18" s="60"/>
      <c r="L18" s="60"/>
      <c r="M18" s="60"/>
      <c r="N18" s="60">
        <f t="shared" si="0"/>
        <v>110</v>
      </c>
      <c r="O18" s="60"/>
      <c r="P18" s="60"/>
      <c r="Q18" s="60"/>
      <c r="R18" s="60">
        <f t="shared" si="4"/>
        <v>0</v>
      </c>
      <c r="S18" s="60">
        <f t="shared" si="1"/>
        <v>155</v>
      </c>
      <c r="T18" s="60">
        <v>20</v>
      </c>
      <c r="U18" s="60"/>
      <c r="V18" s="60"/>
      <c r="W18" s="60">
        <f t="shared" si="5"/>
        <v>20</v>
      </c>
      <c r="X18" s="60">
        <v>220</v>
      </c>
      <c r="Y18" s="60"/>
      <c r="Z18" s="60">
        <v>120</v>
      </c>
      <c r="AA18" s="60">
        <f t="shared" si="2"/>
        <v>340</v>
      </c>
      <c r="AB18" s="60">
        <f t="shared" si="3"/>
        <v>515</v>
      </c>
      <c r="AC18" s="61">
        <f t="shared" si="6"/>
        <v>8.5833333333333339</v>
      </c>
      <c r="AJ18" t="s">
        <v>180</v>
      </c>
    </row>
    <row r="19" spans="1:36" x14ac:dyDescent="0.3">
      <c r="A19" s="62">
        <v>43390</v>
      </c>
      <c r="B19" s="60" t="s">
        <v>42</v>
      </c>
      <c r="C19" s="60"/>
      <c r="D19" s="60"/>
      <c r="E19" s="60"/>
      <c r="F19" s="60"/>
      <c r="G19" s="60"/>
      <c r="H19" s="60">
        <f t="shared" si="7"/>
        <v>0</v>
      </c>
      <c r="I19" s="60"/>
      <c r="J19" s="60"/>
      <c r="K19" s="60"/>
      <c r="L19" s="60"/>
      <c r="M19" s="60"/>
      <c r="N19" s="60">
        <f t="shared" si="0"/>
        <v>0</v>
      </c>
      <c r="O19" s="60"/>
      <c r="P19" s="60"/>
      <c r="Q19" s="60"/>
      <c r="R19" s="60">
        <f t="shared" si="4"/>
        <v>0</v>
      </c>
      <c r="S19" s="60">
        <f t="shared" si="1"/>
        <v>0</v>
      </c>
      <c r="T19" s="60"/>
      <c r="U19" s="60">
        <v>15</v>
      </c>
      <c r="V19" s="60">
        <v>15</v>
      </c>
      <c r="W19" s="60">
        <f t="shared" si="5"/>
        <v>30</v>
      </c>
      <c r="X19" s="60">
        <v>210</v>
      </c>
      <c r="Y19" s="60"/>
      <c r="Z19" s="60"/>
      <c r="AA19" s="60">
        <f t="shared" si="2"/>
        <v>210</v>
      </c>
      <c r="AB19" s="60">
        <f t="shared" si="3"/>
        <v>240</v>
      </c>
      <c r="AC19" s="61">
        <f t="shared" si="6"/>
        <v>4</v>
      </c>
    </row>
    <row r="20" spans="1:36" x14ac:dyDescent="0.3">
      <c r="A20" s="62">
        <v>43391</v>
      </c>
      <c r="B20" s="60" t="s">
        <v>44</v>
      </c>
      <c r="C20" s="60"/>
      <c r="D20" s="60"/>
      <c r="E20" s="60"/>
      <c r="F20" s="60"/>
      <c r="G20" s="60"/>
      <c r="H20" s="60">
        <f t="shared" si="7"/>
        <v>0</v>
      </c>
      <c r="I20" s="60"/>
      <c r="J20" s="60">
        <v>260</v>
      </c>
      <c r="K20" s="60"/>
      <c r="L20" s="60">
        <v>30</v>
      </c>
      <c r="M20" s="60">
        <v>10</v>
      </c>
      <c r="N20" s="60">
        <f t="shared" si="0"/>
        <v>300</v>
      </c>
      <c r="O20" s="60"/>
      <c r="P20" s="60"/>
      <c r="Q20" s="60"/>
      <c r="R20" s="60">
        <f t="shared" si="4"/>
        <v>0</v>
      </c>
      <c r="S20" s="60">
        <f t="shared" si="1"/>
        <v>300</v>
      </c>
      <c r="T20" s="60">
        <v>20</v>
      </c>
      <c r="U20" s="60">
        <v>5</v>
      </c>
      <c r="V20" s="60"/>
      <c r="W20" s="60">
        <f t="shared" si="5"/>
        <v>25</v>
      </c>
      <c r="X20" s="60">
        <v>140</v>
      </c>
      <c r="Y20" s="60"/>
      <c r="Z20" s="60"/>
      <c r="AA20" s="60">
        <f t="shared" si="2"/>
        <v>140</v>
      </c>
      <c r="AB20" s="60">
        <f t="shared" si="3"/>
        <v>465</v>
      </c>
      <c r="AC20" s="61">
        <f t="shared" si="6"/>
        <v>7.75</v>
      </c>
      <c r="AI20">
        <f>SUM(J20:J22)</f>
        <v>665</v>
      </c>
    </row>
    <row r="21" spans="1:36" x14ac:dyDescent="0.3">
      <c r="A21" s="62">
        <v>43392</v>
      </c>
      <c r="B21" s="60" t="s">
        <v>46</v>
      </c>
      <c r="C21" s="60"/>
      <c r="D21" s="60"/>
      <c r="E21" s="60">
        <v>40</v>
      </c>
      <c r="F21" s="60"/>
      <c r="G21" s="60"/>
      <c r="H21" s="60">
        <f t="shared" si="7"/>
        <v>40</v>
      </c>
      <c r="I21" s="60"/>
      <c r="J21" s="60">
        <v>245</v>
      </c>
      <c r="K21" s="60"/>
      <c r="L21" s="60"/>
      <c r="M21" s="60"/>
      <c r="N21" s="60">
        <f t="shared" si="0"/>
        <v>245</v>
      </c>
      <c r="O21" s="60"/>
      <c r="P21" s="60"/>
      <c r="Q21" s="60"/>
      <c r="R21" s="60">
        <f t="shared" si="4"/>
        <v>0</v>
      </c>
      <c r="S21" s="60">
        <f t="shared" si="1"/>
        <v>285</v>
      </c>
      <c r="T21" s="60"/>
      <c r="U21" s="60"/>
      <c r="V21" s="60"/>
      <c r="W21" s="60">
        <f t="shared" si="5"/>
        <v>0</v>
      </c>
      <c r="X21" s="60">
        <v>100</v>
      </c>
      <c r="Y21" s="60">
        <v>200</v>
      </c>
      <c r="Z21" s="60"/>
      <c r="AA21" s="60">
        <f t="shared" si="2"/>
        <v>300</v>
      </c>
      <c r="AB21" s="60">
        <f t="shared" si="3"/>
        <v>585</v>
      </c>
      <c r="AC21" s="61">
        <f t="shared" si="6"/>
        <v>9.75</v>
      </c>
      <c r="AI21">
        <f>AI20/60</f>
        <v>11.083333333333334</v>
      </c>
      <c r="AJ21" t="s">
        <v>162</v>
      </c>
    </row>
    <row r="22" spans="1:36" x14ac:dyDescent="0.3">
      <c r="A22" s="62">
        <v>43393</v>
      </c>
      <c r="B22" s="60" t="s">
        <v>47</v>
      </c>
      <c r="C22" s="60"/>
      <c r="D22" s="60"/>
      <c r="E22" s="60"/>
      <c r="F22" s="60"/>
      <c r="G22" s="60"/>
      <c r="H22" s="60">
        <f t="shared" si="7"/>
        <v>0</v>
      </c>
      <c r="I22" s="60"/>
      <c r="J22" s="60">
        <v>160</v>
      </c>
      <c r="K22" s="60"/>
      <c r="L22" s="60">
        <v>30</v>
      </c>
      <c r="M22" s="60">
        <v>80</v>
      </c>
      <c r="N22" s="60">
        <f t="shared" si="0"/>
        <v>270</v>
      </c>
      <c r="O22" s="60"/>
      <c r="P22" s="60"/>
      <c r="Q22" s="60"/>
      <c r="R22" s="60">
        <f t="shared" si="4"/>
        <v>0</v>
      </c>
      <c r="S22" s="60">
        <f t="shared" si="1"/>
        <v>270</v>
      </c>
      <c r="T22" s="60"/>
      <c r="U22" s="60"/>
      <c r="V22" s="60"/>
      <c r="W22" s="60">
        <f t="shared" si="5"/>
        <v>0</v>
      </c>
      <c r="X22" s="60"/>
      <c r="Y22" s="60"/>
      <c r="Z22" s="60"/>
      <c r="AA22" s="60">
        <f t="shared" si="2"/>
        <v>0</v>
      </c>
      <c r="AB22" s="60">
        <f t="shared" si="3"/>
        <v>270</v>
      </c>
      <c r="AC22" s="61">
        <f t="shared" si="6"/>
        <v>4.5</v>
      </c>
    </row>
    <row r="23" spans="1:36" x14ac:dyDescent="0.3">
      <c r="A23" s="62">
        <v>43394</v>
      </c>
      <c r="B23" s="60" t="s">
        <v>48</v>
      </c>
      <c r="C23" s="60"/>
      <c r="D23" s="60"/>
      <c r="E23" s="60"/>
      <c r="F23" s="60"/>
      <c r="G23" s="60"/>
      <c r="H23" s="60">
        <f t="shared" si="7"/>
        <v>0</v>
      </c>
      <c r="I23" s="60"/>
      <c r="J23" s="60"/>
      <c r="K23" s="60"/>
      <c r="L23" s="60"/>
      <c r="M23" s="60"/>
      <c r="N23" s="60">
        <f t="shared" si="0"/>
        <v>0</v>
      </c>
      <c r="O23" s="60"/>
      <c r="P23" s="60"/>
      <c r="Q23" s="60"/>
      <c r="R23" s="60">
        <f t="shared" si="4"/>
        <v>0</v>
      </c>
      <c r="S23" s="60">
        <f t="shared" si="1"/>
        <v>0</v>
      </c>
      <c r="T23" s="60"/>
      <c r="U23" s="60"/>
      <c r="V23" s="60"/>
      <c r="W23" s="60">
        <f t="shared" si="5"/>
        <v>0</v>
      </c>
      <c r="X23" s="60"/>
      <c r="Y23" s="60"/>
      <c r="Z23" s="60"/>
      <c r="AA23" s="60">
        <f t="shared" si="2"/>
        <v>0</v>
      </c>
      <c r="AB23" s="60">
        <f t="shared" si="3"/>
        <v>0</v>
      </c>
      <c r="AC23" s="61">
        <f t="shared" si="6"/>
        <v>0</v>
      </c>
    </row>
    <row r="24" spans="1:36" x14ac:dyDescent="0.3">
      <c r="A24" s="62">
        <v>43395</v>
      </c>
      <c r="B24" s="60" t="s">
        <v>49</v>
      </c>
      <c r="C24" s="60"/>
      <c r="D24" s="60"/>
      <c r="E24" s="60"/>
      <c r="F24" s="60"/>
      <c r="G24" s="60"/>
      <c r="H24" s="60">
        <f t="shared" si="7"/>
        <v>0</v>
      </c>
      <c r="I24" s="60"/>
      <c r="J24" s="60"/>
      <c r="K24" s="60"/>
      <c r="L24" s="60">
        <v>30</v>
      </c>
      <c r="M24" s="60"/>
      <c r="N24" s="64">
        <f t="shared" si="0"/>
        <v>30</v>
      </c>
      <c r="O24" s="60"/>
      <c r="P24" s="60"/>
      <c r="Q24" s="60"/>
      <c r="R24" s="60">
        <f t="shared" si="4"/>
        <v>0</v>
      </c>
      <c r="S24" s="60">
        <f t="shared" si="1"/>
        <v>30</v>
      </c>
      <c r="T24" s="60"/>
      <c r="U24" s="60"/>
      <c r="V24" s="60"/>
      <c r="W24" s="60">
        <f t="shared" si="5"/>
        <v>0</v>
      </c>
      <c r="X24" s="60"/>
      <c r="Y24" s="60">
        <v>220</v>
      </c>
      <c r="Z24" s="60"/>
      <c r="AA24" s="60">
        <f t="shared" si="2"/>
        <v>220</v>
      </c>
      <c r="AB24" s="60">
        <f t="shared" si="3"/>
        <v>250</v>
      </c>
      <c r="AC24" s="61">
        <f t="shared" si="6"/>
        <v>4.166666666666667</v>
      </c>
      <c r="AD24" s="11">
        <v>60</v>
      </c>
    </row>
    <row r="25" spans="1:36" x14ac:dyDescent="0.3">
      <c r="A25" s="62">
        <v>43396</v>
      </c>
      <c r="B25" s="60" t="s">
        <v>50</v>
      </c>
      <c r="C25" s="60"/>
      <c r="D25" s="60"/>
      <c r="E25" s="60"/>
      <c r="F25" s="60"/>
      <c r="G25" s="60"/>
      <c r="H25" s="60">
        <f t="shared" si="7"/>
        <v>0</v>
      </c>
      <c r="I25" s="60"/>
      <c r="J25" s="60"/>
      <c r="K25" s="60"/>
      <c r="L25" s="60">
        <v>80</v>
      </c>
      <c r="M25" s="60"/>
      <c r="N25" s="60">
        <f t="shared" si="0"/>
        <v>80</v>
      </c>
      <c r="O25" s="60"/>
      <c r="P25" s="60"/>
      <c r="Q25" s="60"/>
      <c r="R25" s="60">
        <f t="shared" si="4"/>
        <v>0</v>
      </c>
      <c r="S25" s="60">
        <f t="shared" si="1"/>
        <v>80</v>
      </c>
      <c r="T25" s="60">
        <v>40</v>
      </c>
      <c r="U25" s="60">
        <v>5</v>
      </c>
      <c r="V25" s="60"/>
      <c r="W25" s="60">
        <f t="shared" si="5"/>
        <v>45</v>
      </c>
      <c r="X25" s="60">
        <v>160</v>
      </c>
      <c r="Y25" s="60"/>
      <c r="Z25" s="60">
        <v>60</v>
      </c>
      <c r="AA25" s="60">
        <f t="shared" si="2"/>
        <v>220</v>
      </c>
      <c r="AB25" s="60">
        <f t="shared" si="3"/>
        <v>345</v>
      </c>
      <c r="AC25" s="61">
        <f t="shared" si="6"/>
        <v>5.75</v>
      </c>
      <c r="AD25" s="11">
        <v>50</v>
      </c>
      <c r="AE25">
        <v>30</v>
      </c>
      <c r="AF25" t="s">
        <v>156</v>
      </c>
    </row>
    <row r="26" spans="1:36" x14ac:dyDescent="0.3">
      <c r="A26" s="62">
        <v>43397</v>
      </c>
      <c r="B26" s="60" t="s">
        <v>42</v>
      </c>
      <c r="C26" s="60">
        <v>30</v>
      </c>
      <c r="D26" s="60"/>
      <c r="E26" s="60"/>
      <c r="F26" s="60"/>
      <c r="G26" s="60"/>
      <c r="H26" s="60">
        <f t="shared" si="7"/>
        <v>30</v>
      </c>
      <c r="I26" s="60"/>
      <c r="J26" s="60"/>
      <c r="K26" s="60">
        <v>60</v>
      </c>
      <c r="L26" s="60">
        <v>100</v>
      </c>
      <c r="M26" s="60"/>
      <c r="N26" s="60">
        <f t="shared" si="0"/>
        <v>160</v>
      </c>
      <c r="O26" s="60"/>
      <c r="P26" s="60"/>
      <c r="Q26" s="60"/>
      <c r="R26" s="60">
        <f t="shared" si="4"/>
        <v>0</v>
      </c>
      <c r="S26" s="60">
        <f t="shared" si="1"/>
        <v>190</v>
      </c>
      <c r="T26" s="60"/>
      <c r="U26" s="60"/>
      <c r="V26" s="60"/>
      <c r="W26" s="60">
        <f t="shared" si="5"/>
        <v>0</v>
      </c>
      <c r="X26" s="60">
        <v>180</v>
      </c>
      <c r="Y26" s="60"/>
      <c r="Z26" s="60"/>
      <c r="AA26" s="60">
        <f t="shared" si="2"/>
        <v>180</v>
      </c>
      <c r="AB26" s="60">
        <f t="shared" si="3"/>
        <v>370</v>
      </c>
      <c r="AC26" s="61">
        <f t="shared" si="6"/>
        <v>6.166666666666667</v>
      </c>
    </row>
    <row r="27" spans="1:36" x14ac:dyDescent="0.3">
      <c r="A27" s="72">
        <v>43398</v>
      </c>
      <c r="B27" s="73" t="s">
        <v>44</v>
      </c>
      <c r="C27" s="73"/>
      <c r="D27" s="73"/>
      <c r="E27" s="73"/>
      <c r="F27" s="73">
        <v>40</v>
      </c>
      <c r="G27" s="73">
        <v>5</v>
      </c>
      <c r="H27" s="73">
        <f t="shared" si="7"/>
        <v>45</v>
      </c>
      <c r="I27" s="73"/>
      <c r="J27" s="73"/>
      <c r="K27" s="73"/>
      <c r="L27" s="73">
        <v>80</v>
      </c>
      <c r="M27" s="73">
        <v>20</v>
      </c>
      <c r="N27" s="73">
        <f t="shared" si="0"/>
        <v>100</v>
      </c>
      <c r="O27" s="73"/>
      <c r="P27" s="73"/>
      <c r="Q27" s="73"/>
      <c r="R27" s="73">
        <f t="shared" si="4"/>
        <v>0</v>
      </c>
      <c r="S27" s="73">
        <f t="shared" si="1"/>
        <v>145</v>
      </c>
      <c r="T27" s="73">
        <v>120</v>
      </c>
      <c r="U27" s="73">
        <v>10</v>
      </c>
      <c r="V27" s="73">
        <v>30</v>
      </c>
      <c r="W27" s="73">
        <f t="shared" si="5"/>
        <v>160</v>
      </c>
      <c r="X27" s="73">
        <v>120</v>
      </c>
      <c r="Y27" s="73"/>
      <c r="Z27" s="73">
        <v>30</v>
      </c>
      <c r="AA27" s="73">
        <f t="shared" si="2"/>
        <v>150</v>
      </c>
      <c r="AB27" s="73">
        <f t="shared" si="3"/>
        <v>455</v>
      </c>
      <c r="AC27" s="74">
        <f t="shared" si="6"/>
        <v>7.583333333333333</v>
      </c>
      <c r="AD27" s="11">
        <v>30</v>
      </c>
      <c r="AE27">
        <v>30</v>
      </c>
      <c r="AF27">
        <v>30</v>
      </c>
    </row>
    <row r="28" spans="1:36" x14ac:dyDescent="0.3">
      <c r="A28" s="62">
        <v>43399</v>
      </c>
      <c r="B28" s="60" t="s">
        <v>46</v>
      </c>
      <c r="C28" s="60"/>
      <c r="D28" s="60"/>
      <c r="E28" s="60"/>
      <c r="F28" s="60"/>
      <c r="G28" s="60"/>
      <c r="H28" s="60">
        <f t="shared" si="7"/>
        <v>0</v>
      </c>
      <c r="I28" s="60"/>
      <c r="J28" s="60"/>
      <c r="K28" s="60"/>
      <c r="L28" s="60">
        <v>245</v>
      </c>
      <c r="M28" s="60"/>
      <c r="N28" s="60">
        <f t="shared" si="0"/>
        <v>245</v>
      </c>
      <c r="O28" s="60"/>
      <c r="P28" s="60"/>
      <c r="Q28" s="60"/>
      <c r="R28" s="60">
        <f t="shared" si="4"/>
        <v>0</v>
      </c>
      <c r="S28" s="60">
        <f t="shared" si="1"/>
        <v>245</v>
      </c>
      <c r="T28" s="60"/>
      <c r="U28" s="60">
        <v>5</v>
      </c>
      <c r="V28" s="60">
        <v>30</v>
      </c>
      <c r="W28" s="60">
        <f t="shared" si="5"/>
        <v>35</v>
      </c>
      <c r="X28" s="60">
        <v>150</v>
      </c>
      <c r="Y28" s="60">
        <v>260</v>
      </c>
      <c r="Z28" s="60"/>
      <c r="AA28" s="60">
        <f t="shared" si="2"/>
        <v>410</v>
      </c>
      <c r="AB28" s="60">
        <f t="shared" si="3"/>
        <v>690</v>
      </c>
      <c r="AC28" s="61">
        <f t="shared" si="6"/>
        <v>11.5</v>
      </c>
      <c r="AD28" s="11">
        <v>30</v>
      </c>
    </row>
    <row r="29" spans="1:36" x14ac:dyDescent="0.3">
      <c r="A29" s="62">
        <v>43400</v>
      </c>
      <c r="B29" s="60" t="s">
        <v>47</v>
      </c>
      <c r="C29" s="60"/>
      <c r="D29" s="60"/>
      <c r="E29" s="60"/>
      <c r="F29" s="60"/>
      <c r="G29" s="60">
        <v>25</v>
      </c>
      <c r="H29" s="60">
        <f t="shared" si="7"/>
        <v>25</v>
      </c>
      <c r="I29" s="60"/>
      <c r="J29" s="60">
        <v>90</v>
      </c>
      <c r="K29" s="60"/>
      <c r="L29" s="60"/>
      <c r="M29" s="60">
        <v>170</v>
      </c>
      <c r="N29" s="60">
        <f t="shared" si="0"/>
        <v>260</v>
      </c>
      <c r="O29" s="60"/>
      <c r="P29" s="60"/>
      <c r="Q29" s="60"/>
      <c r="R29" s="60">
        <f t="shared" si="4"/>
        <v>0</v>
      </c>
      <c r="S29" s="60">
        <f t="shared" si="1"/>
        <v>285</v>
      </c>
      <c r="T29" s="60"/>
      <c r="U29" s="60"/>
      <c r="V29" s="60"/>
      <c r="W29" s="60">
        <f t="shared" si="5"/>
        <v>0</v>
      </c>
      <c r="X29" s="60"/>
      <c r="Y29" s="60"/>
      <c r="Z29" s="60"/>
      <c r="AA29" s="60">
        <f t="shared" si="2"/>
        <v>0</v>
      </c>
      <c r="AB29" s="60">
        <f t="shared" si="3"/>
        <v>285</v>
      </c>
      <c r="AC29" s="61">
        <f t="shared" si="6"/>
        <v>4.75</v>
      </c>
      <c r="AE29">
        <v>30</v>
      </c>
    </row>
    <row r="30" spans="1:36" x14ac:dyDescent="0.3">
      <c r="A30" s="62">
        <v>43401</v>
      </c>
      <c r="B30" s="60" t="s">
        <v>48</v>
      </c>
      <c r="C30" s="60"/>
      <c r="D30" s="60"/>
      <c r="E30" s="60"/>
      <c r="F30" s="60"/>
      <c r="G30" s="60"/>
      <c r="H30" s="60">
        <f t="shared" si="7"/>
        <v>0</v>
      </c>
      <c r="I30" s="60"/>
      <c r="J30" s="60"/>
      <c r="K30" s="60"/>
      <c r="L30" s="60"/>
      <c r="M30" s="60"/>
      <c r="N30" s="60">
        <f t="shared" si="0"/>
        <v>0</v>
      </c>
      <c r="O30" s="60"/>
      <c r="P30" s="60"/>
      <c r="Q30" s="60"/>
      <c r="R30" s="60">
        <f t="shared" si="4"/>
        <v>0</v>
      </c>
      <c r="S30" s="60">
        <f t="shared" si="1"/>
        <v>0</v>
      </c>
      <c r="T30" s="60">
        <v>70</v>
      </c>
      <c r="U30" s="60">
        <v>10</v>
      </c>
      <c r="V30" s="60"/>
      <c r="W30" s="60">
        <f t="shared" si="5"/>
        <v>80</v>
      </c>
      <c r="X30" s="60"/>
      <c r="Y30" s="60"/>
      <c r="Z30" s="60"/>
      <c r="AA30" s="60">
        <f t="shared" si="2"/>
        <v>0</v>
      </c>
      <c r="AB30" s="60">
        <f t="shared" si="3"/>
        <v>80</v>
      </c>
      <c r="AC30" s="61">
        <f t="shared" si="6"/>
        <v>1.3333333333333333</v>
      </c>
      <c r="AE30">
        <v>30</v>
      </c>
    </row>
    <row r="31" spans="1:36" x14ac:dyDescent="0.3">
      <c r="A31" s="62">
        <v>43402</v>
      </c>
      <c r="B31" s="60" t="s">
        <v>49</v>
      </c>
      <c r="C31" s="60">
        <v>50</v>
      </c>
      <c r="D31" s="60"/>
      <c r="E31" s="60"/>
      <c r="F31" s="60"/>
      <c r="G31" s="60">
        <v>10</v>
      </c>
      <c r="H31" s="60">
        <f t="shared" si="7"/>
        <v>60</v>
      </c>
      <c r="I31" s="60"/>
      <c r="J31" s="60">
        <v>120</v>
      </c>
      <c r="K31" s="60"/>
      <c r="L31" s="60"/>
      <c r="M31" s="60"/>
      <c r="N31" s="60">
        <f t="shared" si="0"/>
        <v>120</v>
      </c>
      <c r="O31" s="60"/>
      <c r="P31" s="60"/>
      <c r="Q31" s="60"/>
      <c r="R31" s="60">
        <f t="shared" si="4"/>
        <v>0</v>
      </c>
      <c r="S31" s="60">
        <f t="shared" si="1"/>
        <v>180</v>
      </c>
      <c r="T31" s="60"/>
      <c r="U31" s="60"/>
      <c r="V31" s="60">
        <v>70</v>
      </c>
      <c r="W31" s="60">
        <f t="shared" si="5"/>
        <v>70</v>
      </c>
      <c r="X31" s="60"/>
      <c r="Y31" s="60">
        <v>230</v>
      </c>
      <c r="Z31" s="60"/>
      <c r="AA31" s="60">
        <f t="shared" si="2"/>
        <v>230</v>
      </c>
      <c r="AB31" s="60">
        <f t="shared" si="3"/>
        <v>480</v>
      </c>
      <c r="AC31" s="61">
        <f t="shared" si="6"/>
        <v>8</v>
      </c>
      <c r="AD31" s="11">
        <v>30</v>
      </c>
      <c r="AF31">
        <v>20</v>
      </c>
    </row>
    <row r="32" spans="1:36" x14ac:dyDescent="0.3">
      <c r="A32" s="62">
        <v>43403</v>
      </c>
      <c r="B32" s="60" t="s">
        <v>50</v>
      </c>
      <c r="C32" s="60"/>
      <c r="D32" s="60">
        <v>45</v>
      </c>
      <c r="E32" s="60"/>
      <c r="F32" s="60"/>
      <c r="G32" s="60">
        <v>15</v>
      </c>
      <c r="H32" s="60">
        <f t="shared" si="7"/>
        <v>60</v>
      </c>
      <c r="I32" s="60"/>
      <c r="J32" s="60"/>
      <c r="K32" s="60"/>
      <c r="L32" s="60">
        <v>60</v>
      </c>
      <c r="M32" s="60"/>
      <c r="N32" s="60">
        <f t="shared" si="0"/>
        <v>60</v>
      </c>
      <c r="O32" s="60"/>
      <c r="P32" s="60">
        <v>30</v>
      </c>
      <c r="Q32" s="60"/>
      <c r="R32" s="60">
        <f t="shared" si="4"/>
        <v>30</v>
      </c>
      <c r="S32" s="63">
        <f t="shared" si="1"/>
        <v>150</v>
      </c>
      <c r="T32" s="60">
        <v>10</v>
      </c>
      <c r="U32" s="60"/>
      <c r="V32" s="60">
        <v>60</v>
      </c>
      <c r="W32" s="60">
        <f t="shared" si="5"/>
        <v>70</v>
      </c>
      <c r="X32" s="60">
        <v>180</v>
      </c>
      <c r="Y32" s="60"/>
      <c r="Z32" s="60">
        <v>100</v>
      </c>
      <c r="AA32" s="60">
        <f t="shared" si="2"/>
        <v>280</v>
      </c>
      <c r="AB32" s="60">
        <f t="shared" si="3"/>
        <v>500</v>
      </c>
      <c r="AC32" s="61">
        <f t="shared" si="6"/>
        <v>8.3333333333333339</v>
      </c>
    </row>
    <row r="33" spans="1:31" x14ac:dyDescent="0.3">
      <c r="A33" s="62">
        <v>43404</v>
      </c>
      <c r="B33" s="60" t="s">
        <v>42</v>
      </c>
      <c r="C33" s="60"/>
      <c r="D33" s="60"/>
      <c r="E33" s="60">
        <v>40</v>
      </c>
      <c r="F33" s="60"/>
      <c r="G33" s="60">
        <v>10</v>
      </c>
      <c r="H33" s="60">
        <f t="shared" si="7"/>
        <v>50</v>
      </c>
      <c r="I33" s="60"/>
      <c r="J33" s="60">
        <v>30</v>
      </c>
      <c r="K33" s="60"/>
      <c r="L33" s="60">
        <v>50</v>
      </c>
      <c r="M33" s="60"/>
      <c r="N33" s="60">
        <f t="shared" si="0"/>
        <v>80</v>
      </c>
      <c r="O33" s="60"/>
      <c r="P33" s="60"/>
      <c r="Q33" s="60"/>
      <c r="R33" s="60">
        <f t="shared" si="4"/>
        <v>0</v>
      </c>
      <c r="S33" s="60">
        <f t="shared" si="1"/>
        <v>130</v>
      </c>
      <c r="T33" s="60">
        <v>20</v>
      </c>
      <c r="U33" s="60">
        <v>60</v>
      </c>
      <c r="V33" s="60"/>
      <c r="W33" s="60">
        <f t="shared" si="5"/>
        <v>80</v>
      </c>
      <c r="X33" s="60">
        <v>210</v>
      </c>
      <c r="Y33" s="60"/>
      <c r="Z33" s="60"/>
      <c r="AA33" s="60">
        <f t="shared" si="2"/>
        <v>210</v>
      </c>
      <c r="AB33" s="60">
        <f t="shared" si="3"/>
        <v>420</v>
      </c>
      <c r="AC33" s="61">
        <f t="shared" si="6"/>
        <v>7</v>
      </c>
    </row>
    <row r="34" spans="1:31" x14ac:dyDescent="0.3">
      <c r="A34" s="15" t="s">
        <v>109</v>
      </c>
      <c r="H34" s="4">
        <f>SUM(H3:H33)</f>
        <v>788</v>
      </c>
      <c r="N34" s="4">
        <f>SUM(N3:N33)</f>
        <v>4675</v>
      </c>
      <c r="R34" s="4">
        <f>SUM(R3:R33)</f>
        <v>30</v>
      </c>
      <c r="S34" s="4">
        <f t="shared" si="1"/>
        <v>5493</v>
      </c>
      <c r="W34" s="4">
        <f>SUM(W3:W33)</f>
        <v>815</v>
      </c>
      <c r="AA34" s="4">
        <f>SUM(AA3:AA33)</f>
        <v>6231</v>
      </c>
      <c r="AB34" s="4">
        <f>S34+W34+AA34+AD34</f>
        <v>12909</v>
      </c>
      <c r="AC34" s="6">
        <f>SUM(AC3:AC33)/31</f>
        <v>6.7413978494623663</v>
      </c>
      <c r="AD34" s="11">
        <f>SUM(AD24:AF31)</f>
        <v>370</v>
      </c>
    </row>
    <row r="35" spans="1:31" x14ac:dyDescent="0.3">
      <c r="A35" s="15" t="s">
        <v>110</v>
      </c>
      <c r="G35" s="37" t="s">
        <v>1</v>
      </c>
      <c r="H35" s="15">
        <f>H34/60</f>
        <v>13.133333333333333</v>
      </c>
      <c r="M35" s="37" t="s">
        <v>2</v>
      </c>
      <c r="N35" s="15">
        <f>N34/60</f>
        <v>77.916666666666671</v>
      </c>
      <c r="Q35" s="37" t="s">
        <v>3</v>
      </c>
      <c r="R35" s="15">
        <f>R34/60</f>
        <v>0.5</v>
      </c>
      <c r="S35" s="15">
        <f>S34/60</f>
        <v>91.55</v>
      </c>
      <c r="V35" s="37" t="s">
        <v>24</v>
      </c>
      <c r="W35" s="15">
        <f>W34/60</f>
        <v>13.583333333333334</v>
      </c>
      <c r="Z35" s="37" t="s">
        <v>87</v>
      </c>
      <c r="AA35" s="15">
        <f>AA34/60</f>
        <v>103.85</v>
      </c>
      <c r="AB35" s="4">
        <f>AB34/60</f>
        <v>215.15</v>
      </c>
      <c r="AC35" s="15">
        <f>AB34/60</f>
        <v>215.15</v>
      </c>
    </row>
    <row r="36" spans="1:31" x14ac:dyDescent="0.3">
      <c r="A36" s="35" t="s">
        <v>102</v>
      </c>
      <c r="H36" s="4">
        <f>H35/31</f>
        <v>0.42365591397849461</v>
      </c>
      <c r="N36" s="4">
        <f>N35/31</f>
        <v>2.513440860215054</v>
      </c>
      <c r="R36" s="4">
        <f>R35/31</f>
        <v>1.6129032258064516E-2</v>
      </c>
      <c r="S36" s="4">
        <f>S35/31</f>
        <v>2.9532258064516128</v>
      </c>
      <c r="AA36" s="4">
        <f>AA35/31</f>
        <v>3.3499999999999996</v>
      </c>
      <c r="AC36" s="6">
        <f>AC34</f>
        <v>6.7413978494623663</v>
      </c>
      <c r="AD36" s="11">
        <f>30/26</f>
        <v>1.1538461538461537</v>
      </c>
      <c r="AE36">
        <f>AC36*AD36</f>
        <v>7.7785359801488836</v>
      </c>
    </row>
    <row r="37" spans="1:31" x14ac:dyDescent="0.3">
      <c r="A37" s="36" t="s">
        <v>101</v>
      </c>
      <c r="H37" s="4">
        <v>0.22388888888888889</v>
      </c>
      <c r="N37" s="4">
        <v>2.6233333333333335</v>
      </c>
      <c r="R37" s="4">
        <v>0.14277777777777778</v>
      </c>
      <c r="S37" s="4">
        <v>2.99</v>
      </c>
      <c r="AA37" s="11">
        <v>3.24</v>
      </c>
      <c r="AC37">
        <v>6.5866666666666651</v>
      </c>
    </row>
    <row r="38" spans="1:31" x14ac:dyDescent="0.3">
      <c r="A38" s="58" t="s">
        <v>118</v>
      </c>
      <c r="H38" s="4">
        <f>H36-H37</f>
        <v>0.19976702508960573</v>
      </c>
      <c r="N38" s="4">
        <f>N36-N37</f>
        <v>-0.10989247311827954</v>
      </c>
      <c r="R38" s="4">
        <f>R36-R37</f>
        <v>-0.12664874551971328</v>
      </c>
      <c r="S38" s="4">
        <f>S36-S37</f>
        <v>-3.6774193548387402E-2</v>
      </c>
      <c r="AA38" s="4">
        <f>AA36-AA37</f>
        <v>0.10999999999999943</v>
      </c>
      <c r="AC38" s="4">
        <f>AC36-AC37</f>
        <v>0.15473118279570119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13*31</f>
        <v>403</v>
      </c>
      <c r="C40" s="4">
        <f>AC35</f>
        <v>215.15</v>
      </c>
      <c r="D40" s="39">
        <f>C40/B40</f>
        <v>0.53387096774193554</v>
      </c>
    </row>
    <row r="41" spans="1:31" x14ac:dyDescent="0.3">
      <c r="A41" s="4" t="s">
        <v>157</v>
      </c>
      <c r="B41" s="4">
        <f>13*22</f>
        <v>286</v>
      </c>
      <c r="C41" s="4">
        <f>C40</f>
        <v>215.15</v>
      </c>
      <c r="D41" s="39">
        <f>C41/B41</f>
        <v>0.75227272727272732</v>
      </c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2E4-F57C-4B56-8052-2B023BA397C4}">
  <dimension ref="A1:AG41"/>
  <sheetViews>
    <sheetView workbookViewId="0">
      <pane xSplit="30" ySplit="2" topLeftCell="AE3" activePane="bottomRight" state="frozen"/>
      <selection pane="topRight" activeCell="AE1" sqref="AE1"/>
      <selection pane="bottomLeft" activeCell="A3" sqref="A3"/>
      <selection pane="bottomRight" activeCell="C1" sqref="C1:H1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625" style="4" customWidth="1"/>
    <col min="14" max="14" width="5.2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125" style="11" bestFit="1" customWidth="1"/>
    <col min="33" max="33" width="5.875" bestFit="1" customWidth="1"/>
  </cols>
  <sheetData>
    <row r="1" spans="1:33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/>
      <c r="P1" s="126" t="s">
        <v>3</v>
      </c>
      <c r="Q1" s="126"/>
      <c r="R1" s="126"/>
      <c r="S1" s="126"/>
      <c r="T1" s="1" t="s">
        <v>4</v>
      </c>
      <c r="U1" s="126" t="s">
        <v>5</v>
      </c>
      <c r="V1" s="126"/>
      <c r="W1" s="126"/>
      <c r="X1" s="126"/>
      <c r="Y1" s="126" t="s">
        <v>6</v>
      </c>
      <c r="Z1" s="126"/>
      <c r="AA1" s="126"/>
      <c r="AB1" s="126"/>
      <c r="AD1" s="132" t="s">
        <v>7</v>
      </c>
    </row>
    <row r="2" spans="1:33" x14ac:dyDescent="0.3">
      <c r="A2" s="126" t="s">
        <v>8</v>
      </c>
      <c r="B2" s="126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92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133"/>
      <c r="AE2" s="7" t="s">
        <v>29</v>
      </c>
      <c r="AF2" s="11" t="s">
        <v>90</v>
      </c>
    </row>
    <row r="3" spans="1:33" x14ac:dyDescent="0.3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3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3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3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3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3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3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3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3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91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3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3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3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3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3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3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3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3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3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3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3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3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3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3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3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3">
      <c r="A27" s="40">
        <v>43368</v>
      </c>
      <c r="B27" s="41" t="s">
        <v>119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3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3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3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3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3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3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3">
      <c r="A34" s="15" t="s">
        <v>109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3">
      <c r="A35" s="15" t="s">
        <v>110</v>
      </c>
      <c r="G35" s="37" t="s">
        <v>103</v>
      </c>
      <c r="H35" s="15">
        <f>H34/60</f>
        <v>6.7166666666666668</v>
      </c>
      <c r="N35" s="37" t="s">
        <v>104</v>
      </c>
      <c r="O35" s="15">
        <f>O34/60</f>
        <v>78.7</v>
      </c>
      <c r="R35" s="37" t="s">
        <v>105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106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3">
      <c r="A36" s="35" t="s">
        <v>102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3">
      <c r="A37" s="36" t="s">
        <v>101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3">
      <c r="A38" s="58" t="s">
        <v>118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3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F40-59B1-4822-A84E-AA06485819CC}">
  <dimension ref="A1:AF39"/>
  <sheetViews>
    <sheetView workbookViewId="0">
      <selection activeCell="C1" sqref="C1:H1"/>
    </sheetView>
  </sheetViews>
  <sheetFormatPr defaultRowHeight="16.5" x14ac:dyDescent="0.3"/>
  <cols>
    <col min="1" max="1" width="11.125" style="4" bestFit="1" customWidth="1"/>
    <col min="2" max="2" width="4" style="4" customWidth="1"/>
    <col min="3" max="3" width="4.5" style="4" bestFit="1" customWidth="1"/>
    <col min="4" max="4" width="3.25" style="4" bestFit="1" customWidth="1"/>
    <col min="5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125" style="11" bestFit="1" customWidth="1"/>
    <col min="32" max="32" width="5.875" bestFit="1" customWidth="1"/>
  </cols>
  <sheetData>
    <row r="1" spans="1:32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1" t="s">
        <v>4</v>
      </c>
      <c r="T1" s="126" t="s">
        <v>5</v>
      </c>
      <c r="U1" s="126"/>
      <c r="V1" s="126"/>
      <c r="W1" s="126"/>
      <c r="X1" s="126" t="s">
        <v>6</v>
      </c>
      <c r="Y1" s="126"/>
      <c r="Z1" s="126"/>
      <c r="AA1" s="126"/>
      <c r="AC1" s="132" t="s">
        <v>7</v>
      </c>
    </row>
    <row r="2" spans="1:32" x14ac:dyDescent="0.3">
      <c r="A2" s="126" t="s">
        <v>8</v>
      </c>
      <c r="B2" s="126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133"/>
      <c r="AD2" s="7" t="s">
        <v>29</v>
      </c>
    </row>
    <row r="3" spans="1:32" x14ac:dyDescent="0.3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3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3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3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AB6" s="4">
        <f t="shared" si="4"/>
        <v>120</v>
      </c>
      <c r="AC6" s="4">
        <f t="shared" si="5"/>
        <v>462</v>
      </c>
      <c r="AD6" s="18">
        <f t="shared" si="6"/>
        <v>7.7</v>
      </c>
    </row>
    <row r="7" spans="1:32" hidden="1" x14ac:dyDescent="0.3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AB7" s="4">
        <f t="shared" si="4"/>
        <v>0</v>
      </c>
      <c r="AC7" s="4">
        <f t="shared" si="5"/>
        <v>10</v>
      </c>
      <c r="AD7" s="6">
        <f t="shared" si="6"/>
        <v>0.16666666666666666</v>
      </c>
    </row>
    <row r="8" spans="1:32" x14ac:dyDescent="0.3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3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3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3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3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3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AB13" s="4">
        <f t="shared" si="4"/>
        <v>120</v>
      </c>
      <c r="AC13" s="4">
        <f t="shared" si="5"/>
        <v>150</v>
      </c>
      <c r="AD13" s="6">
        <f t="shared" si="6"/>
        <v>2.5</v>
      </c>
    </row>
    <row r="14" spans="1:32" hidden="1" x14ac:dyDescent="0.3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AB14" s="4">
        <f t="shared" si="4"/>
        <v>0</v>
      </c>
      <c r="AC14" s="4">
        <f t="shared" si="5"/>
        <v>5</v>
      </c>
      <c r="AD14" s="6">
        <f t="shared" si="6"/>
        <v>8.3333333333333329E-2</v>
      </c>
    </row>
    <row r="15" spans="1:32" x14ac:dyDescent="0.3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3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3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3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3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3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AB20" s="4">
        <f t="shared" si="4"/>
        <v>220</v>
      </c>
      <c r="AC20" s="4">
        <f t="shared" si="5"/>
        <v>245</v>
      </c>
      <c r="AD20" s="6">
        <f t="shared" si="6"/>
        <v>4.083333333333333</v>
      </c>
    </row>
    <row r="21" spans="1:31" x14ac:dyDescent="0.3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3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3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AA23" s="4">
        <v>180</v>
      </c>
      <c r="AB23" s="4">
        <f t="shared" si="4"/>
        <v>240</v>
      </c>
      <c r="AC23" s="4">
        <f t="shared" si="5"/>
        <v>240</v>
      </c>
      <c r="AD23" s="6">
        <f t="shared" si="6"/>
        <v>4</v>
      </c>
      <c r="AE23" s="11" t="s">
        <v>79</v>
      </c>
    </row>
    <row r="24" spans="1:31" hidden="1" x14ac:dyDescent="0.3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3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3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3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AB27" s="4">
        <f t="shared" si="4"/>
        <v>130</v>
      </c>
      <c r="AC27" s="4">
        <f t="shared" si="5"/>
        <v>160</v>
      </c>
      <c r="AD27" s="6">
        <f t="shared" si="6"/>
        <v>2.6666666666666665</v>
      </c>
    </row>
    <row r="28" spans="1:31" x14ac:dyDescent="0.3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3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3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3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3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AA32" s="4">
        <v>180</v>
      </c>
      <c r="AB32" s="4">
        <f t="shared" si="4"/>
        <v>360</v>
      </c>
      <c r="AC32" s="4">
        <f t="shared" si="5"/>
        <v>620</v>
      </c>
      <c r="AD32" s="18">
        <f t="shared" si="6"/>
        <v>10.333333333333334</v>
      </c>
    </row>
    <row r="33" spans="1:30" x14ac:dyDescent="0.3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3">
      <c r="A34" s="90"/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7678</v>
      </c>
      <c r="AC34" s="4">
        <f>S34+W34+AB34</f>
        <v>10608</v>
      </c>
      <c r="AD34" s="6">
        <f>SUM(AD3:AD33)/31</f>
        <v>5.8736559139784941</v>
      </c>
    </row>
    <row r="35" spans="1:30" x14ac:dyDescent="0.3">
      <c r="A35" s="90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W35" s="4">
        <f>SUM(W3:W34)</f>
        <v>317</v>
      </c>
      <c r="AA35" s="38" t="s">
        <v>87</v>
      </c>
      <c r="AB35" s="4">
        <f>AB34/60</f>
        <v>127.96666666666667</v>
      </c>
      <c r="AC35" s="4">
        <f>AC34/60</f>
        <v>176.8</v>
      </c>
    </row>
    <row r="36" spans="1:30" x14ac:dyDescent="0.3">
      <c r="A36" s="90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W36" s="4">
        <f>W35/60</f>
        <v>5.2833333333333332</v>
      </c>
      <c r="AB36" s="4">
        <f>AB35/31</f>
        <v>4.1279569892473118</v>
      </c>
    </row>
    <row r="37" spans="1:30" x14ac:dyDescent="0.3">
      <c r="A37" s="90"/>
      <c r="G37" s="4" t="s">
        <v>168</v>
      </c>
      <c r="H37" s="4">
        <f>H34/60</f>
        <v>5.333333333333333</v>
      </c>
      <c r="N37" s="4">
        <f>N34/60 + 14</f>
        <v>55.18333333333333</v>
      </c>
      <c r="R37" s="4">
        <f>R34/60</f>
        <v>2.3166666666666669</v>
      </c>
      <c r="S37" s="4">
        <f>S34/60</f>
        <v>48.833333333333336</v>
      </c>
      <c r="AB37" s="4">
        <f>AB34/60</f>
        <v>127.96666666666667</v>
      </c>
    </row>
    <row r="38" spans="1:30" x14ac:dyDescent="0.3">
      <c r="A38" s="90"/>
      <c r="Z38" s="4" t="s">
        <v>172</v>
      </c>
    </row>
    <row r="39" spans="1:30" x14ac:dyDescent="0.3">
      <c r="A39" s="90"/>
      <c r="N39" s="4" t="s">
        <v>169</v>
      </c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E09-5567-4AE4-ABCB-3A2396D7F227}">
  <dimension ref="A1:AB46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customWidth="1"/>
    <col min="2" max="2" width="3.75" customWidth="1"/>
    <col min="3" max="3" width="4.5" bestFit="1" customWidth="1"/>
    <col min="4" max="4" width="3.25" bestFit="1" customWidth="1"/>
    <col min="5" max="5" width="4.5" bestFit="1" customWidth="1"/>
    <col min="6" max="6" width="5.625" customWidth="1"/>
    <col min="7" max="8" width="4.5" bestFit="1" customWidth="1"/>
    <col min="9" max="9" width="3.25" bestFit="1" customWidth="1"/>
    <col min="10" max="10" width="4.125" bestFit="1" customWidth="1"/>
    <col min="11" max="11" width="6.375" bestFit="1" customWidth="1"/>
    <col min="12" max="12" width="4.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25" bestFit="1" customWidth="1"/>
    <col min="20" max="20" width="4.5" bestFit="1" customWidth="1"/>
    <col min="21" max="21" width="6" bestFit="1" customWidth="1"/>
    <col min="22" max="23" width="4.5" bestFit="1" customWidth="1"/>
    <col min="24" max="24" width="5.125" bestFit="1" customWidth="1"/>
    <col min="25" max="25" width="4.5" bestFit="1" customWidth="1"/>
    <col min="26" max="26" width="6" bestFit="1" customWidth="1"/>
    <col min="27" max="27" width="5.125" bestFit="1" customWidth="1"/>
    <col min="28" max="28" width="8.75" style="43" bestFit="1" customWidth="1"/>
  </cols>
  <sheetData>
    <row r="1" spans="1:28" x14ac:dyDescent="0.3">
      <c r="A1" s="126" t="s">
        <v>0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42" t="s">
        <v>4</v>
      </c>
      <c r="T1" s="126" t="s">
        <v>5</v>
      </c>
      <c r="U1" s="126"/>
      <c r="V1" s="126"/>
      <c r="W1" s="126"/>
      <c r="X1" s="136" t="s">
        <v>6</v>
      </c>
      <c r="Y1" s="136"/>
      <c r="Z1" s="136"/>
      <c r="AB1" s="134" t="s">
        <v>7</v>
      </c>
    </row>
    <row r="2" spans="1:28" x14ac:dyDescent="0.3">
      <c r="A2" s="126" t="s">
        <v>8</v>
      </c>
      <c r="B2" s="126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112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135"/>
    </row>
    <row r="3" spans="1:28" x14ac:dyDescent="0.3">
      <c r="A3" s="5">
        <v>43283</v>
      </c>
      <c r="B3" s="4" t="s">
        <v>93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3">
      <c r="A4" s="5">
        <v>43284</v>
      </c>
      <c r="B4" s="4" t="s">
        <v>94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AA4">
        <f t="shared" ref="AA4:AA31" si="5">SUM(X4:Z4)</f>
        <v>0</v>
      </c>
      <c r="AB4" s="43">
        <f t="shared" ref="AB4:AB10" si="6">(S4+W4+AA4)/60</f>
        <v>2.3333333333333335</v>
      </c>
    </row>
    <row r="5" spans="1:28" x14ac:dyDescent="0.3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AA5">
        <f t="shared" si="5"/>
        <v>0</v>
      </c>
      <c r="AB5" s="43">
        <f t="shared" si="6"/>
        <v>0</v>
      </c>
    </row>
    <row r="6" spans="1:28" x14ac:dyDescent="0.3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3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3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3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3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AA10">
        <f t="shared" si="5"/>
        <v>270</v>
      </c>
      <c r="AB10" s="46">
        <f t="shared" si="6"/>
        <v>8.25</v>
      </c>
    </row>
    <row r="11" spans="1:28" x14ac:dyDescent="0.3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AA11">
        <f t="shared" si="5"/>
        <v>10</v>
      </c>
      <c r="AB11" s="43">
        <f>(S11+W11+AA11+AC11)/60</f>
        <v>1</v>
      </c>
    </row>
    <row r="12" spans="1:28" x14ac:dyDescent="0.3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/>
      <c r="AA12">
        <f>SUM(X12:Z12)</f>
        <v>269</v>
      </c>
      <c r="AB12" s="43">
        <f>(S12+W12+AA12+AC12)/60</f>
        <v>6.15</v>
      </c>
    </row>
    <row r="13" spans="1:28" x14ac:dyDescent="0.3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3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3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AA15">
        <f t="shared" si="5"/>
        <v>210</v>
      </c>
      <c r="AB15" s="43">
        <f t="shared" si="7"/>
        <v>5.166666666666667</v>
      </c>
    </row>
    <row r="16" spans="1:28" x14ac:dyDescent="0.3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3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7.25" thickBot="1" x14ac:dyDescent="0.3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7.25" thickBot="1" x14ac:dyDescent="0.3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3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3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3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AA22">
        <f t="shared" si="5"/>
        <v>140</v>
      </c>
      <c r="AB22" s="43">
        <f t="shared" si="7"/>
        <v>2.5</v>
      </c>
    </row>
    <row r="23" spans="1:28" x14ac:dyDescent="0.3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3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3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AA25">
        <f t="shared" si="5"/>
        <v>0</v>
      </c>
      <c r="AB25" s="43">
        <f t="shared" si="7"/>
        <v>2.9333333333333331</v>
      </c>
    </row>
    <row r="26" spans="1:28" x14ac:dyDescent="0.3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3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3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3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AA29">
        <f t="shared" si="5"/>
        <v>200</v>
      </c>
      <c r="AB29" s="43">
        <f t="shared" si="7"/>
        <v>4.583333333333333</v>
      </c>
    </row>
    <row r="30" spans="1:28" x14ac:dyDescent="0.3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3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3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3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Z33" t="s">
        <v>171</v>
      </c>
    </row>
    <row r="34" spans="1:28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88</v>
      </c>
      <c r="T34" s="4"/>
      <c r="U34" s="4"/>
      <c r="V34" s="4"/>
      <c r="W34" s="4"/>
    </row>
    <row r="35" spans="1:28" x14ac:dyDescent="0.3">
      <c r="A35" s="4" t="s">
        <v>113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114</v>
      </c>
      <c r="R35" s="4">
        <f>SUM(R3:R34)</f>
        <v>220</v>
      </c>
      <c r="S35" s="4">
        <f>SUM(S3:S33)</f>
        <v>2109</v>
      </c>
      <c r="T35" s="4"/>
      <c r="U35" s="4"/>
      <c r="V35" s="15" t="s">
        <v>115</v>
      </c>
      <c r="W35" s="4">
        <f>SUM(W3:W34)</f>
        <v>535</v>
      </c>
      <c r="Z35" t="s">
        <v>116</v>
      </c>
      <c r="AA35" s="4">
        <f>SUM(AA3:AA34)</f>
        <v>2873</v>
      </c>
      <c r="AB35" s="43">
        <f>SUM(AB3:AB34)</f>
        <v>91.949999999999989</v>
      </c>
    </row>
    <row r="36" spans="1:28" x14ac:dyDescent="0.3">
      <c r="A36" s="55"/>
      <c r="B36" s="55"/>
      <c r="C36" s="55"/>
      <c r="D36" s="55"/>
      <c r="E36" s="55"/>
      <c r="F36" s="55"/>
      <c r="G36" s="55" t="s">
        <v>117</v>
      </c>
      <c r="H36" s="55">
        <f>H35/60</f>
        <v>7.75</v>
      </c>
      <c r="I36" s="55"/>
      <c r="J36" s="55"/>
      <c r="K36" s="55"/>
      <c r="L36" s="55"/>
      <c r="M36" s="55" t="s">
        <v>117</v>
      </c>
      <c r="N36" s="55">
        <f>N35/60+ 15</f>
        <v>38.733333333333334</v>
      </c>
      <c r="O36" s="55"/>
      <c r="P36" s="55"/>
      <c r="Q36" s="55" t="s">
        <v>117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117</v>
      </c>
      <c r="W36" s="55">
        <f>W35/60</f>
        <v>8.9166666666666661</v>
      </c>
      <c r="X36" s="56"/>
      <c r="Y36" s="56"/>
      <c r="Z36" s="56" t="s">
        <v>117</v>
      </c>
      <c r="AA36" s="55">
        <f>AA35/60</f>
        <v>47.883333333333333</v>
      </c>
      <c r="AB36" s="57">
        <f>AB35</f>
        <v>91.949999999999989</v>
      </c>
    </row>
    <row r="37" spans="1:28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 t="s">
        <v>170</v>
      </c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7764-7C55-49BD-BF97-6EED0EBC9E4E}">
  <dimension ref="A1:AI25"/>
  <sheetViews>
    <sheetView zoomScaleNormal="100" workbookViewId="0">
      <selection activeCell="T5" sqref="S5:T5"/>
    </sheetView>
  </sheetViews>
  <sheetFormatPr defaultRowHeight="16.5" x14ac:dyDescent="0.3"/>
  <cols>
    <col min="1" max="32" width="5.75" customWidth="1"/>
  </cols>
  <sheetData>
    <row r="1" spans="1:30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8" t="s">
        <v>2</v>
      </c>
      <c r="I1" s="128"/>
      <c r="J1" s="128"/>
      <c r="K1" s="128"/>
      <c r="L1" s="128"/>
      <c r="M1" s="128"/>
      <c r="N1" s="129" t="s">
        <v>3</v>
      </c>
      <c r="O1" s="129"/>
      <c r="P1" s="129"/>
      <c r="Q1" s="129"/>
      <c r="R1" s="78" t="s">
        <v>166</v>
      </c>
      <c r="S1" s="130" t="s">
        <v>5</v>
      </c>
      <c r="T1" s="130"/>
      <c r="U1" s="130"/>
      <c r="V1" s="130"/>
      <c r="W1" s="130"/>
      <c r="X1" s="131" t="s">
        <v>6</v>
      </c>
      <c r="Y1" s="131"/>
      <c r="Z1" s="131"/>
      <c r="AA1" s="131"/>
    </row>
    <row r="3" spans="1:30" x14ac:dyDescent="0.3">
      <c r="R3" s="17" t="s">
        <v>207</v>
      </c>
    </row>
    <row r="4" spans="1:30" x14ac:dyDescent="0.3">
      <c r="A4" s="17" t="s">
        <v>209</v>
      </c>
    </row>
    <row r="5" spans="1:30" x14ac:dyDescent="0.3">
      <c r="B5" t="s">
        <v>203</v>
      </c>
      <c r="F5" t="s">
        <v>167</v>
      </c>
      <c r="G5" s="17">
        <v>7.75</v>
      </c>
      <c r="L5" t="s">
        <v>167</v>
      </c>
      <c r="M5" s="17">
        <v>38.733333333333334</v>
      </c>
      <c r="P5" t="s">
        <v>167</v>
      </c>
      <c r="Q5" s="17">
        <v>3.6666666666666665</v>
      </c>
      <c r="R5" s="17">
        <f>G5+M5+Q5</f>
        <v>50.15</v>
      </c>
      <c r="U5" t="s">
        <v>167</v>
      </c>
      <c r="V5" s="17">
        <v>8.9166666666666661</v>
      </c>
      <c r="Y5" t="s">
        <v>167</v>
      </c>
      <c r="Z5" s="17">
        <v>47.883333333333333</v>
      </c>
      <c r="AA5" s="17">
        <v>91.949999999999989</v>
      </c>
    </row>
    <row r="6" spans="1:30" x14ac:dyDescent="0.3">
      <c r="A6" s="17" t="s">
        <v>205</v>
      </c>
    </row>
    <row r="7" spans="1:30" x14ac:dyDescent="0.3">
      <c r="B7" t="s">
        <v>203</v>
      </c>
      <c r="F7" t="s">
        <v>167</v>
      </c>
      <c r="G7" s="17">
        <v>5.333333333333333</v>
      </c>
      <c r="M7" s="17">
        <v>55.18333333333333</v>
      </c>
      <c r="Q7" s="17">
        <v>2.3166666666666669</v>
      </c>
      <c r="R7" s="17">
        <f>G7+M7+Q7</f>
        <v>62.833333333333336</v>
      </c>
      <c r="V7" s="17">
        <v>5.2833333333333332</v>
      </c>
      <c r="Y7" t="s">
        <v>48</v>
      </c>
      <c r="Z7" s="17">
        <v>127.96666666666667</v>
      </c>
      <c r="AA7" s="17">
        <v>176.8</v>
      </c>
    </row>
    <row r="8" spans="1:30" x14ac:dyDescent="0.3">
      <c r="A8" s="17" t="s">
        <v>204</v>
      </c>
    </row>
    <row r="9" spans="1:30" x14ac:dyDescent="0.3">
      <c r="B9" t="s">
        <v>203</v>
      </c>
      <c r="F9" t="s">
        <v>174</v>
      </c>
      <c r="G9" s="17">
        <v>6.7166666666666668</v>
      </c>
      <c r="L9" t="s">
        <v>165</v>
      </c>
      <c r="M9" s="17">
        <v>78.7</v>
      </c>
      <c r="P9" t="s">
        <v>195</v>
      </c>
      <c r="Q9" s="17">
        <v>4.2833333333333332</v>
      </c>
      <c r="R9" s="17">
        <f>G9+M9+Q9</f>
        <v>89.7</v>
      </c>
      <c r="V9" s="17">
        <v>10.7</v>
      </c>
      <c r="Y9" t="s">
        <v>48</v>
      </c>
      <c r="Z9" s="17">
        <v>97.2</v>
      </c>
      <c r="AA9" s="17">
        <v>197.6</v>
      </c>
    </row>
    <row r="10" spans="1:30" x14ac:dyDescent="0.3">
      <c r="A10" s="17" t="s">
        <v>208</v>
      </c>
    </row>
    <row r="11" spans="1:30" x14ac:dyDescent="0.3">
      <c r="B11" t="s">
        <v>203</v>
      </c>
      <c r="F11" t="s">
        <v>174</v>
      </c>
      <c r="G11" s="17">
        <v>13.133333333333333</v>
      </c>
      <c r="L11" t="s">
        <v>165</v>
      </c>
      <c r="M11" s="17">
        <v>77.916666666666671</v>
      </c>
      <c r="P11" t="s">
        <v>195</v>
      </c>
      <c r="Q11" s="17">
        <v>0.5</v>
      </c>
      <c r="R11" s="17">
        <f>G11+M11+Q11</f>
        <v>91.550000000000011</v>
      </c>
      <c r="U11" t="s">
        <v>158</v>
      </c>
      <c r="V11" s="17">
        <v>13.25</v>
      </c>
      <c r="Y11" t="s">
        <v>48</v>
      </c>
      <c r="Z11" s="17">
        <v>103.85</v>
      </c>
      <c r="AA11" s="17">
        <v>214.81666666666666</v>
      </c>
    </row>
    <row r="12" spans="1:30" x14ac:dyDescent="0.3">
      <c r="A12" s="17" t="s">
        <v>206</v>
      </c>
    </row>
    <row r="13" spans="1:30" x14ac:dyDescent="0.3">
      <c r="A13" t="s">
        <v>203</v>
      </c>
      <c r="F13" t="s">
        <v>174</v>
      </c>
      <c r="G13" s="17">
        <v>6.2833333333333332</v>
      </c>
      <c r="L13" t="s">
        <v>165</v>
      </c>
      <c r="M13" s="17">
        <v>52.283333333333331</v>
      </c>
      <c r="P13" t="s">
        <v>195</v>
      </c>
      <c r="Q13" s="17">
        <v>0.83333333333333337</v>
      </c>
      <c r="R13" s="17">
        <v>59.4</v>
      </c>
      <c r="U13" t="s">
        <v>246</v>
      </c>
      <c r="V13" s="17">
        <v>15.833333333333334</v>
      </c>
      <c r="Y13" t="s">
        <v>48</v>
      </c>
      <c r="Z13" s="17">
        <v>77.416666666666671</v>
      </c>
      <c r="AA13" s="17">
        <v>181</v>
      </c>
      <c r="AB13">
        <v>152.65</v>
      </c>
      <c r="AC13">
        <v>181</v>
      </c>
    </row>
    <row r="14" spans="1:30" x14ac:dyDescent="0.3">
      <c r="A14" s="17" t="s">
        <v>210</v>
      </c>
      <c r="AB14" t="s">
        <v>247</v>
      </c>
      <c r="AC14">
        <f>AC13-AB13</f>
        <v>28.349999999999994</v>
      </c>
    </row>
    <row r="16" spans="1:30" x14ac:dyDescent="0.3">
      <c r="B16" s="127" t="s">
        <v>1</v>
      </c>
      <c r="C16" s="127"/>
      <c r="D16" s="127"/>
      <c r="E16" s="127"/>
      <c r="F16" s="127"/>
      <c r="G16" s="127"/>
      <c r="I16" s="128" t="s">
        <v>2</v>
      </c>
      <c r="J16" s="128"/>
      <c r="K16" s="128"/>
      <c r="L16" s="128"/>
      <c r="M16" s="128"/>
      <c r="N16" s="128"/>
      <c r="Q16" s="137" t="s">
        <v>166</v>
      </c>
      <c r="R16" s="137"/>
      <c r="S16" s="137"/>
      <c r="T16" s="137"/>
      <c r="U16" s="137"/>
      <c r="V16" s="137"/>
      <c r="Y16" s="138" t="s">
        <v>211</v>
      </c>
      <c r="Z16" s="138"/>
      <c r="AA16" s="138"/>
      <c r="AB16" s="138"/>
      <c r="AC16" s="138"/>
      <c r="AD16" s="138"/>
    </row>
    <row r="17" spans="1:35" x14ac:dyDescent="0.3">
      <c r="A17" t="s">
        <v>93</v>
      </c>
      <c r="B17">
        <v>7</v>
      </c>
      <c r="C17">
        <v>8</v>
      </c>
      <c r="D17">
        <v>9</v>
      </c>
      <c r="E17">
        <v>10</v>
      </c>
      <c r="F17">
        <v>11</v>
      </c>
      <c r="G17">
        <v>12</v>
      </c>
      <c r="H17" t="s">
        <v>93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P17" t="s">
        <v>93</v>
      </c>
      <c r="Q17">
        <v>7</v>
      </c>
      <c r="R17">
        <v>8</v>
      </c>
      <c r="S17">
        <v>9</v>
      </c>
      <c r="T17">
        <v>10</v>
      </c>
      <c r="U17">
        <v>11</v>
      </c>
      <c r="V17">
        <v>12</v>
      </c>
      <c r="X17" t="s">
        <v>93</v>
      </c>
      <c r="Y17">
        <v>7</v>
      </c>
      <c r="Z17">
        <v>8</v>
      </c>
      <c r="AA17">
        <v>9</v>
      </c>
      <c r="AB17">
        <v>10</v>
      </c>
      <c r="AC17">
        <v>11</v>
      </c>
      <c r="AD17">
        <v>12</v>
      </c>
      <c r="AF17" t="s">
        <v>216</v>
      </c>
      <c r="AG17" s="17" t="s">
        <v>212</v>
      </c>
      <c r="AH17">
        <f xml:space="preserve"> 21 * 24</f>
        <v>504</v>
      </c>
      <c r="AI17" s="91" t="s">
        <v>215</v>
      </c>
    </row>
    <row r="18" spans="1:35" x14ac:dyDescent="0.3">
      <c r="A18" t="s">
        <v>117</v>
      </c>
      <c r="B18">
        <v>7.75</v>
      </c>
      <c r="C18">
        <v>5.33</v>
      </c>
      <c r="D18">
        <v>6.71</v>
      </c>
      <c r="E18">
        <v>13.13</v>
      </c>
      <c r="F18" s="17">
        <v>6.2833333333333332</v>
      </c>
      <c r="H18" t="s">
        <v>117</v>
      </c>
      <c r="I18">
        <v>38.729999999999997</v>
      </c>
      <c r="J18">
        <v>55.18</v>
      </c>
      <c r="K18">
        <v>78.7</v>
      </c>
      <c r="L18">
        <v>77.92</v>
      </c>
      <c r="M18" s="17">
        <v>52.283333333333331</v>
      </c>
      <c r="P18" t="s">
        <v>117</v>
      </c>
      <c r="Q18">
        <v>50.15</v>
      </c>
      <c r="R18">
        <v>62.83</v>
      </c>
      <c r="S18">
        <v>89.7</v>
      </c>
      <c r="T18">
        <v>91.55</v>
      </c>
      <c r="U18" s="17">
        <v>59.4</v>
      </c>
      <c r="X18" t="s">
        <v>117</v>
      </c>
      <c r="Y18">
        <v>91.95</v>
      </c>
      <c r="Z18">
        <v>176.8</v>
      </c>
      <c r="AA18">
        <v>197.6</v>
      </c>
      <c r="AB18">
        <v>214.8</v>
      </c>
      <c r="AC18" s="17">
        <v>181</v>
      </c>
      <c r="AF18" t="s">
        <v>213</v>
      </c>
      <c r="AG18" s="91" t="s">
        <v>219</v>
      </c>
      <c r="AH18">
        <f>21*16</f>
        <v>336</v>
      </c>
    </row>
    <row r="19" spans="1:35" x14ac:dyDescent="0.3">
      <c r="AF19" t="s">
        <v>214</v>
      </c>
      <c r="AG19" s="91" t="s">
        <v>220</v>
      </c>
      <c r="AH19">
        <f>21*17</f>
        <v>357</v>
      </c>
    </row>
    <row r="20" spans="1:35" ht="17.25" thickBot="1" x14ac:dyDescent="0.35">
      <c r="AF20" t="s">
        <v>221</v>
      </c>
      <c r="AG20" s="91" t="s">
        <v>222</v>
      </c>
      <c r="AH20">
        <f>21*18</f>
        <v>378</v>
      </c>
    </row>
    <row r="21" spans="1:35" ht="17.25" thickBot="1" x14ac:dyDescent="0.35">
      <c r="AF21" s="101" t="s">
        <v>217</v>
      </c>
      <c r="AG21" s="102" t="s">
        <v>218</v>
      </c>
      <c r="AH21" s="103">
        <f>21*12</f>
        <v>252</v>
      </c>
      <c r="AI21" t="s">
        <v>227</v>
      </c>
    </row>
    <row r="22" spans="1:35" ht="17.25" thickBot="1" x14ac:dyDescent="0.35">
      <c r="AG22" s="91" t="s">
        <v>218</v>
      </c>
      <c r="AH22" s="17">
        <f>21*13</f>
        <v>273</v>
      </c>
    </row>
    <row r="23" spans="1:35" x14ac:dyDescent="0.3">
      <c r="AF23" s="92" t="s">
        <v>223</v>
      </c>
      <c r="AG23" s="93" t="s">
        <v>218</v>
      </c>
      <c r="AH23" s="94">
        <f>21*14</f>
        <v>294</v>
      </c>
      <c r="AI23" s="95" t="s">
        <v>224</v>
      </c>
    </row>
    <row r="24" spans="1:35" x14ac:dyDescent="0.3">
      <c r="AF24" s="96"/>
      <c r="AG24" s="85"/>
      <c r="AH24" s="85"/>
      <c r="AI24" s="97" t="s">
        <v>225</v>
      </c>
    </row>
    <row r="25" spans="1:35" ht="17.25" thickBot="1" x14ac:dyDescent="0.35">
      <c r="AF25" s="98"/>
      <c r="AG25" s="99"/>
      <c r="AH25" s="99"/>
      <c r="AI25" s="100" t="s">
        <v>226</v>
      </c>
    </row>
  </sheetData>
  <mergeCells count="10">
    <mergeCell ref="I16:N16"/>
    <mergeCell ref="Q16:V16"/>
    <mergeCell ref="Y16:AD16"/>
    <mergeCell ref="B16:G16"/>
    <mergeCell ref="A1:B1"/>
    <mergeCell ref="C1:G1"/>
    <mergeCell ref="H1:M1"/>
    <mergeCell ref="N1:Q1"/>
    <mergeCell ref="S1:W1"/>
    <mergeCell ref="X1:AA1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F789-AC3E-42AB-9FD1-E13319743684}">
  <dimension ref="B1:V25"/>
  <sheetViews>
    <sheetView zoomScale="85" zoomScaleNormal="85" workbookViewId="0"/>
  </sheetViews>
  <sheetFormatPr defaultRowHeight="16.5" x14ac:dyDescent="0.3"/>
  <cols>
    <col min="12" max="12" width="10.375" bestFit="1" customWidth="1"/>
  </cols>
  <sheetData>
    <row r="1" spans="2:22" x14ac:dyDescent="0.3">
      <c r="B1" s="140" t="s">
        <v>250</v>
      </c>
      <c r="C1" s="140"/>
      <c r="D1" s="140"/>
      <c r="E1" s="140"/>
      <c r="F1" s="140"/>
      <c r="G1" s="140"/>
      <c r="H1" s="140"/>
    </row>
    <row r="2" spans="2:22" x14ac:dyDescent="0.3">
      <c r="B2" s="140"/>
      <c r="C2" s="140"/>
      <c r="D2" s="140"/>
      <c r="E2" s="140"/>
      <c r="F2" s="140"/>
      <c r="G2" s="140"/>
      <c r="H2" s="140"/>
      <c r="K2" t="s">
        <v>241</v>
      </c>
    </row>
    <row r="3" spans="2:22" x14ac:dyDescent="0.3">
      <c r="B3" s="110"/>
      <c r="C3" s="115" t="s">
        <v>93</v>
      </c>
      <c r="D3" s="115" t="s">
        <v>94</v>
      </c>
      <c r="E3" s="115" t="s">
        <v>43</v>
      </c>
      <c r="F3" s="115" t="s">
        <v>45</v>
      </c>
      <c r="G3" s="115" t="s">
        <v>60</v>
      </c>
      <c r="H3" s="115" t="s">
        <v>86</v>
      </c>
      <c r="I3" s="108" t="s">
        <v>87</v>
      </c>
      <c r="K3" s="79" t="s">
        <v>240</v>
      </c>
    </row>
    <row r="4" spans="2:22" ht="17.45" customHeight="1" x14ac:dyDescent="0.3">
      <c r="B4" s="110">
        <v>0.20833333333333334</v>
      </c>
      <c r="C4" s="141" t="s">
        <v>234</v>
      </c>
      <c r="D4" s="141"/>
      <c r="E4" s="141"/>
      <c r="F4" s="141"/>
      <c r="G4" s="141"/>
      <c r="H4" s="141"/>
      <c r="I4" s="109"/>
      <c r="K4" s="17"/>
      <c r="M4" t="s">
        <v>242</v>
      </c>
    </row>
    <row r="5" spans="2:22" x14ac:dyDescent="0.3">
      <c r="B5" s="110">
        <v>0.25</v>
      </c>
      <c r="C5" s="142" t="s">
        <v>256</v>
      </c>
      <c r="D5" s="142"/>
      <c r="E5" s="142"/>
      <c r="F5" s="142"/>
      <c r="G5" s="142"/>
      <c r="H5" s="142"/>
      <c r="I5" s="109"/>
      <c r="K5" s="111"/>
      <c r="O5" s="17" t="s">
        <v>231</v>
      </c>
    </row>
    <row r="6" spans="2:22" x14ac:dyDescent="0.3">
      <c r="B6" s="113">
        <v>0.29166666666666702</v>
      </c>
      <c r="C6" s="145" t="s">
        <v>236</v>
      </c>
      <c r="D6" s="145"/>
      <c r="E6" s="145"/>
      <c r="F6" s="145"/>
      <c r="G6" s="145"/>
      <c r="H6" s="145"/>
      <c r="I6" s="109"/>
      <c r="K6" s="79"/>
      <c r="O6" t="s">
        <v>232</v>
      </c>
    </row>
    <row r="7" spans="2:22" x14ac:dyDescent="0.3">
      <c r="B7" s="112">
        <v>0.33333333333333398</v>
      </c>
      <c r="C7" s="146" t="s">
        <v>249</v>
      </c>
      <c r="D7" s="146"/>
      <c r="E7" s="146"/>
      <c r="F7" s="146"/>
      <c r="G7" s="146"/>
      <c r="H7" s="146"/>
      <c r="I7" s="109" t="s">
        <v>243</v>
      </c>
      <c r="O7" t="s">
        <v>233</v>
      </c>
    </row>
    <row r="8" spans="2:22" x14ac:dyDescent="0.3">
      <c r="B8" s="112">
        <v>0.375</v>
      </c>
      <c r="C8" s="146"/>
      <c r="D8" s="146"/>
      <c r="E8" s="146"/>
      <c r="F8" s="146"/>
      <c r="G8" s="146"/>
      <c r="H8" s="146"/>
      <c r="I8" s="109"/>
      <c r="K8" s="17" t="s">
        <v>30</v>
      </c>
      <c r="O8" t="s">
        <v>3</v>
      </c>
    </row>
    <row r="9" spans="2:22" x14ac:dyDescent="0.3">
      <c r="B9" s="112">
        <v>0.41666666666666702</v>
      </c>
      <c r="C9" s="146"/>
      <c r="D9" s="146"/>
      <c r="E9" s="146"/>
      <c r="F9" s="146"/>
      <c r="G9" s="146"/>
      <c r="H9" s="146"/>
      <c r="I9" s="109"/>
      <c r="K9" t="s">
        <v>188</v>
      </c>
      <c r="L9" t="s">
        <v>193</v>
      </c>
      <c r="O9" t="s">
        <v>153</v>
      </c>
    </row>
    <row r="10" spans="2:22" x14ac:dyDescent="0.3">
      <c r="B10" s="113">
        <v>0.45833333333333398</v>
      </c>
      <c r="C10" s="145" t="s">
        <v>237</v>
      </c>
      <c r="D10" s="145"/>
      <c r="E10" s="145"/>
      <c r="F10" s="145"/>
      <c r="G10" s="145"/>
      <c r="H10" s="145"/>
      <c r="I10" s="109"/>
      <c r="K10" t="s">
        <v>189</v>
      </c>
      <c r="L10" t="s">
        <v>193</v>
      </c>
      <c r="P10" t="s">
        <v>255</v>
      </c>
      <c r="Q10" t="s">
        <v>254</v>
      </c>
      <c r="S10" s="17" t="s">
        <v>255</v>
      </c>
      <c r="T10" t="s">
        <v>254</v>
      </c>
    </row>
    <row r="11" spans="2:22" x14ac:dyDescent="0.3">
      <c r="B11" s="113">
        <v>0.5</v>
      </c>
      <c r="C11" s="148" t="s">
        <v>1</v>
      </c>
      <c r="D11" s="148"/>
      <c r="E11" s="148"/>
      <c r="F11" s="148"/>
      <c r="G11" s="148"/>
      <c r="H11" s="148"/>
      <c r="I11" s="109"/>
      <c r="K11" s="17" t="s">
        <v>1</v>
      </c>
      <c r="N11">
        <v>1</v>
      </c>
      <c r="Q11">
        <v>9</v>
      </c>
      <c r="R11" s="17"/>
      <c r="S11" s="17">
        <v>9</v>
      </c>
    </row>
    <row r="12" spans="2:22" x14ac:dyDescent="0.3">
      <c r="B12" s="113">
        <v>0.54166666666666696</v>
      </c>
      <c r="C12" s="145" t="s">
        <v>235</v>
      </c>
      <c r="D12" s="145"/>
      <c r="E12" s="145"/>
      <c r="F12" s="145"/>
      <c r="G12" s="145"/>
      <c r="H12" s="143" t="s">
        <v>185</v>
      </c>
      <c r="I12" s="109"/>
      <c r="K12" t="s">
        <v>188</v>
      </c>
      <c r="L12" t="s">
        <v>190</v>
      </c>
      <c r="O12" s="17"/>
      <c r="P12" s="17"/>
      <c r="Q12" s="17">
        <v>18</v>
      </c>
      <c r="R12" s="17"/>
      <c r="S12">
        <v>9</v>
      </c>
      <c r="T12" s="17">
        <v>9</v>
      </c>
      <c r="V12">
        <v>9</v>
      </c>
    </row>
    <row r="13" spans="2:22" x14ac:dyDescent="0.3">
      <c r="B13" s="112">
        <v>0.58333333333333404</v>
      </c>
      <c r="C13" s="146" t="s">
        <v>2</v>
      </c>
      <c r="D13" s="146"/>
      <c r="E13" s="146"/>
      <c r="F13" s="146"/>
      <c r="G13" s="146"/>
      <c r="H13" s="144"/>
      <c r="I13" s="109"/>
      <c r="K13" t="s">
        <v>189</v>
      </c>
      <c r="L13" t="s">
        <v>191</v>
      </c>
      <c r="P13">
        <v>7</v>
      </c>
      <c r="Q13">
        <v>18</v>
      </c>
      <c r="S13">
        <v>2</v>
      </c>
      <c r="T13" s="17">
        <v>23</v>
      </c>
      <c r="V13">
        <v>18</v>
      </c>
    </row>
    <row r="14" spans="2:22" x14ac:dyDescent="0.3">
      <c r="B14" s="112">
        <v>0.625000000000001</v>
      </c>
      <c r="C14" s="146"/>
      <c r="D14" s="146"/>
      <c r="E14" s="146"/>
      <c r="F14" s="146"/>
      <c r="G14" s="146"/>
      <c r="H14" s="144"/>
      <c r="I14" s="109"/>
      <c r="K14" s="17" t="s">
        <v>2</v>
      </c>
      <c r="Q14">
        <v>25</v>
      </c>
      <c r="V14">
        <v>27</v>
      </c>
    </row>
    <row r="15" spans="2:22" x14ac:dyDescent="0.3">
      <c r="B15" s="113">
        <v>0.66666666666666696</v>
      </c>
      <c r="C15" s="145" t="s">
        <v>238</v>
      </c>
      <c r="D15" s="145"/>
      <c r="E15" s="145"/>
      <c r="F15" s="145"/>
      <c r="G15" s="145"/>
      <c r="H15" s="144"/>
      <c r="I15" s="109"/>
      <c r="K15" t="s">
        <v>188</v>
      </c>
      <c r="L15" t="s">
        <v>186</v>
      </c>
      <c r="V15">
        <v>23</v>
      </c>
    </row>
    <row r="16" spans="2:22" x14ac:dyDescent="0.3">
      <c r="B16" s="112">
        <v>0.70833333333333404</v>
      </c>
      <c r="C16" s="139" t="s">
        <v>26</v>
      </c>
      <c r="D16" s="147" t="s">
        <v>2</v>
      </c>
      <c r="E16" s="147"/>
      <c r="F16" s="147"/>
      <c r="G16" s="139" t="s">
        <v>26</v>
      </c>
      <c r="H16" s="114" t="s">
        <v>97</v>
      </c>
      <c r="I16" s="109"/>
      <c r="K16" t="s">
        <v>189</v>
      </c>
      <c r="L16" t="s">
        <v>187</v>
      </c>
    </row>
    <row r="17" spans="2:12" x14ac:dyDescent="0.3">
      <c r="B17" s="112">
        <v>0.750000000000001</v>
      </c>
      <c r="C17" s="139"/>
      <c r="D17" s="147"/>
      <c r="E17" s="147"/>
      <c r="F17" s="147"/>
      <c r="G17" s="139"/>
      <c r="I17" s="109"/>
      <c r="K17" s="17" t="s">
        <v>3</v>
      </c>
    </row>
    <row r="18" spans="2:12" x14ac:dyDescent="0.3">
      <c r="B18" s="112">
        <v>0.79166666666666696</v>
      </c>
      <c r="C18" s="139"/>
      <c r="D18" s="147"/>
      <c r="E18" s="147"/>
      <c r="F18" s="147"/>
      <c r="G18" s="139"/>
      <c r="H18" s="139" t="s">
        <v>25</v>
      </c>
      <c r="I18" s="109"/>
      <c r="K18" t="s">
        <v>199</v>
      </c>
      <c r="L18" t="s">
        <v>197</v>
      </c>
    </row>
    <row r="19" spans="2:12" x14ac:dyDescent="0.3">
      <c r="B19" s="112">
        <v>0.83333333333333404</v>
      </c>
      <c r="C19" s="139"/>
      <c r="D19" s="147"/>
      <c r="E19" s="147"/>
      <c r="F19" s="147"/>
      <c r="G19" s="139"/>
      <c r="H19" s="139"/>
      <c r="I19" s="109"/>
      <c r="K19" t="s">
        <v>200</v>
      </c>
      <c r="L19" t="s">
        <v>198</v>
      </c>
    </row>
    <row r="20" spans="2:12" x14ac:dyDescent="0.3">
      <c r="B20" s="113">
        <v>0.875000000000001</v>
      </c>
      <c r="C20" s="145" t="s">
        <v>41</v>
      </c>
      <c r="D20" s="145"/>
      <c r="E20" s="145"/>
      <c r="F20" s="145"/>
      <c r="G20" s="145"/>
      <c r="H20" s="145"/>
      <c r="I20" s="109"/>
      <c r="K20" t="s">
        <v>201</v>
      </c>
      <c r="L20" t="s">
        <v>202</v>
      </c>
    </row>
    <row r="21" spans="2:12" x14ac:dyDescent="0.3">
      <c r="B21" s="110">
        <v>0.91666666666666796</v>
      </c>
      <c r="C21" s="118" t="s">
        <v>239</v>
      </c>
      <c r="D21" s="123"/>
      <c r="E21" s="123"/>
      <c r="F21" s="123"/>
      <c r="G21" s="118" t="s">
        <v>239</v>
      </c>
      <c r="H21" s="79"/>
      <c r="I21" s="109"/>
      <c r="K21" t="s">
        <v>244</v>
      </c>
      <c r="L21" t="s">
        <v>245</v>
      </c>
    </row>
    <row r="22" spans="2:12" x14ac:dyDescent="0.3">
      <c r="B22" s="110">
        <v>0.95833333333333504</v>
      </c>
      <c r="C22" s="142" t="s">
        <v>95</v>
      </c>
      <c r="D22" s="142"/>
      <c r="E22" s="142"/>
      <c r="F22" s="142"/>
      <c r="G22" s="142"/>
    </row>
    <row r="23" spans="2:12" x14ac:dyDescent="0.3">
      <c r="K23" t="s">
        <v>251</v>
      </c>
    </row>
    <row r="24" spans="2:12" x14ac:dyDescent="0.3">
      <c r="K24" t="s">
        <v>252</v>
      </c>
    </row>
    <row r="25" spans="2:12" x14ac:dyDescent="0.3">
      <c r="K25" t="s">
        <v>253</v>
      </c>
    </row>
  </sheetData>
  <mergeCells count="17">
    <mergeCell ref="C22:G22"/>
    <mergeCell ref="H12:H15"/>
    <mergeCell ref="C6:H6"/>
    <mergeCell ref="C20:H20"/>
    <mergeCell ref="C5:H5"/>
    <mergeCell ref="C7:H9"/>
    <mergeCell ref="D16:F19"/>
    <mergeCell ref="C15:G15"/>
    <mergeCell ref="C13:G14"/>
    <mergeCell ref="C10:H10"/>
    <mergeCell ref="C12:G12"/>
    <mergeCell ref="C11:H11"/>
    <mergeCell ref="C16:C19"/>
    <mergeCell ref="G16:G19"/>
    <mergeCell ref="H18:H19"/>
    <mergeCell ref="B1:H2"/>
    <mergeCell ref="C4:H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242-F6FD-4240-8881-ADCF447DCF9B}">
  <dimension ref="B1:L21"/>
  <sheetViews>
    <sheetView workbookViewId="0">
      <selection activeCell="D4" sqref="D4:G7"/>
    </sheetView>
  </sheetViews>
  <sheetFormatPr defaultRowHeight="16.5" x14ac:dyDescent="0.3"/>
  <cols>
    <col min="12" max="12" width="10.375" bestFit="1" customWidth="1"/>
  </cols>
  <sheetData>
    <row r="1" spans="2:12" ht="17.25" thickBot="1" x14ac:dyDescent="0.35">
      <c r="C1" s="79"/>
      <c r="D1" s="79"/>
      <c r="E1" s="79"/>
      <c r="F1" s="79"/>
    </row>
    <row r="2" spans="2:12" x14ac:dyDescent="0.3">
      <c r="B2" s="80"/>
      <c r="C2" s="81" t="s">
        <v>93</v>
      </c>
      <c r="D2" s="81" t="s">
        <v>94</v>
      </c>
      <c r="E2" s="81" t="s">
        <v>43</v>
      </c>
      <c r="F2" s="81" t="s">
        <v>45</v>
      </c>
      <c r="G2" s="81" t="s">
        <v>60</v>
      </c>
      <c r="H2" s="81" t="s">
        <v>86</v>
      </c>
      <c r="I2" s="82" t="s">
        <v>87</v>
      </c>
    </row>
    <row r="3" spans="2:12" x14ac:dyDescent="0.3">
      <c r="B3" s="83">
        <v>0.16666666666666666</v>
      </c>
      <c r="C3" s="149"/>
      <c r="D3" s="142" t="s">
        <v>31</v>
      </c>
      <c r="E3" s="142"/>
      <c r="F3" s="142"/>
      <c r="G3" s="142"/>
      <c r="H3" s="148"/>
      <c r="I3" s="159"/>
      <c r="K3" s="79" t="s">
        <v>182</v>
      </c>
    </row>
    <row r="4" spans="2:12" ht="17.45" customHeight="1" x14ac:dyDescent="0.3">
      <c r="B4" s="83">
        <v>0.20833333333333334</v>
      </c>
      <c r="C4" s="149"/>
      <c r="D4" s="156" t="s">
        <v>181</v>
      </c>
      <c r="E4" s="156"/>
      <c r="F4" s="156"/>
      <c r="G4" s="156"/>
      <c r="H4" s="148"/>
      <c r="I4" s="159"/>
      <c r="K4" s="17" t="s">
        <v>183</v>
      </c>
    </row>
    <row r="5" spans="2:12" x14ac:dyDescent="0.3">
      <c r="B5" s="83">
        <v>0.25</v>
      </c>
      <c r="C5" s="149"/>
      <c r="D5" s="156"/>
      <c r="E5" s="156"/>
      <c r="F5" s="156"/>
      <c r="G5" s="156"/>
      <c r="H5" s="148"/>
      <c r="I5" s="159"/>
      <c r="K5" t="s">
        <v>194</v>
      </c>
    </row>
    <row r="6" spans="2:12" x14ac:dyDescent="0.3">
      <c r="B6" s="83">
        <v>0.29166666666666702</v>
      </c>
      <c r="C6" s="149"/>
      <c r="D6" s="156"/>
      <c r="E6" s="156"/>
      <c r="F6" s="156"/>
      <c r="G6" s="156"/>
      <c r="H6" s="148"/>
      <c r="I6" s="159"/>
    </row>
    <row r="7" spans="2:12" x14ac:dyDescent="0.3">
      <c r="B7" s="83">
        <v>0.33333333333333398</v>
      </c>
      <c r="C7" s="84" t="s">
        <v>31</v>
      </c>
      <c r="D7" s="156"/>
      <c r="E7" s="156"/>
      <c r="F7" s="156"/>
      <c r="G7" s="156"/>
      <c r="H7" s="84" t="s">
        <v>31</v>
      </c>
      <c r="I7" s="150"/>
    </row>
    <row r="8" spans="2:12" x14ac:dyDescent="0.3">
      <c r="B8" s="83">
        <v>0.375</v>
      </c>
      <c r="C8" s="153" t="s">
        <v>151</v>
      </c>
      <c r="D8" s="153"/>
      <c r="E8" s="153"/>
      <c r="F8" s="153"/>
      <c r="G8" s="153"/>
      <c r="H8" s="153"/>
      <c r="I8" s="150"/>
      <c r="K8" s="17" t="s">
        <v>192</v>
      </c>
    </row>
    <row r="9" spans="2:12" x14ac:dyDescent="0.3">
      <c r="B9" s="83">
        <v>0.41666666666666702</v>
      </c>
      <c r="C9" s="160" t="s">
        <v>2</v>
      </c>
      <c r="D9" s="160"/>
      <c r="E9" s="149"/>
      <c r="F9" s="160" t="s">
        <v>2</v>
      </c>
      <c r="G9" s="160"/>
      <c r="H9" s="85"/>
      <c r="I9" s="150"/>
      <c r="K9" t="s">
        <v>188</v>
      </c>
      <c r="L9" t="s">
        <v>193</v>
      </c>
    </row>
    <row r="10" spans="2:12" x14ac:dyDescent="0.3">
      <c r="B10" s="83">
        <v>0.45833333333333398</v>
      </c>
      <c r="C10" s="160"/>
      <c r="D10" s="160"/>
      <c r="E10" s="149"/>
      <c r="F10" s="160"/>
      <c r="G10" s="160"/>
      <c r="H10" s="86" t="s">
        <v>1</v>
      </c>
      <c r="I10" s="150"/>
      <c r="K10" t="s">
        <v>189</v>
      </c>
      <c r="L10" t="s">
        <v>193</v>
      </c>
    </row>
    <row r="11" spans="2:12" x14ac:dyDescent="0.3">
      <c r="B11" s="83">
        <v>0.5</v>
      </c>
      <c r="C11" s="148" t="s">
        <v>1</v>
      </c>
      <c r="D11" s="148"/>
      <c r="E11" s="149"/>
      <c r="F11" s="148" t="s">
        <v>1</v>
      </c>
      <c r="G11" s="148"/>
      <c r="H11" s="87" t="s">
        <v>152</v>
      </c>
      <c r="I11" s="150"/>
      <c r="K11" s="17" t="s">
        <v>175</v>
      </c>
    </row>
    <row r="12" spans="2:12" x14ac:dyDescent="0.3">
      <c r="B12" s="83">
        <v>0.54166666666666696</v>
      </c>
      <c r="C12" s="153" t="s">
        <v>152</v>
      </c>
      <c r="D12" s="153"/>
      <c r="E12" s="149"/>
      <c r="F12" s="153" t="s">
        <v>152</v>
      </c>
      <c r="G12" s="153"/>
      <c r="H12" s="157" t="s">
        <v>185</v>
      </c>
      <c r="I12" s="150"/>
      <c r="K12" t="s">
        <v>188</v>
      </c>
      <c r="L12" t="s">
        <v>190</v>
      </c>
    </row>
    <row r="13" spans="2:12" x14ac:dyDescent="0.3">
      <c r="B13" s="83">
        <v>0.58333333333333404</v>
      </c>
      <c r="C13" s="155" t="s">
        <v>176</v>
      </c>
      <c r="D13" s="155"/>
      <c r="E13" s="149"/>
      <c r="F13" s="155" t="s">
        <v>176</v>
      </c>
      <c r="G13" s="155"/>
      <c r="H13" s="158"/>
      <c r="I13" s="150"/>
      <c r="K13" t="s">
        <v>189</v>
      </c>
      <c r="L13" t="s">
        <v>191</v>
      </c>
    </row>
    <row r="14" spans="2:12" x14ac:dyDescent="0.3">
      <c r="B14" s="83">
        <v>0.625000000000001</v>
      </c>
      <c r="C14" s="160" t="s">
        <v>2</v>
      </c>
      <c r="D14" s="160"/>
      <c r="E14" s="149"/>
      <c r="F14" s="160" t="s">
        <v>2</v>
      </c>
      <c r="G14" s="160"/>
      <c r="H14" s="158"/>
      <c r="I14" s="150"/>
      <c r="K14" s="17" t="s">
        <v>184</v>
      </c>
    </row>
    <row r="15" spans="2:12" x14ac:dyDescent="0.3">
      <c r="B15" s="83">
        <v>0.66666666666666696</v>
      </c>
      <c r="C15" s="160"/>
      <c r="D15" s="160"/>
      <c r="E15" s="149"/>
      <c r="F15" s="160"/>
      <c r="G15" s="160"/>
      <c r="H15" s="158"/>
      <c r="I15" s="150"/>
      <c r="K15" t="s">
        <v>188</v>
      </c>
      <c r="L15" t="s">
        <v>186</v>
      </c>
    </row>
    <row r="16" spans="2:12" x14ac:dyDescent="0.3">
      <c r="B16" s="83">
        <v>0.70833333333333404</v>
      </c>
      <c r="C16" s="139" t="s">
        <v>26</v>
      </c>
      <c r="D16" s="88"/>
      <c r="E16" s="149"/>
      <c r="F16" s="88"/>
      <c r="G16" s="139" t="s">
        <v>26</v>
      </c>
      <c r="H16" s="86" t="s">
        <v>178</v>
      </c>
      <c r="I16" s="150"/>
      <c r="K16" t="s">
        <v>189</v>
      </c>
      <c r="L16" t="s">
        <v>187</v>
      </c>
    </row>
    <row r="17" spans="2:12" x14ac:dyDescent="0.3">
      <c r="B17" s="83">
        <v>0.750000000000001</v>
      </c>
      <c r="C17" s="139"/>
      <c r="D17" s="87" t="s">
        <v>179</v>
      </c>
      <c r="E17" s="149"/>
      <c r="F17" s="87" t="s">
        <v>179</v>
      </c>
      <c r="G17" s="139"/>
      <c r="H17" s="87" t="s">
        <v>179</v>
      </c>
      <c r="I17" s="150"/>
      <c r="K17" s="17" t="s">
        <v>196</v>
      </c>
    </row>
    <row r="18" spans="2:12" x14ac:dyDescent="0.3">
      <c r="B18" s="83">
        <v>0.79166666666666696</v>
      </c>
      <c r="C18" s="139"/>
      <c r="D18" s="158" t="s">
        <v>184</v>
      </c>
      <c r="E18" s="149"/>
      <c r="F18" s="158" t="s">
        <v>184</v>
      </c>
      <c r="G18" s="139"/>
      <c r="H18" s="139" t="s">
        <v>177</v>
      </c>
      <c r="I18" s="150"/>
      <c r="K18" t="s">
        <v>199</v>
      </c>
      <c r="L18" t="s">
        <v>197</v>
      </c>
    </row>
    <row r="19" spans="2:12" x14ac:dyDescent="0.3">
      <c r="B19" s="83">
        <v>0.83333333333333404</v>
      </c>
      <c r="C19" s="139"/>
      <c r="D19" s="158"/>
      <c r="E19" s="149"/>
      <c r="F19" s="158"/>
      <c r="G19" s="139"/>
      <c r="H19" s="139"/>
      <c r="I19" s="150"/>
      <c r="K19" t="s">
        <v>200</v>
      </c>
      <c r="L19" t="s">
        <v>198</v>
      </c>
    </row>
    <row r="20" spans="2:12" x14ac:dyDescent="0.3">
      <c r="B20" s="83">
        <v>0.875000000000001</v>
      </c>
      <c r="C20" s="87" t="s">
        <v>97</v>
      </c>
      <c r="D20" s="149"/>
      <c r="E20" s="149"/>
      <c r="F20" s="149"/>
      <c r="G20" s="87" t="s">
        <v>97</v>
      </c>
      <c r="H20" s="149"/>
      <c r="I20" s="150"/>
      <c r="K20" t="s">
        <v>201</v>
      </c>
      <c r="L20" t="s">
        <v>202</v>
      </c>
    </row>
    <row r="21" spans="2:12" ht="17.25" thickBot="1" x14ac:dyDescent="0.35">
      <c r="B21" s="89">
        <v>0.91666666666666796</v>
      </c>
      <c r="C21" s="154" t="s">
        <v>95</v>
      </c>
      <c r="D21" s="154"/>
      <c r="E21" s="154"/>
      <c r="F21" s="154"/>
      <c r="G21" s="154"/>
      <c r="H21" s="151"/>
      <c r="I21" s="152"/>
    </row>
  </sheetData>
  <mergeCells count="26">
    <mergeCell ref="D3:G3"/>
    <mergeCell ref="D18:D19"/>
    <mergeCell ref="F18:F19"/>
    <mergeCell ref="E9:E19"/>
    <mergeCell ref="C8:H8"/>
    <mergeCell ref="C3:C6"/>
    <mergeCell ref="H3:I6"/>
    <mergeCell ref="I7:I19"/>
    <mergeCell ref="C9:D10"/>
    <mergeCell ref="F9:G10"/>
    <mergeCell ref="C14:D15"/>
    <mergeCell ref="F14:G15"/>
    <mergeCell ref="C11:D11"/>
    <mergeCell ref="F11:G11"/>
    <mergeCell ref="F12:G12"/>
    <mergeCell ref="C13:D13"/>
    <mergeCell ref="D4:G7"/>
    <mergeCell ref="C16:C19"/>
    <mergeCell ref="G16:G19"/>
    <mergeCell ref="H12:H15"/>
    <mergeCell ref="H18:H19"/>
    <mergeCell ref="H20:I21"/>
    <mergeCell ref="C12:D12"/>
    <mergeCell ref="C21:G21"/>
    <mergeCell ref="D20:F20"/>
    <mergeCell ref="F13:G1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12월</vt:lpstr>
      <vt:lpstr>11월</vt:lpstr>
      <vt:lpstr>10월</vt:lpstr>
      <vt:lpstr>9월</vt:lpstr>
      <vt:lpstr>8월</vt:lpstr>
      <vt:lpstr>7월</vt:lpstr>
      <vt:lpstr>상반기 리뷰</vt:lpstr>
      <vt:lpstr>12월 Daily schedule (2)</vt:lpstr>
      <vt:lpstr>11월 Daily schedule</vt:lpstr>
      <vt:lpstr>9월 Daily Schedule</vt:lpstr>
      <vt:lpstr>운동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김태우</cp:lastModifiedBy>
  <dcterms:created xsi:type="dcterms:W3CDTF">2018-08-01T12:49:02Z</dcterms:created>
  <dcterms:modified xsi:type="dcterms:W3CDTF">2018-12-21T03:47:15Z</dcterms:modified>
</cp:coreProperties>
</file>