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4" i="1" l="1"/>
  <c r="I25" i="1" s="1"/>
  <c r="I17" i="1"/>
  <c r="I13" i="1"/>
  <c r="I4" i="1"/>
  <c r="I30" i="1" s="1"/>
  <c r="I3" i="1"/>
  <c r="C24" i="1"/>
  <c r="C25" i="1" s="1"/>
  <c r="D24" i="1"/>
  <c r="D25" i="1" s="1"/>
  <c r="E24" i="1"/>
  <c r="E25" i="1" s="1"/>
  <c r="F24" i="1"/>
  <c r="G24" i="1"/>
  <c r="G25" i="1" s="1"/>
  <c r="H24" i="1"/>
  <c r="H25" i="1" s="1"/>
  <c r="F25" i="1"/>
  <c r="B24" i="1"/>
  <c r="B25" i="1" s="1"/>
  <c r="C4" i="1"/>
  <c r="C7" i="1" s="1"/>
  <c r="C13" i="1"/>
  <c r="D13" i="1"/>
  <c r="E13" i="1"/>
  <c r="F13" i="1"/>
  <c r="G13" i="1"/>
  <c r="H13" i="1"/>
  <c r="B13" i="1"/>
  <c r="C17" i="1"/>
  <c r="D17" i="1"/>
  <c r="E17" i="1"/>
  <c r="F17" i="1"/>
  <c r="G17" i="1"/>
  <c r="H17" i="1"/>
  <c r="D4" i="1"/>
  <c r="D7" i="1" s="1"/>
  <c r="E4" i="1"/>
  <c r="E5" i="1" s="1"/>
  <c r="E6" i="1" s="1"/>
  <c r="F4" i="1"/>
  <c r="F5" i="1" s="1"/>
  <c r="F6" i="1" s="1"/>
  <c r="G4" i="1"/>
  <c r="G7" i="1" s="1"/>
  <c r="H4" i="1"/>
  <c r="H7" i="1" s="1"/>
  <c r="C3" i="1"/>
  <c r="D3" i="1"/>
  <c r="E3" i="1"/>
  <c r="F3" i="1"/>
  <c r="G3" i="1"/>
  <c r="H3" i="1"/>
  <c r="B17" i="1"/>
  <c r="B4" i="1"/>
  <c r="B5" i="1" s="1"/>
  <c r="B6" i="1" s="1"/>
  <c r="B3" i="1"/>
  <c r="H20" i="1" l="1"/>
  <c r="H22" i="1" s="1"/>
  <c r="H23" i="1" s="1"/>
  <c r="D20" i="1"/>
  <c r="D22" i="1" s="1"/>
  <c r="D23" i="1" s="1"/>
  <c r="D26" i="1" s="1"/>
  <c r="G9" i="1"/>
  <c r="G10" i="1" s="1"/>
  <c r="G20" i="1"/>
  <c r="G22" i="1" s="1"/>
  <c r="G23" i="1" s="1"/>
  <c r="G26" i="1" s="1"/>
  <c r="G27" i="1" s="1"/>
  <c r="G11" i="1"/>
  <c r="G12" i="1" s="1"/>
  <c r="F9" i="1"/>
  <c r="F10" i="1" s="1"/>
  <c r="F11" i="1" s="1"/>
  <c r="F12" i="1" s="1"/>
  <c r="F20" i="1"/>
  <c r="F22" i="1" s="1"/>
  <c r="F23" i="1" s="1"/>
  <c r="F26" i="1" s="1"/>
  <c r="F27" i="1" s="1"/>
  <c r="E20" i="1"/>
  <c r="E22" i="1" s="1"/>
  <c r="E23" i="1" s="1"/>
  <c r="E26" i="1" s="1"/>
  <c r="E27" i="1" s="1"/>
  <c r="B30" i="1"/>
  <c r="F28" i="1"/>
  <c r="C20" i="1"/>
  <c r="C22" i="1" s="1"/>
  <c r="C23" i="1" s="1"/>
  <c r="B14" i="1"/>
  <c r="I20" i="1"/>
  <c r="I22" i="1" s="1"/>
  <c r="I23" i="1" s="1"/>
  <c r="I26" i="1" s="1"/>
  <c r="I27" i="1" s="1"/>
  <c r="B9" i="1"/>
  <c r="B10" i="1" s="1"/>
  <c r="B11" i="1" s="1"/>
  <c r="B12" i="1" s="1"/>
  <c r="B20" i="1"/>
  <c r="B22" i="1" s="1"/>
  <c r="B23" i="1" s="1"/>
  <c r="B28" i="1"/>
  <c r="E28" i="1"/>
  <c r="E29" i="1" s="1"/>
  <c r="I18" i="1"/>
  <c r="I28" i="1"/>
  <c r="I7" i="1"/>
  <c r="H26" i="1"/>
  <c r="H32" i="1"/>
  <c r="H28" i="1"/>
  <c r="H29" i="1" s="1"/>
  <c r="H30" i="1"/>
  <c r="H27" i="1"/>
  <c r="G28" i="1"/>
  <c r="G29" i="1"/>
  <c r="G30" i="1"/>
  <c r="G32" i="1"/>
  <c r="F32" i="1"/>
  <c r="F29" i="1"/>
  <c r="F30" i="1"/>
  <c r="E30" i="1"/>
  <c r="E32" i="1"/>
  <c r="D28" i="1"/>
  <c r="D29" i="1" s="1"/>
  <c r="D27" i="1"/>
  <c r="D32" i="1"/>
  <c r="D30" i="1"/>
  <c r="I29" i="1"/>
  <c r="I9" i="1"/>
  <c r="I10" i="1" s="1"/>
  <c r="I11" i="1" s="1"/>
  <c r="I32" i="1"/>
  <c r="I5" i="1"/>
  <c r="I6" i="1" s="1"/>
  <c r="I14" i="1"/>
  <c r="C28" i="1"/>
  <c r="C29" i="1" s="1"/>
  <c r="C32" i="1"/>
  <c r="C30" i="1"/>
  <c r="C26" i="1"/>
  <c r="C27" i="1" s="1"/>
  <c r="F14" i="1"/>
  <c r="B32" i="1"/>
  <c r="B33" i="1" s="1"/>
  <c r="B31" i="1" s="1"/>
  <c r="E14" i="1"/>
  <c r="H14" i="1"/>
  <c r="D14" i="1"/>
  <c r="B26" i="1"/>
  <c r="H18" i="1"/>
  <c r="D18" i="1"/>
  <c r="G14" i="1"/>
  <c r="C18" i="1"/>
  <c r="C14" i="1"/>
  <c r="B18" i="1"/>
  <c r="F18" i="1"/>
  <c r="F7" i="1"/>
  <c r="E9" i="1"/>
  <c r="G18" i="1"/>
  <c r="H5" i="1"/>
  <c r="H6" i="1" s="1"/>
  <c r="G5" i="1"/>
  <c r="G6" i="1" s="1"/>
  <c r="E7" i="1"/>
  <c r="H9" i="1"/>
  <c r="H10" i="1" s="1"/>
  <c r="H11" i="1" s="1"/>
  <c r="H12" i="1" s="1"/>
  <c r="D9" i="1"/>
  <c r="D5" i="1"/>
  <c r="D6" i="1" s="1"/>
  <c r="E18" i="1"/>
  <c r="C9" i="1"/>
  <c r="C5" i="1"/>
  <c r="C6" i="1" s="1"/>
  <c r="B7" i="1"/>
  <c r="B15" i="1" l="1"/>
  <c r="B16" i="1" s="1"/>
  <c r="H15" i="1"/>
  <c r="H16" i="1" s="1"/>
  <c r="H33" i="1"/>
  <c r="G15" i="1"/>
  <c r="G16" i="1" s="1"/>
  <c r="G33" i="1"/>
  <c r="F15" i="1"/>
  <c r="F16" i="1" s="1"/>
  <c r="F33" i="1"/>
  <c r="E15" i="1"/>
  <c r="E16" i="1" s="1"/>
  <c r="E33" i="1"/>
  <c r="D15" i="1"/>
  <c r="D16" i="1"/>
  <c r="D33" i="1"/>
  <c r="I33" i="1"/>
  <c r="I12" i="1"/>
  <c r="I15" i="1"/>
  <c r="I16" i="1" s="1"/>
  <c r="C33" i="1"/>
  <c r="B29" i="1"/>
  <c r="B35" i="1" s="1"/>
  <c r="B27" i="1"/>
  <c r="B34" i="1" s="1"/>
  <c r="D10" i="1"/>
  <c r="D11" i="1" s="1"/>
  <c r="D12" i="1" s="1"/>
  <c r="E10" i="1"/>
  <c r="E11" i="1" s="1"/>
  <c r="E12" i="1" s="1"/>
  <c r="C10" i="1"/>
  <c r="C11" i="1" s="1"/>
  <c r="C12" i="1" s="1"/>
  <c r="C15" i="1"/>
  <c r="C16" i="1" s="1"/>
  <c r="I35" i="1" l="1"/>
  <c r="I31" i="1"/>
  <c r="I34" i="1" s="1"/>
  <c r="H35" i="1"/>
  <c r="H31" i="1"/>
  <c r="H34" i="1" s="1"/>
  <c r="E35" i="1"/>
  <c r="E31" i="1"/>
  <c r="E34" i="1" s="1"/>
  <c r="G35" i="1"/>
  <c r="G31" i="1"/>
  <c r="G34" i="1" s="1"/>
  <c r="F35" i="1"/>
  <c r="F31" i="1"/>
  <c r="F34" i="1" s="1"/>
  <c r="D35" i="1"/>
  <c r="D31" i="1"/>
  <c r="D34" i="1" s="1"/>
  <c r="C35" i="1"/>
  <c r="C31" i="1"/>
  <c r="C34" i="1" s="1"/>
</calcChain>
</file>

<file path=xl/sharedStrings.xml><?xml version="1.0" encoding="utf-8"?>
<sst xmlns="http://schemas.openxmlformats.org/spreadsheetml/2006/main" count="71" uniqueCount="57">
  <si>
    <t>d</t>
  </si>
  <si>
    <t>C</t>
  </si>
  <si>
    <t>D</t>
  </si>
  <si>
    <t>k</t>
  </si>
  <si>
    <t>W</t>
  </si>
  <si>
    <t>hooks</t>
  </si>
  <si>
    <t>sigma a</t>
  </si>
  <si>
    <r>
      <t>S</t>
    </r>
    <r>
      <rPr>
        <b/>
        <sz val="8"/>
        <color theme="1"/>
        <rFont val="Calibri"/>
        <family val="2"/>
        <scheme val="minor"/>
      </rPr>
      <t>ut</t>
    </r>
  </si>
  <si>
    <r>
      <t>S</t>
    </r>
    <r>
      <rPr>
        <b/>
        <sz val="8"/>
        <color theme="1"/>
        <rFont val="Calibri"/>
        <family val="2"/>
        <scheme val="minor"/>
      </rPr>
      <t>sy</t>
    </r>
  </si>
  <si>
    <r>
      <t>S</t>
    </r>
    <r>
      <rPr>
        <b/>
        <sz val="8"/>
        <color theme="1"/>
        <rFont val="Calibri"/>
        <family val="2"/>
        <scheme val="minor"/>
      </rPr>
      <t>se</t>
    </r>
  </si>
  <si>
    <r>
      <t>S</t>
    </r>
    <r>
      <rPr>
        <b/>
        <sz val="8"/>
        <color theme="1"/>
        <rFont val="Calibri"/>
        <family val="2"/>
        <scheme val="minor"/>
      </rPr>
      <t>su</t>
    </r>
  </si>
  <si>
    <r>
      <t>N</t>
    </r>
    <r>
      <rPr>
        <b/>
        <sz val="8"/>
        <color theme="1"/>
        <rFont val="Calibri"/>
        <family val="2"/>
        <scheme val="minor"/>
      </rPr>
      <t>a</t>
    </r>
  </si>
  <si>
    <r>
      <t>n</t>
    </r>
    <r>
      <rPr>
        <b/>
        <sz val="8"/>
        <color theme="1"/>
        <rFont val="Calibri"/>
        <family val="2"/>
        <scheme val="minor"/>
      </rPr>
      <t>f</t>
    </r>
  </si>
  <si>
    <r>
      <t>f</t>
    </r>
    <r>
      <rPr>
        <b/>
        <sz val="8"/>
        <color theme="1"/>
        <rFont val="Calibri"/>
        <family val="2"/>
        <scheme val="minor"/>
      </rPr>
      <t>n</t>
    </r>
  </si>
  <si>
    <r>
      <t>r</t>
    </r>
    <r>
      <rPr>
        <b/>
        <sz val="8"/>
        <color theme="1"/>
        <rFont val="Calibri"/>
        <family val="2"/>
        <scheme val="minor"/>
      </rPr>
      <t>1</t>
    </r>
  </si>
  <si>
    <r>
      <t>r</t>
    </r>
    <r>
      <rPr>
        <b/>
        <sz val="8"/>
        <color theme="1"/>
        <rFont val="Calibri"/>
        <family val="2"/>
        <scheme val="minor"/>
      </rPr>
      <t>2</t>
    </r>
  </si>
  <si>
    <r>
      <t>t</t>
    </r>
    <r>
      <rPr>
        <b/>
        <sz val="8"/>
        <color theme="1"/>
        <rFont val="Calibri"/>
        <family val="2"/>
        <scheme val="minor"/>
      </rPr>
      <t>i(min)</t>
    </r>
  </si>
  <si>
    <r>
      <t>t</t>
    </r>
    <r>
      <rPr>
        <b/>
        <sz val="8"/>
        <color theme="1"/>
        <rFont val="Calibri"/>
        <family val="2"/>
        <scheme val="minor"/>
      </rPr>
      <t>a</t>
    </r>
  </si>
  <si>
    <r>
      <t>t</t>
    </r>
    <r>
      <rPr>
        <b/>
        <sz val="8"/>
        <color theme="1"/>
        <rFont val="Calibri"/>
        <family val="2"/>
        <scheme val="minor"/>
      </rPr>
      <t>m</t>
    </r>
  </si>
  <si>
    <r>
      <t>K</t>
    </r>
    <r>
      <rPr>
        <b/>
        <sz val="8"/>
        <color theme="1"/>
        <rFont val="Calibri"/>
        <family val="2"/>
        <scheme val="minor"/>
      </rPr>
      <t>B</t>
    </r>
  </si>
  <si>
    <r>
      <t>t</t>
    </r>
    <r>
      <rPr>
        <b/>
        <sz val="8"/>
        <color theme="1"/>
        <rFont val="Calibri"/>
        <family val="2"/>
        <scheme val="minor"/>
      </rPr>
      <t>(min)</t>
    </r>
  </si>
  <si>
    <r>
      <t>N</t>
    </r>
    <r>
      <rPr>
        <b/>
        <sz val="8"/>
        <color theme="1"/>
        <rFont val="Calibri"/>
        <family val="2"/>
        <scheme val="minor"/>
      </rPr>
      <t>b</t>
    </r>
  </si>
  <si>
    <r>
      <t>K</t>
    </r>
    <r>
      <rPr>
        <b/>
        <sz val="8"/>
        <color theme="1"/>
        <rFont val="Calibri"/>
        <family val="2"/>
        <scheme val="minor"/>
      </rPr>
      <t>A</t>
    </r>
  </si>
  <si>
    <r>
      <t>C</t>
    </r>
    <r>
      <rPr>
        <b/>
        <sz val="8"/>
        <color theme="1"/>
        <rFont val="Calibri"/>
        <family val="2"/>
        <scheme val="minor"/>
      </rPr>
      <t>2</t>
    </r>
  </si>
  <si>
    <r>
      <t>C</t>
    </r>
    <r>
      <rPr>
        <b/>
        <sz val="8"/>
        <color theme="1"/>
        <rFont val="Calibri"/>
        <family val="2"/>
        <scheme val="minor"/>
      </rPr>
      <t>1</t>
    </r>
  </si>
  <si>
    <t>sigma m</t>
  </si>
  <si>
    <r>
      <t>S</t>
    </r>
    <r>
      <rPr>
        <b/>
        <sz val="8"/>
        <color theme="1"/>
        <rFont val="Calibri"/>
        <family val="2"/>
        <scheme val="minor"/>
      </rPr>
      <t>sy(torsion)</t>
    </r>
  </si>
  <si>
    <r>
      <t>S</t>
    </r>
    <r>
      <rPr>
        <b/>
        <sz val="9"/>
        <color theme="1"/>
        <rFont val="Calibri"/>
        <family val="2"/>
        <scheme val="minor"/>
      </rPr>
      <t>e(bending)</t>
    </r>
  </si>
  <si>
    <r>
      <t>S</t>
    </r>
    <r>
      <rPr>
        <b/>
        <sz val="8"/>
        <color theme="1"/>
        <rFont val="Calibri"/>
        <family val="2"/>
        <scheme val="minor"/>
      </rPr>
      <t>y(bending)</t>
    </r>
  </si>
  <si>
    <r>
      <t>n</t>
    </r>
    <r>
      <rPr>
        <b/>
        <sz val="8"/>
        <color theme="1"/>
        <rFont val="Calibri"/>
        <family val="2"/>
        <scheme val="minor"/>
      </rPr>
      <t>(bending)</t>
    </r>
  </si>
  <si>
    <r>
      <t>n</t>
    </r>
    <r>
      <rPr>
        <b/>
        <sz val="8"/>
        <color theme="1"/>
        <rFont val="Calibri"/>
        <family val="2"/>
        <scheme val="minor"/>
      </rPr>
      <t>(torsion)</t>
    </r>
  </si>
  <si>
    <r>
      <t>S</t>
    </r>
    <r>
      <rPr>
        <b/>
        <sz val="8"/>
        <color theme="1"/>
        <rFont val="Calibri"/>
        <family val="2"/>
        <scheme val="minor"/>
      </rPr>
      <t>se(torsion)</t>
    </r>
  </si>
  <si>
    <r>
      <t>S</t>
    </r>
    <r>
      <rPr>
        <b/>
        <sz val="8"/>
        <color rgb="FF000000"/>
        <rFont val="Calibri"/>
        <family val="2"/>
        <scheme val="minor"/>
      </rPr>
      <t>ut</t>
    </r>
  </si>
  <si>
    <r>
      <t>S</t>
    </r>
    <r>
      <rPr>
        <b/>
        <sz val="8"/>
        <color rgb="FF000000"/>
        <rFont val="Calibri"/>
        <family val="2"/>
        <scheme val="minor"/>
      </rPr>
      <t>sy</t>
    </r>
  </si>
  <si>
    <r>
      <t>S</t>
    </r>
    <r>
      <rPr>
        <b/>
        <sz val="8"/>
        <color rgb="FF000000"/>
        <rFont val="Calibri"/>
        <family val="2"/>
        <scheme val="minor"/>
      </rPr>
      <t>se</t>
    </r>
  </si>
  <si>
    <r>
      <t>S</t>
    </r>
    <r>
      <rPr>
        <b/>
        <sz val="8"/>
        <color rgb="FF000000"/>
        <rFont val="Calibri"/>
        <family val="2"/>
        <scheme val="minor"/>
      </rPr>
      <t>su</t>
    </r>
  </si>
  <si>
    <r>
      <t>N</t>
    </r>
    <r>
      <rPr>
        <b/>
        <sz val="8"/>
        <color rgb="FF000000"/>
        <rFont val="Calibri"/>
        <family val="2"/>
        <scheme val="minor"/>
      </rPr>
      <t>b</t>
    </r>
  </si>
  <si>
    <r>
      <t>N</t>
    </r>
    <r>
      <rPr>
        <b/>
        <sz val="8"/>
        <color rgb="FF000000"/>
        <rFont val="Calibri"/>
        <family val="2"/>
        <scheme val="minor"/>
      </rPr>
      <t>a</t>
    </r>
  </si>
  <si>
    <r>
      <t>f</t>
    </r>
    <r>
      <rPr>
        <b/>
        <sz val="8"/>
        <color rgb="FF000000"/>
        <rFont val="Calibri"/>
        <family val="2"/>
        <scheme val="minor"/>
      </rPr>
      <t>n</t>
    </r>
  </si>
  <si>
    <r>
      <t>K</t>
    </r>
    <r>
      <rPr>
        <b/>
        <sz val="8"/>
        <color rgb="FF000000"/>
        <rFont val="Calibri"/>
        <family val="2"/>
        <scheme val="minor"/>
      </rPr>
      <t>B</t>
    </r>
  </si>
  <si>
    <r>
      <t>t</t>
    </r>
    <r>
      <rPr>
        <b/>
        <sz val="8"/>
        <color rgb="FF000000"/>
        <rFont val="Calibri"/>
        <family val="2"/>
        <scheme val="minor"/>
      </rPr>
      <t>a</t>
    </r>
  </si>
  <si>
    <r>
      <t>t</t>
    </r>
    <r>
      <rPr>
        <b/>
        <sz val="8"/>
        <color rgb="FF000000"/>
        <rFont val="Calibri"/>
        <family val="2"/>
        <scheme val="minor"/>
      </rPr>
      <t>m</t>
    </r>
  </si>
  <si>
    <r>
      <t>n</t>
    </r>
    <r>
      <rPr>
        <b/>
        <sz val="8"/>
        <color rgb="FF000000"/>
        <rFont val="Calibri"/>
        <family val="2"/>
        <scheme val="minor"/>
      </rPr>
      <t>f</t>
    </r>
  </si>
  <si>
    <r>
      <t>t</t>
    </r>
    <r>
      <rPr>
        <b/>
        <sz val="8"/>
        <color rgb="FF000000"/>
        <rFont val="Calibri"/>
        <family val="2"/>
        <scheme val="minor"/>
      </rPr>
      <t>i(min)</t>
    </r>
  </si>
  <si>
    <r>
      <t>t</t>
    </r>
    <r>
      <rPr>
        <b/>
        <sz val="8"/>
        <color rgb="FF000000"/>
        <rFont val="Calibri"/>
        <family val="2"/>
        <scheme val="minor"/>
      </rPr>
      <t>(min)</t>
    </r>
  </si>
  <si>
    <r>
      <t>r</t>
    </r>
    <r>
      <rPr>
        <b/>
        <sz val="8"/>
        <color rgb="FF000000"/>
        <rFont val="Calibri"/>
        <family val="2"/>
        <scheme val="minor"/>
      </rPr>
      <t>1</t>
    </r>
  </si>
  <si>
    <r>
      <t>r</t>
    </r>
    <r>
      <rPr>
        <b/>
        <sz val="8"/>
        <color rgb="FF000000"/>
        <rFont val="Calibri"/>
        <family val="2"/>
        <scheme val="minor"/>
      </rPr>
      <t>2</t>
    </r>
  </si>
  <si>
    <r>
      <t>C</t>
    </r>
    <r>
      <rPr>
        <b/>
        <sz val="8"/>
        <color rgb="FF000000"/>
        <rFont val="Calibri"/>
        <family val="2"/>
        <scheme val="minor"/>
      </rPr>
      <t>1</t>
    </r>
  </si>
  <si>
    <r>
      <t>K</t>
    </r>
    <r>
      <rPr>
        <b/>
        <sz val="8"/>
        <color rgb="FF000000"/>
        <rFont val="Calibri"/>
        <family val="2"/>
        <scheme val="minor"/>
      </rPr>
      <t>A</t>
    </r>
  </si>
  <si>
    <r>
      <t>C</t>
    </r>
    <r>
      <rPr>
        <b/>
        <sz val="8"/>
        <color rgb="FF000000"/>
        <rFont val="Calibri"/>
        <family val="2"/>
        <scheme val="minor"/>
      </rPr>
      <t>2</t>
    </r>
  </si>
  <si>
    <r>
      <t>S</t>
    </r>
    <r>
      <rPr>
        <b/>
        <sz val="8"/>
        <color rgb="FF000000"/>
        <rFont val="Calibri"/>
        <family val="2"/>
        <scheme val="minor"/>
      </rPr>
      <t>y(bending)</t>
    </r>
  </si>
  <si>
    <r>
      <t>S</t>
    </r>
    <r>
      <rPr>
        <b/>
        <sz val="9"/>
        <color rgb="FF000000"/>
        <rFont val="Calibri"/>
        <family val="2"/>
        <scheme val="minor"/>
      </rPr>
      <t>e(bending)</t>
    </r>
  </si>
  <si>
    <r>
      <t>S</t>
    </r>
    <r>
      <rPr>
        <b/>
        <sz val="8"/>
        <color rgb="FF000000"/>
        <rFont val="Calibri"/>
        <family val="2"/>
        <scheme val="minor"/>
      </rPr>
      <t>sy(torsion)</t>
    </r>
  </si>
  <si>
    <r>
      <t>S</t>
    </r>
    <r>
      <rPr>
        <b/>
        <sz val="8"/>
        <color rgb="FF000000"/>
        <rFont val="Calibri"/>
        <family val="2"/>
        <scheme val="minor"/>
      </rPr>
      <t>se(torsion)</t>
    </r>
  </si>
  <si>
    <r>
      <t>n</t>
    </r>
    <r>
      <rPr>
        <b/>
        <sz val="8"/>
        <color rgb="FF000000"/>
        <rFont val="Calibri"/>
        <family val="2"/>
        <scheme val="minor"/>
      </rPr>
      <t>(bending)</t>
    </r>
  </si>
  <si>
    <r>
      <t>n</t>
    </r>
    <r>
      <rPr>
        <b/>
        <sz val="8"/>
        <color rgb="FF000000"/>
        <rFont val="Calibri"/>
        <family val="2"/>
        <scheme val="minor"/>
      </rPr>
      <t>(torsion)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</si>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</sst>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99"/>
      <color rgb="FFCCFFCC"/>
      <color rgb="FF99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2" zoomScaleNormal="100" workbookViewId="0">
      <selection activeCell="O12" sqref="O12"/>
    </sheetView>
  </sheetViews>
  <sheetFormatPr defaultRowHeight="15" x14ac:dyDescent="0.25"/>
  <cols>
    <col min="1" max="1" width="9.140625" style="1"/>
    <col min="9" max="9" width="9.140625" style="9"/>
  </cols>
  <sheetData>
    <row r="1" spans="1:19" x14ac:dyDescent="0.25">
      <c r="A1" s="1" t="s">
        <v>0</v>
      </c>
      <c r="B1">
        <v>1.6</v>
      </c>
      <c r="C1">
        <v>1.8</v>
      </c>
      <c r="D1">
        <v>1.8</v>
      </c>
      <c r="E1">
        <v>1.4</v>
      </c>
      <c r="F1">
        <v>1.1000000000000001</v>
      </c>
      <c r="G1">
        <v>2.5</v>
      </c>
      <c r="H1">
        <v>2</v>
      </c>
      <c r="I1" s="9">
        <v>2</v>
      </c>
      <c r="J1" s="5"/>
      <c r="K1" s="12" t="s">
        <v>0</v>
      </c>
      <c r="L1" s="13">
        <v>1.6</v>
      </c>
      <c r="M1" s="13">
        <v>1.8</v>
      </c>
      <c r="N1" s="13">
        <v>1.8</v>
      </c>
      <c r="O1" s="13">
        <v>1.4</v>
      </c>
      <c r="P1" s="13">
        <v>1.1000000000000001</v>
      </c>
      <c r="Q1" s="13">
        <v>2.5</v>
      </c>
      <c r="R1" s="13">
        <v>2</v>
      </c>
      <c r="S1" s="14">
        <v>2</v>
      </c>
    </row>
    <row r="2" spans="1:19" s="3" customFormat="1" x14ac:dyDescent="0.25">
      <c r="A2" s="2" t="s">
        <v>1</v>
      </c>
      <c r="B2" s="3">
        <v>7</v>
      </c>
      <c r="C2" s="3">
        <v>8</v>
      </c>
      <c r="D2" s="3">
        <v>9</v>
      </c>
      <c r="E2" s="3">
        <v>7</v>
      </c>
      <c r="F2" s="3">
        <v>12</v>
      </c>
      <c r="G2" s="3">
        <v>11</v>
      </c>
      <c r="H2" s="3">
        <v>10</v>
      </c>
      <c r="I2" s="9">
        <v>11</v>
      </c>
      <c r="J2" s="5"/>
      <c r="K2" s="17" t="s">
        <v>43</v>
      </c>
      <c r="L2" s="19">
        <v>87.425799999999995</v>
      </c>
      <c r="M2" s="19">
        <v>77.447400000000002</v>
      </c>
      <c r="N2" s="19">
        <v>68.569199999999995</v>
      </c>
      <c r="O2" s="19">
        <v>87.425839999999994</v>
      </c>
      <c r="P2" s="19">
        <v>47.49295</v>
      </c>
      <c r="Q2" s="19">
        <v>53.685780000000001</v>
      </c>
      <c r="R2" s="19">
        <v>60.681570000000001</v>
      </c>
      <c r="S2" s="14">
        <v>53.685780000000001</v>
      </c>
    </row>
    <row r="3" spans="1:19" x14ac:dyDescent="0.25">
      <c r="A3" s="1" t="s">
        <v>2</v>
      </c>
      <c r="B3">
        <f>B1*B2</f>
        <v>11.200000000000001</v>
      </c>
      <c r="C3">
        <f t="shared" ref="C3:H3" si="0">C1*C2</f>
        <v>14.4</v>
      </c>
      <c r="D3">
        <f t="shared" si="0"/>
        <v>16.2</v>
      </c>
      <c r="E3">
        <f t="shared" si="0"/>
        <v>9.7999999999999989</v>
      </c>
      <c r="F3">
        <f t="shared" si="0"/>
        <v>13.200000000000001</v>
      </c>
      <c r="G3">
        <f t="shared" si="0"/>
        <v>27.5</v>
      </c>
      <c r="H3">
        <f t="shared" si="0"/>
        <v>20</v>
      </c>
      <c r="I3" s="9">
        <f>I1*I2</f>
        <v>22</v>
      </c>
      <c r="J3" s="5"/>
      <c r="K3" s="15" t="s">
        <v>44</v>
      </c>
      <c r="L3" s="16">
        <v>150.40100000000001</v>
      </c>
      <c r="M3" s="16">
        <v>132.69</v>
      </c>
      <c r="N3" s="16">
        <v>146.61500000000001</v>
      </c>
      <c r="O3" s="16">
        <v>196.4427</v>
      </c>
      <c r="P3" s="16">
        <v>505.08679999999998</v>
      </c>
      <c r="Q3" s="16">
        <v>90.510559999999998</v>
      </c>
      <c r="R3" s="16">
        <v>130.07689999999999</v>
      </c>
      <c r="S3" s="14">
        <v>141.4228</v>
      </c>
    </row>
    <row r="4" spans="1:19" x14ac:dyDescent="0.25">
      <c r="A4" s="1" t="s">
        <v>7</v>
      </c>
      <c r="B4">
        <f>IF(B1&lt;2.5,1/((B1^0.146)*(1/1867)),1/((B1^0.263)*(1/2065)))</f>
        <v>1743.1822718183773</v>
      </c>
      <c r="C4">
        <f>IF(C1&lt;2.5,1/((C1^0.146)*(1/1867)),1/((C1^0.263)*(1/2065)))</f>
        <v>1713.4622162874207</v>
      </c>
      <c r="D4">
        <f t="shared" ref="D4:H4" si="1">IF(D1&lt;2.5,1/((D1^0.146)*(1/1867)),1/((D1^0.263)*(1/2065)))</f>
        <v>1713.4622162874207</v>
      </c>
      <c r="E4">
        <f t="shared" si="1"/>
        <v>1777.5000627770876</v>
      </c>
      <c r="F4">
        <f t="shared" si="1"/>
        <v>1841.2000834932755</v>
      </c>
      <c r="G4">
        <f t="shared" si="1"/>
        <v>1622.7881723950259</v>
      </c>
      <c r="H4">
        <f t="shared" si="1"/>
        <v>1687.3063408442774</v>
      </c>
      <c r="I4" s="9">
        <f>IF(I1&lt;2.5,1/((I1^0.146)*(1/1867)),1/((I1^0.263)*(1/2065)))</f>
        <v>1687.3063408442774</v>
      </c>
      <c r="J4" s="5"/>
      <c r="K4" s="15" t="s">
        <v>1</v>
      </c>
      <c r="L4" s="16">
        <v>7</v>
      </c>
      <c r="M4" s="16">
        <v>8</v>
      </c>
      <c r="N4" s="16">
        <v>9</v>
      </c>
      <c r="O4" s="16">
        <v>7</v>
      </c>
      <c r="P4" s="16">
        <v>12</v>
      </c>
      <c r="Q4" s="16">
        <v>11</v>
      </c>
      <c r="R4" s="16">
        <v>10</v>
      </c>
      <c r="S4" s="14">
        <v>11</v>
      </c>
    </row>
    <row r="5" spans="1:19" x14ac:dyDescent="0.25">
      <c r="A5" s="1" t="s">
        <v>8</v>
      </c>
      <c r="B5">
        <f>0.35*B4</f>
        <v>610.11379513643203</v>
      </c>
      <c r="C5">
        <f t="shared" ref="C5:H5" si="2">0.35*C4</f>
        <v>599.71177570059717</v>
      </c>
      <c r="D5">
        <f t="shared" si="2"/>
        <v>599.71177570059717</v>
      </c>
      <c r="E5">
        <f t="shared" si="2"/>
        <v>622.12502197198057</v>
      </c>
      <c r="F5">
        <f t="shared" si="2"/>
        <v>644.42002922264635</v>
      </c>
      <c r="G5">
        <f t="shared" si="2"/>
        <v>567.97586033825905</v>
      </c>
      <c r="H5">
        <f t="shared" si="2"/>
        <v>590.55721929549702</v>
      </c>
      <c r="I5" s="9">
        <f>0.35*I4</f>
        <v>590.55721929549702</v>
      </c>
      <c r="J5" s="5"/>
      <c r="K5" s="12" t="s">
        <v>2</v>
      </c>
      <c r="L5" s="13">
        <v>11.2</v>
      </c>
      <c r="M5" s="13">
        <v>14.4</v>
      </c>
      <c r="N5" s="13">
        <v>16.2</v>
      </c>
      <c r="O5" s="13">
        <v>9.8000000000000007</v>
      </c>
      <c r="P5" s="13">
        <v>13.2</v>
      </c>
      <c r="Q5" s="13">
        <v>27.5</v>
      </c>
      <c r="R5" s="13">
        <v>20</v>
      </c>
      <c r="S5" s="14">
        <v>22</v>
      </c>
    </row>
    <row r="6" spans="1:19" x14ac:dyDescent="0.25">
      <c r="A6" s="1" t="s">
        <v>9</v>
      </c>
      <c r="B6">
        <f>241/SQRT((1-(379/B5)^2))</f>
        <v>307.53306973810777</v>
      </c>
      <c r="C6">
        <f t="shared" ref="C6:H6" si="3">241/SQRT((1-(379/C5)^2))</f>
        <v>310.97069184456757</v>
      </c>
      <c r="D6">
        <f t="shared" si="3"/>
        <v>310.97069184456757</v>
      </c>
      <c r="E6">
        <f t="shared" si="3"/>
        <v>303.90351595970452</v>
      </c>
      <c r="F6">
        <f t="shared" si="3"/>
        <v>297.98353670130814</v>
      </c>
      <c r="G6">
        <f t="shared" si="3"/>
        <v>323.57450899682158</v>
      </c>
      <c r="H6">
        <f t="shared" si="3"/>
        <v>314.25223727535058</v>
      </c>
      <c r="I6" s="9">
        <f>241/SQRT((1-(379/I5)^2))</f>
        <v>314.25223727535058</v>
      </c>
      <c r="J6" s="5"/>
      <c r="K6" s="12" t="s">
        <v>32</v>
      </c>
      <c r="L6" s="13">
        <v>1743.18</v>
      </c>
      <c r="M6" s="13">
        <v>1713.46</v>
      </c>
      <c r="N6" s="13">
        <v>1713.46</v>
      </c>
      <c r="O6" s="13">
        <v>1777.5</v>
      </c>
      <c r="P6" s="13">
        <v>1841.2</v>
      </c>
      <c r="Q6" s="13">
        <v>1622.788</v>
      </c>
      <c r="R6" s="13">
        <v>1687.306</v>
      </c>
      <c r="S6" s="14">
        <v>1687.306</v>
      </c>
    </row>
    <row r="7" spans="1:19" x14ac:dyDescent="0.25">
      <c r="A7" s="1" t="s">
        <v>10</v>
      </c>
      <c r="B7">
        <f>0.67*B4</f>
        <v>1167.9321221183129</v>
      </c>
      <c r="C7">
        <f t="shared" ref="C7:H7" si="4">0.67*C4</f>
        <v>1148.0196849125718</v>
      </c>
      <c r="D7">
        <f t="shared" si="4"/>
        <v>1148.0196849125718</v>
      </c>
      <c r="E7">
        <f t="shared" si="4"/>
        <v>1190.9250420606488</v>
      </c>
      <c r="F7">
        <f t="shared" si="4"/>
        <v>1233.6040559404946</v>
      </c>
      <c r="G7">
        <f t="shared" si="4"/>
        <v>1087.2680755046674</v>
      </c>
      <c r="H7">
        <f t="shared" si="4"/>
        <v>1130.4952483656659</v>
      </c>
      <c r="I7" s="9">
        <f t="shared" ref="I7" si="5">0.67*I4</f>
        <v>1130.4952483656659</v>
      </c>
      <c r="J7" s="5"/>
      <c r="K7" s="12" t="s">
        <v>33</v>
      </c>
      <c r="L7" s="13">
        <v>610.11300000000006</v>
      </c>
      <c r="M7" s="13">
        <v>599.71100000000001</v>
      </c>
      <c r="N7" s="13">
        <v>599.71100000000001</v>
      </c>
      <c r="O7" s="13">
        <v>622.125</v>
      </c>
      <c r="P7" s="13">
        <v>644.41999999999996</v>
      </c>
      <c r="Q7" s="13">
        <v>567.97590000000002</v>
      </c>
      <c r="R7" s="13">
        <v>590.55719999999997</v>
      </c>
      <c r="S7" s="14">
        <v>590.55719999999997</v>
      </c>
    </row>
    <row r="8" spans="1:19" x14ac:dyDescent="0.25">
      <c r="A8" s="1" t="s">
        <v>3</v>
      </c>
      <c r="B8">
        <v>572.25</v>
      </c>
      <c r="C8">
        <v>572.25</v>
      </c>
      <c r="D8">
        <v>572.25</v>
      </c>
      <c r="E8">
        <v>572.25</v>
      </c>
      <c r="F8">
        <v>572.25</v>
      </c>
      <c r="G8">
        <v>572.25</v>
      </c>
      <c r="H8">
        <v>572.25</v>
      </c>
      <c r="I8" s="9">
        <v>572.25</v>
      </c>
      <c r="J8" s="5"/>
      <c r="K8" s="12" t="s">
        <v>34</v>
      </c>
      <c r="L8" s="13">
        <v>307.53300000000002</v>
      </c>
      <c r="M8" s="13">
        <v>310.97000000000003</v>
      </c>
      <c r="N8" s="13">
        <v>310.97000000000003</v>
      </c>
      <c r="O8" s="13">
        <v>303.90350000000001</v>
      </c>
      <c r="P8" s="13">
        <v>297.98349999999999</v>
      </c>
      <c r="Q8" s="13">
        <v>323.5745</v>
      </c>
      <c r="R8" s="13">
        <v>314.25220000000002</v>
      </c>
      <c r="S8" s="14">
        <v>314.25220000000002</v>
      </c>
    </row>
    <row r="9" spans="1:19" s="5" customFormat="1" x14ac:dyDescent="0.25">
      <c r="A9" s="4" t="s">
        <v>21</v>
      </c>
      <c r="B9" s="5">
        <f>(((B1)^4)*(69*10^6))/(8*(B3^3)*B8)</f>
        <v>70.307096813636534</v>
      </c>
      <c r="C9" s="5">
        <f t="shared" ref="C9:H9" si="6">(((C1)^4)*(69*10^6))/(8*(C3^3)*C8)</f>
        <v>52.987794888597641</v>
      </c>
      <c r="D9" s="5">
        <f t="shared" si="6"/>
        <v>37.215021924502061</v>
      </c>
      <c r="E9" s="5">
        <f t="shared" si="6"/>
        <v>61.518709711931947</v>
      </c>
      <c r="F9" s="5">
        <f t="shared" si="6"/>
        <v>9.5944978399106819</v>
      </c>
      <c r="G9" s="5">
        <f t="shared" si="6"/>
        <v>28.309699247602044</v>
      </c>
      <c r="H9" s="5">
        <f t="shared" si="6"/>
        <v>30.14416775884666</v>
      </c>
      <c r="I9" s="9">
        <f>(((I1)^4)*(69*10^6))/(8*(I3^3)*I8)</f>
        <v>22.647759398081636</v>
      </c>
      <c r="K9" s="12" t="s">
        <v>35</v>
      </c>
      <c r="L9" s="13">
        <v>1167.93</v>
      </c>
      <c r="M9" s="13">
        <v>1148.02</v>
      </c>
      <c r="N9" s="13">
        <v>1148.02</v>
      </c>
      <c r="O9" s="13">
        <v>1190.925</v>
      </c>
      <c r="P9" s="13">
        <v>1233.604</v>
      </c>
      <c r="Q9" s="13">
        <v>1087.268</v>
      </c>
      <c r="R9" s="13">
        <v>1130.4949999999999</v>
      </c>
      <c r="S9" s="14">
        <v>1130.4949999999999</v>
      </c>
    </row>
    <row r="10" spans="1:19" s="3" customFormat="1" x14ac:dyDescent="0.25">
      <c r="A10" s="2" t="s">
        <v>11</v>
      </c>
      <c r="B10" s="3">
        <f>B9+0.385</f>
        <v>70.692096813636539</v>
      </c>
      <c r="C10" s="3">
        <f t="shared" ref="C10:H10" si="7">C9+0.385</f>
        <v>53.372794888597639</v>
      </c>
      <c r="D10" s="3">
        <f t="shared" si="7"/>
        <v>37.600021924502059</v>
      </c>
      <c r="E10" s="3">
        <f t="shared" si="7"/>
        <v>61.903709711931945</v>
      </c>
      <c r="F10" s="3">
        <f t="shared" si="7"/>
        <v>9.9794978399106817</v>
      </c>
      <c r="G10" s="3">
        <f t="shared" si="7"/>
        <v>28.694699247602045</v>
      </c>
      <c r="H10" s="3">
        <f t="shared" si="7"/>
        <v>30.529167758846661</v>
      </c>
      <c r="I10" s="9">
        <f>I9+0.385</f>
        <v>23.032759398081637</v>
      </c>
      <c r="J10" s="5"/>
      <c r="K10" s="12" t="s">
        <v>3</v>
      </c>
      <c r="L10" s="13">
        <v>572.25</v>
      </c>
      <c r="M10" s="13">
        <v>572.25</v>
      </c>
      <c r="N10" s="13">
        <v>572.25</v>
      </c>
      <c r="O10" s="13">
        <v>572.25</v>
      </c>
      <c r="P10" s="13">
        <v>572.25</v>
      </c>
      <c r="Q10" s="13">
        <v>572.25</v>
      </c>
      <c r="R10" s="13">
        <v>572.25</v>
      </c>
      <c r="S10" s="14">
        <v>572.25</v>
      </c>
    </row>
    <row r="11" spans="1:19" s="3" customFormat="1" x14ac:dyDescent="0.25">
      <c r="A11" s="1" t="s">
        <v>4</v>
      </c>
      <c r="B11">
        <f>1.948518986*10^-4*(B1^2)*(B3)*(B10)</f>
        <v>0.3949421566405209</v>
      </c>
      <c r="C11">
        <f t="shared" ref="C11:H11" si="8">1.948518986*10^-4*(C1^2)*(C3)*(C10)</f>
        <v>0.48521262172502116</v>
      </c>
      <c r="D11">
        <f t="shared" si="8"/>
        <v>0.38454995489010702</v>
      </c>
      <c r="E11">
        <f t="shared" si="8"/>
        <v>0.23168795950380344</v>
      </c>
      <c r="F11">
        <f t="shared" si="8"/>
        <v>3.1057938944066058E-2</v>
      </c>
      <c r="G11">
        <f t="shared" si="8"/>
        <v>0.9609903579634963</v>
      </c>
      <c r="H11">
        <f t="shared" si="8"/>
        <v>0.47589330403913438</v>
      </c>
      <c r="I11" s="9">
        <f>1.948518986*10^-4*(I1^2)*(I3)*(I10)</f>
        <v>0.39494196708676171</v>
      </c>
      <c r="J11" s="5"/>
      <c r="K11" s="17" t="s">
        <v>36</v>
      </c>
      <c r="L11" s="18">
        <v>70.307100000000005</v>
      </c>
      <c r="M11" s="18">
        <v>52.987699999999997</v>
      </c>
      <c r="N11" s="18">
        <v>37.215000000000003</v>
      </c>
      <c r="O11" s="18">
        <v>61.518709999999999</v>
      </c>
      <c r="P11" s="18">
        <v>9.5944979999999997</v>
      </c>
      <c r="Q11" s="19">
        <v>28.309699999999999</v>
      </c>
      <c r="R11" s="18">
        <v>30.144169999999999</v>
      </c>
      <c r="S11" s="14">
        <v>22.647760000000002</v>
      </c>
    </row>
    <row r="12" spans="1:19" s="5" customFormat="1" x14ac:dyDescent="0.25">
      <c r="A12" s="2" t="s">
        <v>13</v>
      </c>
      <c r="B12" s="3">
        <f t="shared" ref="B12:H12" si="9">(0.5)*SQRT((B8*9.81)/B11)</f>
        <v>59.611583993325937</v>
      </c>
      <c r="C12" s="3">
        <f t="shared" si="9"/>
        <v>53.781308440591062</v>
      </c>
      <c r="D12" s="3">
        <f t="shared" si="9"/>
        <v>60.411695725657935</v>
      </c>
      <c r="E12" s="3">
        <f t="shared" si="9"/>
        <v>77.829757331470589</v>
      </c>
      <c r="F12" s="3">
        <f t="shared" si="9"/>
        <v>212.57446404081225</v>
      </c>
      <c r="G12" s="3">
        <f t="shared" si="9"/>
        <v>38.215354585238991</v>
      </c>
      <c r="H12" s="3">
        <f t="shared" si="9"/>
        <v>54.305349314796537</v>
      </c>
      <c r="I12" s="9">
        <f>(0.5)*SQRT((I8*9.81)/I11)</f>
        <v>59.611598298716885</v>
      </c>
      <c r="K12" s="15" t="s">
        <v>37</v>
      </c>
      <c r="L12" s="18">
        <v>70.692099999999996</v>
      </c>
      <c r="M12" s="18">
        <v>53.372700000000002</v>
      </c>
      <c r="N12" s="18">
        <v>37.6</v>
      </c>
      <c r="O12" s="18" t="s">
        <v>56</v>
      </c>
      <c r="P12" s="18">
        <v>9.9794979999999995</v>
      </c>
      <c r="Q12" s="16">
        <v>28.694700000000001</v>
      </c>
      <c r="R12" s="18">
        <v>30.529170000000001</v>
      </c>
      <c r="S12" s="14">
        <v>23.03276</v>
      </c>
    </row>
    <row r="13" spans="1:19" x14ac:dyDescent="0.25">
      <c r="A13" s="4" t="s">
        <v>19</v>
      </c>
      <c r="B13" s="5">
        <f t="shared" ref="B13:H13" si="10">(4*B2+2)/(4*B2-3)</f>
        <v>1.2</v>
      </c>
      <c r="C13" s="5">
        <f t="shared" si="10"/>
        <v>1.1724137931034482</v>
      </c>
      <c r="D13" s="5">
        <f t="shared" si="10"/>
        <v>1.1515151515151516</v>
      </c>
      <c r="E13" s="5">
        <f t="shared" si="10"/>
        <v>1.2</v>
      </c>
      <c r="F13" s="5">
        <f t="shared" si="10"/>
        <v>1.1111111111111112</v>
      </c>
      <c r="G13" s="5">
        <f t="shared" si="10"/>
        <v>1.1219512195121952</v>
      </c>
      <c r="H13" s="5">
        <f t="shared" si="10"/>
        <v>1.1351351351351351</v>
      </c>
      <c r="I13" s="9">
        <f>(4*I2+2)/(4*I2-3)</f>
        <v>1.1219512195121952</v>
      </c>
      <c r="J13" s="5"/>
      <c r="K13" s="12" t="s">
        <v>4</v>
      </c>
      <c r="L13" s="13">
        <v>0.39494000000000001</v>
      </c>
      <c r="M13" s="13">
        <v>0.48520999999999997</v>
      </c>
      <c r="N13" s="13">
        <v>0.38455</v>
      </c>
      <c r="O13" s="13">
        <v>0.23168800000000001</v>
      </c>
      <c r="P13" s="13">
        <v>3.1057999999999999E-2</v>
      </c>
      <c r="Q13" s="13">
        <v>0.96099000000000001</v>
      </c>
      <c r="R13" s="13">
        <v>0.47589300000000001</v>
      </c>
      <c r="S13" s="14">
        <v>0.39494200000000002</v>
      </c>
    </row>
    <row r="14" spans="1:19" s="3" customFormat="1" x14ac:dyDescent="0.25">
      <c r="A14" s="1" t="s">
        <v>17</v>
      </c>
      <c r="B14">
        <f t="shared" ref="B14:H14" si="11">(5.100266574*10^5)*(B13*B3/(B1^3))/(10^4)</f>
        <v>167.35249695937497</v>
      </c>
      <c r="C14">
        <f t="shared" si="11"/>
        <v>147.6450093793103</v>
      </c>
      <c r="D14">
        <f t="shared" si="11"/>
        <v>163.13983990909088</v>
      </c>
      <c r="E14">
        <f t="shared" si="11"/>
        <v>218.58285317142861</v>
      </c>
      <c r="F14">
        <f t="shared" si="11"/>
        <v>562.01284561983459</v>
      </c>
      <c r="G14">
        <f t="shared" si="11"/>
        <v>100.71160532464391</v>
      </c>
      <c r="H14">
        <f t="shared" si="11"/>
        <v>144.73729466756754</v>
      </c>
      <c r="I14" s="9">
        <f>(5.100266574*10^5)*(I13*I3/(I1^3))/(10^4)</f>
        <v>157.36188331975612</v>
      </c>
      <c r="J14" s="5"/>
      <c r="K14" s="15" t="s">
        <v>38</v>
      </c>
      <c r="L14" s="16">
        <v>59.611499999999999</v>
      </c>
      <c r="M14" s="16">
        <v>53.781300000000002</v>
      </c>
      <c r="N14" s="16">
        <v>60.411700000000003</v>
      </c>
      <c r="O14" s="16">
        <v>77.829759999999993</v>
      </c>
      <c r="P14" s="16">
        <v>212.5745</v>
      </c>
      <c r="Q14" s="18">
        <v>38.215350000000001</v>
      </c>
      <c r="R14" s="16">
        <v>54.305349999999997</v>
      </c>
      <c r="S14" s="14">
        <v>59.611600000000003</v>
      </c>
    </row>
    <row r="15" spans="1:19" s="5" customFormat="1" x14ac:dyDescent="0.25">
      <c r="A15" s="1" t="s">
        <v>18</v>
      </c>
      <c r="B15">
        <f>1.857147493*B14</f>
        <v>310.79827017539338</v>
      </c>
      <c r="C15">
        <f t="shared" ref="C15:H15" si="12">1.857147493*C14</f>
        <v>274.19855902274759</v>
      </c>
      <c r="D15">
        <f t="shared" si="12"/>
        <v>302.97474469558949</v>
      </c>
      <c r="E15">
        <f t="shared" si="12"/>
        <v>405.94059778010575</v>
      </c>
      <c r="F15">
        <f t="shared" si="12"/>
        <v>1043.7407472766718</v>
      </c>
      <c r="G15">
        <f t="shared" si="12"/>
        <v>187.03630534466791</v>
      </c>
      <c r="H15">
        <f t="shared" si="12"/>
        <v>268.79850393547531</v>
      </c>
      <c r="I15" s="9">
        <f>1.857147493*I14</f>
        <v>292.24422710104358</v>
      </c>
      <c r="K15" s="17" t="s">
        <v>39</v>
      </c>
      <c r="L15" s="19">
        <v>1.2</v>
      </c>
      <c r="M15" s="19">
        <v>1.17241</v>
      </c>
      <c r="N15" s="19">
        <v>1.15151</v>
      </c>
      <c r="O15" s="19">
        <v>1.2</v>
      </c>
      <c r="P15" s="19">
        <v>1.111111</v>
      </c>
      <c r="Q15" s="19">
        <v>1.1219509999999999</v>
      </c>
      <c r="R15" s="19">
        <v>1.135135</v>
      </c>
      <c r="S15" s="14">
        <v>1.1219509999999999</v>
      </c>
    </row>
    <row r="16" spans="1:19" x14ac:dyDescent="0.25">
      <c r="A16" s="2" t="s">
        <v>12</v>
      </c>
      <c r="B16" s="3">
        <f>1/SQRT(((B14/B6)^2)+((B15/B5)^2))</f>
        <v>1.3415536181243359</v>
      </c>
      <c r="C16" s="3">
        <f t="shared" ref="C16:H16" si="13">1/SQRT(((C14/C6)^2)+((C15/C5)^2))</f>
        <v>1.5171191852989589</v>
      </c>
      <c r="D16" s="3">
        <f t="shared" si="13"/>
        <v>1.373024985606317</v>
      </c>
      <c r="E16" s="3">
        <f t="shared" si="13"/>
        <v>1.0297321033903188</v>
      </c>
      <c r="F16" s="3">
        <f t="shared" si="13"/>
        <v>0.40224295840703805</v>
      </c>
      <c r="G16" s="3">
        <f t="shared" si="13"/>
        <v>2.2069336922868414</v>
      </c>
      <c r="H16" s="3">
        <f t="shared" si="13"/>
        <v>1.5443166090057476</v>
      </c>
      <c r="I16" s="9">
        <f>1/SQRT(((I14/I6)^2)+((I15/I5)^2))</f>
        <v>1.420421536538776</v>
      </c>
      <c r="J16" s="5"/>
      <c r="K16" s="12" t="s">
        <v>40</v>
      </c>
      <c r="L16" s="13">
        <v>167.352</v>
      </c>
      <c r="M16" s="13">
        <v>147.64500000000001</v>
      </c>
      <c r="N16" s="13">
        <v>163.13900000000001</v>
      </c>
      <c r="O16" s="13">
        <v>218.5829</v>
      </c>
      <c r="P16" s="13">
        <v>562.01279999999997</v>
      </c>
      <c r="Q16" s="13">
        <v>100.7116</v>
      </c>
      <c r="R16" s="13">
        <v>144.7373</v>
      </c>
      <c r="S16" s="14">
        <v>157.36189999999999</v>
      </c>
    </row>
    <row r="17" spans="1:19" x14ac:dyDescent="0.25">
      <c r="A17" s="4" t="s">
        <v>16</v>
      </c>
      <c r="B17" s="5">
        <f t="shared" ref="B17:H17" si="14">(((33500/(2.718^(0.105*B2)))-1000*(4-((B2-3)/6.5)))*6894.76)/(10^6)</f>
        <v>87.425844303262451</v>
      </c>
      <c r="C17" s="5">
        <f t="shared" si="14"/>
        <v>77.44741152081825</v>
      </c>
      <c r="D17" s="5">
        <f t="shared" si="14"/>
        <v>68.569204585846023</v>
      </c>
      <c r="E17" s="5">
        <f t="shared" si="14"/>
        <v>87.425844303262451</v>
      </c>
      <c r="F17" s="5">
        <f t="shared" si="14"/>
        <v>47.492946188294425</v>
      </c>
      <c r="G17" s="5">
        <f t="shared" si="14"/>
        <v>53.68577806342828</v>
      </c>
      <c r="H17" s="5">
        <f t="shared" si="14"/>
        <v>60.68156874587477</v>
      </c>
      <c r="I17" s="9">
        <f>(((33500/(2.718^(0.105*I2)))-1000*(4-((I2-3)/6.5)))*6894.76)/(10^6)</f>
        <v>53.68577806342828</v>
      </c>
      <c r="J17" s="5"/>
      <c r="K17" s="12" t="s">
        <v>41</v>
      </c>
      <c r="L17" s="13">
        <v>310.798</v>
      </c>
      <c r="M17" s="13">
        <v>274.19799999999998</v>
      </c>
      <c r="N17" s="13">
        <v>302.97399999999999</v>
      </c>
      <c r="O17" s="13">
        <v>405.94060000000002</v>
      </c>
      <c r="P17" s="13">
        <v>1043.741</v>
      </c>
      <c r="Q17" s="13">
        <v>187.03630000000001</v>
      </c>
      <c r="R17" s="13">
        <v>268.79849999999999</v>
      </c>
      <c r="S17" s="14">
        <v>292.24419999999998</v>
      </c>
    </row>
    <row r="18" spans="1:19" x14ac:dyDescent="0.25">
      <c r="A18" s="2" t="s">
        <v>20</v>
      </c>
      <c r="B18" s="3">
        <f t="shared" ref="B18:H18" si="15">(4.5836623*10^5)*(B13*B3/(B1^3))/(10^4)</f>
        <v>150.40141921874999</v>
      </c>
      <c r="C18" s="3">
        <f t="shared" si="15"/>
        <v>132.69009638143891</v>
      </c>
      <c r="D18" s="3">
        <f t="shared" si="15"/>
        <v>146.61546077441076</v>
      </c>
      <c r="E18" s="3">
        <f t="shared" si="15"/>
        <v>196.44267000000005</v>
      </c>
      <c r="F18" s="3">
        <f t="shared" si="15"/>
        <v>505.08675482093656</v>
      </c>
      <c r="G18" s="3">
        <f t="shared" si="15"/>
        <v>90.510560928780507</v>
      </c>
      <c r="H18" s="3">
        <f t="shared" si="15"/>
        <v>130.07690310810813</v>
      </c>
      <c r="I18" s="9">
        <f>(4.5836623*10^5)*(I13*I3/(I1^3))/(10^4)</f>
        <v>141.42275145121954</v>
      </c>
      <c r="J18" s="5"/>
      <c r="K18" s="15" t="s">
        <v>42</v>
      </c>
      <c r="L18" s="16">
        <v>1.34155</v>
      </c>
      <c r="M18" s="18">
        <v>1.51711</v>
      </c>
      <c r="N18" s="16">
        <v>1.3730199999999999</v>
      </c>
      <c r="O18" s="18">
        <v>1.0297320000000001</v>
      </c>
      <c r="P18" s="18">
        <v>0.40224300000000002</v>
      </c>
      <c r="Q18" s="18">
        <v>2.206934</v>
      </c>
      <c r="R18" s="18">
        <v>1.5443169999999999</v>
      </c>
      <c r="S18" s="14">
        <v>1.4204220000000001</v>
      </c>
    </row>
    <row r="19" spans="1:19" s="8" customFormat="1" x14ac:dyDescent="0.25">
      <c r="A19" s="10" t="s">
        <v>5</v>
      </c>
      <c r="B19" s="10"/>
      <c r="C19" s="10"/>
      <c r="D19" s="10"/>
      <c r="E19" s="10"/>
      <c r="F19" s="10"/>
      <c r="G19" s="10"/>
      <c r="H19" s="10"/>
      <c r="I19" s="10"/>
      <c r="J19" s="11"/>
      <c r="K19" s="20" t="s">
        <v>5</v>
      </c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A20" s="1" t="s">
        <v>14</v>
      </c>
      <c r="B20">
        <f>B3/2</f>
        <v>5.6000000000000005</v>
      </c>
      <c r="C20">
        <f t="shared" ref="C20:H20" si="16">C3/2</f>
        <v>7.2</v>
      </c>
      <c r="D20">
        <f t="shared" si="16"/>
        <v>8.1</v>
      </c>
      <c r="E20">
        <f t="shared" si="16"/>
        <v>4.8999999999999995</v>
      </c>
      <c r="F20">
        <f t="shared" si="16"/>
        <v>6.6000000000000005</v>
      </c>
      <c r="G20">
        <f t="shared" si="16"/>
        <v>13.75</v>
      </c>
      <c r="H20">
        <f t="shared" si="16"/>
        <v>10</v>
      </c>
      <c r="I20" s="9">
        <f>I3/2</f>
        <v>11</v>
      </c>
      <c r="J20" s="5"/>
      <c r="K20" s="12" t="s">
        <v>45</v>
      </c>
      <c r="L20" s="13">
        <v>5.6</v>
      </c>
      <c r="M20" s="13">
        <v>7.2</v>
      </c>
      <c r="N20" s="13">
        <v>8.1</v>
      </c>
      <c r="O20" s="13">
        <v>4.9000000000000004</v>
      </c>
      <c r="P20" s="13">
        <v>6.6</v>
      </c>
      <c r="Q20" s="13">
        <v>13.75</v>
      </c>
      <c r="R20" s="13">
        <v>10</v>
      </c>
      <c r="S20" s="14">
        <v>11</v>
      </c>
    </row>
    <row r="21" spans="1:19" x14ac:dyDescent="0.25">
      <c r="A21" s="1" t="s">
        <v>15</v>
      </c>
      <c r="B21">
        <v>5.5</v>
      </c>
      <c r="C21">
        <v>5.5</v>
      </c>
      <c r="D21">
        <v>5.5</v>
      </c>
      <c r="E21">
        <v>5.5</v>
      </c>
      <c r="F21">
        <v>5.5</v>
      </c>
      <c r="G21">
        <v>5.5</v>
      </c>
      <c r="H21">
        <v>5.5</v>
      </c>
      <c r="I21" s="9">
        <v>5.5</v>
      </c>
      <c r="J21" s="5"/>
      <c r="K21" s="12" t="s">
        <v>46</v>
      </c>
      <c r="L21" s="13">
        <v>5.5</v>
      </c>
      <c r="M21" s="13">
        <v>5.5</v>
      </c>
      <c r="N21" s="13">
        <v>5.5</v>
      </c>
      <c r="O21" s="13">
        <v>5.5</v>
      </c>
      <c r="P21" s="13">
        <v>5.5</v>
      </c>
      <c r="Q21" s="13">
        <v>5.5</v>
      </c>
      <c r="R21" s="13">
        <v>5.5</v>
      </c>
      <c r="S21" s="14">
        <v>5.5</v>
      </c>
    </row>
    <row r="22" spans="1:19" x14ac:dyDescent="0.25">
      <c r="A22" s="1" t="s">
        <v>24</v>
      </c>
      <c r="B22">
        <f>2*B20/B1</f>
        <v>7</v>
      </c>
      <c r="C22">
        <f t="shared" ref="C22:H22" si="17">2*C20/C1</f>
        <v>8</v>
      </c>
      <c r="D22">
        <f t="shared" si="17"/>
        <v>9</v>
      </c>
      <c r="E22">
        <f t="shared" si="17"/>
        <v>7</v>
      </c>
      <c r="F22">
        <f t="shared" si="17"/>
        <v>12</v>
      </c>
      <c r="G22">
        <f t="shared" si="17"/>
        <v>11</v>
      </c>
      <c r="H22">
        <f t="shared" si="17"/>
        <v>10</v>
      </c>
      <c r="I22" s="9">
        <f t="shared" ref="I22" si="18">2*I20/I1</f>
        <v>11</v>
      </c>
      <c r="J22" s="5"/>
      <c r="K22" s="12" t="s">
        <v>47</v>
      </c>
      <c r="L22" s="13">
        <v>7</v>
      </c>
      <c r="M22" s="13">
        <v>8</v>
      </c>
      <c r="N22" s="13">
        <v>9</v>
      </c>
      <c r="O22" s="13">
        <v>7</v>
      </c>
      <c r="P22" s="13">
        <v>12</v>
      </c>
      <c r="Q22" s="13">
        <v>11</v>
      </c>
      <c r="R22" s="13">
        <v>10</v>
      </c>
      <c r="S22" s="14">
        <v>11</v>
      </c>
    </row>
    <row r="23" spans="1:19" x14ac:dyDescent="0.25">
      <c r="A23" s="1" t="s">
        <v>22</v>
      </c>
      <c r="B23">
        <f>(4*(B22^2)-B22-1)/(4*B22*(B22-1))</f>
        <v>1.1190476190476191</v>
      </c>
      <c r="C23">
        <f t="shared" ref="C23:H23" si="19">(4*(C22^2)-C22-1)/(4*C22*(C22-1))</f>
        <v>1.1026785714285714</v>
      </c>
      <c r="D23">
        <f t="shared" si="19"/>
        <v>1.0902777777777777</v>
      </c>
      <c r="E23">
        <f t="shared" si="19"/>
        <v>1.1190476190476191</v>
      </c>
      <c r="F23">
        <f t="shared" si="19"/>
        <v>1.0662878787878789</v>
      </c>
      <c r="G23">
        <f t="shared" si="19"/>
        <v>1.0727272727272728</v>
      </c>
      <c r="H23">
        <f t="shared" si="19"/>
        <v>1.0805555555555555</v>
      </c>
      <c r="I23" s="9">
        <f>(4*(I22^2)-I22-1)/(4*I22*(I22-1))</f>
        <v>1.0727272727272728</v>
      </c>
      <c r="J23" s="5"/>
      <c r="K23" s="12" t="s">
        <v>48</v>
      </c>
      <c r="L23" s="13">
        <v>1.11904</v>
      </c>
      <c r="M23" s="13">
        <v>1.10267</v>
      </c>
      <c r="N23" s="13">
        <v>1.0902700000000001</v>
      </c>
      <c r="O23" s="13">
        <v>1.119048</v>
      </c>
      <c r="P23" s="13">
        <v>1.0662879999999999</v>
      </c>
      <c r="Q23" s="13">
        <v>1.072727</v>
      </c>
      <c r="R23" s="13">
        <v>1.0805560000000001</v>
      </c>
      <c r="S23" s="14">
        <v>1.072727</v>
      </c>
    </row>
    <row r="24" spans="1:19" x14ac:dyDescent="0.25">
      <c r="A24" s="1" t="s">
        <v>23</v>
      </c>
      <c r="B24">
        <f>2*B21/B1</f>
        <v>6.875</v>
      </c>
      <c r="C24">
        <f t="shared" ref="C24:H24" si="20">2*C21/C1</f>
        <v>6.1111111111111107</v>
      </c>
      <c r="D24">
        <f t="shared" si="20"/>
        <v>6.1111111111111107</v>
      </c>
      <c r="E24">
        <f t="shared" si="20"/>
        <v>7.8571428571428577</v>
      </c>
      <c r="F24">
        <f t="shared" si="20"/>
        <v>10</v>
      </c>
      <c r="G24">
        <f t="shared" si="20"/>
        <v>4.4000000000000004</v>
      </c>
      <c r="H24">
        <f t="shared" si="20"/>
        <v>5.5</v>
      </c>
      <c r="I24" s="9">
        <f t="shared" ref="I24" si="21">2*I21/I1</f>
        <v>5.5</v>
      </c>
      <c r="J24" s="5"/>
      <c r="K24" s="12" t="s">
        <v>49</v>
      </c>
      <c r="L24" s="13">
        <v>6.875</v>
      </c>
      <c r="M24" s="13">
        <v>6.11111</v>
      </c>
      <c r="N24" s="13">
        <v>6.11111</v>
      </c>
      <c r="O24" s="13">
        <v>7.8571429999999998</v>
      </c>
      <c r="P24" s="13">
        <v>10</v>
      </c>
      <c r="Q24" s="13">
        <v>4.4000000000000004</v>
      </c>
      <c r="R24" s="13">
        <v>5.5</v>
      </c>
      <c r="S24" s="14">
        <v>5.5</v>
      </c>
    </row>
    <row r="25" spans="1:19" x14ac:dyDescent="0.25">
      <c r="A25" s="1" t="s">
        <v>19</v>
      </c>
      <c r="B25">
        <f>((4*B24)-1)/((4*B24)-4)</f>
        <v>1.1276595744680851</v>
      </c>
      <c r="C25">
        <f t="shared" ref="C25:H25" si="22">((4*C24)-1)/((4*C24)-4)</f>
        <v>1.1467391304347827</v>
      </c>
      <c r="D25">
        <f t="shared" si="22"/>
        <v>1.1467391304347827</v>
      </c>
      <c r="E25">
        <f t="shared" si="22"/>
        <v>1.109375</v>
      </c>
      <c r="F25">
        <f t="shared" si="22"/>
        <v>1.0833333333333333</v>
      </c>
      <c r="G25">
        <f t="shared" si="22"/>
        <v>1.2205882352941175</v>
      </c>
      <c r="H25">
        <f t="shared" si="22"/>
        <v>1.1666666666666667</v>
      </c>
      <c r="I25" s="9">
        <f>((4*I24)-1)/((4*I24)-4)</f>
        <v>1.1666666666666667</v>
      </c>
      <c r="J25" s="5"/>
      <c r="K25" s="12" t="s">
        <v>39</v>
      </c>
      <c r="L25" s="13">
        <v>1.1276600000000001</v>
      </c>
      <c r="M25" s="13">
        <v>1.14673</v>
      </c>
      <c r="N25" s="13">
        <v>1.14673</v>
      </c>
      <c r="O25" s="13">
        <v>1.109375</v>
      </c>
      <c r="P25" s="13">
        <v>1.0833330000000001</v>
      </c>
      <c r="Q25" s="13">
        <v>1.220588</v>
      </c>
      <c r="R25" s="13">
        <v>1.1666669999999999</v>
      </c>
      <c r="S25" s="14">
        <v>1.1666669999999999</v>
      </c>
    </row>
    <row r="26" spans="1:19" x14ac:dyDescent="0.25">
      <c r="A26" s="1" t="s">
        <v>6</v>
      </c>
      <c r="B26">
        <f>20.0287*((B23*(16*B3/(3.14159*(B1^3))))+(4/(3.14159*(B1^2))))</f>
        <v>322.08741897680267</v>
      </c>
      <c r="C26">
        <f t="shared" ref="C26:H26" si="23">20.0287*((C23*(16*C3/(3.14159*(C1^3))))+(4/(3.14159*(C1^2))))</f>
        <v>285.59717901526773</v>
      </c>
      <c r="D26">
        <f t="shared" si="23"/>
        <v>316.79923302185699</v>
      </c>
      <c r="E26">
        <f t="shared" si="23"/>
        <v>420.68560845949736</v>
      </c>
      <c r="F26">
        <f t="shared" si="23"/>
        <v>1099.7578836343641</v>
      </c>
      <c r="G26">
        <f t="shared" si="23"/>
        <v>196.66644520768151</v>
      </c>
      <c r="H26">
        <f t="shared" si="23"/>
        <v>281.93164041845762</v>
      </c>
      <c r="I26" s="9">
        <f t="shared" ref="I26" si="24">20.0287*((I23*(16*I3/(3.14159*(I1^3))))+(4/(3.14159*(I1^2))))</f>
        <v>307.29132063700229</v>
      </c>
      <c r="J26" s="5"/>
      <c r="K26" s="12" t="s">
        <v>6</v>
      </c>
      <c r="L26" s="13">
        <v>322.08699999999999</v>
      </c>
      <c r="M26" s="13">
        <v>285.59699999999998</v>
      </c>
      <c r="N26" s="13">
        <v>316.79899999999998</v>
      </c>
      <c r="O26" s="13">
        <v>420.68560000000002</v>
      </c>
      <c r="P26" s="13">
        <v>1099.758</v>
      </c>
      <c r="Q26" s="13">
        <v>196.66640000000001</v>
      </c>
      <c r="R26" s="13">
        <v>281.9316</v>
      </c>
      <c r="S26" s="14">
        <v>307.29129999999998</v>
      </c>
    </row>
    <row r="27" spans="1:19" x14ac:dyDescent="0.25">
      <c r="A27" s="1" t="s">
        <v>25</v>
      </c>
      <c r="B27">
        <f>1.857147493*B26</f>
        <v>598.16384267960973</v>
      </c>
      <c r="C27">
        <f t="shared" ref="C27:H27" si="25">1.857147493*C26</f>
        <v>530.39608501607665</v>
      </c>
      <c r="D27">
        <f t="shared" si="25"/>
        <v>588.34290139086454</v>
      </c>
      <c r="E27">
        <f t="shared" si="25"/>
        <v>781.27522309173514</v>
      </c>
      <c r="F27">
        <f t="shared" si="25"/>
        <v>2042.4125964985451</v>
      </c>
      <c r="G27">
        <f t="shared" si="25"/>
        <v>365.23859567466758</v>
      </c>
      <c r="H27">
        <f t="shared" si="25"/>
        <v>523.58863920051601</v>
      </c>
      <c r="I27" s="9">
        <f>1.857147493*I26</f>
        <v>570.685305741668</v>
      </c>
      <c r="J27" s="5"/>
      <c r="K27" s="12" t="s">
        <v>25</v>
      </c>
      <c r="L27" s="13">
        <v>598.16300000000001</v>
      </c>
      <c r="M27" s="13">
        <v>530.39599999999996</v>
      </c>
      <c r="N27" s="13">
        <v>588.34199999999998</v>
      </c>
      <c r="O27" s="13">
        <v>781.27520000000004</v>
      </c>
      <c r="P27" s="13">
        <v>2042.413</v>
      </c>
      <c r="Q27" s="13">
        <v>365.23860000000002</v>
      </c>
      <c r="R27" s="13">
        <v>523.58860000000004</v>
      </c>
      <c r="S27" s="14">
        <v>570.68529999999998</v>
      </c>
    </row>
    <row r="28" spans="1:19" x14ac:dyDescent="0.25">
      <c r="A28" s="1" t="s">
        <v>17</v>
      </c>
      <c r="B28">
        <f>(5.100266574*10^5)*(B25*B3/(B1^3))/(10^4)</f>
        <v>157.26387125615022</v>
      </c>
      <c r="C28">
        <f t="shared" ref="C28:H28" si="26">(5.100266574*10^5)*(C25*C3/(C1^3))/(10^4)</f>
        <v>144.41173471739128</v>
      </c>
      <c r="D28">
        <f t="shared" si="26"/>
        <v>162.46320155706516</v>
      </c>
      <c r="E28">
        <f t="shared" si="26"/>
        <v>202.07529394754468</v>
      </c>
      <c r="F28">
        <f t="shared" si="26"/>
        <v>547.96252447933864</v>
      </c>
      <c r="G28">
        <f t="shared" si="26"/>
        <v>109.56572663675293</v>
      </c>
      <c r="H28">
        <f t="shared" si="26"/>
        <v>148.75777507500001</v>
      </c>
      <c r="I28" s="9">
        <f t="shared" ref="I28" si="27">(5.100266574*10^5)*(I25*I3/(I1^3))/(10^4)</f>
        <v>163.63355258249999</v>
      </c>
      <c r="J28" s="5"/>
      <c r="K28" s="12" t="s">
        <v>40</v>
      </c>
      <c r="L28" s="13">
        <v>157.26300000000001</v>
      </c>
      <c r="M28" s="13">
        <v>144.411</v>
      </c>
      <c r="N28" s="13">
        <v>162.46299999999999</v>
      </c>
      <c r="O28" s="13">
        <v>202.0753</v>
      </c>
      <c r="P28" s="13">
        <v>547.96249999999998</v>
      </c>
      <c r="Q28" s="13">
        <v>109.56570000000001</v>
      </c>
      <c r="R28" s="13">
        <v>148.7578</v>
      </c>
      <c r="S28" s="14">
        <v>163.6336</v>
      </c>
    </row>
    <row r="29" spans="1:19" x14ac:dyDescent="0.25">
      <c r="A29" s="1" t="s">
        <v>18</v>
      </c>
      <c r="B29">
        <f>1.857147493*B28</f>
        <v>292.06220424283418</v>
      </c>
      <c r="C29">
        <f t="shared" ref="C29:H29" si="28">1.857147493*C28</f>
        <v>268.19389109018431</v>
      </c>
      <c r="D29">
        <f t="shared" si="28"/>
        <v>301.71812747645725</v>
      </c>
      <c r="E29">
        <f t="shared" si="28"/>
        <v>375.28362555192069</v>
      </c>
      <c r="F29">
        <f t="shared" si="28"/>
        <v>1017.6472285947549</v>
      </c>
      <c r="G29">
        <f t="shared" si="28"/>
        <v>203.47971454216903</v>
      </c>
      <c r="H29">
        <f t="shared" si="28"/>
        <v>276.26512904479415</v>
      </c>
      <c r="I29" s="9">
        <f>1.857147493*I28</f>
        <v>303.89164194927355</v>
      </c>
      <c r="J29" s="5"/>
      <c r="K29" s="12" t="s">
        <v>41</v>
      </c>
      <c r="L29" s="13">
        <v>292.06200000000001</v>
      </c>
      <c r="M29" s="13">
        <v>268.19299999999998</v>
      </c>
      <c r="N29" s="13">
        <v>301.71800000000002</v>
      </c>
      <c r="O29" s="13">
        <v>375.28359999999998</v>
      </c>
      <c r="P29" s="13">
        <v>1017.647</v>
      </c>
      <c r="Q29" s="13">
        <v>203.47970000000001</v>
      </c>
      <c r="R29" s="13">
        <v>276.26510000000002</v>
      </c>
      <c r="S29" s="14">
        <v>303.89159999999998</v>
      </c>
    </row>
    <row r="30" spans="1:19" x14ac:dyDescent="0.25">
      <c r="A30" s="1" t="s">
        <v>28</v>
      </c>
      <c r="B30">
        <f>0.55*B4</f>
        <v>958.75024950010766</v>
      </c>
      <c r="C30">
        <f t="shared" ref="C30:H30" si="29">0.55*C4</f>
        <v>942.4042189580814</v>
      </c>
      <c r="D30">
        <f t="shared" si="29"/>
        <v>942.4042189580814</v>
      </c>
      <c r="E30">
        <f t="shared" si="29"/>
        <v>977.62503452739827</v>
      </c>
      <c r="F30">
        <f t="shared" si="29"/>
        <v>1012.6600459213016</v>
      </c>
      <c r="G30">
        <f t="shared" si="29"/>
        <v>892.53349481726434</v>
      </c>
      <c r="H30">
        <f t="shared" si="29"/>
        <v>928.01848746435269</v>
      </c>
      <c r="I30" s="9">
        <f t="shared" ref="I30" si="30">0.55*I4</f>
        <v>928.01848746435269</v>
      </c>
      <c r="J30" s="5"/>
      <c r="K30" s="12" t="s">
        <v>50</v>
      </c>
      <c r="L30" s="13">
        <v>958.75</v>
      </c>
      <c r="M30" s="13">
        <v>942.404</v>
      </c>
      <c r="N30" s="13">
        <v>942.404</v>
      </c>
      <c r="O30" s="13">
        <v>977.625</v>
      </c>
      <c r="P30" s="13">
        <v>1012.66</v>
      </c>
      <c r="Q30" s="13">
        <v>892.5335</v>
      </c>
      <c r="R30" s="13">
        <v>928.01850000000002</v>
      </c>
      <c r="S30" s="14">
        <v>928.01850000000002</v>
      </c>
    </row>
    <row r="31" spans="1:19" x14ac:dyDescent="0.25">
      <c r="A31" s="1" t="s">
        <v>27</v>
      </c>
      <c r="B31">
        <f>B33/0.577</f>
        <v>606.17780324400803</v>
      </c>
      <c r="C31">
        <f t="shared" ref="C31:H31" si="31">C33/0.577</f>
        <v>618.26237431283437</v>
      </c>
      <c r="D31">
        <f t="shared" si="31"/>
        <v>618.26237431283437</v>
      </c>
      <c r="E31">
        <f t="shared" si="31"/>
        <v>593.74854107737997</v>
      </c>
      <c r="F31">
        <f t="shared" si="31"/>
        <v>574.15637691358188</v>
      </c>
      <c r="G31">
        <f t="shared" si="31"/>
        <v>665.46250482777475</v>
      </c>
      <c r="H31">
        <f t="shared" si="31"/>
        <v>630.09781739616733</v>
      </c>
      <c r="I31" s="9">
        <f>I33/0.577</f>
        <v>630.09781739616733</v>
      </c>
      <c r="J31" s="5"/>
      <c r="K31" s="12" t="s">
        <v>51</v>
      </c>
      <c r="L31" s="13">
        <v>606.17700000000002</v>
      </c>
      <c r="M31" s="13">
        <v>618.26199999999994</v>
      </c>
      <c r="N31" s="13">
        <v>618.26199999999994</v>
      </c>
      <c r="O31" s="13">
        <v>593.74850000000004</v>
      </c>
      <c r="P31" s="13">
        <v>574.15639999999996</v>
      </c>
      <c r="Q31" s="13">
        <v>665.46249999999998</v>
      </c>
      <c r="R31" s="13">
        <v>630.09780000000001</v>
      </c>
      <c r="S31" s="14">
        <v>630.09780000000001</v>
      </c>
    </row>
    <row r="32" spans="1:19" x14ac:dyDescent="0.25">
      <c r="A32" s="1" t="s">
        <v>26</v>
      </c>
      <c r="B32">
        <f>0.3*B4</f>
        <v>522.95468154551315</v>
      </c>
      <c r="C32">
        <f t="shared" ref="C32:H32" si="32">0.3*C4</f>
        <v>514.03866488622623</v>
      </c>
      <c r="D32">
        <f t="shared" si="32"/>
        <v>514.03866488622623</v>
      </c>
      <c r="E32">
        <f t="shared" si="32"/>
        <v>533.25001883312621</v>
      </c>
      <c r="F32">
        <f t="shared" si="32"/>
        <v>552.36002504798262</v>
      </c>
      <c r="G32">
        <f t="shared" si="32"/>
        <v>486.83645171850776</v>
      </c>
      <c r="H32">
        <f t="shared" si="32"/>
        <v>506.19190225328322</v>
      </c>
      <c r="I32" s="9">
        <f t="shared" ref="I32" si="33">0.3*I4</f>
        <v>506.19190225328322</v>
      </c>
      <c r="J32" s="5"/>
      <c r="K32" s="12" t="s">
        <v>52</v>
      </c>
      <c r="L32" s="13">
        <v>522.95399999999995</v>
      </c>
      <c r="M32" s="13">
        <v>514.03800000000001</v>
      </c>
      <c r="N32" s="13">
        <v>514.03800000000001</v>
      </c>
      <c r="O32" s="13">
        <v>533.25</v>
      </c>
      <c r="P32" s="13">
        <v>552.36</v>
      </c>
      <c r="Q32" s="13">
        <v>486.8365</v>
      </c>
      <c r="R32" s="13">
        <v>506.19189999999998</v>
      </c>
      <c r="S32" s="14">
        <v>506.19189999999998</v>
      </c>
    </row>
    <row r="33" spans="1:19" x14ac:dyDescent="0.25">
      <c r="A33" s="1" t="s">
        <v>31</v>
      </c>
      <c r="B33">
        <f>241/SQRT((1-(379/(B32))^2))</f>
        <v>349.76459247179264</v>
      </c>
      <c r="C33">
        <f t="shared" ref="C33:H33" si="34">241/SQRT((1-(379/(C32))^2))</f>
        <v>356.7373899785054</v>
      </c>
      <c r="D33">
        <f t="shared" si="34"/>
        <v>356.7373899785054</v>
      </c>
      <c r="E33">
        <f t="shared" si="34"/>
        <v>342.59290820164824</v>
      </c>
      <c r="F33">
        <f t="shared" si="34"/>
        <v>331.2882294791367</v>
      </c>
      <c r="G33">
        <f t="shared" si="34"/>
        <v>383.971865285626</v>
      </c>
      <c r="H33">
        <f t="shared" si="34"/>
        <v>363.56644063758853</v>
      </c>
      <c r="I33" s="9">
        <f>241/SQRT((1-(379/(I32))^2))</f>
        <v>363.56644063758853</v>
      </c>
      <c r="J33" s="5"/>
      <c r="K33" s="12" t="s">
        <v>53</v>
      </c>
      <c r="L33" s="13">
        <v>349.76400000000001</v>
      </c>
      <c r="M33" s="13">
        <v>356.73700000000002</v>
      </c>
      <c r="N33" s="13">
        <v>356.73700000000002</v>
      </c>
      <c r="O33" s="13">
        <v>342.59289999999999</v>
      </c>
      <c r="P33" s="13">
        <v>331.28820000000002</v>
      </c>
      <c r="Q33" s="13">
        <v>383.97190000000001</v>
      </c>
      <c r="R33" s="13">
        <v>363.56639999999999</v>
      </c>
      <c r="S33" s="14">
        <v>363.56639999999999</v>
      </c>
    </row>
    <row r="34" spans="1:19" s="7" customFormat="1" x14ac:dyDescent="0.25">
      <c r="A34" s="6" t="s">
        <v>29</v>
      </c>
      <c r="B34" s="7">
        <f>1/SQRT(((B26/B31)^2)+((B27/B30)^2))</f>
        <v>1.2202615484591965</v>
      </c>
      <c r="C34" s="7">
        <f t="shared" ref="C34:H34" si="35">1/SQRT(((C26/C31)^2)+((C27/C30)^2))</f>
        <v>1.3734227865247775</v>
      </c>
      <c r="D34" s="7">
        <f t="shared" si="35"/>
        <v>1.2381522192627987</v>
      </c>
      <c r="E34" s="7">
        <f t="shared" si="35"/>
        <v>0.93631550445453826</v>
      </c>
      <c r="F34" s="7">
        <f t="shared" si="35"/>
        <v>0.35951963403503157</v>
      </c>
      <c r="G34" s="7">
        <f t="shared" si="35"/>
        <v>1.9810821987079177</v>
      </c>
      <c r="H34" s="7">
        <f t="shared" si="35"/>
        <v>1.3887202791829616</v>
      </c>
      <c r="I34" s="9">
        <f t="shared" ref="I34" si="36">1/SQRT(((I26/I31)^2)+((I27/I30)^2))</f>
        <v>1.2741140412974152</v>
      </c>
      <c r="J34" s="5"/>
      <c r="K34" s="21" t="s">
        <v>54</v>
      </c>
      <c r="L34" s="22">
        <v>1.2202599999999999</v>
      </c>
      <c r="M34" s="22">
        <v>1.3734200000000001</v>
      </c>
      <c r="N34" s="22">
        <v>1.2381500000000001</v>
      </c>
      <c r="O34" s="18">
        <v>0.93631600000000004</v>
      </c>
      <c r="P34" s="18">
        <v>0.35952000000000001</v>
      </c>
      <c r="Q34" s="22">
        <v>1.981082</v>
      </c>
      <c r="R34" s="22">
        <v>1.38872</v>
      </c>
      <c r="S34" s="14">
        <v>1.274114</v>
      </c>
    </row>
    <row r="35" spans="1:19" s="7" customFormat="1" x14ac:dyDescent="0.25">
      <c r="A35" s="6" t="s">
        <v>30</v>
      </c>
      <c r="B35" s="7">
        <f>1/SQRT(((B28/B33)^2)+((B29/B32)^2))</f>
        <v>1.394725480420441</v>
      </c>
      <c r="C35" s="7">
        <f t="shared" ref="C35:H35" si="37">1/SQRT(((C28/C33)^2)+((C29/C32)^2))</f>
        <v>1.5143097022759597</v>
      </c>
      <c r="D35" s="7">
        <f t="shared" si="37"/>
        <v>1.3460530686897425</v>
      </c>
      <c r="E35" s="7">
        <f t="shared" si="37"/>
        <v>1.0890171989650057</v>
      </c>
      <c r="F35" s="7">
        <f t="shared" si="37"/>
        <v>0.40389184014399893</v>
      </c>
      <c r="G35" s="7">
        <f t="shared" si="37"/>
        <v>1.9759724779984265</v>
      </c>
      <c r="H35" s="7">
        <f t="shared" si="37"/>
        <v>1.4660289451459292</v>
      </c>
      <c r="I35" s="9">
        <f t="shared" ref="I35" si="38">1/SQRT(((I28/I33)^2)+((I29/I32)^2))</f>
        <v>1.3327535864962996</v>
      </c>
      <c r="J35" s="5"/>
      <c r="K35" s="21" t="s">
        <v>55</v>
      </c>
      <c r="L35" s="22">
        <v>1.39472</v>
      </c>
      <c r="M35" s="22">
        <v>1.51431</v>
      </c>
      <c r="N35" s="22">
        <v>1.34605</v>
      </c>
      <c r="O35" s="18">
        <v>1.0890169999999999</v>
      </c>
      <c r="P35" s="18">
        <v>0.40389199999999997</v>
      </c>
      <c r="Q35" s="22">
        <v>1.9759720000000001</v>
      </c>
      <c r="R35" s="22">
        <v>1.466029</v>
      </c>
      <c r="S35" s="14">
        <v>1.332754</v>
      </c>
    </row>
  </sheetData>
  <mergeCells count="1">
    <mergeCell ref="A19:I19"/>
  </mergeCells>
  <conditionalFormatting sqref="B2:H2 T2:XFD2">
    <cfRule type="cellIs" dxfId="24" priority="26" operator="lessThan">
      <formula>3.9</formula>
    </cfRule>
    <cfRule type="cellIs" dxfId="23" priority="27" operator="greaterThan">
      <formula>12.1</formula>
    </cfRule>
  </conditionalFormatting>
  <conditionalFormatting sqref="B9:H9 T9:XFD9">
    <cfRule type="cellIs" dxfId="22" priority="24" operator="lessThan">
      <formula>15</formula>
    </cfRule>
    <cfRule type="cellIs" dxfId="21" priority="25" operator="greaterThan">
      <formula>30</formula>
    </cfRule>
  </conditionalFormatting>
  <conditionalFormatting sqref="T14:XFD14">
    <cfRule type="cellIs" dxfId="20" priority="22" operator="lessThan">
      <formula>1.2</formula>
    </cfRule>
    <cfRule type="cellIs" dxfId="19" priority="23" operator="greaterThan">
      <formula>1.4</formula>
    </cfRule>
  </conditionalFormatting>
  <conditionalFormatting sqref="T12:XFD12 B18:H18">
    <cfRule type="cellIs" dxfId="18" priority="20" operator="greaterThan">
      <formula>"B15"</formula>
    </cfRule>
  </conditionalFormatting>
  <conditionalFormatting sqref="B10:H10 T10:XFD10">
    <cfRule type="cellIs" dxfId="17" priority="18" operator="lessThan">
      <formula>15</formula>
    </cfRule>
    <cfRule type="cellIs" dxfId="16" priority="19" operator="greaterThan">
      <formula>30</formula>
    </cfRule>
  </conditionalFormatting>
  <conditionalFormatting sqref="B34:H34 T34:XFD34">
    <cfRule type="cellIs" dxfId="15" priority="16" operator="lessThan">
      <formula>1.1</formula>
    </cfRule>
  </conditionalFormatting>
  <conditionalFormatting sqref="B35:H35 T35:XFD35">
    <cfRule type="cellIs" dxfId="14" priority="15" operator="lessThan">
      <formula>1.1</formula>
    </cfRule>
  </conditionalFormatting>
  <conditionalFormatting sqref="B16:H16 T16:XFD16">
    <cfRule type="cellIs" dxfId="13" priority="13" operator="lessThan">
      <formula>1.2</formula>
    </cfRule>
    <cfRule type="cellIs" dxfId="12" priority="14" operator="greaterThan">
      <formula>1.5</formula>
    </cfRule>
  </conditionalFormatting>
  <conditionalFormatting sqref="I2">
    <cfRule type="cellIs" dxfId="11" priority="11" operator="lessThan">
      <formula>3.9</formula>
    </cfRule>
    <cfRule type="cellIs" dxfId="10" priority="12" operator="greaterThan">
      <formula>12.1</formula>
    </cfRule>
  </conditionalFormatting>
  <conditionalFormatting sqref="I9">
    <cfRule type="cellIs" dxfId="9" priority="9" operator="lessThan">
      <formula>15</formula>
    </cfRule>
    <cfRule type="cellIs" dxfId="8" priority="10" operator="greaterThan">
      <formula>30</formula>
    </cfRule>
  </conditionalFormatting>
  <conditionalFormatting sqref="I18">
    <cfRule type="cellIs" dxfId="7" priority="8" operator="greaterThan">
      <formula>"B15"</formula>
    </cfRule>
  </conditionalFormatting>
  <conditionalFormatting sqref="I10">
    <cfRule type="cellIs" dxfId="6" priority="6" operator="lessThan">
      <formula>15</formula>
    </cfRule>
    <cfRule type="cellIs" dxfId="5" priority="7" operator="greaterThan">
      <formula>30</formula>
    </cfRule>
  </conditionalFormatting>
  <conditionalFormatting sqref="I34">
    <cfRule type="cellIs" dxfId="4" priority="5" operator="lessThan">
      <formula>1.1</formula>
    </cfRule>
  </conditionalFormatting>
  <conditionalFormatting sqref="I35">
    <cfRule type="cellIs" dxfId="3" priority="4" operator="lessThan">
      <formula>1.1</formula>
    </cfRule>
  </conditionalFormatting>
  <conditionalFormatting sqref="I16">
    <cfRule type="cellIs" dxfId="2" priority="2" operator="lessThan">
      <formula>1.2</formula>
    </cfRule>
    <cfRule type="cellIs" dxfId="1" priority="3" operator="greaterThan">
      <formula>1.5</formula>
    </cfRule>
  </conditionalFormatting>
  <conditionalFormatting sqref="T12:XFD12 A12:I12">
    <cfRule type="cellIs" dxfId="0" priority="1" operator="less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2020-07-15T09:05:49Z</dcterms:modified>
</cp:coreProperties>
</file>