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codeName="TämäTyökirja" hidePivotFieldList="1"/>
  <mc:AlternateContent xmlns:mc="http://schemas.openxmlformats.org/markup-compatibility/2006">
    <mc:Choice Requires="x15">
      <x15ac:absPath xmlns:x15ac="http://schemas.microsoft.com/office/spreadsheetml/2010/11/ac" url="U:\My Documents\Opetus(syksy2021)\"/>
    </mc:Choice>
  </mc:AlternateContent>
  <xr:revisionPtr revIDLastSave="349" documentId="13_ncr:1_{93C49E20-A4D5-4862-B2AB-F591CD61DD70}" xr6:coauthVersionLast="47" xr6:coauthVersionMax="47" xr10:uidLastSave="{0D510011-4757-4259-A94E-16206ABA8D8B}"/>
  <bookViews>
    <workbookView xWindow="-120" yWindow="-120" windowWidth="29040" windowHeight="15840" tabRatio="754" firstSheet="4" activeTab="4" xr2:uid="{00000000-000D-0000-FFFF-FFFF00000000}"/>
    <workbookView xWindow="-120" yWindow="-120" windowWidth="29040" windowHeight="15840" firstSheet="1" activeTab="2" xr2:uid="{00000000-000D-0000-FFFF-FFFF01000000}"/>
  </bookViews>
  <sheets>
    <sheet name="Home" sheetId="14957" r:id="rId1"/>
    <sheet name="Cash" sheetId="4" r:id="rId2"/>
    <sheet name="Graphs, 1st year" sheetId="3" r:id="rId3"/>
    <sheet name="Graphs, 2nd year" sheetId="6" r:id="rId4"/>
    <sheet name="Instructions" sheetId="8" r:id="rId5"/>
  </sheets>
  <definedNames>
    <definedName name="_1_Liikevaihto">Instructions!#REF!</definedName>
    <definedName name="_10_Muuttuvien_palkkojen_henkilöstösivukulut">Instructions!#REF!</definedName>
    <definedName name="_12_Kiinteät_palkat_ja_palkkiot">Instructions!#REF!</definedName>
    <definedName name="_122_Aineet_ja_tarvikkeet">Instructions!#REF!</definedName>
    <definedName name="_14_Kiinteät_henkilösivukulut">Instructions!#REF!</definedName>
    <definedName name="_15.05_Yrityskehitys__laki__teknologia_ja_tuotekehityspalvelut">Instructions!#REF!</definedName>
    <definedName name="_311_Opo_n_maksullinen_korotus_tilikauden_aikana">Instructions!#REF!</definedName>
    <definedName name="_37.02_TEKES_avustus">Instructions!#REF!</definedName>
    <definedName name="_4_Liiketoiminnan_muut_tuotot">Instructions!#REF!</definedName>
    <definedName name="_5_Ostot_tilikauden_aikana_A__Ainekäyttö_S">Instructions!#REF!</definedName>
    <definedName name="_7_Ulkopuoliset_palvelut">Instructions!#REF!</definedName>
    <definedName name="_8_Muuttuvat_palkat_ja_palkkiot">Instructions!#REF!</definedName>
    <definedName name="_xlnm._FilterDatabase" localSheetId="1" hidden="1">Cash!#REF!</definedName>
    <definedName name="Alv_laskelma">Instructions!$B$52</definedName>
    <definedName name="Alv_saldo_ennen_maksuja">Instructions!$B$56</definedName>
    <definedName name="Arvonlisävero">Instructions!$B$38</definedName>
    <definedName name="Avustukset">Instructions!$B$48</definedName>
    <definedName name="Burn_rate">Instructions!#REF!</definedName>
    <definedName name="Edustuskulut">Instructions!$B$27</definedName>
    <definedName name="Ennakonpidätykset__keskim.35">Instructions!$B$21</definedName>
    <definedName name="Erotus_per_kk">Instructions!#REF!</definedName>
    <definedName name="Erotus_per_kvartaali">Instructions!#REF!</definedName>
    <definedName name="Henkilösivukulut">Instructions!$B$20</definedName>
    <definedName name="Internet__tietoliikenne">Instructions!$B$30</definedName>
    <definedName name="Investoinnit">Instructions!$B$37</definedName>
    <definedName name="Kassa">Instructions!$B$46</definedName>
    <definedName name="Kassan_riittävyys">Instructions!$B$51</definedName>
    <definedName name="Kassavirtalaskelman_kuvaajat">Instructions!$A$59</definedName>
    <definedName name="Kassavirtalaskelman_ohjeet">Instructions!$A$2</definedName>
    <definedName name="Kirjanpidon_tulos">Instructions!$B$44</definedName>
    <definedName name="Kirjanpito_ja_tilintarkastus">Instructions!$B$31</definedName>
    <definedName name="KK_n_alkukassa">Instructions!$B$42</definedName>
    <definedName name="KK_n_loppukassa">Instructions!$B$43</definedName>
    <definedName name="Kumulatiivinen_tulos">Instructions!$B$50</definedName>
    <definedName name="Kuukauden_Alv">Instructions!$B$55</definedName>
    <definedName name="Lainat">Instructions!$B$49</definedName>
    <definedName name="Lankapuhelin__faksi__gsm">Instructions!$B$29</definedName>
    <definedName name="Laskelman_kohta">Instructions!$B$19:$B$57</definedName>
    <definedName name="Liiketoiminnan_muut_tuotot">Instructions!#REF!</definedName>
    <definedName name="Liiketoiminta">Instructions!$B$47</definedName>
    <definedName name="Mainoskulut__messut">Instructions!$B$28</definedName>
    <definedName name="Maksettu_Alv">Instructions!$B$57</definedName>
    <definedName name="Materiaalit_ja_tarvikkeet">Instructions!$B$34</definedName>
    <definedName name="Muut_alvittomat_kulut">Instructions!$B$36</definedName>
    <definedName name="Muut_verot">Instructions!$B$39</definedName>
    <definedName name="Muut_vuokrat__mm.leasing">Instructions!$B$25</definedName>
    <definedName name="Myynnin_ALV">Instructions!#REF!</definedName>
    <definedName name="Myynti">Instructions!#REF!</definedName>
    <definedName name="Myyynnin_Alv">Instructions!$B$53</definedName>
    <definedName name="Osakepääoma">Instructions!$B$41</definedName>
    <definedName name="Oston_Alv">Instructions!$B$54</definedName>
    <definedName name="Palkat_brutto">Instructions!$B$19</definedName>
    <definedName name="Rahti">Instructions!$B$33</definedName>
    <definedName name="Suunniteltu_tulos">Instructions!#REF!</definedName>
    <definedName name="TA_mallin_ohjeet">Instructions!#REF!</definedName>
    <definedName name="Tavoitekassa">Instructions!$B$45</definedName>
    <definedName name="Tekes_avustus_osuus">Instructions!$B$40</definedName>
    <definedName name="Toimiston_vuokra">Instructions!$B$24</definedName>
    <definedName name="Toimistopalvelut">Instructions!$B$26</definedName>
    <definedName name="Toteutunut_tulos">Instructions!#REF!</definedName>
    <definedName name="Työnantajatilitys__10._pvä">Instructions!$B$22</definedName>
    <definedName name="Ulkopuoliset_palvelut">Instructions!$B$35</definedName>
    <definedName name="Vakuutukset">Instructions!$B$32</definedName>
    <definedName name="Vapaaehtoiset_henkilöstökulut">Instructions!$B$23</definedName>
    <definedName name="Välittömät_työkustannukset_yks.">Instructions!#REF!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9" i="4" l="1"/>
  <c r="X9" i="4"/>
  <c r="Y9" i="4"/>
  <c r="Z9" i="4"/>
  <c r="AA9" i="4"/>
  <c r="AB9" i="4"/>
  <c r="AC9" i="4"/>
  <c r="AD9" i="4"/>
  <c r="AE9" i="4"/>
  <c r="AF9" i="4"/>
  <c r="V9" i="4"/>
  <c r="U8" i="4"/>
  <c r="V31" i="4"/>
  <c r="W31" i="4" s="1"/>
  <c r="X31" i="4" s="1"/>
  <c r="Y31" i="4" s="1"/>
  <c r="Z31" i="4" s="1"/>
  <c r="AA31" i="4" s="1"/>
  <c r="AB31" i="4" s="1"/>
  <c r="AC31" i="4" s="1"/>
  <c r="AD31" i="4" s="1"/>
  <c r="AE31" i="4" s="1"/>
  <c r="AF31" i="4" s="1"/>
  <c r="V35" i="4"/>
  <c r="W35" i="4" s="1"/>
  <c r="X35" i="4" s="1"/>
  <c r="Y35" i="4" s="1"/>
  <c r="Z35" i="4" s="1"/>
  <c r="AA35" i="4" s="1"/>
  <c r="AB35" i="4" s="1"/>
  <c r="AC35" i="4" s="1"/>
  <c r="AD35" i="4" s="1"/>
  <c r="AE35" i="4" s="1"/>
  <c r="AF35" i="4" s="1"/>
  <c r="V46" i="4"/>
  <c r="W46" i="4" s="1"/>
  <c r="X46" i="4" s="1"/>
  <c r="Y46" i="4" s="1"/>
  <c r="Z46" i="4" s="1"/>
  <c r="AA46" i="4" s="1"/>
  <c r="AB46" i="4" s="1"/>
  <c r="AC46" i="4" s="1"/>
  <c r="AD46" i="4" s="1"/>
  <c r="AE46" i="4" s="1"/>
  <c r="AF46" i="4" s="1"/>
  <c r="V26" i="4"/>
  <c r="W26" i="4" s="1"/>
  <c r="X26" i="4" s="1"/>
  <c r="Y26" i="4" s="1"/>
  <c r="Z26" i="4" s="1"/>
  <c r="AA26" i="4" s="1"/>
  <c r="AB26" i="4" s="1"/>
  <c r="AC26" i="4" s="1"/>
  <c r="AD26" i="4" s="1"/>
  <c r="AE26" i="4" s="1"/>
  <c r="AF26" i="4" s="1"/>
  <c r="G62" i="4"/>
  <c r="H62" i="4" s="1"/>
  <c r="I62" i="4" s="1"/>
  <c r="J62" i="4" s="1"/>
  <c r="K62" i="4" s="1"/>
  <c r="L62" i="4" s="1"/>
  <c r="M62" i="4" s="1"/>
  <c r="N62" i="4" s="1"/>
  <c r="O62" i="4" s="1"/>
  <c r="P62" i="4" s="1"/>
  <c r="Q62" i="4" s="1"/>
  <c r="G57" i="4"/>
  <c r="H57" i="4" s="1"/>
  <c r="I57" i="4" s="1"/>
  <c r="J57" i="4" s="1"/>
  <c r="K57" i="4" s="1"/>
  <c r="L57" i="4" s="1"/>
  <c r="M57" i="4" s="1"/>
  <c r="N57" i="4" s="1"/>
  <c r="O57" i="4" s="1"/>
  <c r="P57" i="4" s="1"/>
  <c r="Q57" i="4" s="1"/>
  <c r="U57" i="4" s="1"/>
  <c r="V57" i="4" s="1"/>
  <c r="W57" i="4" s="1"/>
  <c r="X57" i="4" s="1"/>
  <c r="Y57" i="4" s="1"/>
  <c r="Z57" i="4" s="1"/>
  <c r="AA57" i="4" s="1"/>
  <c r="AB57" i="4" s="1"/>
  <c r="AC57" i="4" s="1"/>
  <c r="AD57" i="4" s="1"/>
  <c r="AE57" i="4" s="1"/>
  <c r="AF57" i="4" s="1"/>
  <c r="G35" i="4"/>
  <c r="H35" i="4" s="1"/>
  <c r="I35" i="4" s="1"/>
  <c r="J35" i="4" s="1"/>
  <c r="K35" i="4" s="1"/>
  <c r="L35" i="4" s="1"/>
  <c r="M35" i="4" s="1"/>
  <c r="N35" i="4" s="1"/>
  <c r="O35" i="4" s="1"/>
  <c r="P35" i="4" s="1"/>
  <c r="Q35" i="4" s="1"/>
  <c r="G34" i="4"/>
  <c r="H34" i="4" s="1"/>
  <c r="I34" i="4" s="1"/>
  <c r="J34" i="4" s="1"/>
  <c r="K34" i="4" s="1"/>
  <c r="L34" i="4" s="1"/>
  <c r="M34" i="4" s="1"/>
  <c r="N34" i="4" s="1"/>
  <c r="O34" i="4" s="1"/>
  <c r="P34" i="4" s="1"/>
  <c r="Q34" i="4" s="1"/>
  <c r="G33" i="4"/>
  <c r="H33" i="4" s="1"/>
  <c r="I33" i="4" s="1"/>
  <c r="J33" i="4" s="1"/>
  <c r="K33" i="4" s="1"/>
  <c r="L33" i="4" s="1"/>
  <c r="M33" i="4" s="1"/>
  <c r="N33" i="4" s="1"/>
  <c r="O33" i="4" s="1"/>
  <c r="P33" i="4" s="1"/>
  <c r="Q33" i="4" s="1"/>
  <c r="G28" i="4"/>
  <c r="H28" i="4" s="1"/>
  <c r="I28" i="4" s="1"/>
  <c r="J28" i="4" s="1"/>
  <c r="K28" i="4" s="1"/>
  <c r="L28" i="4" s="1"/>
  <c r="M28" i="4" s="1"/>
  <c r="N28" i="4" s="1"/>
  <c r="O28" i="4" s="1"/>
  <c r="P28" i="4" s="1"/>
  <c r="Q28" i="4" s="1"/>
  <c r="G27" i="4"/>
  <c r="H27" i="4" s="1"/>
  <c r="I27" i="4" s="1"/>
  <c r="J27" i="4" s="1"/>
  <c r="K27" i="4" s="1"/>
  <c r="L27" i="4" s="1"/>
  <c r="M27" i="4" s="1"/>
  <c r="N27" i="4" s="1"/>
  <c r="O27" i="4" s="1"/>
  <c r="P27" i="4" s="1"/>
  <c r="Q27" i="4" s="1"/>
  <c r="G31" i="4"/>
  <c r="H31" i="4" s="1"/>
  <c r="G46" i="4"/>
  <c r="H46" i="4" s="1"/>
  <c r="I46" i="4" s="1"/>
  <c r="J46" i="4" s="1"/>
  <c r="K46" i="4" s="1"/>
  <c r="L46" i="4" s="1"/>
  <c r="M46" i="4" s="1"/>
  <c r="N46" i="4" s="1"/>
  <c r="O46" i="4" s="1"/>
  <c r="P46" i="4" s="1"/>
  <c r="Q46" i="4" s="1"/>
  <c r="G26" i="4"/>
  <c r="H26" i="4" s="1"/>
  <c r="J26" i="4" s="1"/>
  <c r="K26" i="4" s="1"/>
  <c r="L26" i="4" s="1"/>
  <c r="M26" i="4" s="1"/>
  <c r="N26" i="4" s="1"/>
  <c r="O26" i="4" s="1"/>
  <c r="P26" i="4" s="1"/>
  <c r="Q26" i="4" s="1"/>
  <c r="V10" i="4"/>
  <c r="W10" i="4"/>
  <c r="X10" i="4"/>
  <c r="Y10" i="4"/>
  <c r="Z10" i="4"/>
  <c r="AA10" i="4"/>
  <c r="AB10" i="4"/>
  <c r="AC10" i="4"/>
  <c r="AD10" i="4"/>
  <c r="AE10" i="4"/>
  <c r="AF10" i="4"/>
  <c r="V56" i="4"/>
  <c r="W56" i="4"/>
  <c r="X56" i="4"/>
  <c r="Y56" i="4"/>
  <c r="Z56" i="4"/>
  <c r="AA56" i="4"/>
  <c r="AB56" i="4"/>
  <c r="AC56" i="4"/>
  <c r="AD56" i="4"/>
  <c r="AE56" i="4"/>
  <c r="AF56" i="4"/>
  <c r="V58" i="4"/>
  <c r="W58" i="4" s="1"/>
  <c r="X58" i="4" s="1"/>
  <c r="Y58" i="4" s="1"/>
  <c r="Z58" i="4" s="1"/>
  <c r="AA58" i="4" s="1"/>
  <c r="AB58" i="4" s="1"/>
  <c r="AC58" i="4" s="1"/>
  <c r="AD58" i="4" s="1"/>
  <c r="AE58" i="4" s="1"/>
  <c r="AF58" i="4" s="1"/>
  <c r="G58" i="4"/>
  <c r="H58" i="4" s="1"/>
  <c r="I58" i="4" s="1"/>
  <c r="J58" i="4" s="1"/>
  <c r="K58" i="4" s="1"/>
  <c r="L58" i="4" s="1"/>
  <c r="M58" i="4" s="1"/>
  <c r="N58" i="4" s="1"/>
  <c r="O58" i="4" s="1"/>
  <c r="P58" i="4" s="1"/>
  <c r="Q58" i="4" s="1"/>
  <c r="P9" i="4"/>
  <c r="Q9" i="4" s="1"/>
  <c r="V8" i="4" s="1"/>
  <c r="F8" i="4"/>
  <c r="G48" i="4"/>
  <c r="V48" i="4"/>
  <c r="W48" i="4"/>
  <c r="X48" i="4"/>
  <c r="Y48" i="4"/>
  <c r="Z48" i="4"/>
  <c r="AA48" i="4"/>
  <c r="AB48" i="4"/>
  <c r="AC48" i="4"/>
  <c r="AD48" i="4"/>
  <c r="AE48" i="4"/>
  <c r="AF48" i="4"/>
  <c r="U48" i="4"/>
  <c r="Q48" i="4"/>
  <c r="H48" i="4"/>
  <c r="I48" i="4"/>
  <c r="J48" i="4"/>
  <c r="K48" i="4"/>
  <c r="L48" i="4"/>
  <c r="M48" i="4"/>
  <c r="N48" i="4"/>
  <c r="O48" i="4"/>
  <c r="P48" i="4"/>
  <c r="F48" i="4"/>
  <c r="R48" i="4" s="1"/>
  <c r="S48" i="4" s="1"/>
  <c r="E7" i="8"/>
  <c r="AA47" i="4" s="1"/>
  <c r="H137" i="4"/>
  <c r="AG66" i="4"/>
  <c r="AH66" i="4"/>
  <c r="R66" i="4"/>
  <c r="S66" i="4" s="1"/>
  <c r="AG38" i="4"/>
  <c r="R38" i="4"/>
  <c r="S38" i="4"/>
  <c r="U24" i="4"/>
  <c r="AF24" i="4"/>
  <c r="AE24" i="4"/>
  <c r="AD24" i="4"/>
  <c r="AC24" i="4"/>
  <c r="AB24" i="4"/>
  <c r="AA24" i="4"/>
  <c r="Z24" i="4"/>
  <c r="Y24" i="4"/>
  <c r="X24" i="4"/>
  <c r="W24" i="4"/>
  <c r="V24" i="4"/>
  <c r="G24" i="4"/>
  <c r="H24" i="4"/>
  <c r="I24" i="4"/>
  <c r="J24" i="4"/>
  <c r="K24" i="4"/>
  <c r="L24" i="4"/>
  <c r="M24" i="4"/>
  <c r="N24" i="4"/>
  <c r="O24" i="4"/>
  <c r="P24" i="4"/>
  <c r="Q24" i="4"/>
  <c r="F24" i="4"/>
  <c r="B38" i="4"/>
  <c r="L8" i="4"/>
  <c r="X137" i="4"/>
  <c r="W137" i="4"/>
  <c r="V137" i="4"/>
  <c r="U137" i="4"/>
  <c r="AG21" i="4"/>
  <c r="AH21" i="4" s="1"/>
  <c r="I137" i="4"/>
  <c r="J137" i="4"/>
  <c r="K137" i="4"/>
  <c r="L137" i="4"/>
  <c r="M137" i="4"/>
  <c r="N137" i="4"/>
  <c r="O137" i="4"/>
  <c r="P137" i="4"/>
  <c r="Q137" i="4"/>
  <c r="R21" i="4"/>
  <c r="S21" i="4"/>
  <c r="G140" i="4"/>
  <c r="B3" i="4"/>
  <c r="G8" i="4"/>
  <c r="H8" i="4"/>
  <c r="H39" i="4" s="1"/>
  <c r="I8" i="4"/>
  <c r="J8" i="4"/>
  <c r="K8" i="4"/>
  <c r="M8" i="4"/>
  <c r="N8" i="4"/>
  <c r="O8" i="4"/>
  <c r="P8" i="4"/>
  <c r="Q8" i="4"/>
  <c r="U39" i="4"/>
  <c r="R9" i="4"/>
  <c r="S9" i="4" s="1"/>
  <c r="R10" i="4"/>
  <c r="S10" i="4" s="1"/>
  <c r="AG10" i="4"/>
  <c r="AH10" i="4" s="1"/>
  <c r="R11" i="4"/>
  <c r="S11" i="4" s="1"/>
  <c r="AG11" i="4"/>
  <c r="AH11" i="4" s="1"/>
  <c r="R12" i="4"/>
  <c r="S12" i="4" s="1"/>
  <c r="AG12" i="4"/>
  <c r="AH12" i="4" s="1"/>
  <c r="R13" i="4"/>
  <c r="S13" i="4" s="1"/>
  <c r="AG13" i="4"/>
  <c r="AH13" i="4" s="1"/>
  <c r="R14" i="4"/>
  <c r="S14" i="4" s="1"/>
  <c r="AG14" i="4"/>
  <c r="AH14" i="4" s="1"/>
  <c r="R15" i="4"/>
  <c r="S15" i="4" s="1"/>
  <c r="AG15" i="4"/>
  <c r="AH15" i="4" s="1"/>
  <c r="R16" i="4"/>
  <c r="S16" i="4" s="1"/>
  <c r="AG16" i="4"/>
  <c r="AH16" i="4" s="1"/>
  <c r="R17" i="4"/>
  <c r="S17" i="4" s="1"/>
  <c r="AG17" i="4"/>
  <c r="AH17" i="4" s="1"/>
  <c r="R18" i="4"/>
  <c r="S18" i="4" s="1"/>
  <c r="AG18" i="4"/>
  <c r="AH18" i="4" s="1"/>
  <c r="R19" i="4"/>
  <c r="S19" i="4" s="1"/>
  <c r="AG19" i="4"/>
  <c r="AH19" i="4" s="1"/>
  <c r="R20" i="4"/>
  <c r="S20" i="4" s="1"/>
  <c r="AG20" i="4"/>
  <c r="AH20" i="4" s="1"/>
  <c r="C21" i="4"/>
  <c r="R22" i="4"/>
  <c r="S22" i="4" s="1"/>
  <c r="AG22" i="4"/>
  <c r="AH22" i="4"/>
  <c r="R25" i="4"/>
  <c r="S25" i="4"/>
  <c r="AG25" i="4"/>
  <c r="AH25" i="4" s="1"/>
  <c r="R30" i="4"/>
  <c r="S30" i="4"/>
  <c r="AG30" i="4"/>
  <c r="AH30" i="4"/>
  <c r="R37" i="4"/>
  <c r="S37" i="4"/>
  <c r="AG37" i="4"/>
  <c r="AH37" i="4" s="1"/>
  <c r="F42" i="4"/>
  <c r="G42" i="4"/>
  <c r="H42" i="4"/>
  <c r="I42" i="4"/>
  <c r="J42" i="4"/>
  <c r="K42" i="4"/>
  <c r="L42" i="4"/>
  <c r="M42" i="4"/>
  <c r="N42" i="4"/>
  <c r="O42" i="4"/>
  <c r="P42" i="4"/>
  <c r="Q42" i="4"/>
  <c r="U42" i="4"/>
  <c r="V42" i="4"/>
  <c r="W42" i="4"/>
  <c r="X42" i="4"/>
  <c r="Y42" i="4"/>
  <c r="Z42" i="4"/>
  <c r="AA42" i="4"/>
  <c r="AB42" i="4"/>
  <c r="AC42" i="4"/>
  <c r="AD42" i="4"/>
  <c r="AE42" i="4"/>
  <c r="AF42" i="4"/>
  <c r="R43" i="4"/>
  <c r="S43" i="4"/>
  <c r="AG43" i="4"/>
  <c r="AH43" i="4"/>
  <c r="R44" i="4"/>
  <c r="S44" i="4" s="1"/>
  <c r="AG44" i="4"/>
  <c r="AH44" i="4"/>
  <c r="R46" i="4"/>
  <c r="S46" i="4"/>
  <c r="AG46" i="4"/>
  <c r="AH46" i="4"/>
  <c r="H47" i="4"/>
  <c r="I49" i="4" s="1"/>
  <c r="M47" i="4"/>
  <c r="N49" i="4" s="1"/>
  <c r="O47" i="4"/>
  <c r="P47" i="4"/>
  <c r="Q49" i="4" s="1"/>
  <c r="X47" i="4"/>
  <c r="AC47" i="4"/>
  <c r="AD49" i="4" s="1"/>
  <c r="R50" i="4"/>
  <c r="S50" i="4" s="1"/>
  <c r="AG50" i="4"/>
  <c r="AH50" i="4"/>
  <c r="R54" i="4"/>
  <c r="S54" i="4"/>
  <c r="AG54" i="4"/>
  <c r="R55" i="4"/>
  <c r="S55" i="4" s="1"/>
  <c r="AG55" i="4"/>
  <c r="R56" i="4"/>
  <c r="S56" i="4"/>
  <c r="AG56" i="4"/>
  <c r="AH56" i="4"/>
  <c r="R57" i="4"/>
  <c r="S57" i="4"/>
  <c r="AG57" i="4"/>
  <c r="AH57" i="4" s="1"/>
  <c r="R58" i="4"/>
  <c r="S58" i="4"/>
  <c r="AG58" i="4"/>
  <c r="AH58" i="4"/>
  <c r="R59" i="4"/>
  <c r="S59" i="4"/>
  <c r="AG59" i="4"/>
  <c r="AH59" i="4" s="1"/>
  <c r="R60" i="4"/>
  <c r="S60" i="4"/>
  <c r="AG60" i="4"/>
  <c r="AH60" i="4"/>
  <c r="R61" i="4"/>
  <c r="S61" i="4"/>
  <c r="AG61" i="4"/>
  <c r="AH61" i="4" s="1"/>
  <c r="R62" i="4"/>
  <c r="S62" i="4"/>
  <c r="AG62" i="4"/>
  <c r="AH62" i="4"/>
  <c r="R63" i="4"/>
  <c r="S63" i="4"/>
  <c r="AG63" i="4"/>
  <c r="AH63" i="4" s="1"/>
  <c r="R64" i="4"/>
  <c r="S64" i="4"/>
  <c r="AG64" i="4"/>
  <c r="AH64" i="4"/>
  <c r="R65" i="4"/>
  <c r="S65" i="4"/>
  <c r="AG65" i="4"/>
  <c r="AH65" i="4" s="1"/>
  <c r="B66" i="4"/>
  <c r="R67" i="4"/>
  <c r="S67" i="4" s="1"/>
  <c r="AG67" i="4"/>
  <c r="AH67" i="4" s="1"/>
  <c r="R68" i="4"/>
  <c r="S68" i="4" s="1"/>
  <c r="AG68" i="4"/>
  <c r="AH68" i="4"/>
  <c r="R69" i="4"/>
  <c r="S69" i="4" s="1"/>
  <c r="AG69" i="4"/>
  <c r="AH69" i="4" s="1"/>
  <c r="F70" i="4"/>
  <c r="G70" i="4"/>
  <c r="H70" i="4"/>
  <c r="I70" i="4"/>
  <c r="J70" i="4"/>
  <c r="K70" i="4"/>
  <c r="L70" i="4"/>
  <c r="M70" i="4"/>
  <c r="N70" i="4"/>
  <c r="O70" i="4"/>
  <c r="P70" i="4"/>
  <c r="Q70" i="4"/>
  <c r="U70" i="4"/>
  <c r="V70" i="4"/>
  <c r="W70" i="4"/>
  <c r="X70" i="4"/>
  <c r="Y70" i="4"/>
  <c r="Z70" i="4"/>
  <c r="AA70" i="4"/>
  <c r="AB70" i="4"/>
  <c r="AC70" i="4"/>
  <c r="AD70" i="4"/>
  <c r="AE70" i="4"/>
  <c r="AF70" i="4"/>
  <c r="R73" i="4"/>
  <c r="AG73" i="4"/>
  <c r="AH73" i="4" s="1"/>
  <c r="R74" i="4"/>
  <c r="S74" i="4" s="1"/>
  <c r="AG74" i="4"/>
  <c r="R75" i="4"/>
  <c r="S75" i="4" s="1"/>
  <c r="AG75" i="4"/>
  <c r="AH75" i="4" s="1"/>
  <c r="F76" i="4"/>
  <c r="H138" i="4"/>
  <c r="H139" i="4" s="1"/>
  <c r="G76" i="4"/>
  <c r="I138" i="4"/>
  <c r="I139" i="4" s="1"/>
  <c r="H76" i="4"/>
  <c r="J138" i="4"/>
  <c r="J139" i="4" s="1"/>
  <c r="I76" i="4"/>
  <c r="K138" i="4"/>
  <c r="K139" i="4" s="1"/>
  <c r="J76" i="4"/>
  <c r="L138" i="4" s="1"/>
  <c r="L139" i="4" s="1"/>
  <c r="K76" i="4"/>
  <c r="M138" i="4" s="1"/>
  <c r="M139" i="4" s="1"/>
  <c r="L76" i="4"/>
  <c r="N138" i="4" s="1"/>
  <c r="N139" i="4" s="1"/>
  <c r="M76" i="4"/>
  <c r="O138" i="4" s="1"/>
  <c r="O139" i="4" s="1"/>
  <c r="N76" i="4"/>
  <c r="P138" i="4" s="1"/>
  <c r="P139" i="4" s="1"/>
  <c r="O76" i="4"/>
  <c r="Q138" i="4" s="1"/>
  <c r="Q139" i="4" s="1"/>
  <c r="P76" i="4"/>
  <c r="U138" i="4"/>
  <c r="U139" i="4" s="1"/>
  <c r="Q76" i="4"/>
  <c r="V138" i="4"/>
  <c r="V139" i="4" s="1"/>
  <c r="U76" i="4"/>
  <c r="W138" i="4" s="1"/>
  <c r="W139" i="4" s="1"/>
  <c r="V76" i="4"/>
  <c r="X138" i="4"/>
  <c r="X139" i="4" s="1"/>
  <c r="W76" i="4"/>
  <c r="Y138" i="4"/>
  <c r="X76" i="4"/>
  <c r="Z138" i="4"/>
  <c r="Y76" i="4"/>
  <c r="AA138" i="4" s="1"/>
  <c r="Z76" i="4"/>
  <c r="AB138" i="4" s="1"/>
  <c r="AA76" i="4"/>
  <c r="AC138" i="4" s="1"/>
  <c r="AB76" i="4"/>
  <c r="AD138" i="4" s="1"/>
  <c r="AC76" i="4"/>
  <c r="AE138" i="4" s="1"/>
  <c r="AD76" i="4"/>
  <c r="AF138" i="4"/>
  <c r="AE76" i="4"/>
  <c r="AF76" i="4"/>
  <c r="R78" i="4"/>
  <c r="S78" i="4" s="1"/>
  <c r="AG78" i="4"/>
  <c r="AH78" i="4" s="1"/>
  <c r="F79" i="4"/>
  <c r="G79" i="4"/>
  <c r="H79" i="4"/>
  <c r="I79" i="4"/>
  <c r="J79" i="4"/>
  <c r="K79" i="4"/>
  <c r="L79" i="4"/>
  <c r="M79" i="4"/>
  <c r="N79" i="4"/>
  <c r="O79" i="4"/>
  <c r="P79" i="4"/>
  <c r="Q79" i="4"/>
  <c r="U79" i="4"/>
  <c r="V79" i="4"/>
  <c r="W79" i="4"/>
  <c r="X79" i="4"/>
  <c r="Y79" i="4"/>
  <c r="Z79" i="4"/>
  <c r="AA79" i="4"/>
  <c r="AB79" i="4"/>
  <c r="AC79" i="4"/>
  <c r="AD79" i="4"/>
  <c r="AE79" i="4"/>
  <c r="AF79" i="4"/>
  <c r="F80" i="4"/>
  <c r="G80" i="4"/>
  <c r="H80" i="4"/>
  <c r="I80" i="4"/>
  <c r="J80" i="4"/>
  <c r="K80" i="4"/>
  <c r="L80" i="4"/>
  <c r="M80" i="4"/>
  <c r="N80" i="4"/>
  <c r="N83" i="4" s="1"/>
  <c r="O80" i="4"/>
  <c r="O83" i="4" s="1"/>
  <c r="P80" i="4"/>
  <c r="Q80" i="4"/>
  <c r="U80" i="4"/>
  <c r="V80" i="4"/>
  <c r="W80" i="4"/>
  <c r="X80" i="4"/>
  <c r="Y80" i="4"/>
  <c r="Z80" i="4"/>
  <c r="AA80" i="4"/>
  <c r="AB80" i="4"/>
  <c r="AC80" i="4"/>
  <c r="AD80" i="4"/>
  <c r="AE80" i="4"/>
  <c r="AF80" i="4"/>
  <c r="R81" i="4"/>
  <c r="S81" i="4"/>
  <c r="AG81" i="4"/>
  <c r="AH81" i="4" s="1"/>
  <c r="M83" i="4"/>
  <c r="R87" i="4"/>
  <c r="S87" i="4" s="1"/>
  <c r="AG87" i="4"/>
  <c r="AH87" i="4" s="1"/>
  <c r="R90" i="4"/>
  <c r="S90" i="4"/>
  <c r="AG90" i="4"/>
  <c r="AH90" i="4"/>
  <c r="R94" i="4"/>
  <c r="S94" i="4" s="1"/>
  <c r="AG94" i="4"/>
  <c r="AH94" i="4" s="1"/>
  <c r="R95" i="4"/>
  <c r="S95" i="4"/>
  <c r="AG95" i="4"/>
  <c r="AH95" i="4"/>
  <c r="R104" i="4"/>
  <c r="AG104" i="4"/>
  <c r="F105" i="4"/>
  <c r="G103" i="4" s="1"/>
  <c r="G105" i="4" s="1"/>
  <c r="H103" i="4" s="1"/>
  <c r="H105" i="4" s="1"/>
  <c r="I103" i="4" s="1"/>
  <c r="I105" i="4" s="1"/>
  <c r="J103" i="4" s="1"/>
  <c r="J105" i="4" s="1"/>
  <c r="K103" i="4" s="1"/>
  <c r="K105" i="4" s="1"/>
  <c r="L103" i="4" s="1"/>
  <c r="L105" i="4" s="1"/>
  <c r="M103" i="4" s="1"/>
  <c r="M105" i="4" s="1"/>
  <c r="N103" i="4" s="1"/>
  <c r="N105" i="4" s="1"/>
  <c r="O103" i="4" s="1"/>
  <c r="O105" i="4" s="1"/>
  <c r="P103" i="4" s="1"/>
  <c r="P105" i="4" s="1"/>
  <c r="Q103" i="4" s="1"/>
  <c r="Q105" i="4" s="1"/>
  <c r="U103" i="4" s="1"/>
  <c r="U105" i="4" s="1"/>
  <c r="V103" i="4" s="1"/>
  <c r="V105" i="4" s="1"/>
  <c r="W103" i="4" s="1"/>
  <c r="W105" i="4" s="1"/>
  <c r="X103" i="4" s="1"/>
  <c r="X105" i="4" s="1"/>
  <c r="Y103" i="4" s="1"/>
  <c r="Y105" i="4" s="1"/>
  <c r="Z103" i="4" s="1"/>
  <c r="Z105" i="4" s="1"/>
  <c r="AA103" i="4" s="1"/>
  <c r="AA105" i="4" s="1"/>
  <c r="AB103" i="4" s="1"/>
  <c r="AB105" i="4" s="1"/>
  <c r="AC103" i="4" s="1"/>
  <c r="AC105" i="4" s="1"/>
  <c r="AD103" i="4" s="1"/>
  <c r="AD105" i="4" s="1"/>
  <c r="AE103" i="4" s="1"/>
  <c r="AE105" i="4" s="1"/>
  <c r="AF103" i="4" s="1"/>
  <c r="AF105" i="4" s="1"/>
  <c r="F116" i="4"/>
  <c r="F120" i="4"/>
  <c r="F124" i="4"/>
  <c r="R70" i="4"/>
  <c r="S70" i="4" s="1"/>
  <c r="AH54" i="4"/>
  <c r="N39" i="4"/>
  <c r="N40" i="4"/>
  <c r="V83" i="4"/>
  <c r="G39" i="4"/>
  <c r="G40" i="4"/>
  <c r="U83" i="4"/>
  <c r="I39" i="4"/>
  <c r="I40" i="4"/>
  <c r="U40" i="4"/>
  <c r="H40" i="4"/>
  <c r="L83" i="4"/>
  <c r="O39" i="4"/>
  <c r="O40" i="4"/>
  <c r="K39" i="4"/>
  <c r="K40" i="4"/>
  <c r="K83" i="4"/>
  <c r="J39" i="4"/>
  <c r="AG42" i="4"/>
  <c r="AH42" i="4" s="1"/>
  <c r="R24" i="4"/>
  <c r="S24" i="4" s="1"/>
  <c r="J83" i="4"/>
  <c r="P49" i="4"/>
  <c r="P51" i="4" s="1"/>
  <c r="P84" i="4" s="1"/>
  <c r="Q83" i="4"/>
  <c r="Q39" i="4"/>
  <c r="Q40" i="4"/>
  <c r="P39" i="4"/>
  <c r="P40" i="4" s="1"/>
  <c r="L39" i="4"/>
  <c r="L40" i="4" s="1"/>
  <c r="J40" i="4"/>
  <c r="AH55" i="4"/>
  <c r="AG70" i="4"/>
  <c r="AH70" i="4" s="1"/>
  <c r="V39" i="4"/>
  <c r="V40" i="4"/>
  <c r="H83" i="4"/>
  <c r="R80" i="4"/>
  <c r="S80" i="4" s="1"/>
  <c r="AH74" i="4"/>
  <c r="AG76" i="4"/>
  <c r="AH76" i="4" s="1"/>
  <c r="S73" i="4"/>
  <c r="R76" i="4"/>
  <c r="S76" i="4"/>
  <c r="Y49" i="4"/>
  <c r="P83" i="4"/>
  <c r="F39" i="4"/>
  <c r="F40" i="4"/>
  <c r="R42" i="4"/>
  <c r="S42" i="4" s="1"/>
  <c r="G47" i="4"/>
  <c r="H49" i="4"/>
  <c r="H51" i="4"/>
  <c r="H84" i="4" s="1"/>
  <c r="I47" i="4"/>
  <c r="N47" i="4"/>
  <c r="N51" i="4" s="1"/>
  <c r="N84" i="4" s="1"/>
  <c r="U47" i="4"/>
  <c r="W47" i="4"/>
  <c r="X49" i="4" s="1"/>
  <c r="AD47" i="4"/>
  <c r="J47" i="4"/>
  <c r="L47" i="4"/>
  <c r="V47" i="4"/>
  <c r="Y47" i="4"/>
  <c r="Y51" i="4" s="1"/>
  <c r="Y84" i="4" s="1"/>
  <c r="AB47" i="4"/>
  <c r="AC49" i="4"/>
  <c r="AC51" i="4" s="1"/>
  <c r="AC84" i="4" s="1"/>
  <c r="M49" i="4"/>
  <c r="M51" i="4" s="1"/>
  <c r="X51" i="4"/>
  <c r="X84" i="4" s="1"/>
  <c r="AE49" i="4"/>
  <c r="K49" i="4"/>
  <c r="W49" i="4"/>
  <c r="W51" i="4" s="1"/>
  <c r="W84" i="4" s="1"/>
  <c r="M84" i="4"/>
  <c r="AG80" i="4" l="1"/>
  <c r="AH80" i="4" s="1"/>
  <c r="AG79" i="4"/>
  <c r="AH79" i="4" s="1"/>
  <c r="R79" i="4"/>
  <c r="S79" i="4" s="1"/>
  <c r="F83" i="4"/>
  <c r="I83" i="4"/>
  <c r="G83" i="4"/>
  <c r="AG48" i="4"/>
  <c r="AH48" i="4" s="1"/>
  <c r="AG24" i="4"/>
  <c r="AH24" i="4" s="1"/>
  <c r="H85" i="4"/>
  <c r="H88" i="4" s="1"/>
  <c r="H91" i="4" s="1"/>
  <c r="H96" i="4" s="1"/>
  <c r="P85" i="4"/>
  <c r="P88" i="4" s="1"/>
  <c r="P91" i="4" s="1"/>
  <c r="P96" i="4" s="1"/>
  <c r="M85" i="4"/>
  <c r="M88" i="4" s="1"/>
  <c r="M91" i="4" s="1"/>
  <c r="M96" i="4" s="1"/>
  <c r="I51" i="4"/>
  <c r="I84" i="4" s="1"/>
  <c r="J49" i="4"/>
  <c r="J51" i="4" s="1"/>
  <c r="J84" i="4" s="1"/>
  <c r="V49" i="4"/>
  <c r="V51" i="4" s="1"/>
  <c r="V84" i="4" s="1"/>
  <c r="H140" i="4"/>
  <c r="I140" i="4" s="1"/>
  <c r="J140" i="4" s="1"/>
  <c r="K140" i="4" s="1"/>
  <c r="L140" i="4" s="1"/>
  <c r="M140" i="4" s="1"/>
  <c r="N140" i="4" s="1"/>
  <c r="O140" i="4" s="1"/>
  <c r="P140" i="4" s="1"/>
  <c r="Q140" i="4" s="1"/>
  <c r="U140" i="4" s="1"/>
  <c r="V140" i="4" s="1"/>
  <c r="W140" i="4" s="1"/>
  <c r="X140" i="4" s="1"/>
  <c r="R83" i="4"/>
  <c r="S83" i="4" s="1"/>
  <c r="N85" i="4"/>
  <c r="N88" i="4" s="1"/>
  <c r="N91" i="4" s="1"/>
  <c r="N96" i="4" s="1"/>
  <c r="AD51" i="4"/>
  <c r="AD84" i="4" s="1"/>
  <c r="Z49" i="4"/>
  <c r="AB49" i="4"/>
  <c r="AB51" i="4" s="1"/>
  <c r="AB84" i="4" s="1"/>
  <c r="Z47" i="4"/>
  <c r="R8" i="4"/>
  <c r="S8" i="4" s="1"/>
  <c r="AF47" i="4"/>
  <c r="Q47" i="4"/>
  <c r="K47" i="4"/>
  <c r="AE47" i="4"/>
  <c r="AG47" i="4" s="1"/>
  <c r="AH47" i="4" s="1"/>
  <c r="M39" i="4"/>
  <c r="F47" i="4"/>
  <c r="O49" i="4"/>
  <c r="O51" i="4" s="1"/>
  <c r="O84" i="4" s="1"/>
  <c r="Y137" i="4" l="1"/>
  <c r="Y139" i="4" s="1"/>
  <c r="Y140" i="4" s="1"/>
  <c r="W8" i="4"/>
  <c r="M40" i="4"/>
  <c r="R39" i="4"/>
  <c r="S39" i="4" s="1"/>
  <c r="O85" i="4"/>
  <c r="O88" i="4" s="1"/>
  <c r="O91" i="4" s="1"/>
  <c r="O96" i="4" s="1"/>
  <c r="L49" i="4"/>
  <c r="L51" i="4" s="1"/>
  <c r="L84" i="4" s="1"/>
  <c r="K51" i="4"/>
  <c r="K84" i="4" s="1"/>
  <c r="U49" i="4"/>
  <c r="Q51" i="4"/>
  <c r="Q84" i="4" s="1"/>
  <c r="V85" i="4"/>
  <c r="V88" i="4" s="1"/>
  <c r="V91" i="4" s="1"/>
  <c r="V96" i="4" s="1"/>
  <c r="J85" i="4"/>
  <c r="J88" i="4" s="1"/>
  <c r="J91" i="4" s="1"/>
  <c r="J96" i="4" s="1"/>
  <c r="I85" i="4"/>
  <c r="I88" i="4" s="1"/>
  <c r="I91" i="4" s="1"/>
  <c r="I96" i="4" s="1"/>
  <c r="AE51" i="4"/>
  <c r="AE84" i="4" s="1"/>
  <c r="AF49" i="4"/>
  <c r="AF51" i="4" s="1"/>
  <c r="AF84" i="4" s="1"/>
  <c r="F51" i="4"/>
  <c r="G49" i="4"/>
  <c r="R47" i="4"/>
  <c r="S47" i="4" s="1"/>
  <c r="AA49" i="4"/>
  <c r="AA51" i="4" s="1"/>
  <c r="AA84" i="4" s="1"/>
  <c r="Z51" i="4"/>
  <c r="Z84" i="4" s="1"/>
  <c r="W39" i="4" l="1"/>
  <c r="W40" i="4"/>
  <c r="W83" i="4"/>
  <c r="W85" i="4" s="1"/>
  <c r="W88" i="4" s="1"/>
  <c r="W91" i="4" s="1"/>
  <c r="W96" i="4" s="1"/>
  <c r="Z137" i="4"/>
  <c r="Z139" i="4" s="1"/>
  <c r="Z140" i="4" s="1"/>
  <c r="X8" i="4"/>
  <c r="Q85" i="4"/>
  <c r="Q88" i="4" s="1"/>
  <c r="Q91" i="4" s="1"/>
  <c r="Q96" i="4" s="1"/>
  <c r="AG49" i="4"/>
  <c r="AH49" i="4" s="1"/>
  <c r="U51" i="4"/>
  <c r="K85" i="4"/>
  <c r="K88" i="4" s="1"/>
  <c r="K91" i="4" s="1"/>
  <c r="K96" i="4" s="1"/>
  <c r="L85" i="4"/>
  <c r="L88" i="4" s="1"/>
  <c r="L91" i="4" s="1"/>
  <c r="L96" i="4" s="1"/>
  <c r="R49" i="4"/>
  <c r="S49" i="4" s="1"/>
  <c r="G51" i="4"/>
  <c r="G84" i="4" s="1"/>
  <c r="F84" i="4"/>
  <c r="R51" i="4"/>
  <c r="S51" i="4" s="1"/>
  <c r="X83" i="4" l="1"/>
  <c r="X85" i="4" s="1"/>
  <c r="X88" i="4" s="1"/>
  <c r="X91" i="4" s="1"/>
  <c r="X96" i="4" s="1"/>
  <c r="X39" i="4"/>
  <c r="X40" i="4" s="1"/>
  <c r="AA137" i="4"/>
  <c r="AA139" i="4" s="1"/>
  <c r="AA140" i="4" s="1"/>
  <c r="Y8" i="4"/>
  <c r="AG51" i="4"/>
  <c r="AH51" i="4" s="1"/>
  <c r="U84" i="4"/>
  <c r="R84" i="4"/>
  <c r="F85" i="4"/>
  <c r="F99" i="4"/>
  <c r="G85" i="4"/>
  <c r="G88" i="4" s="1"/>
  <c r="G91" i="4" s="1"/>
  <c r="G96" i="4" s="1"/>
  <c r="Y83" i="4" l="1"/>
  <c r="Y85" i="4" s="1"/>
  <c r="Y88" i="4" s="1"/>
  <c r="Y91" i="4" s="1"/>
  <c r="Y96" i="4" s="1"/>
  <c r="Y39" i="4"/>
  <c r="Y40" i="4"/>
  <c r="AB137" i="4"/>
  <c r="AB139" i="4" s="1"/>
  <c r="AB140" i="4" s="1"/>
  <c r="Z8" i="4"/>
  <c r="G98" i="4"/>
  <c r="G99" i="4" s="1"/>
  <c r="F134" i="4"/>
  <c r="L50" i="3" s="1"/>
  <c r="S84" i="4"/>
  <c r="F128" i="4"/>
  <c r="G128" i="4" s="1"/>
  <c r="H128" i="4" s="1"/>
  <c r="I128" i="4" s="1"/>
  <c r="J128" i="4" s="1"/>
  <c r="K128" i="4" s="1"/>
  <c r="L128" i="4" s="1"/>
  <c r="M128" i="4" s="1"/>
  <c r="N128" i="4" s="1"/>
  <c r="O128" i="4" s="1"/>
  <c r="P128" i="4" s="1"/>
  <c r="Q128" i="4" s="1"/>
  <c r="R85" i="4"/>
  <c r="S85" i="4" s="1"/>
  <c r="F117" i="4"/>
  <c r="G116" i="4" s="1"/>
  <c r="G117" i="4" s="1"/>
  <c r="H116" i="4" s="1"/>
  <c r="H117" i="4" s="1"/>
  <c r="I116" i="4" s="1"/>
  <c r="I117" i="4" s="1"/>
  <c r="J116" i="4" s="1"/>
  <c r="J117" i="4" s="1"/>
  <c r="K116" i="4" s="1"/>
  <c r="K117" i="4" s="1"/>
  <c r="L116" i="4" s="1"/>
  <c r="L117" i="4" s="1"/>
  <c r="M116" i="4" s="1"/>
  <c r="M117" i="4" s="1"/>
  <c r="N116" i="4" s="1"/>
  <c r="N117" i="4" s="1"/>
  <c r="O116" i="4" s="1"/>
  <c r="O117" i="4" s="1"/>
  <c r="P116" i="4" s="1"/>
  <c r="P117" i="4" s="1"/>
  <c r="Q116" i="4" s="1"/>
  <c r="Q117" i="4" s="1"/>
  <c r="F88" i="4"/>
  <c r="F121" i="4"/>
  <c r="G120" i="4" s="1"/>
  <c r="G121" i="4" s="1"/>
  <c r="H120" i="4" s="1"/>
  <c r="H121" i="4" s="1"/>
  <c r="I120" i="4" s="1"/>
  <c r="I121" i="4" s="1"/>
  <c r="J120" i="4" s="1"/>
  <c r="J121" i="4" s="1"/>
  <c r="K120" i="4" s="1"/>
  <c r="K121" i="4" s="1"/>
  <c r="L120" i="4" s="1"/>
  <c r="L121" i="4" s="1"/>
  <c r="M120" i="4" s="1"/>
  <c r="M121" i="4" s="1"/>
  <c r="N120" i="4" s="1"/>
  <c r="N121" i="4" s="1"/>
  <c r="O120" i="4" s="1"/>
  <c r="O121" i="4" s="1"/>
  <c r="P120" i="4" s="1"/>
  <c r="P121" i="4" s="1"/>
  <c r="Q120" i="4" s="1"/>
  <c r="Q121" i="4" s="1"/>
  <c r="F125" i="4"/>
  <c r="G124" i="4" s="1"/>
  <c r="G125" i="4" s="1"/>
  <c r="H124" i="4" s="1"/>
  <c r="H125" i="4" s="1"/>
  <c r="I124" i="4" s="1"/>
  <c r="I125" i="4" s="1"/>
  <c r="J124" i="4" s="1"/>
  <c r="J125" i="4" s="1"/>
  <c r="K124" i="4" s="1"/>
  <c r="K125" i="4" s="1"/>
  <c r="L124" i="4" s="1"/>
  <c r="L125" i="4" s="1"/>
  <c r="M124" i="4" s="1"/>
  <c r="M125" i="4" s="1"/>
  <c r="N124" i="4" s="1"/>
  <c r="N125" i="4" s="1"/>
  <c r="O124" i="4" s="1"/>
  <c r="O125" i="4" s="1"/>
  <c r="P124" i="4" s="1"/>
  <c r="P125" i="4" s="1"/>
  <c r="Q124" i="4" s="1"/>
  <c r="Q125" i="4" s="1"/>
  <c r="U85" i="4"/>
  <c r="AG84" i="4"/>
  <c r="AH84" i="4" s="1"/>
  <c r="Z39" i="4" l="1"/>
  <c r="Z83" i="4"/>
  <c r="Z85" i="4" s="1"/>
  <c r="Z88" i="4" s="1"/>
  <c r="Z91" i="4" s="1"/>
  <c r="Z96" i="4" s="1"/>
  <c r="Z40" i="4"/>
  <c r="AC137" i="4"/>
  <c r="AC139" i="4" s="1"/>
  <c r="AC140" i="4" s="1"/>
  <c r="AA8" i="4"/>
  <c r="H98" i="4"/>
  <c r="H99" i="4" s="1"/>
  <c r="G134" i="4"/>
  <c r="L51" i="3" s="1"/>
  <c r="U88" i="4"/>
  <c r="U128" i="4"/>
  <c r="V128" i="4" s="1"/>
  <c r="W128" i="4" s="1"/>
  <c r="X128" i="4" s="1"/>
  <c r="Y128" i="4" s="1"/>
  <c r="Z128" i="4" s="1"/>
  <c r="F91" i="4"/>
  <c r="F129" i="4"/>
  <c r="G129" i="4" s="1"/>
  <c r="H129" i="4" s="1"/>
  <c r="I129" i="4" s="1"/>
  <c r="J129" i="4" s="1"/>
  <c r="K129" i="4" s="1"/>
  <c r="L129" i="4" s="1"/>
  <c r="M129" i="4" s="1"/>
  <c r="N129" i="4" s="1"/>
  <c r="O129" i="4" s="1"/>
  <c r="P129" i="4" s="1"/>
  <c r="Q129" i="4" s="1"/>
  <c r="R88" i="4"/>
  <c r="S88" i="4" s="1"/>
  <c r="AA83" i="4" l="1"/>
  <c r="AA85" i="4" s="1"/>
  <c r="AA39" i="4"/>
  <c r="AA40" i="4"/>
  <c r="AD137" i="4"/>
  <c r="AD139" i="4" s="1"/>
  <c r="AD140" i="4" s="1"/>
  <c r="AB8" i="4"/>
  <c r="I98" i="4"/>
  <c r="I99" i="4" s="1"/>
  <c r="H134" i="4"/>
  <c r="L52" i="3" s="1"/>
  <c r="F96" i="4"/>
  <c r="R91" i="4"/>
  <c r="S91" i="4" s="1"/>
  <c r="F130" i="4"/>
  <c r="G130" i="4" s="1"/>
  <c r="H130" i="4" s="1"/>
  <c r="I130" i="4" s="1"/>
  <c r="J130" i="4" s="1"/>
  <c r="K130" i="4" s="1"/>
  <c r="L130" i="4" s="1"/>
  <c r="M130" i="4" s="1"/>
  <c r="N130" i="4" s="1"/>
  <c r="O130" i="4" s="1"/>
  <c r="P130" i="4" s="1"/>
  <c r="Q130" i="4" s="1"/>
  <c r="U129" i="4"/>
  <c r="V129" i="4" s="1"/>
  <c r="W129" i="4" s="1"/>
  <c r="X129" i="4" s="1"/>
  <c r="Y129" i="4" s="1"/>
  <c r="Z129" i="4" s="1"/>
  <c r="U91" i="4"/>
  <c r="AB83" i="4" l="1"/>
  <c r="AB85" i="4" s="1"/>
  <c r="AB88" i="4" s="1"/>
  <c r="AB91" i="4" s="1"/>
  <c r="AB96" i="4" s="1"/>
  <c r="AB39" i="4"/>
  <c r="AB40" i="4"/>
  <c r="AE137" i="4"/>
  <c r="AE139" i="4" s="1"/>
  <c r="AE140" i="4" s="1"/>
  <c r="AC8" i="4"/>
  <c r="AA88" i="4"/>
  <c r="AA128" i="4"/>
  <c r="AB128" i="4" s="1"/>
  <c r="J98" i="4"/>
  <c r="J99" i="4" s="1"/>
  <c r="I134" i="4"/>
  <c r="L53" i="3" s="1"/>
  <c r="K98" i="4"/>
  <c r="K99" i="4" s="1"/>
  <c r="J134" i="4"/>
  <c r="L54" i="3" s="1"/>
  <c r="U130" i="4"/>
  <c r="V130" i="4" s="1"/>
  <c r="W130" i="4" s="1"/>
  <c r="X130" i="4" s="1"/>
  <c r="Y130" i="4" s="1"/>
  <c r="Z130" i="4" s="1"/>
  <c r="U96" i="4"/>
  <c r="R96" i="4"/>
  <c r="S96" i="4" s="1"/>
  <c r="F131" i="4"/>
  <c r="G131" i="4" s="1"/>
  <c r="H131" i="4" s="1"/>
  <c r="I131" i="4" s="1"/>
  <c r="J131" i="4" s="1"/>
  <c r="K131" i="4" s="1"/>
  <c r="L131" i="4" s="1"/>
  <c r="M131" i="4" s="1"/>
  <c r="N131" i="4" s="1"/>
  <c r="O131" i="4" s="1"/>
  <c r="P131" i="4" s="1"/>
  <c r="Q131" i="4" s="1"/>
  <c r="AA91" i="4" l="1"/>
  <c r="AA129" i="4"/>
  <c r="AB129" i="4" s="1"/>
  <c r="AC39" i="4"/>
  <c r="AC40" i="4"/>
  <c r="AC83" i="4"/>
  <c r="AC85" i="4" s="1"/>
  <c r="AF137" i="4"/>
  <c r="AF139" i="4" s="1"/>
  <c r="AF140" i="4" s="1"/>
  <c r="AD8" i="4"/>
  <c r="L98" i="4"/>
  <c r="L99" i="4" s="1"/>
  <c r="K134" i="4"/>
  <c r="L55" i="3" s="1"/>
  <c r="U131" i="4"/>
  <c r="V131" i="4" s="1"/>
  <c r="W131" i="4" s="1"/>
  <c r="X131" i="4" s="1"/>
  <c r="Y131" i="4" s="1"/>
  <c r="Z131" i="4" s="1"/>
  <c r="AD83" i="4" l="1"/>
  <c r="AD85" i="4" s="1"/>
  <c r="AD88" i="4" s="1"/>
  <c r="AD91" i="4" s="1"/>
  <c r="AD96" i="4" s="1"/>
  <c r="AD39" i="4"/>
  <c r="AD40" i="4"/>
  <c r="AE8" i="4"/>
  <c r="AC88" i="4"/>
  <c r="AC128" i="4"/>
  <c r="AD128" i="4" s="1"/>
  <c r="AC129" i="4"/>
  <c r="AD129" i="4" s="1"/>
  <c r="AA96" i="4"/>
  <c r="AA130" i="4"/>
  <c r="AB130" i="4" s="1"/>
  <c r="M98" i="4"/>
  <c r="M99" i="4" s="1"/>
  <c r="L134" i="4"/>
  <c r="L56" i="3" s="1"/>
  <c r="AA131" i="4" l="1"/>
  <c r="AB131" i="4" s="1"/>
  <c r="AC91" i="4"/>
  <c r="AE39" i="4"/>
  <c r="AE40" i="4"/>
  <c r="AE83" i="4"/>
  <c r="AE85" i="4" s="1"/>
  <c r="AF8" i="4"/>
  <c r="AG9" i="4"/>
  <c r="AH9" i="4" s="1"/>
  <c r="N98" i="4"/>
  <c r="N99" i="4" s="1"/>
  <c r="M134" i="4"/>
  <c r="L57" i="3" s="1"/>
  <c r="AF39" i="4" l="1"/>
  <c r="AF40" i="4" s="1"/>
  <c r="AF83" i="4"/>
  <c r="AG8" i="4"/>
  <c r="AH8" i="4" s="1"/>
  <c r="AE88" i="4"/>
  <c r="AE128" i="4"/>
  <c r="AG39" i="4"/>
  <c r="AH39" i="4" s="1"/>
  <c r="AC96" i="4"/>
  <c r="AC130" i="4"/>
  <c r="AD130" i="4" s="1"/>
  <c r="AC131" i="4"/>
  <c r="AD131" i="4" s="1"/>
  <c r="O98" i="4"/>
  <c r="O99" i="4" s="1"/>
  <c r="N134" i="4"/>
  <c r="L58" i="3" s="1"/>
  <c r="AE91" i="4" l="1"/>
  <c r="AE129" i="4"/>
  <c r="AG83" i="4"/>
  <c r="AH83" i="4" s="1"/>
  <c r="AF85" i="4"/>
  <c r="P98" i="4"/>
  <c r="P99" i="4" s="1"/>
  <c r="O134" i="4"/>
  <c r="L59" i="3" s="1"/>
  <c r="AF88" i="4" l="1"/>
  <c r="AG85" i="4"/>
  <c r="AH85" i="4" s="1"/>
  <c r="AF128" i="4"/>
  <c r="AF129" i="4"/>
  <c r="AE96" i="4"/>
  <c r="AE130" i="4"/>
  <c r="Q98" i="4"/>
  <c r="Q99" i="4" s="1"/>
  <c r="P134" i="4"/>
  <c r="L60" i="3" s="1"/>
  <c r="AE131" i="4" l="1"/>
  <c r="AF91" i="4"/>
  <c r="AG88" i="4"/>
  <c r="AH88" i="4" s="1"/>
  <c r="U98" i="4"/>
  <c r="Q134" i="4"/>
  <c r="L61" i="3" s="1"/>
  <c r="AF96" i="4" l="1"/>
  <c r="AG96" i="4" s="1"/>
  <c r="AH96" i="4" s="1"/>
  <c r="AG91" i="4"/>
  <c r="AH91" i="4" s="1"/>
  <c r="AF130" i="4"/>
  <c r="AF131" i="4"/>
  <c r="U124" i="4"/>
  <c r="U125" i="4" s="1"/>
  <c r="V124" i="4" s="1"/>
  <c r="V125" i="4" s="1"/>
  <c r="W124" i="4" s="1"/>
  <c r="W125" i="4" s="1"/>
  <c r="X124" i="4" s="1"/>
  <c r="X125" i="4" s="1"/>
  <c r="Y124" i="4" s="1"/>
  <c r="Y125" i="4" s="1"/>
  <c r="Z124" i="4" s="1"/>
  <c r="Z125" i="4" s="1"/>
  <c r="AA124" i="4" s="1"/>
  <c r="AA125" i="4" s="1"/>
  <c r="AB124" i="4" s="1"/>
  <c r="AB125" i="4" s="1"/>
  <c r="AC124" i="4" s="1"/>
  <c r="AC125" i="4" s="1"/>
  <c r="AD124" i="4" s="1"/>
  <c r="AD125" i="4" s="1"/>
  <c r="AE124" i="4" s="1"/>
  <c r="AE125" i="4" s="1"/>
  <c r="AF124" i="4" s="1"/>
  <c r="AF125" i="4" s="1"/>
  <c r="U99" i="4"/>
  <c r="U120" i="4"/>
  <c r="U121" i="4" s="1"/>
  <c r="V120" i="4" s="1"/>
  <c r="V121" i="4" s="1"/>
  <c r="W120" i="4" s="1"/>
  <c r="W121" i="4" s="1"/>
  <c r="X120" i="4" s="1"/>
  <c r="X121" i="4" s="1"/>
  <c r="Y120" i="4" s="1"/>
  <c r="Y121" i="4" s="1"/>
  <c r="Z120" i="4" s="1"/>
  <c r="Z121" i="4" s="1"/>
  <c r="AA120" i="4" s="1"/>
  <c r="AA121" i="4" s="1"/>
  <c r="AB120" i="4" s="1"/>
  <c r="AB121" i="4" s="1"/>
  <c r="AC120" i="4" s="1"/>
  <c r="AC121" i="4" s="1"/>
  <c r="AD120" i="4" s="1"/>
  <c r="AD121" i="4" s="1"/>
  <c r="AE120" i="4" s="1"/>
  <c r="AE121" i="4" s="1"/>
  <c r="AF120" i="4" s="1"/>
  <c r="AF121" i="4" s="1"/>
  <c r="U116" i="4"/>
  <c r="U117" i="4" s="1"/>
  <c r="V116" i="4" s="1"/>
  <c r="V117" i="4" s="1"/>
  <c r="W116" i="4" s="1"/>
  <c r="W117" i="4" s="1"/>
  <c r="X116" i="4" s="1"/>
  <c r="X117" i="4" s="1"/>
  <c r="Y116" i="4" s="1"/>
  <c r="Y117" i="4" s="1"/>
  <c r="Z116" i="4" s="1"/>
  <c r="Z117" i="4" s="1"/>
  <c r="AA116" i="4" s="1"/>
  <c r="AA117" i="4" s="1"/>
  <c r="AB116" i="4" s="1"/>
  <c r="AB117" i="4" s="1"/>
  <c r="AC116" i="4" s="1"/>
  <c r="AC117" i="4" s="1"/>
  <c r="AD116" i="4" s="1"/>
  <c r="AD117" i="4" s="1"/>
  <c r="AE116" i="4" s="1"/>
  <c r="AE117" i="4" s="1"/>
  <c r="AF116" i="4" s="1"/>
  <c r="AF117" i="4" s="1"/>
  <c r="V98" i="4" l="1"/>
  <c r="V99" i="4" s="1"/>
  <c r="U134" i="4"/>
  <c r="L50" i="6" s="1"/>
  <c r="W98" i="4" l="1"/>
  <c r="W99" i="4" s="1"/>
  <c r="V134" i="4"/>
  <c r="L51" i="6" s="1"/>
  <c r="X98" i="4" l="1"/>
  <c r="X99" i="4" s="1"/>
  <c r="W134" i="4"/>
  <c r="L52" i="6" s="1"/>
  <c r="Y98" i="4" l="1"/>
  <c r="Y99" i="4" s="1"/>
  <c r="X134" i="4"/>
  <c r="L53" i="6" s="1"/>
  <c r="Z98" i="4" l="1"/>
  <c r="Z99" i="4" s="1"/>
  <c r="Y134" i="4"/>
  <c r="L54" i="6" s="1"/>
  <c r="AA98" i="4" l="1"/>
  <c r="AA99" i="4" s="1"/>
  <c r="Z134" i="4"/>
  <c r="L55" i="6" s="1"/>
  <c r="AB98" i="4" l="1"/>
  <c r="AB99" i="4" s="1"/>
  <c r="AA134" i="4"/>
  <c r="L56" i="6" s="1"/>
  <c r="AC98" i="4" l="1"/>
  <c r="AC99" i="4" s="1"/>
  <c r="AB134" i="4"/>
  <c r="L57" i="6" s="1"/>
  <c r="AD98" i="4" l="1"/>
  <c r="AD99" i="4" s="1"/>
  <c r="AC134" i="4"/>
  <c r="L58" i="6" s="1"/>
  <c r="AE98" i="4" l="1"/>
  <c r="AE99" i="4" s="1"/>
  <c r="AD134" i="4"/>
  <c r="L59" i="6" s="1"/>
  <c r="AF98" i="4" l="1"/>
  <c r="AF99" i="4" s="1"/>
  <c r="AF134" i="4" s="1"/>
  <c r="L61" i="6" s="1"/>
  <c r="AE134" i="4"/>
  <c r="L6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Jouni Kahelin</author>
  </authors>
  <commentList>
    <comment ref="C141" authorId="0" shapeId="0" xr:uid="{00000000-0006-0000-0100-000001000000}">
      <text>
        <r>
          <rPr>
            <sz val="8"/>
            <color indexed="81"/>
            <rFont val="Tahoma"/>
            <charset val="1"/>
          </rPr>
          <t xml:space="preserve">Maksettava ALV kirjataan positiivisena ja mahdollisesti palautettava ALV negatiivisena
</t>
        </r>
      </text>
    </comment>
  </commentList>
</comments>
</file>

<file path=xl/sharedStrings.xml><?xml version="1.0" encoding="utf-8"?>
<sst xmlns="http://schemas.openxmlformats.org/spreadsheetml/2006/main" count="346" uniqueCount="234">
  <si>
    <r>
      <rPr>
        <b/>
        <sz val="12"/>
        <rFont val="Arial"/>
        <family val="2"/>
      </rPr>
      <t>THE COMPANY’S FINANCIAL PLANNING</t>
    </r>
  </si>
  <si>
    <r>
      <rPr>
        <sz val="11"/>
        <rFont val="Arial"/>
        <family val="2"/>
      </rPr>
      <t>Name of the company:</t>
    </r>
  </si>
  <si>
    <t>BidWise Ltd</t>
  </si>
  <si>
    <r>
      <rPr>
        <sz val="11"/>
        <rFont val="Arial"/>
        <family val="2"/>
      </rPr>
      <t>Statement date:</t>
    </r>
  </si>
  <si>
    <r>
      <rPr>
        <b/>
        <sz val="10"/>
        <rFont val="Arial"/>
        <family val="2"/>
      </rPr>
      <t>NAME OF THE COMPANY:</t>
    </r>
  </si>
  <si>
    <r>
      <rPr>
        <b/>
        <sz val="10"/>
        <rFont val="Arial"/>
        <family val="2"/>
      </rPr>
      <t>1st year</t>
    </r>
  </si>
  <si>
    <r>
      <rPr>
        <u/>
        <sz val="10"/>
        <color indexed="12"/>
        <rFont val="Arial"/>
        <family val="2"/>
      </rPr>
      <t>Cash-flow calculation instructions</t>
    </r>
  </si>
  <si>
    <r>
      <rPr>
        <b/>
        <sz val="10"/>
        <rFont val="Arial"/>
        <family val="2"/>
      </rPr>
      <t>2nd year</t>
    </r>
  </si>
  <si>
    <r>
      <rPr>
        <sz val="10"/>
        <rFont val="Arial"/>
        <family val="2"/>
      </rPr>
      <t>Version 2.3.2017</t>
    </r>
  </si>
  <si>
    <r>
      <rPr>
        <b/>
        <i/>
        <sz val="10"/>
        <rFont val="Arial"/>
        <family val="2"/>
      </rPr>
      <t>1st year</t>
    </r>
  </si>
  <si>
    <r>
      <rPr>
        <b/>
        <sz val="10"/>
        <rFont val="Arial"/>
        <family val="2"/>
      </rPr>
      <t>month</t>
    </r>
  </si>
  <si>
    <r>
      <rPr>
        <b/>
        <i/>
        <sz val="10"/>
        <rFont val="Arial"/>
        <family val="2"/>
      </rPr>
      <t>Total</t>
    </r>
  </si>
  <si>
    <r>
      <rPr>
        <b/>
        <i/>
        <sz val="10"/>
        <rFont val="Arial"/>
        <family val="2"/>
      </rPr>
      <t>Per month</t>
    </r>
  </si>
  <si>
    <r>
      <rPr>
        <sz val="10"/>
        <rFont val="Arial"/>
        <family val="2"/>
      </rPr>
      <t>1st month</t>
    </r>
  </si>
  <si>
    <r>
      <rPr>
        <sz val="10"/>
        <rFont val="Arial"/>
        <family val="2"/>
      </rPr>
      <t>2nd month</t>
    </r>
  </si>
  <si>
    <r>
      <rPr>
        <sz val="10"/>
        <rFont val="Arial"/>
        <family val="2"/>
      </rPr>
      <t>3rd month</t>
    </r>
  </si>
  <si>
    <r>
      <rPr>
        <sz val="10"/>
        <rFont val="Arial"/>
        <family val="2"/>
      </rPr>
      <t>4th month</t>
    </r>
  </si>
  <si>
    <r>
      <rPr>
        <sz val="10"/>
        <rFont val="Arial"/>
        <family val="2"/>
      </rPr>
      <t>5th month</t>
    </r>
  </si>
  <si>
    <r>
      <rPr>
        <sz val="10"/>
        <rFont val="Arial"/>
        <family val="2"/>
      </rPr>
      <t>6th month</t>
    </r>
  </si>
  <si>
    <r>
      <rPr>
        <sz val="10"/>
        <rFont val="Arial"/>
        <family val="2"/>
      </rPr>
      <t>7th month</t>
    </r>
  </si>
  <si>
    <r>
      <rPr>
        <sz val="10"/>
        <rFont val="Arial"/>
        <family val="2"/>
      </rPr>
      <t>8th month</t>
    </r>
  </si>
  <si>
    <r>
      <rPr>
        <sz val="10"/>
        <rFont val="Arial"/>
        <family val="2"/>
      </rPr>
      <t>9th month</t>
    </r>
  </si>
  <si>
    <r>
      <rPr>
        <sz val="10"/>
        <rFont val="Arial"/>
        <family val="2"/>
      </rPr>
      <t>10th month</t>
    </r>
  </si>
  <si>
    <r>
      <rPr>
        <sz val="10"/>
        <rFont val="Arial"/>
        <family val="2"/>
      </rPr>
      <t>11th month</t>
    </r>
  </si>
  <si>
    <r>
      <rPr>
        <sz val="10"/>
        <rFont val="Arial"/>
        <family val="2"/>
      </rPr>
      <t>12th month</t>
    </r>
  </si>
  <si>
    <r>
      <rPr>
        <b/>
        <sz val="10"/>
        <rFont val="Arial"/>
        <family val="2"/>
      </rPr>
      <t>TOTAL REVENUE (INCL. VAT)</t>
    </r>
  </si>
  <si>
    <t>Transaction commissions</t>
  </si>
  <si>
    <t>Subscription revenue</t>
  </si>
  <si>
    <t xml:space="preserve">Product or customer group </t>
  </si>
  <si>
    <r>
      <rPr>
        <sz val="10"/>
        <rFont val="Arial"/>
        <family val="2"/>
      </rPr>
      <t xml:space="preserve">Product or customer group </t>
    </r>
  </si>
  <si>
    <r>
      <rPr>
        <sz val="10"/>
        <rFont val="Arial"/>
        <family val="2"/>
      </rPr>
      <t>VAT 0% sales (foreign trade, etc.)</t>
    </r>
  </si>
  <si>
    <r>
      <rPr>
        <b/>
        <sz val="10"/>
        <rFont val="Arial"/>
        <family val="2"/>
      </rPr>
      <t>Direct purchases/subcontracting</t>
    </r>
  </si>
  <si>
    <r>
      <rPr>
        <sz val="10"/>
        <rFont val="Arial"/>
        <family val="2"/>
      </rPr>
      <t>Material purchases</t>
    </r>
  </si>
  <si>
    <t>Platform Development &amp; AI Setup</t>
  </si>
  <si>
    <t>Cloud Infrastructure</t>
  </si>
  <si>
    <t>Security</t>
  </si>
  <si>
    <r>
      <rPr>
        <sz val="10"/>
        <rFont val="Arial"/>
        <family val="2"/>
      </rPr>
      <t>Subcontracting purchases</t>
    </r>
  </si>
  <si>
    <t>Website and App Development</t>
  </si>
  <si>
    <t>AI model development</t>
  </si>
  <si>
    <t>Model Maintenance &amp; training</t>
  </si>
  <si>
    <t>Legal &amp; compliance</t>
  </si>
  <si>
    <t>Office &amp; operational costs</t>
  </si>
  <si>
    <r>
      <rPr>
        <sz val="10"/>
        <rFont val="Arial"/>
        <family val="2"/>
      </rPr>
      <t>Other direct costs</t>
    </r>
  </si>
  <si>
    <r>
      <rPr>
        <b/>
        <sz val="10"/>
        <rFont val="Arial"/>
        <family val="2"/>
      </rPr>
      <t>Sales margin</t>
    </r>
  </si>
  <si>
    <r>
      <rPr>
        <b/>
        <sz val="10"/>
        <rFont val="Arial"/>
        <family val="2"/>
      </rPr>
      <t>Sales margin %</t>
    </r>
  </si>
  <si>
    <r>
      <rPr>
        <b/>
        <u/>
        <sz val="10"/>
        <color indexed="12"/>
        <rFont val="Arial"/>
        <family val="2"/>
      </rPr>
      <t>Other business revenues</t>
    </r>
  </si>
  <si>
    <r>
      <rPr>
        <sz val="10"/>
        <rFont val="Arial"/>
        <family val="2"/>
      </rPr>
      <t>Source 1</t>
    </r>
  </si>
  <si>
    <r>
      <rPr>
        <sz val="10"/>
        <rFont val="Arial"/>
        <family val="2"/>
      </rPr>
      <t>Source 2</t>
    </r>
  </si>
  <si>
    <r>
      <rPr>
        <b/>
        <u/>
        <sz val="10"/>
        <color indexed="12"/>
        <rFont val="Arial"/>
        <family val="2"/>
      </rPr>
      <t>SALARIES (gross total)</t>
    </r>
  </si>
  <si>
    <r>
      <rPr>
        <sz val="10"/>
        <rFont val="Arial"/>
        <family val="2"/>
      </rPr>
      <t>Payable salaries</t>
    </r>
  </si>
  <si>
    <r>
      <rPr>
        <u/>
        <sz val="10"/>
        <color indexed="12"/>
        <rFont val="Arial"/>
        <family val="2"/>
      </rPr>
      <t>Indirect employee costs</t>
    </r>
  </si>
  <si>
    <r>
      <rPr>
        <u/>
        <sz val="10"/>
        <color indexed="12"/>
        <rFont val="Arial"/>
        <family val="2"/>
      </rPr>
      <t xml:space="preserve">Employer payments </t>
    </r>
  </si>
  <si>
    <r>
      <rPr>
        <u/>
        <sz val="10"/>
        <color indexed="12"/>
        <rFont val="Arial"/>
        <family val="2"/>
      </rPr>
      <t xml:space="preserve">Voluntary personnel costs </t>
    </r>
  </si>
  <si>
    <r>
      <rPr>
        <b/>
        <sz val="10"/>
        <rFont val="Arial"/>
        <family val="2"/>
      </rPr>
      <t>Personnel costs total</t>
    </r>
  </si>
  <si>
    <r>
      <rPr>
        <b/>
        <sz val="10"/>
        <rFont val="Arial"/>
        <family val="2"/>
      </rPr>
      <t>total</t>
    </r>
  </si>
  <si>
    <r>
      <rPr>
        <b/>
        <sz val="10"/>
        <rFont val="Arial"/>
        <family val="2"/>
      </rPr>
      <t>OTHER COSTS</t>
    </r>
  </si>
  <si>
    <r>
      <rPr>
        <u/>
        <sz val="10"/>
        <color indexed="12"/>
        <rFont val="Arial"/>
        <family val="2"/>
      </rPr>
      <t>Facility rents</t>
    </r>
  </si>
  <si>
    <r>
      <rPr>
        <u/>
        <sz val="10"/>
        <color indexed="12"/>
        <rFont val="Arial"/>
        <family val="2"/>
      </rPr>
      <t>Other rents (e.g. leasing)</t>
    </r>
  </si>
  <si>
    <r>
      <rPr>
        <sz val="10"/>
        <rFont val="Arial"/>
        <family val="2"/>
      </rPr>
      <t>Travel costs</t>
    </r>
  </si>
  <si>
    <r>
      <rPr>
        <u/>
        <sz val="10"/>
        <color indexed="12"/>
        <rFont val="Arial"/>
        <family val="2"/>
      </rPr>
      <t>Office services</t>
    </r>
  </si>
  <si>
    <r>
      <rPr>
        <u/>
        <sz val="10"/>
        <color indexed="12"/>
        <rFont val="Arial"/>
        <family val="2"/>
      </rPr>
      <t>Representational costs</t>
    </r>
  </si>
  <si>
    <r>
      <rPr>
        <u/>
        <sz val="10"/>
        <color indexed="12"/>
        <rFont val="Arial"/>
        <family val="2"/>
      </rPr>
      <t>Advertising costs, trade fairs</t>
    </r>
  </si>
  <si>
    <r>
      <rPr>
        <u/>
        <sz val="10"/>
        <color indexed="12"/>
        <rFont val="Arial"/>
        <family val="2"/>
      </rPr>
      <t>Landline, fax, GSM</t>
    </r>
  </si>
  <si>
    <r>
      <rPr>
        <u/>
        <sz val="10"/>
        <color indexed="12"/>
        <rFont val="Arial"/>
        <family val="2"/>
      </rPr>
      <t>Internet, telecommunications</t>
    </r>
  </si>
  <si>
    <r>
      <rPr>
        <u/>
        <sz val="10"/>
        <color indexed="12"/>
        <rFont val="Arial"/>
        <family val="2"/>
      </rPr>
      <t>Accounting and auditing</t>
    </r>
  </si>
  <si>
    <r>
      <rPr>
        <u/>
        <sz val="10"/>
        <color indexed="12"/>
        <rFont val="Arial"/>
        <family val="2"/>
      </rPr>
      <t>Insurance policies</t>
    </r>
  </si>
  <si>
    <r>
      <rPr>
        <u/>
        <sz val="10"/>
        <color indexed="12"/>
        <rFont val="Arial"/>
        <family val="2"/>
      </rPr>
      <t>Freight</t>
    </r>
  </si>
  <si>
    <r>
      <rPr>
        <sz val="10"/>
        <rFont val="Arial"/>
        <family val="2"/>
      </rPr>
      <t xml:space="preserve">Other costs including VAT </t>
    </r>
  </si>
  <si>
    <r>
      <rPr>
        <u/>
        <sz val="10"/>
        <color indexed="12"/>
        <rFont val="Arial"/>
        <family val="2"/>
      </rPr>
      <t>Other costs without VAT</t>
    </r>
  </si>
  <si>
    <r>
      <rPr>
        <sz val="10"/>
        <rFont val="Arial"/>
        <family val="2"/>
      </rPr>
      <t>Interest costs</t>
    </r>
  </si>
  <si>
    <r>
      <rPr>
        <sz val="10"/>
        <rFont val="Arial"/>
        <family val="2"/>
      </rPr>
      <t>Other financing costs</t>
    </r>
  </si>
  <si>
    <r>
      <rPr>
        <b/>
        <sz val="10"/>
        <rFont val="Arial"/>
        <family val="2"/>
      </rPr>
      <t>Other costs total</t>
    </r>
  </si>
  <si>
    <r>
      <rPr>
        <b/>
        <u/>
        <sz val="10"/>
        <color indexed="12"/>
        <rFont val="Arial"/>
        <family val="2"/>
      </rPr>
      <t>Investments</t>
    </r>
  </si>
  <si>
    <r>
      <rPr>
        <sz val="10"/>
        <rFont val="Arial"/>
        <family val="2"/>
      </rPr>
      <t>Machinery and equipment</t>
    </r>
  </si>
  <si>
    <r>
      <rPr>
        <sz val="10"/>
        <rFont val="Arial"/>
        <family val="2"/>
      </rPr>
      <t>Office furniture</t>
    </r>
  </si>
  <si>
    <r>
      <rPr>
        <sz val="10"/>
        <rFont val="Arial"/>
        <family val="2"/>
      </rPr>
      <t>Buildings</t>
    </r>
  </si>
  <si>
    <r>
      <rPr>
        <sz val="10"/>
        <rFont val="Arial"/>
        <family val="2"/>
      </rPr>
      <t>Total</t>
    </r>
  </si>
  <si>
    <r>
      <rPr>
        <b/>
        <sz val="10"/>
        <rFont val="Arial"/>
        <family val="2"/>
      </rPr>
      <t>Loan amortisations</t>
    </r>
  </si>
  <si>
    <r>
      <rPr>
        <b/>
        <u/>
        <sz val="10"/>
        <color indexed="12"/>
        <rFont val="Arial"/>
        <family val="2"/>
      </rPr>
      <t>VAT (enter on row 130)</t>
    </r>
  </si>
  <si>
    <r>
      <rPr>
        <b/>
        <sz val="10"/>
        <rFont val="Arial"/>
        <family val="2"/>
      </rPr>
      <t>VAT refunds</t>
    </r>
  </si>
  <si>
    <r>
      <rPr>
        <b/>
        <u/>
        <sz val="10"/>
        <color indexed="12"/>
        <rFont val="Arial"/>
        <family val="2"/>
      </rPr>
      <t>Other taxes</t>
    </r>
  </si>
  <si>
    <r>
      <rPr>
        <b/>
        <sz val="10"/>
        <rFont val="Arial"/>
        <family val="2"/>
      </rPr>
      <t>TOTAL REVENUE</t>
    </r>
  </si>
  <si>
    <r>
      <rPr>
        <b/>
        <sz val="10"/>
        <rFont val="Arial"/>
        <family val="2"/>
      </rPr>
      <t>TOTAL SPENDING</t>
    </r>
  </si>
  <si>
    <r>
      <rPr>
        <b/>
        <sz val="10"/>
        <rFont val="Arial"/>
        <family val="2"/>
      </rPr>
      <t>DIFFERENCE +/-</t>
    </r>
  </si>
  <si>
    <r>
      <rPr>
        <b/>
        <sz val="10"/>
        <rFont val="Arial"/>
        <family val="2"/>
      </rPr>
      <t>TOTAL GRANTS</t>
    </r>
  </si>
  <si>
    <r>
      <rPr>
        <b/>
        <sz val="10"/>
        <rFont val="Arial"/>
        <family val="2"/>
      </rPr>
      <t>LOAN DISBURSEMENTS</t>
    </r>
  </si>
  <si>
    <r>
      <rPr>
        <b/>
        <sz val="10"/>
        <rFont val="Arial"/>
        <family val="2"/>
      </rPr>
      <t>CAPITAL INVESTMENTS</t>
    </r>
  </si>
  <si>
    <r>
      <rPr>
        <u/>
        <sz val="10"/>
        <color indexed="12"/>
        <rFont val="Arial"/>
        <family val="2"/>
      </rPr>
      <t>Equity</t>
    </r>
  </si>
  <si>
    <r>
      <rPr>
        <sz val="10"/>
        <rFont val="Arial"/>
        <family val="2"/>
      </rPr>
      <t>Equity loans</t>
    </r>
  </si>
  <si>
    <r>
      <rPr>
        <u/>
        <sz val="10"/>
        <color indexed="12"/>
        <rFont val="Arial"/>
        <family val="2"/>
      </rPr>
      <t>MONTHLY STARTING CASH</t>
    </r>
  </si>
  <si>
    <r>
      <rPr>
        <u/>
        <sz val="10"/>
        <color indexed="12"/>
        <rFont val="Arial"/>
        <family val="2"/>
      </rPr>
      <t>MONTHLY END CASH</t>
    </r>
  </si>
  <si>
    <r>
      <rPr>
        <sz val="10"/>
        <rFont val="Arial"/>
        <family val="2"/>
      </rPr>
      <t xml:space="preserve">Note! The per month row </t>
    </r>
  </si>
  <si>
    <r>
      <rPr>
        <sz val="10"/>
        <rFont val="Arial"/>
        <family val="2"/>
      </rPr>
      <t>is the average for 12 months</t>
    </r>
  </si>
  <si>
    <r>
      <rPr>
        <b/>
        <sz val="10"/>
        <rFont val="Arial"/>
        <family val="2"/>
      </rPr>
      <t xml:space="preserve">OWN CAPITAL AT THE START OF THE MONTH </t>
    </r>
  </si>
  <si>
    <r>
      <rPr>
        <sz val="10"/>
        <rFont val="Arial"/>
        <family val="2"/>
      </rPr>
      <t>Depreciations</t>
    </r>
  </si>
  <si>
    <r>
      <rPr>
        <b/>
        <sz val="10"/>
        <rFont val="Arial"/>
        <family val="2"/>
      </rPr>
      <t>OWN CAPITAL AT THE END OF THE MONTH</t>
    </r>
  </si>
  <si>
    <r>
      <rPr>
        <u/>
        <sz val="10"/>
        <color indexed="12"/>
        <rFont val="Arial"/>
        <family val="2"/>
      </rPr>
      <t>ACCOUNTING RESULT</t>
    </r>
  </si>
  <si>
    <r>
      <rPr>
        <u/>
        <sz val="10"/>
        <color indexed="12"/>
        <rFont val="Arial"/>
        <family val="2"/>
      </rPr>
      <t>OBJECTIVE</t>
    </r>
  </si>
  <si>
    <r>
      <rPr>
        <b/>
        <sz val="10"/>
        <rFont val="Arial"/>
        <family val="2"/>
      </rPr>
      <t>CALCULATIONS FOR GRAPHS --------&gt;</t>
    </r>
  </si>
  <si>
    <t>&lt;</t>
  </si>
  <si>
    <r>
      <rPr>
        <b/>
        <u/>
        <sz val="10"/>
        <color indexed="12"/>
        <rFont val="Arial"/>
        <family val="2"/>
      </rPr>
      <t>CASH</t>
    </r>
  </si>
  <si>
    <r>
      <rPr>
        <b/>
        <u/>
        <sz val="10"/>
        <color indexed="12"/>
        <rFont val="Arial"/>
        <family val="2"/>
      </rPr>
      <t>BUSINESS</t>
    </r>
  </si>
  <si>
    <r>
      <rPr>
        <sz val="10"/>
        <rFont val="Arial"/>
        <family val="2"/>
      </rPr>
      <t>- Starting cash</t>
    </r>
  </si>
  <si>
    <r>
      <rPr>
        <b/>
        <sz val="10"/>
        <rFont val="Arial"/>
        <family val="2"/>
      </rPr>
      <t>- End cash</t>
    </r>
  </si>
  <si>
    <r>
      <rPr>
        <b/>
        <u/>
        <sz val="10"/>
        <color indexed="12"/>
        <rFont val="Arial"/>
        <family val="2"/>
      </rPr>
      <t>GRANTS</t>
    </r>
  </si>
  <si>
    <r>
      <rPr>
        <b/>
        <u/>
        <sz val="10"/>
        <color indexed="12"/>
        <rFont val="Arial"/>
        <family val="2"/>
      </rPr>
      <t>LOANS</t>
    </r>
  </si>
  <si>
    <r>
      <rPr>
        <b/>
        <u/>
        <sz val="10"/>
        <color indexed="12"/>
        <rFont val="Arial"/>
        <family val="2"/>
      </rPr>
      <t>CASH-FLOW CALCULATION RESULT</t>
    </r>
  </si>
  <si>
    <r>
      <rPr>
        <b/>
        <sz val="10"/>
        <rFont val="Arial"/>
        <family val="2"/>
      </rPr>
      <t>BUSINESS</t>
    </r>
  </si>
  <si>
    <r>
      <rPr>
        <b/>
        <sz val="10"/>
        <rFont val="Arial"/>
        <family val="2"/>
      </rPr>
      <t>GRANTS</t>
    </r>
  </si>
  <si>
    <r>
      <rPr>
        <b/>
        <sz val="10"/>
        <rFont val="Arial"/>
        <family val="2"/>
      </rPr>
      <t>LOANS</t>
    </r>
  </si>
  <si>
    <r>
      <rPr>
        <b/>
        <sz val="10"/>
        <rFont val="Arial"/>
        <family val="2"/>
      </rPr>
      <t>CAPITAL</t>
    </r>
  </si>
  <si>
    <r>
      <rPr>
        <b/>
        <u/>
        <sz val="10"/>
        <color indexed="12"/>
        <rFont val="Arial"/>
        <family val="2"/>
      </rPr>
      <t>CASH SUFFICIENCY</t>
    </r>
  </si>
  <si>
    <r>
      <rPr>
        <b/>
        <u/>
        <sz val="10"/>
        <color indexed="12"/>
        <rFont val="Arial"/>
        <family val="2"/>
      </rPr>
      <t>VAT CALCULATION</t>
    </r>
  </si>
  <si>
    <r>
      <rPr>
        <u/>
        <sz val="10"/>
        <color indexed="12"/>
        <rFont val="Arial"/>
        <family val="2"/>
      </rPr>
      <t>Sales VAT</t>
    </r>
  </si>
  <si>
    <r>
      <rPr>
        <u/>
        <sz val="10"/>
        <color indexed="12"/>
        <rFont val="Arial"/>
        <family val="2"/>
      </rPr>
      <t>Purchasing VAT</t>
    </r>
  </si>
  <si>
    <r>
      <rPr>
        <u/>
        <sz val="10"/>
        <color indexed="12"/>
        <rFont val="Arial"/>
        <family val="2"/>
      </rPr>
      <t>Monthly VAT</t>
    </r>
  </si>
  <si>
    <r>
      <rPr>
        <u/>
        <sz val="10"/>
        <color indexed="12"/>
        <rFont val="Arial"/>
        <family val="2"/>
      </rPr>
      <t>VAT balance before payments</t>
    </r>
  </si>
  <si>
    <r>
      <rPr>
        <u/>
        <sz val="10"/>
        <color indexed="12"/>
        <rFont val="Arial"/>
        <family val="2"/>
      </rPr>
      <t>VAT paid</t>
    </r>
  </si>
  <si>
    <r>
      <rPr>
        <b/>
        <sz val="11"/>
        <rFont val="Arial"/>
        <family val="2"/>
      </rPr>
      <t>Cash-flow calculation graphs, 1st year</t>
    </r>
  </si>
  <si>
    <t>Graph instructions</t>
  </si>
  <si>
    <r>
      <rPr>
        <b/>
        <sz val="10"/>
        <rFont val="Arial"/>
        <family val="2"/>
      </rPr>
      <t>Cash-flow calculation result (cumulative)</t>
    </r>
  </si>
  <si>
    <r>
      <rPr>
        <b/>
        <sz val="10"/>
        <rFont val="Arial"/>
        <family val="2"/>
      </rPr>
      <t>Cash (cumulative)</t>
    </r>
  </si>
  <si>
    <r>
      <rPr>
        <b/>
        <sz val="10"/>
        <rFont val="Arial"/>
        <family val="2"/>
      </rPr>
      <t>Accounting result (/month)</t>
    </r>
  </si>
  <si>
    <r>
      <rPr>
        <b/>
        <sz val="10"/>
        <rFont val="Arial"/>
        <family val="2"/>
      </rPr>
      <t>Own capital</t>
    </r>
  </si>
  <si>
    <r>
      <rPr>
        <b/>
        <sz val="10"/>
        <rFont val="Arial"/>
        <family val="2"/>
      </rPr>
      <t>Objective vs. actual cash</t>
    </r>
  </si>
  <si>
    <r>
      <rPr>
        <b/>
        <sz val="10"/>
        <rFont val="Arial"/>
        <family val="2"/>
      </rPr>
      <t>Cash sufficiency</t>
    </r>
  </si>
  <si>
    <r>
      <rPr>
        <b/>
        <sz val="10"/>
        <rFont val="Arial"/>
        <family val="2"/>
      </rPr>
      <t>Month</t>
    </r>
  </si>
  <si>
    <r>
      <rPr>
        <b/>
        <sz val="10"/>
        <rFont val="Arial"/>
        <family val="2"/>
      </rPr>
      <t>Index</t>
    </r>
  </si>
  <si>
    <r>
      <rPr>
        <b/>
        <sz val="10"/>
        <rFont val="Arial"/>
        <family val="2"/>
      </rPr>
      <t xml:space="preserve">Index </t>
    </r>
    <r>
      <rPr>
        <sz val="10"/>
        <rFont val="Arial"/>
        <family val="2"/>
      </rPr>
      <t xml:space="preserve">
</t>
    </r>
    <r>
      <rPr>
        <b/>
        <sz val="10"/>
        <rFont val="Arial"/>
        <family val="2"/>
      </rPr>
      <t>value</t>
    </r>
  </si>
  <si>
    <r>
      <rPr>
        <b/>
        <sz val="10"/>
        <rFont val="Arial"/>
        <family val="2"/>
      </rPr>
      <t>Description</t>
    </r>
  </si>
  <si>
    <r>
      <rPr>
        <b/>
        <sz val="10"/>
        <rFont val="Arial"/>
        <family val="2"/>
      </rPr>
      <t>Colour</t>
    </r>
  </si>
  <si>
    <t>Over 2.0</t>
  </si>
  <si>
    <t>Cash sufficient for over 6 months</t>
  </si>
  <si>
    <t>Green</t>
  </si>
  <si>
    <t>1.0‒2.0</t>
  </si>
  <si>
    <t>Cash sufficient for 3‒6 months</t>
  </si>
  <si>
    <t>0.3‒1.0</t>
  </si>
  <si>
    <t>Cash sufficient for 1‒3 months</t>
  </si>
  <si>
    <t>Yellow</t>
  </si>
  <si>
    <t>Under 0.3</t>
  </si>
  <si>
    <t>Cash sufficient for less than 1 month</t>
  </si>
  <si>
    <t>Red</t>
  </si>
  <si>
    <r>
      <rPr>
        <b/>
        <sz val="10"/>
        <rFont val="Arial"/>
        <family val="2"/>
      </rPr>
      <t>Calculation method:</t>
    </r>
  </si>
  <si>
    <r>
      <rPr>
        <sz val="10"/>
        <rFont val="Arial"/>
      </rPr>
      <t>Cash / the sum of the previous 3 months’ costs</t>
    </r>
  </si>
  <si>
    <r>
      <rPr>
        <b/>
        <sz val="11"/>
        <rFont val="Arial"/>
        <family val="2"/>
      </rPr>
      <t>Cash-flow calculation graphs, 2nd year</t>
    </r>
  </si>
  <si>
    <r>
      <rPr>
        <b/>
        <u/>
        <sz val="12"/>
        <rFont val="Arial"/>
        <family val="2"/>
      </rPr>
      <t>Cash-flow calculation instructions</t>
    </r>
  </si>
  <si>
    <r>
      <rPr>
        <b/>
        <u/>
        <sz val="12"/>
        <rFont val="Arial"/>
        <family val="2"/>
      </rPr>
      <t>Company-specific values of the cash-flow calculation</t>
    </r>
  </si>
  <si>
    <r>
      <rPr>
        <sz val="10"/>
        <rFont val="Arial"/>
        <family val="2"/>
      </rPr>
      <t>The formulas of the cash-flow calculation use the company-specific</t>
    </r>
  </si>
  <si>
    <r>
      <rPr>
        <sz val="10"/>
        <rFont val="Arial"/>
        <family val="2"/>
      </rPr>
      <t>values specified here</t>
    </r>
  </si>
  <si>
    <r>
      <rPr>
        <b/>
        <sz val="10"/>
        <rFont val="Arial"/>
        <family val="2"/>
      </rPr>
      <t>Withholding tax 27% + social security 1.08% =</t>
    </r>
  </si>
  <si>
    <r>
      <rPr>
        <b/>
        <sz val="10"/>
        <rFont val="Arial"/>
        <family val="2"/>
      </rPr>
      <t>Sales VAT %</t>
    </r>
  </si>
  <si>
    <r>
      <rPr>
        <b/>
        <sz val="10"/>
        <rFont val="Arial"/>
        <family val="2"/>
      </rPr>
      <t>Purchasing VAT %</t>
    </r>
  </si>
  <si>
    <r>
      <rPr>
        <b/>
        <sz val="10"/>
        <rFont val="Arial"/>
        <family val="2"/>
      </rPr>
      <t>Entry instructions</t>
    </r>
  </si>
  <si>
    <r>
      <rPr>
        <b/>
        <sz val="10"/>
        <rFont val="Arial"/>
        <family val="2"/>
      </rPr>
      <t>Calculation item</t>
    </r>
  </si>
  <si>
    <r>
      <rPr>
        <b/>
        <sz val="10"/>
        <rFont val="Arial"/>
        <family val="2"/>
      </rPr>
      <t>Instructions</t>
    </r>
  </si>
  <si>
    <r>
      <rPr>
        <sz val="10"/>
        <rFont val="Arial"/>
        <family val="2"/>
      </rPr>
      <t>Salaries (gross)</t>
    </r>
  </si>
  <si>
    <r>
      <rPr>
        <sz val="10"/>
        <rFont val="Arial"/>
        <family val="2"/>
      </rPr>
      <t>Salaries without indirect employee costs and employer payments. 
Payable holiday pays and bonuses are entered as salaries for July. 
Holiday pay calculation: (monthly salary / 25) x holiday days/month x 12 months
Holiday bonus calculation: 50% x holiday pay</t>
    </r>
  </si>
  <si>
    <r>
      <rPr>
        <sz val="10"/>
        <rFont val="Arial"/>
        <family val="2"/>
      </rPr>
      <t>Indirect employee costs</t>
    </r>
  </si>
  <si>
    <r>
      <rPr>
        <sz val="10"/>
        <rFont val="Arial"/>
        <family val="2"/>
      </rPr>
      <t xml:space="preserve">TyEL (pension insurance for employees) and YEL (pension insurance for entrepreneurs) costs are entered as indirect employee costs. The formulas calculate all employees’ indirect costs with the TyEL percentage (24.4%). Please note that YEL payments are made as agreed. When the actual YEL/TyEL costs/month are known (as calculated by the pension insurance company), the formulas are replaced with the actual indirect costs. If new employees are hired during the fiscal period, the indirect costs must be corrected so that they correspond with the salaries. </t>
    </r>
  </si>
  <si>
    <r>
      <rPr>
        <sz val="10"/>
        <rFont val="Arial"/>
        <family val="2"/>
      </rPr>
      <t>Withholding tax, on average 30%</t>
    </r>
  </si>
  <si>
    <r>
      <rPr>
        <sz val="10"/>
        <rFont val="Arial"/>
        <family val="2"/>
      </rPr>
      <t xml:space="preserve">If necessary, the withholding tax percentage can be changed under </t>
    </r>
    <r>
      <rPr>
        <i/>
        <sz val="10"/>
        <rFont val="Arial"/>
        <family val="2"/>
      </rPr>
      <t>Detailed withholding tax %</t>
    </r>
    <r>
      <rPr>
        <sz val="10"/>
        <rFont val="Arial"/>
        <family val="2"/>
      </rPr>
      <t xml:space="preserve"> on the Instructions tab</t>
    </r>
  </si>
  <si>
    <r>
      <rPr>
        <sz val="10"/>
        <rFont val="Arial"/>
        <family val="2"/>
      </rPr>
      <t xml:space="preserve">Employer payments (10th day) </t>
    </r>
  </si>
  <si>
    <r>
      <rPr>
        <sz val="10"/>
        <rFont val="Arial"/>
        <family val="2"/>
      </rPr>
      <t>Withholding tax 27% + social security 1.08%. The formulas of the calculation can be replaced with actual employer payments</t>
    </r>
  </si>
  <si>
    <r>
      <rPr>
        <sz val="10"/>
        <rFont val="Arial"/>
        <family val="2"/>
      </rPr>
      <t xml:space="preserve">Voluntary personnel costs </t>
    </r>
  </si>
  <si>
    <r>
      <rPr>
        <sz val="10"/>
        <rFont val="Arial"/>
        <family val="2"/>
      </rPr>
      <t>Office rent</t>
    </r>
  </si>
  <si>
    <r>
      <rPr>
        <sz val="10"/>
        <rFont val="Arial"/>
        <family val="2"/>
      </rPr>
      <t>Office rent and any negotiation room rents and other facility rents</t>
    </r>
  </si>
  <si>
    <r>
      <rPr>
        <sz val="10"/>
        <rFont val="Arial"/>
        <family val="2"/>
      </rPr>
      <t>Other rents (e.g. leasing)</t>
    </r>
  </si>
  <si>
    <r>
      <rPr>
        <sz val="10"/>
        <rFont val="Arial"/>
        <family val="2"/>
      </rPr>
      <t>E.g. computer leasing payments</t>
    </r>
  </si>
  <si>
    <r>
      <rPr>
        <sz val="10"/>
        <rFont val="Arial"/>
        <family val="2"/>
      </rPr>
      <t>Office services</t>
    </r>
  </si>
  <si>
    <r>
      <rPr>
        <sz val="10"/>
        <rFont val="Arial"/>
        <family val="2"/>
      </rPr>
      <t xml:space="preserve">E.g. lobby services, cleaning, etc. </t>
    </r>
  </si>
  <si>
    <r>
      <rPr>
        <sz val="10"/>
        <rFont val="Arial"/>
        <family val="2"/>
      </rPr>
      <t>Representational costs</t>
    </r>
  </si>
  <si>
    <r>
      <rPr>
        <sz val="10"/>
        <rFont val="Arial"/>
        <family val="2"/>
      </rPr>
      <t>Advertising costs, trade fairs</t>
    </r>
  </si>
  <si>
    <r>
      <rPr>
        <sz val="10"/>
        <rFont val="Arial"/>
        <family val="2"/>
      </rPr>
      <t>Landline, fax, GSM</t>
    </r>
  </si>
  <si>
    <r>
      <rPr>
        <sz val="10"/>
        <rFont val="Arial"/>
        <family val="2"/>
      </rPr>
      <t>Internet, telecommunications</t>
    </r>
  </si>
  <si>
    <r>
      <rPr>
        <sz val="10"/>
        <rFont val="Arial"/>
        <family val="2"/>
      </rPr>
      <t>E.g. internet connection</t>
    </r>
  </si>
  <si>
    <r>
      <rPr>
        <sz val="10"/>
        <rFont val="Arial"/>
        <family val="2"/>
      </rPr>
      <t>Accounting and auditing</t>
    </r>
  </si>
  <si>
    <r>
      <rPr>
        <sz val="10"/>
        <rFont val="Arial"/>
        <family val="2"/>
      </rPr>
      <t>Insurance policies</t>
    </r>
  </si>
  <si>
    <r>
      <rPr>
        <sz val="10"/>
        <rFont val="Arial"/>
        <family val="2"/>
      </rPr>
      <t xml:space="preserve">The company’s property insurance policies, e.g. fire, theft or administrative liability insurance, etc. No obligatory personnel-related insurances entered here. Those are entered under </t>
    </r>
    <r>
      <rPr>
        <i/>
        <sz val="10"/>
        <rFont val="Arial"/>
        <family val="2"/>
      </rPr>
      <t>Indirect employee costs</t>
    </r>
    <r>
      <rPr>
        <sz val="10"/>
        <rFont val="Arial"/>
        <family val="2"/>
      </rPr>
      <t xml:space="preserve">. </t>
    </r>
  </si>
  <si>
    <r>
      <rPr>
        <sz val="10"/>
        <rFont val="Arial"/>
        <family val="2"/>
      </rPr>
      <t>Freight</t>
    </r>
  </si>
  <si>
    <r>
      <rPr>
        <sz val="10"/>
        <rFont val="Arial"/>
        <family val="2"/>
      </rPr>
      <t>Materials and supplies</t>
    </r>
  </si>
  <si>
    <r>
      <rPr>
        <sz val="10"/>
        <rFont val="Arial"/>
        <family val="2"/>
      </rPr>
      <t>External services</t>
    </r>
  </si>
  <si>
    <r>
      <rPr>
        <sz val="10"/>
        <rFont val="Arial"/>
        <family val="2"/>
      </rPr>
      <t>Other costs excluding VAT</t>
    </r>
  </si>
  <si>
    <r>
      <rPr>
        <sz val="10"/>
        <rFont val="Arial"/>
        <family val="2"/>
      </rPr>
      <t>E.g. foreign trade</t>
    </r>
  </si>
  <si>
    <r>
      <rPr>
        <sz val="10"/>
        <rFont val="Arial"/>
        <family val="2"/>
      </rPr>
      <t>Investments</t>
    </r>
  </si>
  <si>
    <r>
      <rPr>
        <sz val="10"/>
        <rFont val="Arial"/>
        <family val="2"/>
      </rPr>
      <t>VAT</t>
    </r>
  </si>
  <si>
    <r>
      <rPr>
        <sz val="10"/>
        <rFont val="Arial"/>
        <family val="2"/>
      </rPr>
      <t>VAT is paid on the 15th day of the month. 
A VAT estimate can be found at the end of the cash-flow table. Payable VAT must be entered in connection with the estimate on row 131, from where it is retrieved onto row 69 under costs</t>
    </r>
  </si>
  <si>
    <r>
      <rPr>
        <sz val="10"/>
        <rFont val="Arial"/>
        <family val="2"/>
      </rPr>
      <t>Other taxes</t>
    </r>
  </si>
  <si>
    <r>
      <rPr>
        <sz val="10"/>
        <rFont val="Arial"/>
        <family val="2"/>
      </rPr>
      <t>Withholding tax is paid on the 23rd day of the month</t>
    </r>
  </si>
  <si>
    <t xml:space="preserve">Business Finland (Finnish Funding Agency for Innovation) grant portion </t>
  </si>
  <si>
    <r>
      <rPr>
        <sz val="10"/>
        <rFont val="Arial"/>
        <family val="2"/>
      </rPr>
      <t xml:space="preserve">No loans or subordinated loans. Those are entered under </t>
    </r>
    <r>
      <rPr>
        <i/>
        <sz val="10"/>
        <rFont val="Arial"/>
        <family val="2"/>
      </rPr>
      <t>Loan disbursements</t>
    </r>
    <r>
      <rPr>
        <sz val="10"/>
        <rFont val="Arial"/>
        <family val="2"/>
      </rPr>
      <t xml:space="preserve"> </t>
    </r>
  </si>
  <si>
    <r>
      <rPr>
        <sz val="10"/>
        <rFont val="Arial"/>
        <family val="2"/>
      </rPr>
      <t>Share capital</t>
    </r>
  </si>
  <si>
    <r>
      <rPr>
        <sz val="10"/>
        <rFont val="Arial"/>
        <family val="2"/>
      </rPr>
      <t>Monthly starting cash</t>
    </r>
  </si>
  <si>
    <r>
      <rPr>
        <sz val="10"/>
        <rFont val="Arial"/>
        <family val="2"/>
      </rPr>
      <t>Cash situation on the 1st day of the month. The cash situation is entered for the first month of the calculation. From there on, the cash situation at the end of the month is calculated based on revenues and costs. The cash situation at the start of the month is automatically that of the previous month</t>
    </r>
  </si>
  <si>
    <r>
      <rPr>
        <sz val="10"/>
        <rFont val="Arial"/>
        <family val="2"/>
      </rPr>
      <t>Monthly end cash</t>
    </r>
  </si>
  <si>
    <r>
      <rPr>
        <sz val="10"/>
        <rFont val="Arial"/>
        <family val="2"/>
      </rPr>
      <t>Cash situation on the last day of the month. Calculated automatically based on the revenues and costs of the month</t>
    </r>
  </si>
  <si>
    <r>
      <rPr>
        <sz val="10"/>
        <rFont val="Arial"/>
        <family val="2"/>
      </rPr>
      <t>Accounting result</t>
    </r>
  </si>
  <si>
    <r>
      <rPr>
        <sz val="10"/>
        <rFont val="Arial"/>
        <family val="2"/>
      </rPr>
      <t>Monthly result received from accounting, must be entered. Please note that the result of the cash-flow calculation is always different and can be very different from the accounting result, as the result of the cash-flow calculation includes investments but not depreciations, income and costs based on currency movement and not on an accruals basis, and so on</t>
    </r>
  </si>
  <si>
    <r>
      <rPr>
        <sz val="10"/>
        <rFont val="Arial"/>
        <family val="2"/>
      </rPr>
      <t>Objective</t>
    </r>
  </si>
  <si>
    <r>
      <rPr>
        <sz val="10"/>
        <rFont val="Arial"/>
        <family val="2"/>
      </rPr>
      <t>Objective cash situation on the last day of the month</t>
    </r>
  </si>
  <si>
    <r>
      <rPr>
        <sz val="10"/>
        <rFont val="Arial"/>
        <family val="2"/>
      </rPr>
      <t>Cash</t>
    </r>
  </si>
  <si>
    <r>
      <rPr>
        <sz val="10"/>
        <rFont val="Arial"/>
        <family val="2"/>
      </rPr>
      <t xml:space="preserve">The </t>
    </r>
    <r>
      <rPr>
        <i/>
        <sz val="10"/>
        <rFont val="Arial"/>
        <family val="2"/>
      </rPr>
      <t>Cash</t>
    </r>
    <r>
      <rPr>
        <sz val="10"/>
        <rFont val="Arial"/>
        <family val="2"/>
      </rPr>
      <t xml:space="preserve"> item illustrates the cash situation with business revenues and with the cash calculation also taking grants, loans and capital investments into account. Cash development in accordance with this item can also be found in a graphical form on the </t>
    </r>
    <r>
      <rPr>
        <i/>
        <sz val="10"/>
        <rFont val="Arial"/>
        <family val="2"/>
      </rPr>
      <t>Cash</t>
    </r>
    <r>
      <rPr>
        <sz val="10"/>
        <rFont val="Arial"/>
        <family val="2"/>
      </rPr>
      <t xml:space="preserve"> graph on the Graphs tab. </t>
    </r>
  </si>
  <si>
    <r>
      <rPr>
        <sz val="10"/>
        <rFont val="Arial"/>
        <family val="2"/>
      </rPr>
      <t>Business</t>
    </r>
  </si>
  <si>
    <r>
      <rPr>
        <sz val="10"/>
        <rFont val="Arial"/>
        <family val="2"/>
      </rPr>
      <t>Cash situation with revenue from business</t>
    </r>
  </si>
  <si>
    <r>
      <rPr>
        <sz val="10"/>
        <rFont val="Arial"/>
        <family val="2"/>
      </rPr>
      <t>Grants</t>
    </r>
  </si>
  <si>
    <r>
      <rPr>
        <sz val="10"/>
        <rFont val="Arial"/>
        <family val="2"/>
      </rPr>
      <t>Cash situation with revenue from business and grants</t>
    </r>
  </si>
  <si>
    <r>
      <rPr>
        <sz val="10"/>
        <rFont val="Arial"/>
        <family val="2"/>
      </rPr>
      <t>Loans</t>
    </r>
  </si>
  <si>
    <r>
      <rPr>
        <sz val="10"/>
        <rFont val="Arial"/>
        <family val="2"/>
      </rPr>
      <t>Cash situation with revenue from business, grants and loans</t>
    </r>
  </si>
  <si>
    <r>
      <rPr>
        <sz val="10"/>
        <rFont val="Arial"/>
        <family val="2"/>
      </rPr>
      <t>Cash-flow calculation result</t>
    </r>
  </si>
  <si>
    <r>
      <rPr>
        <sz val="10"/>
        <rFont val="Arial"/>
        <family val="2"/>
      </rPr>
      <t xml:space="preserve">Cash-flow calculation result with revenues/costs from business and with the calculation results also taking grants, loans and capital investments into account. Please note that the result of the cash-flow calculation can be very different from the accounting result, as the result of the cash-flow calculation includes investments but not depreciations, income and costs based on currency movement and not on an accruals basis, and so on. </t>
    </r>
  </si>
  <si>
    <r>
      <rPr>
        <sz val="10"/>
        <rFont val="Arial"/>
        <family val="2"/>
      </rPr>
      <t>Cash sufficiency</t>
    </r>
  </si>
  <si>
    <r>
      <rPr>
        <sz val="10"/>
        <rFont val="Arial"/>
        <family val="2"/>
      </rPr>
      <t>Cash sufficiency with the costs of the previous 3 months. Calculation: cash at the end of the month / the costs of the last 3 months 
Over 2.0: cash sufficient for over 6 months
1.0‒2.0: cash sufficient for 3‒6 months
0.3‒1.0: cash sufficient for 1‒3 months
Under 0.3: cash sufficient for less than 1 month</t>
    </r>
  </si>
  <si>
    <r>
      <rPr>
        <sz val="10"/>
        <rFont val="Arial"/>
        <family val="2"/>
      </rPr>
      <t>VAT calculation</t>
    </r>
  </si>
  <si>
    <r>
      <rPr>
        <sz val="10"/>
        <rFont val="Arial"/>
        <family val="2"/>
      </rPr>
      <t xml:space="preserve">The VAT item is an ancillary calculation for estimating the amount of payable VAT. The calculation item </t>
    </r>
    <r>
      <rPr>
        <i/>
        <sz val="10"/>
        <rFont val="Arial"/>
        <family val="2"/>
      </rPr>
      <t>VAT balance before payments</t>
    </r>
    <r>
      <rPr>
        <sz val="10"/>
        <rFont val="Arial"/>
        <family val="2"/>
      </rPr>
      <t xml:space="preserve"> must be entered as payable VAT on row 69 of the calculation. 
More instructions on the Finnish Tax Administration website (in Finnish):
Aloittavan yrittäjän kysymyksiä arvonlisäverosta
</t>
    </r>
    <r>
      <rPr>
        <sz val="8"/>
        <rFont val="Arial"/>
        <family val="2"/>
      </rPr>
      <t>https://www.vero.fi/fi-FI/Syventavat_veroohjeet/Arvonlisaverotus/Aloittava_yritys/Aloittavan_yrittajan_kysymyksia_arvonlis(41964)</t>
    </r>
  </si>
  <si>
    <r>
      <rPr>
        <sz val="10"/>
        <rFont val="Arial"/>
        <family val="2"/>
      </rPr>
      <t>Sales VAT</t>
    </r>
  </si>
  <si>
    <r>
      <rPr>
        <sz val="10"/>
        <rFont val="Arial"/>
        <family val="2"/>
      </rPr>
      <t>VAT included in sales for the month</t>
    </r>
  </si>
  <si>
    <r>
      <rPr>
        <sz val="10"/>
        <rFont val="Arial"/>
        <family val="2"/>
      </rPr>
      <t>Purchasing VAT</t>
    </r>
  </si>
  <si>
    <r>
      <rPr>
        <sz val="10"/>
        <rFont val="Arial"/>
        <family val="2"/>
      </rPr>
      <t>VAT included in purchasing for the month</t>
    </r>
  </si>
  <si>
    <r>
      <rPr>
        <sz val="10"/>
        <rFont val="Arial"/>
        <family val="2"/>
      </rPr>
      <t>Monthly VAT</t>
    </r>
  </si>
  <si>
    <r>
      <rPr>
        <sz val="10"/>
        <rFont val="Arial"/>
        <family val="2"/>
      </rPr>
      <t>Sum of VAT for the month (purchasing VAT - sales VAT)</t>
    </r>
  </si>
  <si>
    <r>
      <rPr>
        <sz val="10"/>
        <rFont val="Arial"/>
        <family val="2"/>
      </rPr>
      <t>VAT balance before payments</t>
    </r>
  </si>
  <si>
    <r>
      <rPr>
        <sz val="10"/>
        <rFont val="Arial"/>
        <family val="2"/>
      </rPr>
      <t xml:space="preserve">Monthly paid VAT that takes the VAT balance of the previous month into account. If the value is negative, the month has payable VAT and the corresponding sum must be entered as payable VAT under </t>
    </r>
    <r>
      <rPr>
        <i/>
        <sz val="10"/>
        <rFont val="Arial"/>
        <family val="2"/>
      </rPr>
      <t>VAT</t>
    </r>
    <r>
      <rPr>
        <sz val="10"/>
        <rFont val="Arial"/>
        <family val="2"/>
      </rPr>
      <t xml:space="preserve"> (row 69). Correspondingly, if the value is positive, there is no payable VAT for the month in question. 
Enter the VAT balance for the second month under </t>
    </r>
    <r>
      <rPr>
        <i/>
        <sz val="10"/>
        <rFont val="Arial"/>
        <family val="2"/>
      </rPr>
      <t>VAT balance before payments</t>
    </r>
    <r>
      <rPr>
        <sz val="10"/>
        <rFont val="Arial"/>
        <family val="2"/>
      </rPr>
      <t xml:space="preserve"> </t>
    </r>
  </si>
  <si>
    <r>
      <rPr>
        <sz val="10"/>
        <rFont val="Arial"/>
        <family val="2"/>
      </rPr>
      <t>VAT paid</t>
    </r>
  </si>
  <si>
    <r>
      <rPr>
        <sz val="10"/>
        <rFont val="Arial"/>
        <family val="2"/>
      </rPr>
      <t>Paid VAT will be transferred as a cost onto row 69. VAT is entered as a positive value if paid and negative if refunded</t>
    </r>
  </si>
  <si>
    <r>
      <rPr>
        <b/>
        <sz val="10"/>
        <rFont val="Arial"/>
        <family val="2"/>
      </rPr>
      <t>Cash-flow calculation graphs</t>
    </r>
  </si>
  <si>
    <r>
      <rPr>
        <b/>
        <sz val="10"/>
        <rFont val="Arial"/>
        <family val="2"/>
      </rPr>
      <t>Chart</t>
    </r>
  </si>
  <si>
    <r>
      <rPr>
        <sz val="10"/>
        <rFont val="Arial"/>
        <family val="2"/>
      </rPr>
      <t>Cash-flow calculation result (cumulative)</t>
    </r>
  </si>
  <si>
    <r>
      <t xml:space="preserve">The </t>
    </r>
    <r>
      <rPr>
        <i/>
        <sz val="10"/>
        <rFont val="Arial"/>
      </rPr>
      <t>Cash-flow calculation result</t>
    </r>
    <r>
      <rPr>
        <sz val="10"/>
        <rFont val="Arial"/>
      </rPr>
      <t xml:space="preserve"> graph illustrates the development of the cash-flow calculation result over 12 months. The result is divided into the business result alone and a result that also includes grants, loans and capital investments. The information for the graph is retrieved from the </t>
    </r>
    <r>
      <rPr>
        <i/>
        <sz val="10"/>
        <rFont val="Arial"/>
      </rPr>
      <t>Cash-flow calculation result</t>
    </r>
    <r>
      <rPr>
        <sz val="10"/>
        <rFont val="Arial"/>
      </rPr>
      <t xml:space="preserve"> item.
Please note that the result of the cash-flow calculation can be very different from the accounting result, as the result of the cash-flow calculation includes investments but not depreciations, income and costs based on currency movement and not on an accruals basis, and so on. </t>
    </r>
  </si>
  <si>
    <r>
      <t xml:space="preserve">The </t>
    </r>
    <r>
      <rPr>
        <i/>
        <sz val="10"/>
        <rFont val="Arial"/>
      </rPr>
      <t>Cash</t>
    </r>
    <r>
      <rPr>
        <sz val="10"/>
        <rFont val="Arial"/>
      </rPr>
      <t xml:space="preserve"> graph illustrates the cash development over 12 months. Cash development is presented with pure business revenue and with grants, loans and capital investments also included. The information for the graph is retrieved from the </t>
    </r>
    <r>
      <rPr>
        <i/>
        <sz val="10"/>
        <rFont val="Arial"/>
      </rPr>
      <t>Cash</t>
    </r>
    <r>
      <rPr>
        <sz val="10"/>
        <rFont val="Arial"/>
      </rPr>
      <t xml:space="preserve"> item at the end of the calculation. </t>
    </r>
  </si>
  <si>
    <r>
      <t xml:space="preserve">The graph illustrates the accounting result month by month.  The information for the graph is retrieved from the </t>
    </r>
    <r>
      <rPr>
        <i/>
        <sz val="10"/>
        <rFont val="Arial"/>
      </rPr>
      <t>Accounting result</t>
    </r>
    <r>
      <rPr>
        <sz val="10"/>
        <rFont val="Arial"/>
      </rPr>
      <t xml:space="preserve"> item</t>
    </r>
  </si>
  <si>
    <r>
      <rPr>
        <sz val="10"/>
        <rFont val="Arial"/>
        <family val="2"/>
      </rPr>
      <t>Own capital</t>
    </r>
  </si>
  <si>
    <r>
      <t xml:space="preserve">The graph illustrates how much capital the company has each month.  The information for the graph is retrieved from the </t>
    </r>
    <r>
      <rPr>
        <i/>
        <sz val="10"/>
        <rFont val="Arial"/>
      </rPr>
      <t>Own capital at the end of the month</t>
    </r>
    <r>
      <rPr>
        <sz val="10"/>
        <rFont val="Arial"/>
      </rPr>
      <t xml:space="preserve"> item</t>
    </r>
  </si>
  <si>
    <r>
      <rPr>
        <sz val="10"/>
        <rFont val="Arial"/>
        <family val="2"/>
      </rPr>
      <t>Objective vs. actual cash</t>
    </r>
  </si>
  <si>
    <t>The graph presents a comparison between the cash objective and actual cash information</t>
  </si>
  <si>
    <t>The graph illustrates the sufficiency of the company’s cash with the costs of the previous 3 months.  
Over 2.0: cash sufficient for over 6 months
1.0‒2.0: cash sufficient for 3‒6 months
0.3‒1.0: cash sufficient for 1‒3 months
Under 0.3: cash sufficient for less than 1 month
Calculation: cash at the end of the month / the costs of the last 3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</si>
</sst>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
  </numFmts>
  <fonts count="21">
    <font>
      <sz val="10"/>
      <name val="Arial"/>
    </font>
    <font>
      <b/>
      <u/>
      <sz val="10"/>
      <name val="Arial"/>
      <family val="2"/>
    </font>
    <font>
      <i/>
      <sz val="10"/>
      <name val="Arial"/>
      <family val="2"/>
    </font>
    <font>
      <sz val="10"/>
      <name val="Arial"/>
      <family val="2"/>
    </font>
    <font>
      <b/>
      <sz val="10"/>
      <name val="Arial"/>
      <family val="2"/>
    </font>
    <font>
      <b/>
      <i/>
      <sz val="10"/>
      <name val="Arial"/>
      <family val="2"/>
    </font>
    <font>
      <u/>
      <sz val="10"/>
      <color indexed="12"/>
      <name val="Arial"/>
      <family val="2"/>
    </font>
    <font>
      <b/>
      <sz val="15"/>
      <name val="Arial"/>
      <family val="2"/>
    </font>
    <font>
      <b/>
      <sz val="12"/>
      <name val="Arial"/>
      <family val="2"/>
    </font>
    <font>
      <sz val="11"/>
      <name val="Arial"/>
      <family val="2"/>
    </font>
    <font>
      <sz val="10"/>
      <color indexed="10"/>
      <name val="Arial"/>
      <family val="2"/>
    </font>
    <font>
      <b/>
      <sz val="11"/>
      <name val="Arial"/>
      <family val="2"/>
    </font>
    <font>
      <b/>
      <u/>
      <sz val="12"/>
      <name val="Arial"/>
      <family val="2"/>
    </font>
    <font>
      <b/>
      <u/>
      <sz val="10"/>
      <color indexed="12"/>
      <name val="Arial"/>
      <family val="2"/>
    </font>
    <font>
      <sz val="10"/>
      <color indexed="9"/>
      <name val="Arial"/>
      <family val="2"/>
    </font>
    <font>
      <sz val="12"/>
      <name val="Arial"/>
      <family val="2"/>
    </font>
    <font>
      <sz val="8"/>
      <color indexed="81"/>
      <name val="Tahoma"/>
      <charset val="1"/>
    </font>
    <font>
      <sz val="8"/>
      <name val="Arial"/>
      <family val="2"/>
    </font>
    <font>
      <sz val="10"/>
      <color rgb="FFFF0000"/>
      <name val="Arial"/>
      <family val="2"/>
    </font>
    <font>
      <b/>
      <sz val="10"/>
      <color rgb="FFFF0000"/>
      <name val="Arial"/>
      <family val="2"/>
    </font>
    <font>
      <i/>
      <sz val="10"/>
      <name val="Arial"/>
    </font>
  </fonts>
  <fills count="7">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9"/>
        <bgColor indexed="64"/>
      </patternFill>
    </fill>
    <fill>
      <patternFill patternType="solid">
        <fgColor indexed="47"/>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14">
    <xf numFmtId="0" fontId="0" fillId="0" borderId="0" xfId="0"/>
    <xf numFmtId="4" fontId="3" fillId="0" borderId="0" xfId="0" applyNumberFormat="1" applyFont="1"/>
    <xf numFmtId="0" fontId="3" fillId="0" borderId="0" xfId="0" applyFont="1"/>
    <xf numFmtId="3" fontId="3" fillId="0" borderId="0" xfId="0" applyNumberFormat="1" applyFont="1"/>
    <xf numFmtId="4" fontId="2" fillId="0" borderId="0" xfId="0" quotePrefix="1" applyNumberFormat="1" applyFont="1" applyAlignment="1">
      <alignment horizontal="right"/>
    </xf>
    <xf numFmtId="4" fontId="2" fillId="0" borderId="1" xfId="0" quotePrefix="1" applyNumberFormat="1" applyFont="1" applyBorder="1" applyAlignment="1">
      <alignment horizontal="right"/>
    </xf>
    <xf numFmtId="0" fontId="4" fillId="0" borderId="0" xfId="0" applyFont="1"/>
    <xf numFmtId="4" fontId="3" fillId="0" borderId="1" xfId="0" applyNumberFormat="1" applyFont="1" applyBorder="1"/>
    <xf numFmtId="4" fontId="3" fillId="0" borderId="1" xfId="0" applyNumberFormat="1" applyFont="1" applyBorder="1" applyAlignment="1">
      <alignment horizontal="right"/>
    </xf>
    <xf numFmtId="0" fontId="3" fillId="2" borderId="2" xfId="0" applyFont="1" applyFill="1" applyBorder="1"/>
    <xf numFmtId="4" fontId="3" fillId="2" borderId="2" xfId="0" applyNumberFormat="1" applyFont="1" applyFill="1" applyBorder="1"/>
    <xf numFmtId="4" fontId="3" fillId="2" borderId="3" xfId="0" applyNumberFormat="1" applyFont="1" applyFill="1" applyBorder="1"/>
    <xf numFmtId="0" fontId="3" fillId="0" borderId="4" xfId="0" applyFont="1" applyBorder="1"/>
    <xf numFmtId="4" fontId="4" fillId="0" borderId="4" xfId="0" applyNumberFormat="1" applyFont="1" applyBorder="1" applyAlignment="1">
      <alignment horizontal="center"/>
    </xf>
    <xf numFmtId="4" fontId="5" fillId="2" borderId="4" xfId="0" applyNumberFormat="1" applyFont="1" applyFill="1" applyBorder="1" applyAlignment="1">
      <alignment horizontal="center"/>
    </xf>
    <xf numFmtId="0" fontId="4" fillId="0" borderId="4" xfId="0" applyFont="1" applyBorder="1"/>
    <xf numFmtId="4" fontId="3" fillId="0" borderId="4" xfId="0" applyNumberFormat="1" applyFont="1" applyBorder="1"/>
    <xf numFmtId="0" fontId="2" fillId="0" borderId="4" xfId="0" applyFont="1" applyBorder="1"/>
    <xf numFmtId="4" fontId="4" fillId="0" borderId="4" xfId="0" applyNumberFormat="1" applyFont="1" applyBorder="1"/>
    <xf numFmtId="0" fontId="3" fillId="2" borderId="4" xfId="0" applyFont="1" applyFill="1" applyBorder="1"/>
    <xf numFmtId="4" fontId="4" fillId="2" borderId="4" xfId="0" applyNumberFormat="1" applyFont="1" applyFill="1" applyBorder="1"/>
    <xf numFmtId="0" fontId="3" fillId="0" borderId="4" xfId="0" quotePrefix="1" applyFont="1" applyBorder="1"/>
    <xf numFmtId="4" fontId="4" fillId="0" borderId="4" xfId="0" applyNumberFormat="1" applyFont="1" applyBorder="1" applyAlignment="1">
      <alignment horizontal="right"/>
    </xf>
    <xf numFmtId="0" fontId="4" fillId="2" borderId="0" xfId="0" applyFont="1" applyFill="1"/>
    <xf numFmtId="4" fontId="3" fillId="2" borderId="0" xfId="0" applyNumberFormat="1" applyFont="1" applyFill="1"/>
    <xf numFmtId="4" fontId="4" fillId="2" borderId="0" xfId="0" applyNumberFormat="1" applyFont="1" applyFill="1"/>
    <xf numFmtId="4" fontId="0" fillId="0" borderId="0" xfId="0" applyNumberFormat="1"/>
    <xf numFmtId="0" fontId="0" fillId="0" borderId="5" xfId="0" applyBorder="1" applyAlignment="1">
      <alignment horizontal="left"/>
    </xf>
    <xf numFmtId="3" fontId="3" fillId="0" borderId="6" xfId="0" applyNumberFormat="1" applyFont="1" applyBorder="1"/>
    <xf numFmtId="4" fontId="3" fillId="0" borderId="6" xfId="0" applyNumberFormat="1" applyFont="1" applyBorder="1"/>
    <xf numFmtId="4" fontId="0" fillId="2" borderId="5" xfId="0" applyNumberFormat="1" applyFill="1" applyBorder="1" applyAlignment="1">
      <alignment horizontal="left"/>
    </xf>
    <xf numFmtId="0" fontId="4" fillId="0" borderId="5" xfId="0" applyFont="1" applyBorder="1"/>
    <xf numFmtId="0" fontId="4" fillId="0" borderId="5" xfId="0" applyFont="1" applyBorder="1" applyAlignment="1">
      <alignment wrapText="1"/>
    </xf>
    <xf numFmtId="0" fontId="0" fillId="0" borderId="5" xfId="0" applyBorder="1"/>
    <xf numFmtId="4" fontId="3" fillId="3" borderId="4" xfId="0" applyNumberFormat="1" applyFont="1" applyFill="1" applyBorder="1"/>
    <xf numFmtId="4" fontId="3" fillId="3" borderId="0" xfId="0" applyNumberFormat="1" applyFont="1" applyFill="1"/>
    <xf numFmtId="0" fontId="3" fillId="2" borderId="0" xfId="0" applyFont="1" applyFill="1"/>
    <xf numFmtId="4" fontId="3" fillId="0" borderId="0" xfId="0" applyNumberFormat="1" applyFont="1" applyAlignment="1">
      <alignment horizontal="right"/>
    </xf>
    <xf numFmtId="4" fontId="4" fillId="0" borderId="0" xfId="0" applyNumberFormat="1" applyFont="1"/>
    <xf numFmtId="0" fontId="0" fillId="4" borderId="0" xfId="0" applyFill="1"/>
    <xf numFmtId="0" fontId="7" fillId="4" borderId="0" xfId="0" applyFont="1" applyFill="1"/>
    <xf numFmtId="0" fontId="8" fillId="4" borderId="0" xfId="0" applyFont="1" applyFill="1"/>
    <xf numFmtId="0" fontId="4" fillId="4" borderId="0" xfId="0" applyFont="1" applyFill="1"/>
    <xf numFmtId="0" fontId="9" fillId="4" borderId="0" xfId="0" applyFont="1" applyFill="1"/>
    <xf numFmtId="0" fontId="0" fillId="4" borderId="7" xfId="0" applyFill="1" applyBorder="1"/>
    <xf numFmtId="14" fontId="0" fillId="4" borderId="8" xfId="0" applyNumberFormat="1" applyFill="1" applyBorder="1" applyAlignment="1">
      <alignment horizontal="left"/>
    </xf>
    <xf numFmtId="0" fontId="4" fillId="0" borderId="0" xfId="0" applyFont="1" applyAlignment="1">
      <alignment vertical="top"/>
    </xf>
    <xf numFmtId="4" fontId="5" fillId="2" borderId="2" xfId="0" applyNumberFormat="1" applyFont="1" applyFill="1" applyBorder="1" applyAlignment="1">
      <alignment horizontal="center"/>
    </xf>
    <xf numFmtId="4" fontId="3" fillId="4" borderId="4" xfId="0" applyNumberFormat="1" applyFont="1" applyFill="1" applyBorder="1"/>
    <xf numFmtId="0" fontId="4" fillId="0" borderId="0" xfId="0" applyFont="1" applyAlignment="1">
      <alignment vertical="top" wrapText="1"/>
    </xf>
    <xf numFmtId="0" fontId="0" fillId="0" borderId="0" xfId="0" applyAlignment="1">
      <alignment vertical="top" wrapText="1"/>
    </xf>
    <xf numFmtId="0" fontId="3" fillId="0" borderId="0" xfId="0" applyFont="1" applyAlignment="1">
      <alignment vertical="top"/>
    </xf>
    <xf numFmtId="0" fontId="4" fillId="2" borderId="9" xfId="0" applyFont="1" applyFill="1" applyBorder="1" applyAlignment="1">
      <alignment vertical="top"/>
    </xf>
    <xf numFmtId="0" fontId="3" fillId="2" borderId="2" xfId="0" applyFont="1" applyFill="1" applyBorder="1" applyAlignment="1">
      <alignment vertical="top"/>
    </xf>
    <xf numFmtId="0" fontId="3" fillId="0" borderId="4" xfId="0" applyFont="1" applyBorder="1" applyAlignment="1">
      <alignment vertical="top"/>
    </xf>
    <xf numFmtId="0" fontId="4" fillId="0" borderId="4" xfId="0" applyFont="1" applyBorder="1" applyAlignment="1">
      <alignment vertical="top"/>
    </xf>
    <xf numFmtId="0" fontId="2" fillId="0" borderId="4" xfId="0" applyFont="1" applyBorder="1" applyAlignment="1">
      <alignment vertical="top"/>
    </xf>
    <xf numFmtId="0" fontId="4" fillId="2" borderId="4" xfId="0" applyFont="1" applyFill="1" applyBorder="1" applyAlignment="1">
      <alignment vertical="top"/>
    </xf>
    <xf numFmtId="0" fontId="3" fillId="2" borderId="4" xfId="0" applyFont="1" applyFill="1" applyBorder="1" applyAlignment="1">
      <alignment vertical="top"/>
    </xf>
    <xf numFmtId="0" fontId="1" fillId="0" borderId="4" xfId="0" applyFont="1" applyBorder="1" applyAlignment="1">
      <alignment vertical="top"/>
    </xf>
    <xf numFmtId="3" fontId="3" fillId="2" borderId="4" xfId="0" applyNumberFormat="1" applyFont="1" applyFill="1" applyBorder="1" applyAlignment="1">
      <alignment vertical="top"/>
    </xf>
    <xf numFmtId="3" fontId="3" fillId="0" borderId="0" xfId="0" applyNumberFormat="1" applyFont="1" applyAlignment="1">
      <alignment vertical="top"/>
    </xf>
    <xf numFmtId="0" fontId="4" fillId="2" borderId="0" xfId="0" applyFont="1" applyFill="1" applyAlignment="1">
      <alignment vertical="top"/>
    </xf>
    <xf numFmtId="3" fontId="4" fillId="2" borderId="0" xfId="0" applyNumberFormat="1" applyFont="1" applyFill="1" applyAlignment="1">
      <alignment vertical="top"/>
    </xf>
    <xf numFmtId="3" fontId="3" fillId="0" borderId="4" xfId="0" applyNumberFormat="1" applyFont="1" applyBorder="1" applyAlignment="1">
      <alignment vertical="top"/>
    </xf>
    <xf numFmtId="0" fontId="3" fillId="0" borderId="4" xfId="0" quotePrefix="1" applyFont="1" applyBorder="1" applyAlignment="1">
      <alignment vertical="top"/>
    </xf>
    <xf numFmtId="3" fontId="4" fillId="0" borderId="0" xfId="0" applyNumberFormat="1" applyFont="1" applyAlignment="1">
      <alignment vertical="top"/>
    </xf>
    <xf numFmtId="0" fontId="3" fillId="0" borderId="6" xfId="0" applyFont="1" applyBorder="1" applyAlignment="1">
      <alignment vertical="top"/>
    </xf>
    <xf numFmtId="0" fontId="4" fillId="0" borderId="6" xfId="0" applyFont="1" applyBorder="1" applyAlignment="1">
      <alignment vertical="top"/>
    </xf>
    <xf numFmtId="3" fontId="3" fillId="0" borderId="6" xfId="0" applyNumberFormat="1" applyFont="1" applyBorder="1" applyAlignment="1">
      <alignment vertical="top"/>
    </xf>
    <xf numFmtId="49" fontId="3" fillId="0" borderId="0" xfId="0" applyNumberFormat="1" applyFont="1" applyAlignment="1">
      <alignment vertical="top"/>
    </xf>
    <xf numFmtId="49" fontId="4" fillId="0" borderId="0" xfId="0" applyNumberFormat="1" applyFont="1" applyAlignment="1">
      <alignment vertical="top"/>
    </xf>
    <xf numFmtId="0" fontId="3" fillId="2" borderId="0" xfId="0" applyFont="1" applyFill="1" applyAlignment="1">
      <alignment vertical="top"/>
    </xf>
    <xf numFmtId="49" fontId="3" fillId="2" borderId="0" xfId="0" applyNumberFormat="1" applyFont="1" applyFill="1" applyAlignment="1">
      <alignment vertical="top"/>
    </xf>
    <xf numFmtId="0" fontId="0" fillId="0" borderId="5" xfId="0" applyBorder="1" applyAlignment="1">
      <alignment vertical="top" wrapText="1"/>
    </xf>
    <xf numFmtId="0" fontId="3" fillId="0" borderId="5" xfId="0" applyFont="1" applyBorder="1" applyAlignment="1">
      <alignment vertical="top" wrapText="1"/>
    </xf>
    <xf numFmtId="0" fontId="4" fillId="2" borderId="5" xfId="0" applyFont="1" applyFill="1" applyBorder="1" applyAlignment="1">
      <alignment vertical="top" wrapText="1"/>
    </xf>
    <xf numFmtId="0" fontId="12" fillId="0" borderId="0" xfId="0" applyFont="1"/>
    <xf numFmtId="0" fontId="12" fillId="0" borderId="0" xfId="0" applyFont="1" applyAlignment="1">
      <alignment vertical="top"/>
    </xf>
    <xf numFmtId="0" fontId="11" fillId="0" borderId="0" xfId="0" applyFont="1"/>
    <xf numFmtId="0" fontId="6" fillId="0" borderId="0" xfId="1" applyAlignment="1" applyProtection="1"/>
    <xf numFmtId="0" fontId="3" fillId="0" borderId="5" xfId="0" applyFont="1" applyBorder="1" applyAlignment="1">
      <alignment vertical="top"/>
    </xf>
    <xf numFmtId="0" fontId="10" fillId="0" borderId="5" xfId="0" applyFont="1" applyBorder="1" applyAlignment="1">
      <alignment vertical="top" wrapText="1"/>
    </xf>
    <xf numFmtId="3" fontId="3" fillId="0" borderId="5" xfId="0" applyNumberFormat="1" applyFont="1" applyBorder="1" applyAlignment="1">
      <alignment vertical="top"/>
    </xf>
    <xf numFmtId="49" fontId="3" fillId="0" borderId="5" xfId="0" applyNumberFormat="1" applyFont="1" applyBorder="1" applyAlignment="1">
      <alignment vertical="top"/>
    </xf>
    <xf numFmtId="3" fontId="3" fillId="0" borderId="5" xfId="0" applyNumberFormat="1" applyFont="1" applyBorder="1" applyAlignment="1">
      <alignment vertical="top" wrapText="1"/>
    </xf>
    <xf numFmtId="0" fontId="13" fillId="0" borderId="4" xfId="1" applyFont="1" applyBorder="1" applyAlignment="1" applyProtection="1">
      <alignment vertical="top"/>
    </xf>
    <xf numFmtId="0" fontId="13" fillId="0" borderId="4" xfId="1" applyFont="1" applyFill="1" applyBorder="1" applyAlignment="1" applyProtection="1">
      <alignment vertical="top"/>
    </xf>
    <xf numFmtId="0" fontId="13" fillId="0" borderId="0" xfId="1" applyFont="1" applyBorder="1" applyAlignment="1" applyProtection="1">
      <alignment vertical="top"/>
    </xf>
    <xf numFmtId="3" fontId="13" fillId="0" borderId="0" xfId="1" applyNumberFormat="1" applyFont="1" applyFill="1" applyBorder="1" applyAlignment="1" applyProtection="1">
      <alignment vertical="top"/>
    </xf>
    <xf numFmtId="49" fontId="13" fillId="0" borderId="0" xfId="1" applyNumberFormat="1" applyFont="1" applyFill="1" applyBorder="1" applyAlignment="1" applyProtection="1">
      <alignment vertical="top"/>
    </xf>
    <xf numFmtId="0" fontId="13" fillId="2" borderId="0" xfId="1" applyFont="1" applyFill="1" applyBorder="1" applyAlignment="1" applyProtection="1">
      <alignment vertical="top"/>
    </xf>
    <xf numFmtId="3" fontId="3" fillId="2" borderId="0" xfId="0" applyNumberFormat="1" applyFont="1" applyFill="1" applyAlignment="1">
      <alignment vertical="top"/>
    </xf>
    <xf numFmtId="3" fontId="3" fillId="2" borderId="0" xfId="0" applyNumberFormat="1" applyFont="1" applyFill="1"/>
    <xf numFmtId="0" fontId="6" fillId="0" borderId="0" xfId="1" applyAlignment="1" applyProtection="1">
      <alignment horizontal="right" vertical="top"/>
    </xf>
    <xf numFmtId="3" fontId="4" fillId="4" borderId="0" xfId="0" applyNumberFormat="1" applyFont="1" applyFill="1"/>
    <xf numFmtId="3" fontId="3" fillId="4" borderId="0" xfId="0" applyNumberFormat="1" applyFont="1" applyFill="1"/>
    <xf numFmtId="9" fontId="4" fillId="4" borderId="0" xfId="0" applyNumberFormat="1" applyFont="1" applyFill="1"/>
    <xf numFmtId="4" fontId="4" fillId="3" borderId="4" xfId="0" applyNumberFormat="1" applyFont="1" applyFill="1" applyBorder="1"/>
    <xf numFmtId="2" fontId="3" fillId="0" borderId="0" xfId="0" applyNumberFormat="1" applyFont="1"/>
    <xf numFmtId="0" fontId="14" fillId="0" borderId="0" xfId="0" applyFont="1" applyAlignment="1">
      <alignment vertical="top"/>
    </xf>
    <xf numFmtId="9" fontId="4" fillId="3" borderId="0" xfId="0" applyNumberFormat="1" applyFont="1" applyFill="1"/>
    <xf numFmtId="0" fontId="15" fillId="0" borderId="0" xfId="0" applyFont="1"/>
    <xf numFmtId="4" fontId="3" fillId="5" borderId="0" xfId="0" applyNumberFormat="1" applyFont="1" applyFill="1"/>
    <xf numFmtId="4" fontId="3" fillId="6" borderId="4" xfId="0" applyNumberFormat="1" applyFont="1" applyFill="1" applyBorder="1"/>
    <xf numFmtId="0" fontId="18" fillId="0" borderId="4" xfId="0" applyFont="1" applyBorder="1" applyAlignment="1">
      <alignment vertical="top"/>
    </xf>
    <xf numFmtId="9" fontId="18" fillId="0" borderId="4" xfId="0" applyNumberFormat="1" applyFont="1" applyBorder="1" applyAlignment="1">
      <alignment vertical="top"/>
    </xf>
    <xf numFmtId="0" fontId="19" fillId="0" borderId="4" xfId="0" applyFont="1" applyBorder="1" applyAlignment="1">
      <alignment vertical="top"/>
    </xf>
    <xf numFmtId="0" fontId="6" fillId="0" borderId="4" xfId="1" applyBorder="1" applyAlignment="1" applyProtection="1">
      <alignment vertical="top"/>
    </xf>
    <xf numFmtId="0" fontId="6" fillId="0" borderId="0" xfId="1" applyAlignment="1" applyProtection="1">
      <alignment vertical="top"/>
    </xf>
    <xf numFmtId="3" fontId="6" fillId="0" borderId="0" xfId="1" applyNumberFormat="1" applyFill="1" applyBorder="1" applyAlignment="1" applyProtection="1">
      <alignment vertical="top"/>
    </xf>
    <xf numFmtId="0" fontId="6" fillId="0" borderId="0" xfId="1" applyBorder="1" applyAlignment="1" applyProtection="1">
      <alignment vertical="top"/>
    </xf>
    <xf numFmtId="164" fontId="4" fillId="3" borderId="0" xfId="0" applyNumberFormat="1" applyFont="1" applyFill="1"/>
    <xf numFmtId="0" fontId="3" fillId="0" borderId="0" xfId="0" applyFont="1" applyAlignment="1">
      <alignment horizontal="left" vertical="top" wrapText="1"/>
    </xf>
  </cellXfs>
  <cellStyles count="2">
    <cellStyle name="Hyperlinkki" xfId="1" builtinId="8"/>
    <cellStyle name="Normaali" xfId="0" builtinId="0"/>
  </cellStyles>
  <dxfs count="6">
    <dxf>
      <fill>
        <patternFill>
          <bgColor indexed="47"/>
        </patternFill>
      </fill>
    </dxf>
    <dxf>
      <fill>
        <patternFill>
          <bgColor indexed="26"/>
        </patternFill>
      </fill>
    </dxf>
    <dxf>
      <fill>
        <patternFill>
          <bgColor indexed="42"/>
        </patternFill>
      </fill>
    </dxf>
    <dxf>
      <fill>
        <patternFill>
          <bgColor indexed="47"/>
        </patternFill>
      </fill>
    </dxf>
    <dxf>
      <fill>
        <patternFill>
          <bgColor indexed="26"/>
        </patternFill>
      </fill>
    </dxf>
    <dxf>
      <fill>
        <patternFill>
          <bgColor indexed="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autoTitleDeleted val="0"/>
    <c:plotArea>
      <c:layout>
        <c:manualLayout>
          <c:layoutTarget val="inner"/>
          <c:xMode val="edge"/>
          <c:yMode val="edge"/>
          <c:x val="7.6521739130434779E-2"/>
          <c:y val="7.8488372093023256E-2"/>
          <c:w val="0.62434782608695649"/>
          <c:h val="0.70348837209302328"/>
        </c:manualLayout>
      </c:layout>
      <c:lineChart>
        <c:grouping val="standard"/>
        <c:varyColors val="0"/>
        <c:ser>
          <c:idx val="0"/>
          <c:order val="0"/>
          <c:tx>
            <c:v>Business</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Cash!$F$128:$Q$128</c:f>
              <c:numCache>
                <c:formatCode>#,##0.00</c:formatCode>
                <c:ptCount val="12"/>
                <c:pt idx="0">
                  <c:v>-15750</c:v>
                </c:pt>
                <c:pt idx="1">
                  <c:v>-30500</c:v>
                </c:pt>
                <c:pt idx="2">
                  <c:v>-44250</c:v>
                </c:pt>
                <c:pt idx="3">
                  <c:v>-44200</c:v>
                </c:pt>
                <c:pt idx="4">
                  <c:v>-43150</c:v>
                </c:pt>
                <c:pt idx="5">
                  <c:v>-41100</c:v>
                </c:pt>
                <c:pt idx="6">
                  <c:v>-38050</c:v>
                </c:pt>
                <c:pt idx="7">
                  <c:v>-34000</c:v>
                </c:pt>
                <c:pt idx="8">
                  <c:v>-28950</c:v>
                </c:pt>
                <c:pt idx="9">
                  <c:v>-22900</c:v>
                </c:pt>
                <c:pt idx="10">
                  <c:v>-16850</c:v>
                </c:pt>
                <c:pt idx="11">
                  <c:v>-10800</c:v>
                </c:pt>
              </c:numCache>
            </c:numRef>
          </c:val>
          <c:smooth val="0"/>
          <c:extLst>
            <c:ext xmlns:c16="http://schemas.microsoft.com/office/drawing/2014/chart" uri="{C3380CC4-5D6E-409C-BE32-E72D297353CC}">
              <c16:uniqueId val="{00000000-1366-4ABC-9CBD-C6F7FB425770}"/>
            </c:ext>
          </c:extLst>
        </c:ser>
        <c:ser>
          <c:idx val="1"/>
          <c:order val="1"/>
          <c:tx>
            <c:v>Business + grants</c:v>
          </c:tx>
          <c:spPr>
            <a:ln w="12700">
              <a:solidFill>
                <a:srgbClr val="FF00FF"/>
              </a:solidFill>
              <a:prstDash val="solid"/>
            </a:ln>
          </c:spPr>
          <c:marker>
            <c:symbol val="square"/>
            <c:size val="5"/>
            <c:spPr>
              <a:solidFill>
                <a:srgbClr val="FF00FF"/>
              </a:solidFill>
              <a:ln>
                <a:solidFill>
                  <a:srgbClr val="FF00FF"/>
                </a:solidFill>
                <a:prstDash val="solid"/>
              </a:ln>
            </c:spPr>
          </c:marker>
          <c:val>
            <c:numRef>
              <c:f>Cash!$F$129:$Q$129</c:f>
              <c:numCache>
                <c:formatCode>#,##0.00</c:formatCode>
                <c:ptCount val="12"/>
                <c:pt idx="0">
                  <c:v>-15750</c:v>
                </c:pt>
                <c:pt idx="1">
                  <c:v>-30500</c:v>
                </c:pt>
                <c:pt idx="2">
                  <c:v>-44250</c:v>
                </c:pt>
                <c:pt idx="3">
                  <c:v>-44200</c:v>
                </c:pt>
                <c:pt idx="4">
                  <c:v>-43150</c:v>
                </c:pt>
                <c:pt idx="5">
                  <c:v>-41100</c:v>
                </c:pt>
                <c:pt idx="6">
                  <c:v>-38050</c:v>
                </c:pt>
                <c:pt idx="7">
                  <c:v>-34000</c:v>
                </c:pt>
                <c:pt idx="8">
                  <c:v>-28950</c:v>
                </c:pt>
                <c:pt idx="9">
                  <c:v>-22900</c:v>
                </c:pt>
                <c:pt idx="10">
                  <c:v>-16850</c:v>
                </c:pt>
                <c:pt idx="11">
                  <c:v>-10800</c:v>
                </c:pt>
              </c:numCache>
            </c:numRef>
          </c:val>
          <c:smooth val="0"/>
          <c:extLst>
            <c:ext xmlns:c16="http://schemas.microsoft.com/office/drawing/2014/chart" uri="{C3380CC4-5D6E-409C-BE32-E72D297353CC}">
              <c16:uniqueId val="{00000001-1366-4ABC-9CBD-C6F7FB425770}"/>
            </c:ext>
          </c:extLst>
        </c:ser>
        <c:ser>
          <c:idx val="2"/>
          <c:order val="2"/>
          <c:tx>
            <c:v>Operating result + grants + loans</c:v>
          </c:tx>
          <c:spPr>
            <a:ln w="12700">
              <a:solidFill>
                <a:srgbClr val="FFFF00"/>
              </a:solidFill>
              <a:prstDash val="solid"/>
            </a:ln>
          </c:spPr>
          <c:marker>
            <c:symbol val="triangle"/>
            <c:size val="5"/>
            <c:spPr>
              <a:solidFill>
                <a:srgbClr val="FFFF00"/>
              </a:solidFill>
              <a:ln>
                <a:solidFill>
                  <a:srgbClr val="FFFF00"/>
                </a:solidFill>
                <a:prstDash val="solid"/>
              </a:ln>
            </c:spPr>
          </c:marker>
          <c:val>
            <c:numRef>
              <c:f>Cash!$F$130:$Q$130</c:f>
              <c:numCache>
                <c:formatCode>#,##0.00</c:formatCode>
                <c:ptCount val="12"/>
                <c:pt idx="0">
                  <c:v>-15750</c:v>
                </c:pt>
                <c:pt idx="1">
                  <c:v>-30500</c:v>
                </c:pt>
                <c:pt idx="2">
                  <c:v>-44250</c:v>
                </c:pt>
                <c:pt idx="3">
                  <c:v>-44200</c:v>
                </c:pt>
                <c:pt idx="4">
                  <c:v>-43150</c:v>
                </c:pt>
                <c:pt idx="5">
                  <c:v>-41100</c:v>
                </c:pt>
                <c:pt idx="6">
                  <c:v>-38050</c:v>
                </c:pt>
                <c:pt idx="7">
                  <c:v>-34000</c:v>
                </c:pt>
                <c:pt idx="8">
                  <c:v>-28950</c:v>
                </c:pt>
                <c:pt idx="9">
                  <c:v>-22900</c:v>
                </c:pt>
                <c:pt idx="10">
                  <c:v>-16850</c:v>
                </c:pt>
                <c:pt idx="11">
                  <c:v>-10800</c:v>
                </c:pt>
              </c:numCache>
            </c:numRef>
          </c:val>
          <c:smooth val="0"/>
          <c:extLst>
            <c:ext xmlns:c16="http://schemas.microsoft.com/office/drawing/2014/chart" uri="{C3380CC4-5D6E-409C-BE32-E72D297353CC}">
              <c16:uniqueId val="{00000002-1366-4ABC-9CBD-C6F7FB425770}"/>
            </c:ext>
          </c:extLst>
        </c:ser>
        <c:ser>
          <c:idx val="3"/>
          <c:order val="3"/>
          <c:tx>
            <c:v>Operating result + grants + loans + capital investments</c:v>
          </c:tx>
          <c:spPr>
            <a:ln w="12700">
              <a:solidFill>
                <a:srgbClr val="00FFFF"/>
              </a:solidFill>
              <a:prstDash val="solid"/>
            </a:ln>
          </c:spPr>
          <c:marker>
            <c:symbol val="x"/>
            <c:size val="5"/>
            <c:spPr>
              <a:noFill/>
              <a:ln>
                <a:solidFill>
                  <a:srgbClr val="00FFFF"/>
                </a:solidFill>
                <a:prstDash val="solid"/>
              </a:ln>
            </c:spPr>
          </c:marker>
          <c:val>
            <c:numRef>
              <c:f>Cash!$F$131:$Q$131</c:f>
              <c:numCache>
                <c:formatCode>#,##0.00</c:formatCode>
                <c:ptCount val="12"/>
                <c:pt idx="0">
                  <c:v>-15750</c:v>
                </c:pt>
                <c:pt idx="1">
                  <c:v>-30500</c:v>
                </c:pt>
                <c:pt idx="2">
                  <c:v>-44250</c:v>
                </c:pt>
                <c:pt idx="3">
                  <c:v>-44200</c:v>
                </c:pt>
                <c:pt idx="4">
                  <c:v>-43150</c:v>
                </c:pt>
                <c:pt idx="5">
                  <c:v>-41100</c:v>
                </c:pt>
                <c:pt idx="6">
                  <c:v>-38050</c:v>
                </c:pt>
                <c:pt idx="7">
                  <c:v>-34000</c:v>
                </c:pt>
                <c:pt idx="8">
                  <c:v>-28950</c:v>
                </c:pt>
                <c:pt idx="9">
                  <c:v>-22900</c:v>
                </c:pt>
                <c:pt idx="10">
                  <c:v>-16850</c:v>
                </c:pt>
                <c:pt idx="11">
                  <c:v>-10800</c:v>
                </c:pt>
              </c:numCache>
            </c:numRef>
          </c:val>
          <c:smooth val="0"/>
          <c:extLst>
            <c:ext xmlns:c16="http://schemas.microsoft.com/office/drawing/2014/chart" uri="{C3380CC4-5D6E-409C-BE32-E72D297353CC}">
              <c16:uniqueId val="{00000003-1366-4ABC-9CBD-C6F7FB425770}"/>
            </c:ext>
          </c:extLst>
        </c:ser>
        <c:dLbls>
          <c:showLegendKey val="0"/>
          <c:showVal val="0"/>
          <c:showCatName val="0"/>
          <c:showSerName val="0"/>
          <c:showPercent val="0"/>
          <c:showBubbleSize val="0"/>
        </c:dLbls>
        <c:marker val="1"/>
        <c:smooth val="0"/>
        <c:axId val="559527007"/>
        <c:axId val="1"/>
      </c:lineChart>
      <c:catAx>
        <c:axId val="559527007"/>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Narrow"/>
                <a:ea typeface="Arial Narrow"/>
                <a:cs typeface="Arial Narrow"/>
              </a:defRPr>
            </a:pPr>
            <a:endParaRPr lang="en-US"/>
          </a:p>
        </c:txPr>
        <c:crossAx val="559527007"/>
        <c:crosses val="autoZero"/>
        <c:crossBetween val="between"/>
      </c:valAx>
      <c:spPr>
        <a:solidFill>
          <a:srgbClr val="FFFFFF"/>
        </a:solidFill>
        <a:ln w="12700">
          <a:solidFill>
            <a:srgbClr val="808080"/>
          </a:solidFill>
          <a:prstDash val="solid"/>
        </a:ln>
      </c:spPr>
    </c:plotArea>
    <c:legend>
      <c:legendPos val="r"/>
      <c:layout>
        <c:manualLayout>
          <c:xMode val="edge"/>
          <c:yMode val="edge"/>
          <c:x val="0.70956525722242836"/>
          <c:y val="0.31976748669128224"/>
          <c:w val="0.27304356588934231"/>
          <c:h val="0.23546510076070998"/>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title>
      <c:layout>
        <c:manualLayout>
          <c:xMode val="edge"/>
          <c:yMode val="edge"/>
          <c:x val="0.4432996651280659"/>
          <c:y val="3.5190643904554668E-2"/>
        </c:manualLayout>
      </c:layout>
      <c:overlay val="0"/>
      <c:spPr>
        <a:noFill/>
        <a:ln w="25400">
          <a:noFill/>
        </a:ln>
      </c:spPr>
      <c:txPr>
        <a:bodyPr/>
        <a:lstStyle/>
        <a:p>
          <a:pPr>
            <a:defRPr sz="1000" b="0" i="0" u="none" strike="noStrike" baseline="0">
              <a:solidFill>
                <a:srgbClr val="000000"/>
              </a:solidFill>
              <a:latin typeface="Arial Narrow"/>
              <a:ea typeface="Arial Narrow"/>
              <a:cs typeface="Arial Narrow"/>
            </a:defRPr>
          </a:pPr>
          <a:endParaRPr lang="en-US"/>
        </a:p>
      </c:txPr>
    </c:title>
    <c:autoTitleDeleted val="0"/>
    <c:plotArea>
      <c:layout>
        <c:manualLayout>
          <c:layoutTarget val="inner"/>
          <c:xMode val="edge"/>
          <c:yMode val="edge"/>
          <c:x val="8.2474365191361268E-2"/>
          <c:y val="0.26392961876832843"/>
          <c:w val="0.70275032006805749"/>
          <c:h val="0.54252199413489732"/>
        </c:manualLayout>
      </c:layout>
      <c:lineChart>
        <c:grouping val="standard"/>
        <c:varyColors val="0"/>
        <c:ser>
          <c:idx val="0"/>
          <c:order val="0"/>
          <c:tx>
            <c:v>Own capital</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Cash!$U$105:$AF$105</c:f>
              <c:numCache>
                <c:formatCode>#,##0.00</c:formatCode>
                <c:ptCount val="12"/>
                <c:pt idx="0">
                  <c:v>300000</c:v>
                </c:pt>
                <c:pt idx="1">
                  <c:v>300000</c:v>
                </c:pt>
                <c:pt idx="2">
                  <c:v>300000</c:v>
                </c:pt>
                <c:pt idx="3">
                  <c:v>300000</c:v>
                </c:pt>
                <c:pt idx="4">
                  <c:v>300000</c:v>
                </c:pt>
                <c:pt idx="5">
                  <c:v>300000</c:v>
                </c:pt>
                <c:pt idx="6">
                  <c:v>300000</c:v>
                </c:pt>
                <c:pt idx="7">
                  <c:v>300000</c:v>
                </c:pt>
                <c:pt idx="8">
                  <c:v>300000</c:v>
                </c:pt>
                <c:pt idx="9">
                  <c:v>300000</c:v>
                </c:pt>
                <c:pt idx="10">
                  <c:v>300000</c:v>
                </c:pt>
                <c:pt idx="11">
                  <c:v>300000</c:v>
                </c:pt>
              </c:numCache>
            </c:numRef>
          </c:val>
          <c:smooth val="0"/>
          <c:extLst>
            <c:ext xmlns:c16="http://schemas.microsoft.com/office/drawing/2014/chart" uri="{C3380CC4-5D6E-409C-BE32-E72D297353CC}">
              <c16:uniqueId val="{00000000-99AC-40E6-A8BE-F312813D99DA}"/>
            </c:ext>
          </c:extLst>
        </c:ser>
        <c:dLbls>
          <c:showLegendKey val="0"/>
          <c:showVal val="0"/>
          <c:showCatName val="0"/>
          <c:showSerName val="0"/>
          <c:showPercent val="0"/>
          <c:showBubbleSize val="0"/>
        </c:dLbls>
        <c:marker val="1"/>
        <c:smooth val="0"/>
        <c:axId val="559618511"/>
        <c:axId val="1"/>
      </c:lineChart>
      <c:catAx>
        <c:axId val="55961851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559618511"/>
        <c:crosses val="autoZero"/>
        <c:crossBetween val="between"/>
      </c:valAx>
      <c:spPr>
        <a:solidFill>
          <a:srgbClr val="FFFFFF"/>
        </a:solidFill>
        <a:ln w="12700">
          <a:solidFill>
            <a:srgbClr val="808080"/>
          </a:solidFill>
          <a:prstDash val="solid"/>
        </a:ln>
      </c:spPr>
    </c:plotArea>
    <c:legend>
      <c:legendPos val="r"/>
      <c:layout>
        <c:manualLayout>
          <c:xMode val="edge"/>
          <c:yMode val="edge"/>
          <c:x val="0.80756158928409816"/>
          <c:y val="0.50146637653199333"/>
          <c:w val="0.17525803240112225"/>
          <c:h val="6.4516080789046693E-2"/>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autoTitleDeleted val="0"/>
    <c:plotArea>
      <c:layout>
        <c:manualLayout>
          <c:layoutTarget val="inner"/>
          <c:xMode val="edge"/>
          <c:yMode val="edge"/>
          <c:x val="0.12947189097103917"/>
          <c:y val="7.2254437226840829E-2"/>
          <c:w val="0.5706984667802385"/>
          <c:h val="0.71965419477933468"/>
        </c:manualLayout>
      </c:layout>
      <c:lineChart>
        <c:grouping val="standard"/>
        <c:varyColors val="0"/>
        <c:ser>
          <c:idx val="0"/>
          <c:order val="0"/>
          <c:tx>
            <c:v>Business</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Cash!$F$117:$Q$117</c:f>
              <c:numCache>
                <c:formatCode>#,##0.00</c:formatCode>
                <c:ptCount val="12"/>
                <c:pt idx="0">
                  <c:v>-15750</c:v>
                </c:pt>
                <c:pt idx="1">
                  <c:v>-30500</c:v>
                </c:pt>
                <c:pt idx="2">
                  <c:v>-44250</c:v>
                </c:pt>
                <c:pt idx="3">
                  <c:v>-44200</c:v>
                </c:pt>
                <c:pt idx="4">
                  <c:v>-43150</c:v>
                </c:pt>
                <c:pt idx="5">
                  <c:v>-41100</c:v>
                </c:pt>
                <c:pt idx="6">
                  <c:v>-38050</c:v>
                </c:pt>
                <c:pt idx="7">
                  <c:v>-34000</c:v>
                </c:pt>
                <c:pt idx="8">
                  <c:v>-28950</c:v>
                </c:pt>
                <c:pt idx="9">
                  <c:v>-22900</c:v>
                </c:pt>
                <c:pt idx="10">
                  <c:v>-16850</c:v>
                </c:pt>
                <c:pt idx="11">
                  <c:v>-10800</c:v>
                </c:pt>
              </c:numCache>
            </c:numRef>
          </c:val>
          <c:smooth val="0"/>
          <c:extLst>
            <c:ext xmlns:c16="http://schemas.microsoft.com/office/drawing/2014/chart" uri="{C3380CC4-5D6E-409C-BE32-E72D297353CC}">
              <c16:uniqueId val="{00000000-92BC-4657-8014-180DCF123E6D}"/>
            </c:ext>
          </c:extLst>
        </c:ser>
        <c:ser>
          <c:idx val="1"/>
          <c:order val="1"/>
          <c:tx>
            <c:v>Business + grants</c:v>
          </c:tx>
          <c:spPr>
            <a:ln w="12700">
              <a:solidFill>
                <a:srgbClr val="FF00FF"/>
              </a:solidFill>
              <a:prstDash val="solid"/>
            </a:ln>
          </c:spPr>
          <c:marker>
            <c:symbol val="square"/>
            <c:size val="5"/>
            <c:spPr>
              <a:solidFill>
                <a:srgbClr val="FF00FF"/>
              </a:solidFill>
              <a:ln>
                <a:solidFill>
                  <a:srgbClr val="FF00FF"/>
                </a:solidFill>
                <a:prstDash val="solid"/>
              </a:ln>
            </c:spPr>
          </c:marker>
          <c:val>
            <c:numRef>
              <c:f>Cash!$F$121:$Q$121</c:f>
              <c:numCache>
                <c:formatCode>#,##0.00</c:formatCode>
                <c:ptCount val="12"/>
                <c:pt idx="0">
                  <c:v>-15750</c:v>
                </c:pt>
                <c:pt idx="1">
                  <c:v>-30500</c:v>
                </c:pt>
                <c:pt idx="2">
                  <c:v>-44250</c:v>
                </c:pt>
                <c:pt idx="3">
                  <c:v>-44200</c:v>
                </c:pt>
                <c:pt idx="4">
                  <c:v>-43150</c:v>
                </c:pt>
                <c:pt idx="5">
                  <c:v>-41100</c:v>
                </c:pt>
                <c:pt idx="6">
                  <c:v>-38050</c:v>
                </c:pt>
                <c:pt idx="7">
                  <c:v>-34000</c:v>
                </c:pt>
                <c:pt idx="8">
                  <c:v>-28950</c:v>
                </c:pt>
                <c:pt idx="9">
                  <c:v>-22900</c:v>
                </c:pt>
                <c:pt idx="10">
                  <c:v>-16850</c:v>
                </c:pt>
                <c:pt idx="11">
                  <c:v>-10800</c:v>
                </c:pt>
              </c:numCache>
            </c:numRef>
          </c:val>
          <c:smooth val="0"/>
          <c:extLst>
            <c:ext xmlns:c16="http://schemas.microsoft.com/office/drawing/2014/chart" uri="{C3380CC4-5D6E-409C-BE32-E72D297353CC}">
              <c16:uniqueId val="{00000001-92BC-4657-8014-180DCF123E6D}"/>
            </c:ext>
          </c:extLst>
        </c:ser>
        <c:ser>
          <c:idx val="2"/>
          <c:order val="2"/>
          <c:tx>
            <c:v>Operating result + grants + loans</c:v>
          </c:tx>
          <c:spPr>
            <a:ln w="12700">
              <a:solidFill>
                <a:srgbClr val="FFFF00"/>
              </a:solidFill>
              <a:prstDash val="solid"/>
            </a:ln>
          </c:spPr>
          <c:marker>
            <c:symbol val="triangle"/>
            <c:size val="5"/>
            <c:spPr>
              <a:solidFill>
                <a:srgbClr val="FFFF00"/>
              </a:solidFill>
              <a:ln>
                <a:solidFill>
                  <a:srgbClr val="FFFF00"/>
                </a:solidFill>
                <a:prstDash val="solid"/>
              </a:ln>
            </c:spPr>
          </c:marker>
          <c:val>
            <c:numRef>
              <c:f>Cash!$F$125:$Q$125</c:f>
              <c:numCache>
                <c:formatCode>#,##0.00</c:formatCode>
                <c:ptCount val="12"/>
                <c:pt idx="0">
                  <c:v>-15750</c:v>
                </c:pt>
                <c:pt idx="1">
                  <c:v>-30500</c:v>
                </c:pt>
                <c:pt idx="2">
                  <c:v>-44250</c:v>
                </c:pt>
                <c:pt idx="3">
                  <c:v>-44200</c:v>
                </c:pt>
                <c:pt idx="4">
                  <c:v>-43150</c:v>
                </c:pt>
                <c:pt idx="5">
                  <c:v>-41100</c:v>
                </c:pt>
                <c:pt idx="6">
                  <c:v>-38050</c:v>
                </c:pt>
                <c:pt idx="7">
                  <c:v>-34000</c:v>
                </c:pt>
                <c:pt idx="8">
                  <c:v>-28950</c:v>
                </c:pt>
                <c:pt idx="9">
                  <c:v>-22900</c:v>
                </c:pt>
                <c:pt idx="10">
                  <c:v>-16850</c:v>
                </c:pt>
                <c:pt idx="11">
                  <c:v>-10800</c:v>
                </c:pt>
              </c:numCache>
            </c:numRef>
          </c:val>
          <c:smooth val="0"/>
          <c:extLst>
            <c:ext xmlns:c16="http://schemas.microsoft.com/office/drawing/2014/chart" uri="{C3380CC4-5D6E-409C-BE32-E72D297353CC}">
              <c16:uniqueId val="{00000002-92BC-4657-8014-180DCF123E6D}"/>
            </c:ext>
          </c:extLst>
        </c:ser>
        <c:ser>
          <c:idx val="3"/>
          <c:order val="3"/>
          <c:tx>
            <c:v>Operating result + grants + loans + capital investments</c:v>
          </c:tx>
          <c:spPr>
            <a:ln w="12700">
              <a:solidFill>
                <a:srgbClr val="00FFFF"/>
              </a:solidFill>
              <a:prstDash val="solid"/>
            </a:ln>
          </c:spPr>
          <c:marker>
            <c:symbol val="x"/>
            <c:size val="5"/>
            <c:spPr>
              <a:noFill/>
              <a:ln>
                <a:solidFill>
                  <a:srgbClr val="00FFFF"/>
                </a:solidFill>
                <a:prstDash val="solid"/>
              </a:ln>
            </c:spPr>
          </c:marker>
          <c:val>
            <c:numRef>
              <c:f>Cash!$F$99:$Q$99</c:f>
              <c:numCache>
                <c:formatCode>#,##0.00</c:formatCode>
                <c:ptCount val="12"/>
                <c:pt idx="0">
                  <c:v>-15750</c:v>
                </c:pt>
                <c:pt idx="1">
                  <c:v>-30500</c:v>
                </c:pt>
                <c:pt idx="2">
                  <c:v>-44250</c:v>
                </c:pt>
                <c:pt idx="3">
                  <c:v>-44200</c:v>
                </c:pt>
                <c:pt idx="4">
                  <c:v>-43150</c:v>
                </c:pt>
                <c:pt idx="5">
                  <c:v>-41100</c:v>
                </c:pt>
                <c:pt idx="6">
                  <c:v>-38050</c:v>
                </c:pt>
                <c:pt idx="7">
                  <c:v>-34000</c:v>
                </c:pt>
                <c:pt idx="8">
                  <c:v>-28950</c:v>
                </c:pt>
                <c:pt idx="9">
                  <c:v>-22900</c:v>
                </c:pt>
                <c:pt idx="10">
                  <c:v>-16850</c:v>
                </c:pt>
                <c:pt idx="11">
                  <c:v>-10800</c:v>
                </c:pt>
              </c:numCache>
            </c:numRef>
          </c:val>
          <c:smooth val="0"/>
          <c:extLst>
            <c:ext xmlns:c16="http://schemas.microsoft.com/office/drawing/2014/chart" uri="{C3380CC4-5D6E-409C-BE32-E72D297353CC}">
              <c16:uniqueId val="{00000003-92BC-4657-8014-180DCF123E6D}"/>
            </c:ext>
          </c:extLst>
        </c:ser>
        <c:ser>
          <c:idx val="4"/>
          <c:order val="4"/>
          <c:tx>
            <c:v>Sales</c:v>
          </c:tx>
          <c:spPr>
            <a:ln w="12700">
              <a:solidFill>
                <a:srgbClr val="800080"/>
              </a:solidFill>
              <a:prstDash val="solid"/>
            </a:ln>
          </c:spPr>
          <c:marker>
            <c:symbol val="star"/>
            <c:size val="5"/>
            <c:spPr>
              <a:noFill/>
              <a:ln>
                <a:solidFill>
                  <a:srgbClr val="800080"/>
                </a:solidFill>
                <a:prstDash val="solid"/>
              </a:ln>
            </c:spPr>
          </c:marker>
          <c:val>
            <c:numRef>
              <c:f>Cash!$F$8:$Q$8</c:f>
              <c:numCache>
                <c:formatCode>#,##0.00</c:formatCode>
                <c:ptCount val="12"/>
                <c:pt idx="0">
                  <c:v>1000</c:v>
                </c:pt>
                <c:pt idx="1">
                  <c:v>2000</c:v>
                </c:pt>
                <c:pt idx="2">
                  <c:v>3000</c:v>
                </c:pt>
                <c:pt idx="3">
                  <c:v>4000</c:v>
                </c:pt>
                <c:pt idx="4">
                  <c:v>5000</c:v>
                </c:pt>
                <c:pt idx="5">
                  <c:v>6000</c:v>
                </c:pt>
                <c:pt idx="6">
                  <c:v>7000</c:v>
                </c:pt>
                <c:pt idx="7">
                  <c:v>8000</c:v>
                </c:pt>
                <c:pt idx="8">
                  <c:v>9000</c:v>
                </c:pt>
                <c:pt idx="9">
                  <c:v>10000</c:v>
                </c:pt>
                <c:pt idx="10">
                  <c:v>10000</c:v>
                </c:pt>
                <c:pt idx="11">
                  <c:v>10000</c:v>
                </c:pt>
              </c:numCache>
            </c:numRef>
          </c:val>
          <c:smooth val="0"/>
          <c:extLst>
            <c:ext xmlns:c16="http://schemas.microsoft.com/office/drawing/2014/chart" uri="{C3380CC4-5D6E-409C-BE32-E72D297353CC}">
              <c16:uniqueId val="{00000004-92BC-4657-8014-180DCF123E6D}"/>
            </c:ext>
          </c:extLst>
        </c:ser>
        <c:dLbls>
          <c:showLegendKey val="0"/>
          <c:showVal val="0"/>
          <c:showCatName val="0"/>
          <c:showSerName val="0"/>
          <c:showPercent val="0"/>
          <c:showBubbleSize val="0"/>
        </c:dLbls>
        <c:marker val="1"/>
        <c:smooth val="0"/>
        <c:axId val="560397199"/>
        <c:axId val="1"/>
      </c:lineChart>
      <c:catAx>
        <c:axId val="560397199"/>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560397199"/>
        <c:crosses val="autoZero"/>
        <c:crossBetween val="between"/>
      </c:valAx>
      <c:spPr>
        <a:solidFill>
          <a:srgbClr val="FFFFFF"/>
        </a:solidFill>
        <a:ln w="12700">
          <a:solidFill>
            <a:srgbClr val="808080"/>
          </a:solidFill>
          <a:prstDash val="solid"/>
        </a:ln>
      </c:spPr>
    </c:plotArea>
    <c:legend>
      <c:legendPos val="r"/>
      <c:layout>
        <c:manualLayout>
          <c:xMode val="edge"/>
          <c:yMode val="edge"/>
          <c:x val="0.71720609282813996"/>
          <c:y val="0.29190775310389572"/>
          <c:w val="0.26746169549319154"/>
          <c:h val="0.29190775310389572"/>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title>
      <c:layout>
        <c:manualLayout>
          <c:xMode val="edge"/>
          <c:yMode val="edge"/>
          <c:x val="0.43033581864213877"/>
          <c:y val="3.4582147819757825E-2"/>
        </c:manualLayout>
      </c:layout>
      <c:overlay val="0"/>
      <c:spPr>
        <a:noFill/>
        <a:ln w="25400">
          <a:noFill/>
        </a:ln>
      </c:spPr>
      <c:txPr>
        <a:bodyPr/>
        <a:lstStyle/>
        <a:p>
          <a:pPr>
            <a:defRPr sz="1000" b="0" i="0" u="none" strike="noStrike" baseline="0">
              <a:solidFill>
                <a:srgbClr val="000000"/>
              </a:solidFill>
              <a:latin typeface="Arial Narrow"/>
              <a:ea typeface="Arial Narrow"/>
              <a:cs typeface="Arial Narrow"/>
            </a:defRPr>
          </a:pPr>
          <a:endParaRPr lang="en-US"/>
        </a:p>
      </c:txPr>
    </c:title>
    <c:autoTitleDeleted val="0"/>
    <c:plotArea>
      <c:layout>
        <c:manualLayout>
          <c:layoutTarget val="inner"/>
          <c:xMode val="edge"/>
          <c:yMode val="edge"/>
          <c:x val="8.4656230462257606E-2"/>
          <c:y val="0.26224783861671469"/>
          <c:w val="0.66843148635824234"/>
          <c:h val="0.54466858789625361"/>
        </c:manualLayout>
      </c:layout>
      <c:lineChart>
        <c:grouping val="standard"/>
        <c:varyColors val="0"/>
        <c:ser>
          <c:idx val="0"/>
          <c:order val="0"/>
          <c:tx>
            <c:v>Accounting result</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Cash!$F$107:$Q$107</c:f>
              <c:numCache>
                <c:formatCode>#,##0.00</c:formatCode>
                <c:ptCount val="12"/>
              </c:numCache>
            </c:numRef>
          </c:val>
          <c:smooth val="0"/>
          <c:extLst>
            <c:ext xmlns:c16="http://schemas.microsoft.com/office/drawing/2014/chart" uri="{C3380CC4-5D6E-409C-BE32-E72D297353CC}">
              <c16:uniqueId val="{00000000-2F45-49EA-AB55-243426B62157}"/>
            </c:ext>
          </c:extLst>
        </c:ser>
        <c:dLbls>
          <c:showLegendKey val="0"/>
          <c:showVal val="0"/>
          <c:showCatName val="0"/>
          <c:showSerName val="0"/>
          <c:showPercent val="0"/>
          <c:showBubbleSize val="0"/>
        </c:dLbls>
        <c:marker val="1"/>
        <c:smooth val="0"/>
        <c:axId val="560390959"/>
        <c:axId val="1"/>
      </c:lineChart>
      <c:catAx>
        <c:axId val="560390959"/>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560390959"/>
        <c:crosses val="autoZero"/>
        <c:crossBetween val="between"/>
      </c:valAx>
      <c:spPr>
        <a:solidFill>
          <a:srgbClr val="FFFFFF"/>
        </a:solidFill>
        <a:ln w="12700">
          <a:solidFill>
            <a:srgbClr val="808080"/>
          </a:solidFill>
          <a:prstDash val="solid"/>
        </a:ln>
      </c:spPr>
    </c:plotArea>
    <c:legend>
      <c:legendPos val="r"/>
      <c:layout>
        <c:manualLayout>
          <c:xMode val="edge"/>
          <c:yMode val="edge"/>
          <c:x val="0.77777901656098303"/>
          <c:y val="0.50144084930560151"/>
          <c:w val="0.20458597542563817"/>
          <c:h val="6.3400604336222632E-2"/>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autoTitleDeleted val="0"/>
    <c:plotArea>
      <c:layout>
        <c:manualLayout>
          <c:layoutTarget val="inner"/>
          <c:xMode val="edge"/>
          <c:yMode val="edge"/>
          <c:x val="0.13157917279874726"/>
          <c:y val="0.16331658291457288"/>
          <c:w val="0.6456151411991865"/>
          <c:h val="0.65829145728643212"/>
        </c:manualLayout>
      </c:layout>
      <c:lineChart>
        <c:grouping val="standard"/>
        <c:varyColors val="0"/>
        <c:ser>
          <c:idx val="0"/>
          <c:order val="0"/>
          <c:tx>
            <c:v>Cash</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Cash!$F$99:$Q$99</c:f>
              <c:numCache>
                <c:formatCode>#,##0.00</c:formatCode>
                <c:ptCount val="12"/>
                <c:pt idx="0">
                  <c:v>-15750</c:v>
                </c:pt>
                <c:pt idx="1">
                  <c:v>-30500</c:v>
                </c:pt>
                <c:pt idx="2">
                  <c:v>-44250</c:v>
                </c:pt>
                <c:pt idx="3">
                  <c:v>-44200</c:v>
                </c:pt>
                <c:pt idx="4">
                  <c:v>-43150</c:v>
                </c:pt>
                <c:pt idx="5">
                  <c:v>-41100</c:v>
                </c:pt>
                <c:pt idx="6">
                  <c:v>-38050</c:v>
                </c:pt>
                <c:pt idx="7">
                  <c:v>-34000</c:v>
                </c:pt>
                <c:pt idx="8">
                  <c:v>-28950</c:v>
                </c:pt>
                <c:pt idx="9">
                  <c:v>-22900</c:v>
                </c:pt>
                <c:pt idx="10">
                  <c:v>-16850</c:v>
                </c:pt>
                <c:pt idx="11">
                  <c:v>-10800</c:v>
                </c:pt>
              </c:numCache>
            </c:numRef>
          </c:val>
          <c:smooth val="0"/>
          <c:extLst>
            <c:ext xmlns:c16="http://schemas.microsoft.com/office/drawing/2014/chart" uri="{C3380CC4-5D6E-409C-BE32-E72D297353CC}">
              <c16:uniqueId val="{00000000-EAF3-4869-ADC2-53F8BFF21935}"/>
            </c:ext>
          </c:extLst>
        </c:ser>
        <c:ser>
          <c:idx val="1"/>
          <c:order val="1"/>
          <c:tx>
            <c:v>Objective</c:v>
          </c:tx>
          <c:spPr>
            <a:ln w="12700">
              <a:solidFill>
                <a:srgbClr val="FF00FF"/>
              </a:solidFill>
              <a:prstDash val="solid"/>
            </a:ln>
          </c:spPr>
          <c:marker>
            <c:symbol val="square"/>
            <c:size val="5"/>
            <c:spPr>
              <a:solidFill>
                <a:srgbClr val="FF00FF"/>
              </a:solidFill>
              <a:ln>
                <a:solidFill>
                  <a:srgbClr val="FF00FF"/>
                </a:solidFill>
                <a:prstDash val="solid"/>
              </a:ln>
            </c:spPr>
          </c:marker>
          <c:val>
            <c:numRef>
              <c:f>Cash!$F$108:$Q$108</c:f>
              <c:numCache>
                <c:formatCode>#,##0.00</c:formatCode>
                <c:ptCount val="12"/>
              </c:numCache>
            </c:numRef>
          </c:val>
          <c:smooth val="0"/>
          <c:extLst>
            <c:ext xmlns:c16="http://schemas.microsoft.com/office/drawing/2014/chart" uri="{C3380CC4-5D6E-409C-BE32-E72D297353CC}">
              <c16:uniqueId val="{00000001-EAF3-4869-ADC2-53F8BFF21935}"/>
            </c:ext>
          </c:extLst>
        </c:ser>
        <c:dLbls>
          <c:showLegendKey val="0"/>
          <c:showVal val="0"/>
          <c:showCatName val="0"/>
          <c:showSerName val="0"/>
          <c:showPercent val="0"/>
          <c:showBubbleSize val="0"/>
        </c:dLbls>
        <c:marker val="1"/>
        <c:smooth val="0"/>
        <c:axId val="560393039"/>
        <c:axId val="1"/>
      </c:lineChart>
      <c:catAx>
        <c:axId val="560393039"/>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Narrow"/>
                <a:ea typeface="Arial Narrow"/>
                <a:cs typeface="Arial Narrow"/>
              </a:defRPr>
            </a:pPr>
            <a:endParaRPr lang="en-US"/>
          </a:p>
        </c:txPr>
        <c:crossAx val="560393039"/>
        <c:crosses val="autoZero"/>
        <c:crossBetween val="between"/>
      </c:valAx>
      <c:spPr>
        <a:solidFill>
          <a:srgbClr val="FFFFFF"/>
        </a:solidFill>
        <a:ln w="12700">
          <a:solidFill>
            <a:srgbClr val="808080"/>
          </a:solidFill>
          <a:prstDash val="solid"/>
        </a:ln>
      </c:spPr>
    </c:plotArea>
    <c:legend>
      <c:legendPos val="r"/>
      <c:layout>
        <c:manualLayout>
          <c:xMode val="edge"/>
          <c:yMode val="edge"/>
          <c:x val="0.80175575764297069"/>
          <c:y val="0.44221115742885081"/>
          <c:w val="0.18245647111012531"/>
          <c:h val="0.10804024496937886"/>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title>
      <c:layout>
        <c:manualLayout>
          <c:xMode val="edge"/>
          <c:yMode val="edge"/>
          <c:x val="0.44482206334088986"/>
          <c:y val="3.5190643904554668E-2"/>
        </c:manualLayout>
      </c:layout>
      <c:overlay val="0"/>
      <c:spPr>
        <a:noFill/>
        <a:ln w="25400">
          <a:noFill/>
        </a:ln>
      </c:spPr>
      <c:txPr>
        <a:bodyPr/>
        <a:lstStyle/>
        <a:p>
          <a:pPr>
            <a:defRPr sz="1000" b="0" i="0" u="none" strike="noStrike" baseline="0">
              <a:solidFill>
                <a:srgbClr val="000000"/>
              </a:solidFill>
              <a:latin typeface="Arial Narrow"/>
              <a:ea typeface="Arial Narrow"/>
              <a:cs typeface="Arial Narrow"/>
            </a:defRPr>
          </a:pPr>
          <a:endParaRPr lang="en-US"/>
        </a:p>
      </c:txPr>
    </c:title>
    <c:autoTitleDeleted val="0"/>
    <c:plotArea>
      <c:layout>
        <c:manualLayout>
          <c:layoutTarget val="inner"/>
          <c:xMode val="edge"/>
          <c:yMode val="edge"/>
          <c:x val="8.1494125283622001E-2"/>
          <c:y val="0.26392961876832843"/>
          <c:w val="0.706282419124724"/>
          <c:h val="0.54252199413489732"/>
        </c:manualLayout>
      </c:layout>
      <c:lineChart>
        <c:grouping val="standard"/>
        <c:varyColors val="0"/>
        <c:ser>
          <c:idx val="0"/>
          <c:order val="0"/>
          <c:tx>
            <c:v>Own capital</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Cash!$F$105:$Q$105</c:f>
              <c:numCache>
                <c:formatCode>#,##0.00</c:formatCode>
                <c:ptCount val="12"/>
                <c:pt idx="0">
                  <c:v>300000</c:v>
                </c:pt>
                <c:pt idx="1">
                  <c:v>300000</c:v>
                </c:pt>
                <c:pt idx="2">
                  <c:v>300000</c:v>
                </c:pt>
                <c:pt idx="3">
                  <c:v>300000</c:v>
                </c:pt>
                <c:pt idx="4">
                  <c:v>300000</c:v>
                </c:pt>
                <c:pt idx="5">
                  <c:v>300000</c:v>
                </c:pt>
                <c:pt idx="6">
                  <c:v>300000</c:v>
                </c:pt>
                <c:pt idx="7">
                  <c:v>300000</c:v>
                </c:pt>
                <c:pt idx="8">
                  <c:v>300000</c:v>
                </c:pt>
                <c:pt idx="9">
                  <c:v>300000</c:v>
                </c:pt>
                <c:pt idx="10">
                  <c:v>300000</c:v>
                </c:pt>
                <c:pt idx="11">
                  <c:v>300000</c:v>
                </c:pt>
              </c:numCache>
            </c:numRef>
          </c:val>
          <c:smooth val="0"/>
          <c:extLst>
            <c:ext xmlns:c16="http://schemas.microsoft.com/office/drawing/2014/chart" uri="{C3380CC4-5D6E-409C-BE32-E72D297353CC}">
              <c16:uniqueId val="{00000000-7A6C-41D1-A56A-3CB5BF685F41}"/>
            </c:ext>
          </c:extLst>
        </c:ser>
        <c:dLbls>
          <c:showLegendKey val="0"/>
          <c:showVal val="0"/>
          <c:showCatName val="0"/>
          <c:showSerName val="0"/>
          <c:showPercent val="0"/>
          <c:showBubbleSize val="0"/>
        </c:dLbls>
        <c:marker val="1"/>
        <c:smooth val="0"/>
        <c:axId val="560396367"/>
        <c:axId val="1"/>
      </c:lineChart>
      <c:catAx>
        <c:axId val="560396367"/>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560396367"/>
        <c:crosses val="autoZero"/>
        <c:crossBetween val="between"/>
      </c:valAx>
      <c:spPr>
        <a:solidFill>
          <a:srgbClr val="FFFFFF"/>
        </a:solidFill>
        <a:ln w="12700">
          <a:solidFill>
            <a:srgbClr val="808080"/>
          </a:solidFill>
          <a:prstDash val="solid"/>
        </a:ln>
      </c:spPr>
    </c:plotArea>
    <c:legend>
      <c:legendPos val="r"/>
      <c:layout>
        <c:manualLayout>
          <c:xMode val="edge"/>
          <c:yMode val="edge"/>
          <c:x val="0.80984784057018433"/>
          <c:y val="0.50146637653199333"/>
          <c:w val="0.17317504817860285"/>
          <c:h val="6.4516080789046693E-2"/>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autoTitleDeleted val="0"/>
    <c:plotArea>
      <c:layout>
        <c:manualLayout>
          <c:layoutTarget val="inner"/>
          <c:xMode val="edge"/>
          <c:yMode val="edge"/>
          <c:x val="7.3170847895782348E-2"/>
          <c:y val="7.8488372093023256E-2"/>
          <c:w val="0.62276521653521422"/>
          <c:h val="0.70348837209302328"/>
        </c:manualLayout>
      </c:layout>
      <c:lineChart>
        <c:grouping val="standard"/>
        <c:varyColors val="0"/>
        <c:ser>
          <c:idx val="0"/>
          <c:order val="0"/>
          <c:tx>
            <c:v>Business</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Cash!$U$128:$AF$128</c:f>
              <c:numCache>
                <c:formatCode>#,##0.00</c:formatCode>
                <c:ptCount val="12"/>
                <c:pt idx="0">
                  <c:v>-2748</c:v>
                </c:pt>
                <c:pt idx="1">
                  <c:v>-8708</c:v>
                </c:pt>
                <c:pt idx="2">
                  <c:v>-13668</c:v>
                </c:pt>
                <c:pt idx="3">
                  <c:v>-17628</c:v>
                </c:pt>
                <c:pt idx="4">
                  <c:v>-20588</c:v>
                </c:pt>
                <c:pt idx="5">
                  <c:v>-22548</c:v>
                </c:pt>
                <c:pt idx="6">
                  <c:v>-23508</c:v>
                </c:pt>
                <c:pt idx="7">
                  <c:v>-23468</c:v>
                </c:pt>
                <c:pt idx="8">
                  <c:v>-22428</c:v>
                </c:pt>
                <c:pt idx="9">
                  <c:v>-20388</c:v>
                </c:pt>
                <c:pt idx="10">
                  <c:v>-17348</c:v>
                </c:pt>
                <c:pt idx="11">
                  <c:v>-13308</c:v>
                </c:pt>
              </c:numCache>
            </c:numRef>
          </c:val>
          <c:smooth val="0"/>
          <c:extLst>
            <c:ext xmlns:c16="http://schemas.microsoft.com/office/drawing/2014/chart" uri="{C3380CC4-5D6E-409C-BE32-E72D297353CC}">
              <c16:uniqueId val="{00000000-A9A7-4DCE-8274-DC3F30F7F908}"/>
            </c:ext>
          </c:extLst>
        </c:ser>
        <c:ser>
          <c:idx val="1"/>
          <c:order val="1"/>
          <c:tx>
            <c:v>Business + grants</c:v>
          </c:tx>
          <c:spPr>
            <a:ln w="12700">
              <a:solidFill>
                <a:srgbClr val="FF00FF"/>
              </a:solidFill>
              <a:prstDash val="solid"/>
            </a:ln>
          </c:spPr>
          <c:marker>
            <c:symbol val="square"/>
            <c:size val="5"/>
            <c:spPr>
              <a:solidFill>
                <a:srgbClr val="FF00FF"/>
              </a:solidFill>
              <a:ln>
                <a:solidFill>
                  <a:srgbClr val="FF00FF"/>
                </a:solidFill>
                <a:prstDash val="solid"/>
              </a:ln>
            </c:spPr>
          </c:marker>
          <c:val>
            <c:numRef>
              <c:f>Cash!$U$129:$AF$129</c:f>
              <c:numCache>
                <c:formatCode>#,##0.00</c:formatCode>
                <c:ptCount val="12"/>
                <c:pt idx="0">
                  <c:v>-2748</c:v>
                </c:pt>
                <c:pt idx="1">
                  <c:v>-8708</c:v>
                </c:pt>
                <c:pt idx="2">
                  <c:v>-13668</c:v>
                </c:pt>
                <c:pt idx="3">
                  <c:v>-17628</c:v>
                </c:pt>
                <c:pt idx="4">
                  <c:v>-20588</c:v>
                </c:pt>
                <c:pt idx="5">
                  <c:v>-22548</c:v>
                </c:pt>
                <c:pt idx="6">
                  <c:v>-23508</c:v>
                </c:pt>
                <c:pt idx="7">
                  <c:v>-23468</c:v>
                </c:pt>
                <c:pt idx="8">
                  <c:v>-22428</c:v>
                </c:pt>
                <c:pt idx="9">
                  <c:v>-20388</c:v>
                </c:pt>
                <c:pt idx="10">
                  <c:v>-17348</c:v>
                </c:pt>
                <c:pt idx="11">
                  <c:v>-13308</c:v>
                </c:pt>
              </c:numCache>
            </c:numRef>
          </c:val>
          <c:smooth val="0"/>
          <c:extLst>
            <c:ext xmlns:c16="http://schemas.microsoft.com/office/drawing/2014/chart" uri="{C3380CC4-5D6E-409C-BE32-E72D297353CC}">
              <c16:uniqueId val="{00000001-A9A7-4DCE-8274-DC3F30F7F908}"/>
            </c:ext>
          </c:extLst>
        </c:ser>
        <c:ser>
          <c:idx val="2"/>
          <c:order val="2"/>
          <c:tx>
            <c:v>Operating result + grants + loans</c:v>
          </c:tx>
          <c:spPr>
            <a:ln w="12700">
              <a:solidFill>
                <a:srgbClr val="FFFF00"/>
              </a:solidFill>
              <a:prstDash val="solid"/>
            </a:ln>
          </c:spPr>
          <c:marker>
            <c:symbol val="triangle"/>
            <c:size val="5"/>
            <c:spPr>
              <a:solidFill>
                <a:srgbClr val="FFFF00"/>
              </a:solidFill>
              <a:ln>
                <a:solidFill>
                  <a:srgbClr val="FFFF00"/>
                </a:solidFill>
                <a:prstDash val="solid"/>
              </a:ln>
            </c:spPr>
          </c:marker>
          <c:val>
            <c:numRef>
              <c:f>Cash!$U$130:$AF$130</c:f>
              <c:numCache>
                <c:formatCode>#,##0.00</c:formatCode>
                <c:ptCount val="12"/>
                <c:pt idx="0">
                  <c:v>-2748</c:v>
                </c:pt>
                <c:pt idx="1">
                  <c:v>-8708</c:v>
                </c:pt>
                <c:pt idx="2">
                  <c:v>-13668</c:v>
                </c:pt>
                <c:pt idx="3">
                  <c:v>-17628</c:v>
                </c:pt>
                <c:pt idx="4">
                  <c:v>-20588</c:v>
                </c:pt>
                <c:pt idx="5">
                  <c:v>-22548</c:v>
                </c:pt>
                <c:pt idx="6">
                  <c:v>-23508</c:v>
                </c:pt>
                <c:pt idx="7">
                  <c:v>-23468</c:v>
                </c:pt>
                <c:pt idx="8">
                  <c:v>-22428</c:v>
                </c:pt>
                <c:pt idx="9">
                  <c:v>-20388</c:v>
                </c:pt>
                <c:pt idx="10">
                  <c:v>-17348</c:v>
                </c:pt>
                <c:pt idx="11">
                  <c:v>-13308</c:v>
                </c:pt>
              </c:numCache>
            </c:numRef>
          </c:val>
          <c:smooth val="0"/>
          <c:extLst>
            <c:ext xmlns:c16="http://schemas.microsoft.com/office/drawing/2014/chart" uri="{C3380CC4-5D6E-409C-BE32-E72D297353CC}">
              <c16:uniqueId val="{00000002-A9A7-4DCE-8274-DC3F30F7F908}"/>
            </c:ext>
          </c:extLst>
        </c:ser>
        <c:ser>
          <c:idx val="3"/>
          <c:order val="3"/>
          <c:tx>
            <c:v>Operating result + grants + loans + capital investments</c:v>
          </c:tx>
          <c:spPr>
            <a:ln w="12700">
              <a:solidFill>
                <a:srgbClr val="00FFFF"/>
              </a:solidFill>
              <a:prstDash val="solid"/>
            </a:ln>
          </c:spPr>
          <c:marker>
            <c:symbol val="x"/>
            <c:size val="5"/>
            <c:spPr>
              <a:noFill/>
              <a:ln>
                <a:solidFill>
                  <a:srgbClr val="00FFFF"/>
                </a:solidFill>
                <a:prstDash val="solid"/>
              </a:ln>
            </c:spPr>
          </c:marker>
          <c:val>
            <c:numRef>
              <c:f>Cash!$U$131:$AF$131</c:f>
              <c:numCache>
                <c:formatCode>#,##0.00</c:formatCode>
                <c:ptCount val="12"/>
                <c:pt idx="0">
                  <c:v>-2748</c:v>
                </c:pt>
                <c:pt idx="1">
                  <c:v>-8708</c:v>
                </c:pt>
                <c:pt idx="2">
                  <c:v>-13668</c:v>
                </c:pt>
                <c:pt idx="3">
                  <c:v>-17628</c:v>
                </c:pt>
                <c:pt idx="4">
                  <c:v>-20588</c:v>
                </c:pt>
                <c:pt idx="5">
                  <c:v>-22548</c:v>
                </c:pt>
                <c:pt idx="6">
                  <c:v>-23508</c:v>
                </c:pt>
                <c:pt idx="7">
                  <c:v>-23468</c:v>
                </c:pt>
                <c:pt idx="8">
                  <c:v>-22428</c:v>
                </c:pt>
                <c:pt idx="9">
                  <c:v>-20388</c:v>
                </c:pt>
                <c:pt idx="10">
                  <c:v>-17348</c:v>
                </c:pt>
                <c:pt idx="11">
                  <c:v>-13308</c:v>
                </c:pt>
              </c:numCache>
            </c:numRef>
          </c:val>
          <c:smooth val="0"/>
          <c:extLst>
            <c:ext xmlns:c16="http://schemas.microsoft.com/office/drawing/2014/chart" uri="{C3380CC4-5D6E-409C-BE32-E72D297353CC}">
              <c16:uniqueId val="{00000003-A9A7-4DCE-8274-DC3F30F7F908}"/>
            </c:ext>
          </c:extLst>
        </c:ser>
        <c:dLbls>
          <c:showLegendKey val="0"/>
          <c:showVal val="0"/>
          <c:showCatName val="0"/>
          <c:showSerName val="0"/>
          <c:showPercent val="0"/>
          <c:showBubbleSize val="0"/>
        </c:dLbls>
        <c:marker val="1"/>
        <c:smooth val="0"/>
        <c:axId val="560393455"/>
        <c:axId val="1"/>
      </c:lineChart>
      <c:catAx>
        <c:axId val="560393455"/>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Narrow"/>
                <a:ea typeface="Arial Narrow"/>
                <a:cs typeface="Arial Narrow"/>
              </a:defRPr>
            </a:pPr>
            <a:endParaRPr lang="en-US"/>
          </a:p>
        </c:txPr>
        <c:crossAx val="560393455"/>
        <c:crosses val="autoZero"/>
        <c:crossBetween val="between"/>
      </c:valAx>
      <c:spPr>
        <a:solidFill>
          <a:srgbClr val="FFFFFF"/>
        </a:solidFill>
        <a:ln w="12700">
          <a:solidFill>
            <a:srgbClr val="808080"/>
          </a:solidFill>
          <a:prstDash val="solid"/>
        </a:ln>
      </c:spPr>
    </c:plotArea>
    <c:legend>
      <c:legendPos val="r"/>
      <c:layout>
        <c:manualLayout>
          <c:xMode val="edge"/>
          <c:yMode val="edge"/>
          <c:x val="0.72845649595594997"/>
          <c:y val="0.32267449619645"/>
          <c:w val="0.25528492462096397"/>
          <c:h val="0.23546510076070998"/>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autoTitleDeleted val="0"/>
    <c:plotArea>
      <c:layout>
        <c:manualLayout>
          <c:layoutTarget val="inner"/>
          <c:xMode val="edge"/>
          <c:yMode val="edge"/>
          <c:x val="0.13036031501286033"/>
          <c:y val="7.2254437226840829E-2"/>
          <c:w val="0.56946874452986351"/>
          <c:h val="0.71965419477933468"/>
        </c:manualLayout>
      </c:layout>
      <c:lineChart>
        <c:grouping val="standard"/>
        <c:varyColors val="0"/>
        <c:ser>
          <c:idx val="0"/>
          <c:order val="0"/>
          <c:tx>
            <c:v>Business</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Cash!$U$117:$AF$117</c:f>
              <c:numCache>
                <c:formatCode>#,##0.00</c:formatCode>
                <c:ptCount val="12"/>
                <c:pt idx="0">
                  <c:v>-13548</c:v>
                </c:pt>
                <c:pt idx="1">
                  <c:v>-19508</c:v>
                </c:pt>
                <c:pt idx="2">
                  <c:v>-24468</c:v>
                </c:pt>
                <c:pt idx="3">
                  <c:v>-28428</c:v>
                </c:pt>
                <c:pt idx="4">
                  <c:v>-31388</c:v>
                </c:pt>
                <c:pt idx="5">
                  <c:v>-33348</c:v>
                </c:pt>
                <c:pt idx="6">
                  <c:v>-34308</c:v>
                </c:pt>
                <c:pt idx="7">
                  <c:v>-34268</c:v>
                </c:pt>
                <c:pt idx="8">
                  <c:v>-33228</c:v>
                </c:pt>
                <c:pt idx="9">
                  <c:v>-31188</c:v>
                </c:pt>
                <c:pt idx="10">
                  <c:v>-28148</c:v>
                </c:pt>
                <c:pt idx="11">
                  <c:v>-24108</c:v>
                </c:pt>
              </c:numCache>
            </c:numRef>
          </c:val>
          <c:smooth val="0"/>
          <c:extLst>
            <c:ext xmlns:c16="http://schemas.microsoft.com/office/drawing/2014/chart" uri="{C3380CC4-5D6E-409C-BE32-E72D297353CC}">
              <c16:uniqueId val="{00000000-2471-437C-9F30-8763827DFE99}"/>
            </c:ext>
          </c:extLst>
        </c:ser>
        <c:ser>
          <c:idx val="1"/>
          <c:order val="1"/>
          <c:tx>
            <c:v>Business + grants</c:v>
          </c:tx>
          <c:spPr>
            <a:ln w="12700">
              <a:solidFill>
                <a:srgbClr val="FF00FF"/>
              </a:solidFill>
              <a:prstDash val="solid"/>
            </a:ln>
          </c:spPr>
          <c:marker>
            <c:symbol val="square"/>
            <c:size val="5"/>
            <c:spPr>
              <a:solidFill>
                <a:srgbClr val="FF00FF"/>
              </a:solidFill>
              <a:ln>
                <a:solidFill>
                  <a:srgbClr val="FF00FF"/>
                </a:solidFill>
                <a:prstDash val="solid"/>
              </a:ln>
            </c:spPr>
          </c:marker>
          <c:val>
            <c:numRef>
              <c:f>Cash!$U$121:$AF$121</c:f>
              <c:numCache>
                <c:formatCode>#,##0.00</c:formatCode>
                <c:ptCount val="12"/>
                <c:pt idx="0">
                  <c:v>-13548</c:v>
                </c:pt>
                <c:pt idx="1">
                  <c:v>-19508</c:v>
                </c:pt>
                <c:pt idx="2">
                  <c:v>-24468</c:v>
                </c:pt>
                <c:pt idx="3">
                  <c:v>-28428</c:v>
                </c:pt>
                <c:pt idx="4">
                  <c:v>-31388</c:v>
                </c:pt>
                <c:pt idx="5">
                  <c:v>-33348</c:v>
                </c:pt>
                <c:pt idx="6">
                  <c:v>-34308</c:v>
                </c:pt>
                <c:pt idx="7">
                  <c:v>-34268</c:v>
                </c:pt>
                <c:pt idx="8">
                  <c:v>-33228</c:v>
                </c:pt>
                <c:pt idx="9">
                  <c:v>-31188</c:v>
                </c:pt>
                <c:pt idx="10">
                  <c:v>-28148</c:v>
                </c:pt>
                <c:pt idx="11">
                  <c:v>-24108</c:v>
                </c:pt>
              </c:numCache>
            </c:numRef>
          </c:val>
          <c:smooth val="0"/>
          <c:extLst>
            <c:ext xmlns:c16="http://schemas.microsoft.com/office/drawing/2014/chart" uri="{C3380CC4-5D6E-409C-BE32-E72D297353CC}">
              <c16:uniqueId val="{00000001-2471-437C-9F30-8763827DFE99}"/>
            </c:ext>
          </c:extLst>
        </c:ser>
        <c:ser>
          <c:idx val="2"/>
          <c:order val="2"/>
          <c:tx>
            <c:v>Operating result + grants + loans</c:v>
          </c:tx>
          <c:spPr>
            <a:ln w="12700">
              <a:solidFill>
                <a:srgbClr val="FFFF00"/>
              </a:solidFill>
              <a:prstDash val="solid"/>
            </a:ln>
          </c:spPr>
          <c:marker>
            <c:symbol val="triangle"/>
            <c:size val="5"/>
            <c:spPr>
              <a:solidFill>
                <a:srgbClr val="FFFF00"/>
              </a:solidFill>
              <a:ln>
                <a:solidFill>
                  <a:srgbClr val="FFFF00"/>
                </a:solidFill>
                <a:prstDash val="solid"/>
              </a:ln>
            </c:spPr>
          </c:marker>
          <c:val>
            <c:numRef>
              <c:f>Cash!$U$125:$AF$125</c:f>
              <c:numCache>
                <c:formatCode>#,##0.00</c:formatCode>
                <c:ptCount val="12"/>
                <c:pt idx="0">
                  <c:v>-13548</c:v>
                </c:pt>
                <c:pt idx="1">
                  <c:v>-19508</c:v>
                </c:pt>
                <c:pt idx="2">
                  <c:v>-24468</c:v>
                </c:pt>
                <c:pt idx="3">
                  <c:v>-28428</c:v>
                </c:pt>
                <c:pt idx="4">
                  <c:v>-31388</c:v>
                </c:pt>
                <c:pt idx="5">
                  <c:v>-33348</c:v>
                </c:pt>
                <c:pt idx="6">
                  <c:v>-34308</c:v>
                </c:pt>
                <c:pt idx="7">
                  <c:v>-34268</c:v>
                </c:pt>
                <c:pt idx="8">
                  <c:v>-33228</c:v>
                </c:pt>
                <c:pt idx="9">
                  <c:v>-31188</c:v>
                </c:pt>
                <c:pt idx="10">
                  <c:v>-28148</c:v>
                </c:pt>
                <c:pt idx="11">
                  <c:v>-24108</c:v>
                </c:pt>
              </c:numCache>
            </c:numRef>
          </c:val>
          <c:smooth val="0"/>
          <c:extLst>
            <c:ext xmlns:c16="http://schemas.microsoft.com/office/drawing/2014/chart" uri="{C3380CC4-5D6E-409C-BE32-E72D297353CC}">
              <c16:uniqueId val="{00000002-2471-437C-9F30-8763827DFE99}"/>
            </c:ext>
          </c:extLst>
        </c:ser>
        <c:ser>
          <c:idx val="3"/>
          <c:order val="3"/>
          <c:tx>
            <c:v>Operating result + grants + loans + capital investments</c:v>
          </c:tx>
          <c:spPr>
            <a:ln w="12700">
              <a:solidFill>
                <a:srgbClr val="00FFFF"/>
              </a:solidFill>
              <a:prstDash val="solid"/>
            </a:ln>
          </c:spPr>
          <c:marker>
            <c:symbol val="x"/>
            <c:size val="5"/>
            <c:spPr>
              <a:noFill/>
              <a:ln>
                <a:solidFill>
                  <a:srgbClr val="00FFFF"/>
                </a:solidFill>
                <a:prstDash val="solid"/>
              </a:ln>
            </c:spPr>
          </c:marker>
          <c:val>
            <c:numRef>
              <c:f>Cash!$U$99:$AF$99</c:f>
              <c:numCache>
                <c:formatCode>#,##0.00</c:formatCode>
                <c:ptCount val="12"/>
                <c:pt idx="0">
                  <c:v>-13548</c:v>
                </c:pt>
                <c:pt idx="1">
                  <c:v>-19508</c:v>
                </c:pt>
                <c:pt idx="2">
                  <c:v>-24468</c:v>
                </c:pt>
                <c:pt idx="3">
                  <c:v>-28428</c:v>
                </c:pt>
                <c:pt idx="4">
                  <c:v>-31388</c:v>
                </c:pt>
                <c:pt idx="5">
                  <c:v>-33348</c:v>
                </c:pt>
                <c:pt idx="6">
                  <c:v>-34308</c:v>
                </c:pt>
                <c:pt idx="7">
                  <c:v>-34268</c:v>
                </c:pt>
                <c:pt idx="8">
                  <c:v>-33228</c:v>
                </c:pt>
                <c:pt idx="9">
                  <c:v>-31188</c:v>
                </c:pt>
                <c:pt idx="10">
                  <c:v>-28148</c:v>
                </c:pt>
                <c:pt idx="11">
                  <c:v>-24108</c:v>
                </c:pt>
              </c:numCache>
            </c:numRef>
          </c:val>
          <c:smooth val="0"/>
          <c:extLst>
            <c:ext xmlns:c16="http://schemas.microsoft.com/office/drawing/2014/chart" uri="{C3380CC4-5D6E-409C-BE32-E72D297353CC}">
              <c16:uniqueId val="{00000003-2471-437C-9F30-8763827DFE99}"/>
            </c:ext>
          </c:extLst>
        </c:ser>
        <c:ser>
          <c:idx val="4"/>
          <c:order val="4"/>
          <c:tx>
            <c:v>Sales</c:v>
          </c:tx>
          <c:spPr>
            <a:ln w="12700">
              <a:solidFill>
                <a:srgbClr val="800080"/>
              </a:solidFill>
              <a:prstDash val="solid"/>
            </a:ln>
          </c:spPr>
          <c:marker>
            <c:symbol val="star"/>
            <c:size val="5"/>
            <c:spPr>
              <a:noFill/>
              <a:ln>
                <a:solidFill>
                  <a:srgbClr val="800080"/>
                </a:solidFill>
                <a:prstDash val="solid"/>
              </a:ln>
            </c:spPr>
          </c:marker>
          <c:val>
            <c:numRef>
              <c:f>Cash!#REF!</c:f>
              <c:numCache>
                <c:formatCode>General</c:formatCode>
                <c:ptCount val="1"/>
                <c:pt idx="0">
                  <c:v>1</c:v>
                </c:pt>
              </c:numCache>
            </c:numRef>
          </c:val>
          <c:smooth val="0"/>
          <c:extLst>
            <c:ext xmlns:c16="http://schemas.microsoft.com/office/drawing/2014/chart" uri="{C3380CC4-5D6E-409C-BE32-E72D297353CC}">
              <c16:uniqueId val="{00000004-2471-437C-9F30-8763827DFE99}"/>
            </c:ext>
          </c:extLst>
        </c:ser>
        <c:dLbls>
          <c:showLegendKey val="0"/>
          <c:showVal val="0"/>
          <c:showCatName val="0"/>
          <c:showSerName val="0"/>
          <c:showPercent val="0"/>
          <c:showBubbleSize val="0"/>
        </c:dLbls>
        <c:marker val="1"/>
        <c:smooth val="0"/>
        <c:axId val="560394287"/>
        <c:axId val="1"/>
      </c:lineChart>
      <c:catAx>
        <c:axId val="560394287"/>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560394287"/>
        <c:crosses val="autoZero"/>
        <c:crossBetween val="between"/>
      </c:valAx>
      <c:spPr>
        <a:solidFill>
          <a:srgbClr val="FFFFFF"/>
        </a:solidFill>
        <a:ln w="12700">
          <a:solidFill>
            <a:srgbClr val="808080"/>
          </a:solidFill>
          <a:prstDash val="solid"/>
        </a:ln>
      </c:spPr>
    </c:plotArea>
    <c:legend>
      <c:legendPos val="r"/>
      <c:layout>
        <c:manualLayout>
          <c:xMode val="edge"/>
          <c:yMode val="edge"/>
          <c:x val="0.71526637483567568"/>
          <c:y val="0.29190775310389572"/>
          <c:w val="0.26929694029210205"/>
          <c:h val="0.29190775310389572"/>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title>
      <c:layout>
        <c:manualLayout>
          <c:xMode val="edge"/>
          <c:yMode val="edge"/>
          <c:x val="0.43492627057981392"/>
          <c:y val="3.4582147819757825E-2"/>
        </c:manualLayout>
      </c:layout>
      <c:overlay val="0"/>
      <c:spPr>
        <a:noFill/>
        <a:ln w="25400">
          <a:noFill/>
        </a:ln>
      </c:spPr>
      <c:txPr>
        <a:bodyPr/>
        <a:lstStyle/>
        <a:p>
          <a:pPr>
            <a:defRPr sz="1000" b="0" i="0" u="none" strike="noStrike" baseline="0">
              <a:solidFill>
                <a:srgbClr val="000000"/>
              </a:solidFill>
              <a:latin typeface="Arial Narrow"/>
              <a:ea typeface="Arial Narrow"/>
              <a:cs typeface="Arial Narrow"/>
            </a:defRPr>
          </a:pPr>
          <a:endParaRPr lang="en-US"/>
        </a:p>
      </c:txPr>
    </c:title>
    <c:autoTitleDeleted val="0"/>
    <c:plotArea>
      <c:layout>
        <c:manualLayout>
          <c:layoutTarget val="inner"/>
          <c:xMode val="edge"/>
          <c:yMode val="edge"/>
          <c:x val="7.9077493594822773E-2"/>
          <c:y val="0.26224783861671469"/>
          <c:w val="0.69028062117147371"/>
          <c:h val="0.54466858789625361"/>
        </c:manualLayout>
      </c:layout>
      <c:lineChart>
        <c:grouping val="standard"/>
        <c:varyColors val="0"/>
        <c:ser>
          <c:idx val="0"/>
          <c:order val="0"/>
          <c:tx>
            <c:v>Accounting result</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Cash!$U$107:$AF$107</c:f>
              <c:numCache>
                <c:formatCode>#,##0.00</c:formatCode>
                <c:ptCount val="12"/>
              </c:numCache>
            </c:numRef>
          </c:val>
          <c:smooth val="0"/>
          <c:extLst>
            <c:ext xmlns:c16="http://schemas.microsoft.com/office/drawing/2014/chart" uri="{C3380CC4-5D6E-409C-BE32-E72D297353CC}">
              <c16:uniqueId val="{00000000-FD7E-4BE9-85D7-2D83C932C21C}"/>
            </c:ext>
          </c:extLst>
        </c:ser>
        <c:dLbls>
          <c:showLegendKey val="0"/>
          <c:showVal val="0"/>
          <c:showCatName val="0"/>
          <c:showSerName val="0"/>
          <c:showPercent val="0"/>
          <c:showBubbleSize val="0"/>
        </c:dLbls>
        <c:marker val="1"/>
        <c:smooth val="0"/>
        <c:axId val="559618095"/>
        <c:axId val="1"/>
      </c:lineChart>
      <c:catAx>
        <c:axId val="559618095"/>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Narrow"/>
                <a:ea typeface="Arial Narrow"/>
                <a:cs typeface="Arial Narrow"/>
              </a:defRPr>
            </a:pPr>
            <a:endParaRPr lang="en-US"/>
          </a:p>
        </c:txPr>
        <c:crossAx val="559618095"/>
        <c:crosses val="autoZero"/>
        <c:crossBetween val="between"/>
      </c:valAx>
      <c:spPr>
        <a:solidFill>
          <a:srgbClr val="FFFFFF"/>
        </a:solidFill>
        <a:ln w="12700">
          <a:solidFill>
            <a:srgbClr val="808080"/>
          </a:solidFill>
          <a:prstDash val="solid"/>
        </a:ln>
      </c:spPr>
    </c:plotArea>
    <c:legend>
      <c:legendPos val="r"/>
      <c:layout>
        <c:manualLayout>
          <c:xMode val="edge"/>
          <c:yMode val="edge"/>
          <c:x val="0.79242237695494677"/>
          <c:y val="0.50144084930560151"/>
          <c:w val="0.19110388060996508"/>
          <c:h val="6.3400604336222632E-2"/>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c:style val="2"/>
  <c:chart>
    <c:autoTitleDeleted val="0"/>
    <c:plotArea>
      <c:layout>
        <c:manualLayout>
          <c:layoutTarget val="inner"/>
          <c:xMode val="edge"/>
          <c:yMode val="edge"/>
          <c:x val="0.13770502826030054"/>
          <c:y val="0.17336683417085427"/>
          <c:w val="0.65409888423642759"/>
          <c:h val="0.62311557788944727"/>
        </c:manualLayout>
      </c:layout>
      <c:lineChart>
        <c:grouping val="standard"/>
        <c:varyColors val="0"/>
        <c:ser>
          <c:idx val="0"/>
          <c:order val="0"/>
          <c:tx>
            <c:v>Cash</c:v>
          </c:tx>
          <c:spPr>
            <a:ln w="12700">
              <a:solidFill>
                <a:srgbClr val="000080"/>
              </a:solidFill>
              <a:prstDash val="solid"/>
            </a:ln>
          </c:spPr>
          <c:marker>
            <c:symbol val="diamond"/>
            <c:size val="5"/>
            <c:spPr>
              <a:solidFill>
                <a:srgbClr val="000080"/>
              </a:solidFill>
              <a:ln>
                <a:solidFill>
                  <a:srgbClr val="000080"/>
                </a:solidFill>
                <a:prstDash val="solid"/>
              </a:ln>
            </c:spPr>
          </c:marker>
          <c:val>
            <c:numRef>
              <c:f>Cash!$U$99:$AF$99</c:f>
              <c:numCache>
                <c:formatCode>#,##0.00</c:formatCode>
                <c:ptCount val="12"/>
                <c:pt idx="0">
                  <c:v>-13548</c:v>
                </c:pt>
                <c:pt idx="1">
                  <c:v>-19508</c:v>
                </c:pt>
                <c:pt idx="2">
                  <c:v>-24468</c:v>
                </c:pt>
                <c:pt idx="3">
                  <c:v>-28428</c:v>
                </c:pt>
                <c:pt idx="4">
                  <c:v>-31388</c:v>
                </c:pt>
                <c:pt idx="5">
                  <c:v>-33348</c:v>
                </c:pt>
                <c:pt idx="6">
                  <c:v>-34308</c:v>
                </c:pt>
                <c:pt idx="7">
                  <c:v>-34268</c:v>
                </c:pt>
                <c:pt idx="8">
                  <c:v>-33228</c:v>
                </c:pt>
                <c:pt idx="9">
                  <c:v>-31188</c:v>
                </c:pt>
                <c:pt idx="10">
                  <c:v>-28148</c:v>
                </c:pt>
                <c:pt idx="11">
                  <c:v>-24108</c:v>
                </c:pt>
              </c:numCache>
            </c:numRef>
          </c:val>
          <c:smooth val="0"/>
          <c:extLst>
            <c:ext xmlns:c16="http://schemas.microsoft.com/office/drawing/2014/chart" uri="{C3380CC4-5D6E-409C-BE32-E72D297353CC}">
              <c16:uniqueId val="{00000000-BB3D-4D83-8B26-4AB8BA9FFAD5}"/>
            </c:ext>
          </c:extLst>
        </c:ser>
        <c:ser>
          <c:idx val="1"/>
          <c:order val="1"/>
          <c:tx>
            <c:v>Objective</c:v>
          </c:tx>
          <c:spPr>
            <a:ln w="12700">
              <a:solidFill>
                <a:srgbClr val="FF00FF"/>
              </a:solidFill>
              <a:prstDash val="solid"/>
            </a:ln>
          </c:spPr>
          <c:marker>
            <c:symbol val="square"/>
            <c:size val="5"/>
            <c:spPr>
              <a:solidFill>
                <a:srgbClr val="FF00FF"/>
              </a:solidFill>
              <a:ln>
                <a:solidFill>
                  <a:srgbClr val="FF00FF"/>
                </a:solidFill>
                <a:prstDash val="solid"/>
              </a:ln>
            </c:spPr>
          </c:marker>
          <c:val>
            <c:numRef>
              <c:f>Cash!$U$108:$AF$108</c:f>
              <c:numCache>
                <c:formatCode>#,##0.00</c:formatCode>
                <c:ptCount val="12"/>
              </c:numCache>
            </c:numRef>
          </c:val>
          <c:smooth val="0"/>
          <c:extLst>
            <c:ext xmlns:c16="http://schemas.microsoft.com/office/drawing/2014/chart" uri="{C3380CC4-5D6E-409C-BE32-E72D297353CC}">
              <c16:uniqueId val="{00000001-BB3D-4D83-8B26-4AB8BA9FFAD5}"/>
            </c:ext>
          </c:extLst>
        </c:ser>
        <c:dLbls>
          <c:showLegendKey val="0"/>
          <c:showVal val="0"/>
          <c:showCatName val="0"/>
          <c:showSerName val="0"/>
          <c:showPercent val="0"/>
          <c:showBubbleSize val="0"/>
        </c:dLbls>
        <c:marker val="1"/>
        <c:smooth val="0"/>
        <c:axId val="559616431"/>
        <c:axId val="1"/>
      </c:lineChart>
      <c:catAx>
        <c:axId val="55961643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Narrow"/>
                <a:ea typeface="Arial Narrow"/>
                <a:cs typeface="Arial Narrow"/>
              </a:defRPr>
            </a:pPr>
            <a:endParaRPr lang="en-US"/>
          </a:p>
        </c:txPr>
        <c:crossAx val="559616431"/>
        <c:crosses val="autoZero"/>
        <c:crossBetween val="between"/>
      </c:valAx>
      <c:spPr>
        <a:solidFill>
          <a:srgbClr val="FFFFFF"/>
        </a:solidFill>
        <a:ln w="12700">
          <a:solidFill>
            <a:srgbClr val="808080"/>
          </a:solidFill>
          <a:prstDash val="solid"/>
        </a:ln>
      </c:spPr>
    </c:plotArea>
    <c:legend>
      <c:legendPos val="r"/>
      <c:layout>
        <c:manualLayout>
          <c:xMode val="edge"/>
          <c:yMode val="edge"/>
          <c:x val="0.81475480038679382"/>
          <c:y val="0.42964824249909939"/>
          <c:w val="0.170491953308468"/>
          <c:h val="0.10804024496937881"/>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Narrow"/>
              <a:ea typeface="Arial Narrow"/>
              <a:cs typeface="Arial Narrow"/>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4921259845" footer="0.492125984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76200</xdr:rowOff>
    </xdr:from>
    <xdr:to>
      <xdr:col>8</xdr:col>
      <xdr:colOff>600075</xdr:colOff>
      <xdr:row>23</xdr:row>
      <xdr:rowOff>114300</xdr:rowOff>
    </xdr:to>
    <xdr:graphicFrame macro="">
      <xdr:nvGraphicFramePr>
        <xdr:cNvPr id="2304" name="Chart 1">
          <a:extLst>
            <a:ext uri="{FF2B5EF4-FFF2-40B4-BE49-F238E27FC236}">
              <a16:creationId xmlns:a16="http://schemas.microsoft.com/office/drawing/2014/main" id="{C7183770-E657-4205-8D01-EFE70E162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66675</xdr:colOff>
      <xdr:row>3</xdr:row>
      <xdr:rowOff>85725</xdr:rowOff>
    </xdr:from>
    <xdr:to>
      <xdr:col>15</xdr:col>
      <xdr:colOff>1114425</xdr:colOff>
      <xdr:row>23</xdr:row>
      <xdr:rowOff>142875</xdr:rowOff>
    </xdr:to>
    <xdr:graphicFrame macro="">
      <xdr:nvGraphicFramePr>
        <xdr:cNvPr id="2305" name="Chart 2">
          <a:extLst>
            <a:ext uri="{FF2B5EF4-FFF2-40B4-BE49-F238E27FC236}">
              <a16:creationId xmlns:a16="http://schemas.microsoft.com/office/drawing/2014/main" id="{8DACE9A0-6C7F-4468-9882-E3A7C4746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25</xdr:row>
      <xdr:rowOff>38100</xdr:rowOff>
    </xdr:from>
    <xdr:to>
      <xdr:col>8</xdr:col>
      <xdr:colOff>561975</xdr:colOff>
      <xdr:row>45</xdr:row>
      <xdr:rowOff>104775</xdr:rowOff>
    </xdr:to>
    <xdr:graphicFrame macro="">
      <xdr:nvGraphicFramePr>
        <xdr:cNvPr id="2306" name="Chart 3">
          <a:extLst>
            <a:ext uri="{FF2B5EF4-FFF2-40B4-BE49-F238E27FC236}">
              <a16:creationId xmlns:a16="http://schemas.microsoft.com/office/drawing/2014/main" id="{6993B683-4E76-40B7-B1D6-516E13D09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47</xdr:row>
      <xdr:rowOff>47625</xdr:rowOff>
    </xdr:from>
    <xdr:to>
      <xdr:col>8</xdr:col>
      <xdr:colOff>581025</xdr:colOff>
      <xdr:row>69</xdr:row>
      <xdr:rowOff>114300</xdr:rowOff>
    </xdr:to>
    <xdr:graphicFrame macro="">
      <xdr:nvGraphicFramePr>
        <xdr:cNvPr id="2307" name="Chart 4">
          <a:extLst>
            <a:ext uri="{FF2B5EF4-FFF2-40B4-BE49-F238E27FC236}">
              <a16:creationId xmlns:a16="http://schemas.microsoft.com/office/drawing/2014/main" id="{1673AD9E-32C2-4F84-AAAA-672754E22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66675</xdr:colOff>
      <xdr:row>25</xdr:row>
      <xdr:rowOff>38100</xdr:rowOff>
    </xdr:from>
    <xdr:to>
      <xdr:col>15</xdr:col>
      <xdr:colOff>1133475</xdr:colOff>
      <xdr:row>45</xdr:row>
      <xdr:rowOff>47625</xdr:rowOff>
    </xdr:to>
    <xdr:graphicFrame macro="">
      <xdr:nvGraphicFramePr>
        <xdr:cNvPr id="2308" name="Chart 5">
          <a:extLst>
            <a:ext uri="{FF2B5EF4-FFF2-40B4-BE49-F238E27FC236}">
              <a16:creationId xmlns:a16="http://schemas.microsoft.com/office/drawing/2014/main" id="{70317C37-1607-4C80-B57A-A189653EE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76200</xdr:rowOff>
    </xdr:from>
    <xdr:to>
      <xdr:col>8</xdr:col>
      <xdr:colOff>600075</xdr:colOff>
      <xdr:row>23</xdr:row>
      <xdr:rowOff>114300</xdr:rowOff>
    </xdr:to>
    <xdr:graphicFrame macro="">
      <xdr:nvGraphicFramePr>
        <xdr:cNvPr id="4353" name="Chart 1">
          <a:extLst>
            <a:ext uri="{FF2B5EF4-FFF2-40B4-BE49-F238E27FC236}">
              <a16:creationId xmlns:a16="http://schemas.microsoft.com/office/drawing/2014/main" id="{69DB7AC4-27EF-4D0E-B209-0E005182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66675</xdr:colOff>
      <xdr:row>3</xdr:row>
      <xdr:rowOff>85725</xdr:rowOff>
    </xdr:from>
    <xdr:to>
      <xdr:col>15</xdr:col>
      <xdr:colOff>1076325</xdr:colOff>
      <xdr:row>23</xdr:row>
      <xdr:rowOff>142875</xdr:rowOff>
    </xdr:to>
    <xdr:graphicFrame macro="">
      <xdr:nvGraphicFramePr>
        <xdr:cNvPr id="4354" name="Chart 2">
          <a:extLst>
            <a:ext uri="{FF2B5EF4-FFF2-40B4-BE49-F238E27FC236}">
              <a16:creationId xmlns:a16="http://schemas.microsoft.com/office/drawing/2014/main" id="{85706E66-8575-467F-8018-33B64F451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25</xdr:row>
      <xdr:rowOff>38100</xdr:rowOff>
    </xdr:from>
    <xdr:to>
      <xdr:col>8</xdr:col>
      <xdr:colOff>561975</xdr:colOff>
      <xdr:row>45</xdr:row>
      <xdr:rowOff>104775</xdr:rowOff>
    </xdr:to>
    <xdr:graphicFrame macro="">
      <xdr:nvGraphicFramePr>
        <xdr:cNvPr id="4355" name="Chart 3">
          <a:extLst>
            <a:ext uri="{FF2B5EF4-FFF2-40B4-BE49-F238E27FC236}">
              <a16:creationId xmlns:a16="http://schemas.microsoft.com/office/drawing/2014/main" id="{E3FD4F4A-8B81-4AFD-B7E0-7B09E45C1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47</xdr:row>
      <xdr:rowOff>47625</xdr:rowOff>
    </xdr:from>
    <xdr:to>
      <xdr:col>8</xdr:col>
      <xdr:colOff>581025</xdr:colOff>
      <xdr:row>69</xdr:row>
      <xdr:rowOff>114300</xdr:rowOff>
    </xdr:to>
    <xdr:graphicFrame macro="">
      <xdr:nvGraphicFramePr>
        <xdr:cNvPr id="4356" name="Chart 4">
          <a:extLst>
            <a:ext uri="{FF2B5EF4-FFF2-40B4-BE49-F238E27FC236}">
              <a16:creationId xmlns:a16="http://schemas.microsoft.com/office/drawing/2014/main" id="{BF644046-6850-4D85-AD97-C3F728BE2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66675</xdr:colOff>
      <xdr:row>25</xdr:row>
      <xdr:rowOff>38100</xdr:rowOff>
    </xdr:from>
    <xdr:to>
      <xdr:col>15</xdr:col>
      <xdr:colOff>1066800</xdr:colOff>
      <xdr:row>45</xdr:row>
      <xdr:rowOff>47625</xdr:rowOff>
    </xdr:to>
    <xdr:graphicFrame macro="">
      <xdr:nvGraphicFramePr>
        <xdr:cNvPr id="4357" name="Chart 5">
          <a:extLst>
            <a:ext uri="{FF2B5EF4-FFF2-40B4-BE49-F238E27FC236}">
              <a16:creationId xmlns:a16="http://schemas.microsoft.com/office/drawing/2014/main" id="{A9CF10DC-CFCA-4DFB-A988-AC745FDF4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3</xdr:row>
      <xdr:rowOff>28575</xdr:rowOff>
    </xdr:from>
    <xdr:to>
      <xdr:col>2</xdr:col>
      <xdr:colOff>161925</xdr:colOff>
      <xdr:row>14</xdr:row>
      <xdr:rowOff>28575</xdr:rowOff>
    </xdr:to>
    <xdr:sp macro="" textlink="">
      <xdr:nvSpPr>
        <xdr:cNvPr id="10246" name="Text Box 6">
          <a:extLst>
            <a:ext uri="{FF2B5EF4-FFF2-40B4-BE49-F238E27FC236}">
              <a16:creationId xmlns:a16="http://schemas.microsoft.com/office/drawing/2014/main" id="{F02B281C-F1EA-4362-9523-93623E8D1706}"/>
            </a:ext>
          </a:extLst>
        </xdr:cNvPr>
        <xdr:cNvSpPr txBox="1">
          <a:spLocks noChangeArrowheads="1"/>
        </xdr:cNvSpPr>
      </xdr:nvSpPr>
      <xdr:spPr bwMode="auto">
        <a:xfrm>
          <a:off x="38100" y="590550"/>
          <a:ext cx="6991350" cy="20097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gb" sz="1000" b="1" strike="noStrike">
              <a:solidFill>
                <a:srgbClr val="000000"/>
              </a:solidFill>
              <a:latin typeface="Arial"/>
              <a:cs typeface="Arial"/>
            </a:rPr>
            <a:t>Implementing the cash-flow calculation</a:t>
          </a:r>
          <a:endParaRPr lang="fi-FI" sz="1000" b="0" i="0" strike="noStrike">
            <a:solidFill>
              <a:srgbClr val="000000"/>
            </a:solidFill>
            <a:latin typeface="Arial"/>
            <a:cs typeface="Arial"/>
          </a:endParaRPr>
        </a:p>
        <a:p>
          <a:pPr algn="l" rtl="0">
            <a:defRPr sz="1000"/>
          </a:pPr>
          <a:endParaRPr lang="fi-FI" sz="1000" b="0" i="0" strike="noStrike">
            <a:solidFill>
              <a:srgbClr val="000000"/>
            </a:solidFill>
            <a:latin typeface="Arial"/>
            <a:cs typeface="Arial"/>
          </a:endParaRPr>
        </a:p>
        <a:p>
          <a:pPr algn="l" rtl="0">
            <a:defRPr sz="1000"/>
          </a:pPr>
          <a:r>
            <a:rPr lang="en-gb" sz="1000" strike="noStrike">
              <a:solidFill>
                <a:srgbClr val="000000"/>
              </a:solidFill>
              <a:latin typeface="Arial"/>
              <a:cs typeface="Arial"/>
            </a:rPr>
            <a:t>The 1st month of the cash-flow calculation is replaced with the month in which the cash-flow calculation is first implemented. For example, if the calculation is implemented in October, the 1st month is replaced with October. The 2nd and 3rd month and so on are replaced with their corresponding following months. The 12-month period of the calculation may be different from the company’s fiscal period.</a:t>
          </a:r>
        </a:p>
        <a:p>
          <a:pPr algn="l" rtl="0">
            <a:defRPr sz="1000"/>
          </a:pPr>
          <a:endParaRPr lang="fi-FI" sz="1000" b="0" i="0" strike="noStrike">
            <a:solidFill>
              <a:srgbClr val="000000"/>
            </a:solidFill>
            <a:latin typeface="Arial"/>
            <a:cs typeface="Arial"/>
          </a:endParaRPr>
        </a:p>
        <a:p>
          <a:pPr algn="l" rtl="0">
            <a:defRPr sz="1000"/>
          </a:pPr>
          <a:r>
            <a:rPr lang="en-gb" sz="1000" strike="noStrike">
              <a:solidFill>
                <a:srgbClr val="000000"/>
              </a:solidFill>
              <a:latin typeface="Arial"/>
              <a:cs typeface="Arial"/>
            </a:rPr>
            <a:t>The items to be filled out in the cash-flow calculation are highlighted in green. Other information in the cash-flow calculation is calculated based on the information entries. If the values produced by the formulas are different from actual values, the formula must be replaced with the actual values. </a:t>
          </a:r>
        </a:p>
        <a:p>
          <a:pPr algn="l" rtl="0">
            <a:defRPr sz="1000"/>
          </a:pPr>
          <a:endParaRPr lang="fi-FI" sz="1000" b="0" i="0" strike="noStrike">
            <a:solidFill>
              <a:srgbClr val="000000"/>
            </a:solidFill>
            <a:latin typeface="Arial"/>
            <a:cs typeface="Arial"/>
          </a:endParaRPr>
        </a:p>
        <a:p>
          <a:pPr algn="l" rtl="0">
            <a:defRPr sz="1000"/>
          </a:pPr>
          <a:r>
            <a:rPr lang="en-gb" sz="1000" strike="noStrike">
              <a:solidFill>
                <a:srgbClr val="000000"/>
              </a:solidFill>
              <a:latin typeface="Arial"/>
              <a:cs typeface="Arial"/>
            </a:rPr>
            <a:t>Please note that the result of the cash-flow calculation can be very different from the accounting result, as the result of the cash-flow calculation includes investments but not depreciations, income and costs based on currency movement and not on an accruals basis, and so on.</a:t>
          </a:r>
        </a:p>
      </xdr:txBody>
    </xdr:sp>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1:G10"/>
  <sheetViews>
    <sheetView workbookViewId="0">
      <selection activeCell="I8" sqref="I8"/>
    </sheetView>
    <sheetView workbookViewId="1">
      <selection activeCell="F10" sqref="F10"/>
    </sheetView>
  </sheetViews>
  <sheetFormatPr defaultColWidth="9.140625" defaultRowHeight="12.75"/>
  <cols>
    <col min="1" max="1" width="3.140625" style="39" customWidth="1"/>
    <col min="2" max="5" width="9.140625" style="39"/>
    <col min="6" max="6" width="33" style="39" customWidth="1"/>
    <col min="7" max="9" width="9.140625" style="39"/>
    <col min="10" max="10" width="31.85546875" style="39" customWidth="1"/>
    <col min="11" max="16384" width="9.140625" style="39"/>
  </cols>
  <sheetData>
    <row r="1" spans="3:7" ht="14.25" customHeight="1"/>
    <row r="5" spans="3:7" ht="19.5">
      <c r="G5" s="40"/>
    </row>
    <row r="6" spans="3:7" ht="9" customHeight="1"/>
    <row r="7" spans="3:7" ht="15.75">
      <c r="C7" s="41" t="s">
        <v>0</v>
      </c>
    </row>
    <row r="8" spans="3:7">
      <c r="C8" s="42"/>
    </row>
    <row r="9" spans="3:7" ht="14.25">
      <c r="C9" s="43" t="s">
        <v>1</v>
      </c>
      <c r="F9" s="44" t="s">
        <v>2</v>
      </c>
    </row>
    <row r="10" spans="3:7" ht="14.25">
      <c r="C10" s="43" t="s">
        <v>3</v>
      </c>
      <c r="F10" s="45">
        <v>45627</v>
      </c>
    </row>
  </sheetData>
  <phoneticPr fontId="0" type="noConversion"/>
  <pageMargins left="0.75" right="0.75" top="1" bottom="1" header="0.4921259845" footer="0.492125984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H142"/>
  <sheetViews>
    <sheetView zoomScaleNormal="100" workbookViewId="0">
      <pane xSplit="4" ySplit="7" topLeftCell="E111" activePane="bottomRight" state="frozen"/>
      <selection pane="bottomRight" activeCell="G62" sqref="G62"/>
      <selection pane="bottomLeft" activeCell="A8" sqref="A8"/>
      <selection pane="topRight" activeCell="F1" sqref="F1"/>
    </sheetView>
    <sheetView zoomScale="70" zoomScaleNormal="70" workbookViewId="1">
      <selection activeCell="H9" sqref="H9"/>
    </sheetView>
  </sheetViews>
  <sheetFormatPr defaultColWidth="9.140625" defaultRowHeight="12.6" customHeight="1" outlineLevelRow="1" outlineLevelCol="1"/>
  <cols>
    <col min="1" max="2" width="2.28515625" style="51" customWidth="1"/>
    <col min="3" max="3" width="26.7109375" style="51" customWidth="1"/>
    <col min="4" max="4" width="5.28515625" style="51" customWidth="1"/>
    <col min="5" max="5" width="3" style="2" customWidth="1"/>
    <col min="6" max="7" width="12.7109375" style="1" customWidth="1" outlineLevel="1"/>
    <col min="8" max="8" width="13.85546875" style="1" customWidth="1" outlineLevel="1"/>
    <col min="9" max="14" width="12.7109375" style="1" customWidth="1" outlineLevel="1"/>
    <col min="15" max="17" width="14.140625" style="1" customWidth="1" outlineLevel="1"/>
    <col min="18" max="19" width="17.7109375" style="1" customWidth="1" outlineLevel="1"/>
    <col min="20" max="20" width="2.42578125" style="1" customWidth="1"/>
    <col min="21" max="22" width="12.7109375" style="1" customWidth="1" outlineLevel="1"/>
    <col min="23" max="23" width="13.85546875" style="1" customWidth="1" outlineLevel="1"/>
    <col min="24" max="29" width="12.7109375" style="1" customWidth="1" outlineLevel="1"/>
    <col min="30" max="32" width="14.140625" style="1" customWidth="1" outlineLevel="1"/>
    <col min="33" max="34" width="17.7109375" style="1" customWidth="1" outlineLevel="1"/>
    <col min="35" max="16384" width="9.140625" style="2"/>
  </cols>
  <sheetData>
    <row r="1" spans="1:34" ht="12.75" customHeight="1"/>
    <row r="2" spans="1:34" ht="12.75" customHeight="1">
      <c r="A2" s="46" t="s">
        <v>4</v>
      </c>
      <c r="F2" s="38" t="s">
        <v>5</v>
      </c>
      <c r="O2" s="94" t="s">
        <v>6</v>
      </c>
      <c r="U2" s="38" t="s">
        <v>7</v>
      </c>
    </row>
    <row r="3" spans="1:34" ht="12.75" customHeight="1">
      <c r="A3" s="46"/>
      <c r="B3" s="51" t="str">
        <f>Home!F9</f>
        <v>BidWise Ltd</v>
      </c>
      <c r="F3" s="38"/>
      <c r="O3" s="1" t="s">
        <v>8</v>
      </c>
      <c r="U3" s="38"/>
    </row>
    <row r="4" spans="1:34" ht="12.75" customHeight="1">
      <c r="A4" s="100"/>
    </row>
    <row r="5" spans="1:34" ht="12.75" customHeight="1">
      <c r="A5" s="52"/>
      <c r="B5" s="53"/>
      <c r="C5" s="53"/>
      <c r="D5" s="53"/>
      <c r="E5" s="9"/>
      <c r="F5" s="10"/>
      <c r="G5" s="10"/>
      <c r="H5" s="10"/>
      <c r="I5" s="10"/>
      <c r="J5" s="10"/>
      <c r="K5" s="10"/>
      <c r="L5" s="10"/>
      <c r="M5" s="10"/>
      <c r="N5" s="10"/>
      <c r="O5" s="10"/>
      <c r="P5" s="10"/>
      <c r="Q5" s="10"/>
      <c r="R5" s="47" t="s">
        <v>9</v>
      </c>
      <c r="S5" s="11"/>
      <c r="T5" s="10"/>
      <c r="U5" s="10"/>
      <c r="V5" s="10"/>
      <c r="W5" s="10"/>
      <c r="X5" s="10"/>
      <c r="Y5" s="10"/>
      <c r="Z5" s="10"/>
      <c r="AA5" s="10"/>
      <c r="AB5" s="10"/>
      <c r="AC5" s="10"/>
      <c r="AD5" s="10"/>
      <c r="AE5" s="10"/>
      <c r="AF5" s="10"/>
      <c r="AG5" s="47" t="s">
        <v>9</v>
      </c>
      <c r="AH5" s="11"/>
    </row>
    <row r="6" spans="1:34" ht="12.75" customHeight="1">
      <c r="B6" s="54"/>
      <c r="C6" s="54"/>
      <c r="D6" s="54"/>
      <c r="E6" s="12"/>
      <c r="F6" s="13" t="s">
        <v>10</v>
      </c>
      <c r="G6" s="13" t="s">
        <v>10</v>
      </c>
      <c r="H6" s="13" t="s">
        <v>10</v>
      </c>
      <c r="I6" s="13" t="s">
        <v>10</v>
      </c>
      <c r="J6" s="13" t="s">
        <v>10</v>
      </c>
      <c r="K6" s="13" t="s">
        <v>10</v>
      </c>
      <c r="L6" s="13" t="s">
        <v>10</v>
      </c>
      <c r="M6" s="13" t="s">
        <v>10</v>
      </c>
      <c r="N6" s="13" t="s">
        <v>10</v>
      </c>
      <c r="O6" s="13" t="s">
        <v>10</v>
      </c>
      <c r="P6" s="13" t="s">
        <v>10</v>
      </c>
      <c r="Q6" s="13" t="s">
        <v>10</v>
      </c>
      <c r="R6" s="14" t="s">
        <v>11</v>
      </c>
      <c r="S6" s="14" t="s">
        <v>12</v>
      </c>
      <c r="T6" s="14"/>
      <c r="U6" s="13" t="s">
        <v>10</v>
      </c>
      <c r="V6" s="13" t="s">
        <v>10</v>
      </c>
      <c r="W6" s="13" t="s">
        <v>10</v>
      </c>
      <c r="X6" s="13" t="s">
        <v>10</v>
      </c>
      <c r="Y6" s="13" t="s">
        <v>10</v>
      </c>
      <c r="Z6" s="13" t="s">
        <v>10</v>
      </c>
      <c r="AA6" s="13" t="s">
        <v>10</v>
      </c>
      <c r="AB6" s="13" t="s">
        <v>10</v>
      </c>
      <c r="AC6" s="13" t="s">
        <v>10</v>
      </c>
      <c r="AD6" s="13" t="s">
        <v>10</v>
      </c>
      <c r="AE6" s="13" t="s">
        <v>10</v>
      </c>
      <c r="AF6" s="13" t="s">
        <v>10</v>
      </c>
      <c r="AG6" s="14" t="s">
        <v>11</v>
      </c>
      <c r="AH6" s="14" t="s">
        <v>12</v>
      </c>
    </row>
    <row r="7" spans="1:34" ht="12.75" customHeight="1">
      <c r="B7" s="54"/>
      <c r="C7" s="54"/>
      <c r="D7" s="54"/>
      <c r="E7" s="12"/>
      <c r="F7" s="16" t="s">
        <v>13</v>
      </c>
      <c r="G7" s="16" t="s">
        <v>14</v>
      </c>
      <c r="H7" s="16" t="s">
        <v>15</v>
      </c>
      <c r="I7" s="16" t="s">
        <v>16</v>
      </c>
      <c r="J7" s="16" t="s">
        <v>17</v>
      </c>
      <c r="K7" s="16" t="s">
        <v>18</v>
      </c>
      <c r="L7" s="16" t="s">
        <v>19</v>
      </c>
      <c r="M7" s="16" t="s">
        <v>20</v>
      </c>
      <c r="N7" s="16" t="s">
        <v>21</v>
      </c>
      <c r="O7" s="16" t="s">
        <v>22</v>
      </c>
      <c r="P7" s="16" t="s">
        <v>23</v>
      </c>
      <c r="Q7" s="16" t="s">
        <v>24</v>
      </c>
      <c r="R7" s="14"/>
      <c r="S7" s="14"/>
      <c r="T7" s="14"/>
      <c r="U7" s="16" t="s">
        <v>13</v>
      </c>
      <c r="V7" s="16" t="s">
        <v>14</v>
      </c>
      <c r="W7" s="16" t="s">
        <v>15</v>
      </c>
      <c r="X7" s="16" t="s">
        <v>16</v>
      </c>
      <c r="Y7" s="16" t="s">
        <v>17</v>
      </c>
      <c r="Z7" s="16" t="s">
        <v>18</v>
      </c>
      <c r="AA7" s="16" t="s">
        <v>19</v>
      </c>
      <c r="AB7" s="16" t="s">
        <v>20</v>
      </c>
      <c r="AC7" s="16" t="s">
        <v>21</v>
      </c>
      <c r="AD7" s="16" t="s">
        <v>22</v>
      </c>
      <c r="AE7" s="16" t="s">
        <v>23</v>
      </c>
      <c r="AF7" s="16" t="s">
        <v>24</v>
      </c>
      <c r="AG7" s="14"/>
      <c r="AH7" s="14"/>
    </row>
    <row r="8" spans="1:34" ht="12.75" customHeight="1">
      <c r="A8" s="55" t="s">
        <v>25</v>
      </c>
      <c r="B8" s="2"/>
      <c r="C8" s="54"/>
      <c r="D8" s="54"/>
      <c r="E8" s="12"/>
      <c r="F8" s="18">
        <f t="shared" ref="F8:Q8" si="0">SUM(F9:F22)</f>
        <v>1000</v>
      </c>
      <c r="G8" s="18">
        <f t="shared" si="0"/>
        <v>2000</v>
      </c>
      <c r="H8" s="18">
        <f t="shared" si="0"/>
        <v>3000</v>
      </c>
      <c r="I8" s="18">
        <f t="shared" si="0"/>
        <v>4000</v>
      </c>
      <c r="J8" s="18">
        <f t="shared" si="0"/>
        <v>5000</v>
      </c>
      <c r="K8" s="18">
        <f t="shared" si="0"/>
        <v>6000</v>
      </c>
      <c r="L8" s="18">
        <f>SUM(L9:L22)</f>
        <v>7000</v>
      </c>
      <c r="M8" s="18">
        <f t="shared" si="0"/>
        <v>8000</v>
      </c>
      <c r="N8" s="18">
        <f t="shared" si="0"/>
        <v>9000</v>
      </c>
      <c r="O8" s="18">
        <f t="shared" si="0"/>
        <v>10000</v>
      </c>
      <c r="P8" s="18">
        <f t="shared" si="0"/>
        <v>10000</v>
      </c>
      <c r="Q8" s="18">
        <f t="shared" si="0"/>
        <v>10000</v>
      </c>
      <c r="R8" s="18">
        <f>SUM(F8:Q8)</f>
        <v>75000</v>
      </c>
      <c r="S8" s="18">
        <f>R8/12</f>
        <v>6250</v>
      </c>
      <c r="T8" s="18"/>
      <c r="U8" s="18">
        <f>SUM(U9:U22)</f>
        <v>14500</v>
      </c>
      <c r="V8" s="18">
        <f t="shared" ref="V8:AF8" si="1">SUM(V9:V22)</f>
        <v>15500</v>
      </c>
      <c r="W8" s="18">
        <f t="shared" si="1"/>
        <v>16500</v>
      </c>
      <c r="X8" s="18">
        <f t="shared" si="1"/>
        <v>17500</v>
      </c>
      <c r="Y8" s="18">
        <f t="shared" si="1"/>
        <v>18500</v>
      </c>
      <c r="Z8" s="18">
        <f t="shared" si="1"/>
        <v>19500</v>
      </c>
      <c r="AA8" s="18">
        <f t="shared" si="1"/>
        <v>20500</v>
      </c>
      <c r="AB8" s="18">
        <f t="shared" si="1"/>
        <v>21500</v>
      </c>
      <c r="AC8" s="18">
        <f t="shared" si="1"/>
        <v>22500</v>
      </c>
      <c r="AD8" s="18">
        <f t="shared" si="1"/>
        <v>23500</v>
      </c>
      <c r="AE8" s="18">
        <f t="shared" si="1"/>
        <v>24500</v>
      </c>
      <c r="AF8" s="18">
        <f t="shared" si="1"/>
        <v>25500</v>
      </c>
      <c r="AG8" s="18">
        <f t="shared" ref="AG8:AG22" si="2">SUM(U8:AF8)</f>
        <v>240000</v>
      </c>
      <c r="AH8" s="18">
        <f>AG8/12</f>
        <v>20000</v>
      </c>
    </row>
    <row r="9" spans="1:34" s="6" customFormat="1" ht="12.75" customHeight="1">
      <c r="A9" s="46"/>
      <c r="B9" s="55"/>
      <c r="C9" s="54" t="s">
        <v>26</v>
      </c>
      <c r="D9" s="55"/>
      <c r="E9" s="15"/>
      <c r="F9" s="34">
        <v>1000</v>
      </c>
      <c r="G9" s="34">
        <v>2000</v>
      </c>
      <c r="H9" s="34">
        <v>3000</v>
      </c>
      <c r="I9" s="34">
        <v>4000</v>
      </c>
      <c r="J9" s="34">
        <v>5000</v>
      </c>
      <c r="K9" s="34">
        <v>6000</v>
      </c>
      <c r="L9" s="34">
        <v>7000</v>
      </c>
      <c r="M9" s="34">
        <v>8000</v>
      </c>
      <c r="N9" s="34">
        <v>9000</v>
      </c>
      <c r="O9" s="34">
        <v>10000</v>
      </c>
      <c r="P9" s="34">
        <f>O9</f>
        <v>10000</v>
      </c>
      <c r="Q9" s="34">
        <f>P9</f>
        <v>10000</v>
      </c>
      <c r="R9" s="16">
        <f t="shared" ref="R9:R20" si="3">SUM(F9:Q9)</f>
        <v>75000</v>
      </c>
      <c r="S9" s="16">
        <f t="shared" ref="S9:S39" si="4">SUM(R9/12)</f>
        <v>6250</v>
      </c>
      <c r="T9" s="16"/>
      <c r="U9" s="34">
        <v>11000</v>
      </c>
      <c r="V9" s="34">
        <f>U9+1000</f>
        <v>12000</v>
      </c>
      <c r="W9" s="34">
        <f t="shared" ref="W9:AF9" si="5">V9+1000</f>
        <v>13000</v>
      </c>
      <c r="X9" s="34">
        <f t="shared" si="5"/>
        <v>14000</v>
      </c>
      <c r="Y9" s="34">
        <f t="shared" si="5"/>
        <v>15000</v>
      </c>
      <c r="Z9" s="34">
        <f t="shared" si="5"/>
        <v>16000</v>
      </c>
      <c r="AA9" s="34">
        <f t="shared" si="5"/>
        <v>17000</v>
      </c>
      <c r="AB9" s="34">
        <f t="shared" si="5"/>
        <v>18000</v>
      </c>
      <c r="AC9" s="34">
        <f t="shared" si="5"/>
        <v>19000</v>
      </c>
      <c r="AD9" s="34">
        <f t="shared" si="5"/>
        <v>20000</v>
      </c>
      <c r="AE9" s="34">
        <f t="shared" si="5"/>
        <v>21000</v>
      </c>
      <c r="AF9" s="34">
        <f t="shared" si="5"/>
        <v>22000</v>
      </c>
      <c r="AG9" s="16">
        <f t="shared" si="2"/>
        <v>198000</v>
      </c>
      <c r="AH9" s="16">
        <f t="shared" ref="AH9:AH39" si="6">SUM(AG9/12)</f>
        <v>16500</v>
      </c>
    </row>
    <row r="10" spans="1:34" ht="12.75" customHeight="1">
      <c r="B10" s="54"/>
      <c r="C10" s="54" t="s">
        <v>27</v>
      </c>
      <c r="D10" s="56"/>
      <c r="E10" s="17"/>
      <c r="F10" s="34">
        <v>0</v>
      </c>
      <c r="G10" s="34">
        <v>0</v>
      </c>
      <c r="H10" s="34">
        <v>0</v>
      </c>
      <c r="I10" s="34">
        <v>0</v>
      </c>
      <c r="J10" s="34">
        <v>0</v>
      </c>
      <c r="K10" s="34">
        <v>0</v>
      </c>
      <c r="L10" s="34">
        <v>0</v>
      </c>
      <c r="M10" s="34">
        <v>0</v>
      </c>
      <c r="N10" s="34">
        <v>0</v>
      </c>
      <c r="O10" s="34">
        <v>0</v>
      </c>
      <c r="P10" s="34">
        <v>0</v>
      </c>
      <c r="Q10" s="34">
        <v>0</v>
      </c>
      <c r="R10" s="16">
        <f t="shared" si="3"/>
        <v>0</v>
      </c>
      <c r="S10" s="16">
        <f t="shared" si="4"/>
        <v>0</v>
      </c>
      <c r="T10" s="16"/>
      <c r="U10" s="34">
        <v>3500</v>
      </c>
      <c r="V10" s="34">
        <f>U10</f>
        <v>3500</v>
      </c>
      <c r="W10" s="34">
        <f t="shared" ref="W10" si="7">V10</f>
        <v>3500</v>
      </c>
      <c r="X10" s="34">
        <f t="shared" ref="X10" si="8">W10</f>
        <v>3500</v>
      </c>
      <c r="Y10" s="34">
        <f t="shared" ref="Y10" si="9">X10</f>
        <v>3500</v>
      </c>
      <c r="Z10" s="34">
        <f t="shared" ref="Z10" si="10">Y10</f>
        <v>3500</v>
      </c>
      <c r="AA10" s="34">
        <f t="shared" ref="AA10" si="11">Z10</f>
        <v>3500</v>
      </c>
      <c r="AB10" s="34">
        <f t="shared" ref="AB10" si="12">AA10</f>
        <v>3500</v>
      </c>
      <c r="AC10" s="34">
        <f t="shared" ref="AC10" si="13">AB10</f>
        <v>3500</v>
      </c>
      <c r="AD10" s="34">
        <f t="shared" ref="AD10" si="14">AC10</f>
        <v>3500</v>
      </c>
      <c r="AE10" s="34">
        <f t="shared" ref="AE10" si="15">AD10</f>
        <v>3500</v>
      </c>
      <c r="AF10" s="34">
        <f t="shared" ref="AF10" si="16">AE10</f>
        <v>3500</v>
      </c>
      <c r="AG10" s="16">
        <f t="shared" si="2"/>
        <v>42000</v>
      </c>
      <c r="AH10" s="16">
        <f t="shared" si="6"/>
        <v>3500</v>
      </c>
    </row>
    <row r="11" spans="1:34" s="6" customFormat="1" ht="12.75" customHeight="1">
      <c r="A11" s="46"/>
      <c r="B11" s="55"/>
      <c r="C11" s="54" t="s">
        <v>28</v>
      </c>
      <c r="D11" s="55"/>
      <c r="E11" s="15"/>
      <c r="F11" s="34"/>
      <c r="G11" s="34"/>
      <c r="H11" s="34"/>
      <c r="I11" s="34"/>
      <c r="J11" s="34"/>
      <c r="K11" s="34"/>
      <c r="L11" s="34"/>
      <c r="M11" s="34"/>
      <c r="N11" s="34"/>
      <c r="O11" s="34"/>
      <c r="P11" s="34"/>
      <c r="Q11" s="34"/>
      <c r="R11" s="16">
        <f t="shared" si="3"/>
        <v>0</v>
      </c>
      <c r="S11" s="16">
        <f t="shared" si="4"/>
        <v>0</v>
      </c>
      <c r="T11" s="16"/>
      <c r="U11" s="34"/>
      <c r="V11" s="34"/>
      <c r="W11" s="34"/>
      <c r="X11" s="34"/>
      <c r="Y11" s="34"/>
      <c r="Z11" s="34"/>
      <c r="AA11" s="34"/>
      <c r="AB11" s="34"/>
      <c r="AC11" s="34"/>
      <c r="AD11" s="34"/>
      <c r="AE11" s="34"/>
      <c r="AF11" s="34"/>
      <c r="AG11" s="16">
        <f t="shared" si="2"/>
        <v>0</v>
      </c>
      <c r="AH11" s="16">
        <f t="shared" si="6"/>
        <v>0</v>
      </c>
    </row>
    <row r="12" spans="1:34" ht="12.75" customHeight="1">
      <c r="B12" s="55"/>
      <c r="C12" s="54" t="s">
        <v>29</v>
      </c>
      <c r="D12" s="54"/>
      <c r="E12" s="12"/>
      <c r="F12" s="34"/>
      <c r="G12" s="34"/>
      <c r="H12" s="34"/>
      <c r="I12" s="34"/>
      <c r="J12" s="34"/>
      <c r="K12" s="34"/>
      <c r="L12" s="34"/>
      <c r="M12" s="34"/>
      <c r="N12" s="34"/>
      <c r="O12" s="34"/>
      <c r="P12" s="34"/>
      <c r="Q12" s="34"/>
      <c r="R12" s="16">
        <f t="shared" si="3"/>
        <v>0</v>
      </c>
      <c r="S12" s="16">
        <f t="shared" si="4"/>
        <v>0</v>
      </c>
      <c r="T12" s="16"/>
      <c r="U12" s="34"/>
      <c r="V12" s="34"/>
      <c r="W12" s="34"/>
      <c r="X12" s="34"/>
      <c r="Y12" s="34"/>
      <c r="Z12" s="34"/>
      <c r="AA12" s="34"/>
      <c r="AB12" s="34"/>
      <c r="AC12" s="34"/>
      <c r="AD12" s="34"/>
      <c r="AE12" s="34"/>
      <c r="AF12" s="34"/>
      <c r="AG12" s="16">
        <f t="shared" si="2"/>
        <v>0</v>
      </c>
      <c r="AH12" s="16">
        <f t="shared" si="6"/>
        <v>0</v>
      </c>
    </row>
    <row r="13" spans="1:34" ht="12.75" customHeight="1">
      <c r="B13" s="54"/>
      <c r="C13" s="54" t="s">
        <v>29</v>
      </c>
      <c r="D13" s="54"/>
      <c r="E13" s="12"/>
      <c r="F13" s="34"/>
      <c r="G13" s="34"/>
      <c r="H13" s="34"/>
      <c r="I13" s="34"/>
      <c r="J13" s="34"/>
      <c r="K13" s="34"/>
      <c r="L13" s="34"/>
      <c r="M13" s="34"/>
      <c r="N13" s="34"/>
      <c r="O13" s="34"/>
      <c r="P13" s="34"/>
      <c r="Q13" s="34"/>
      <c r="R13" s="16">
        <f t="shared" si="3"/>
        <v>0</v>
      </c>
      <c r="S13" s="16">
        <f t="shared" si="4"/>
        <v>0</v>
      </c>
      <c r="T13" s="16"/>
      <c r="U13" s="34"/>
      <c r="V13" s="34"/>
      <c r="W13" s="34"/>
      <c r="X13" s="34"/>
      <c r="Y13" s="34"/>
      <c r="Z13" s="34"/>
      <c r="AA13" s="34"/>
      <c r="AB13" s="34"/>
      <c r="AC13" s="34"/>
      <c r="AD13" s="34"/>
      <c r="AE13" s="34"/>
      <c r="AF13" s="34"/>
      <c r="AG13" s="16">
        <f t="shared" si="2"/>
        <v>0</v>
      </c>
      <c r="AH13" s="16">
        <f t="shared" si="6"/>
        <v>0</v>
      </c>
    </row>
    <row r="14" spans="1:34" ht="12.75" hidden="1" customHeight="1" outlineLevel="1">
      <c r="B14" s="54"/>
      <c r="C14" s="54" t="s">
        <v>29</v>
      </c>
      <c r="D14" s="54"/>
      <c r="E14" s="12"/>
      <c r="F14" s="34"/>
      <c r="G14" s="34"/>
      <c r="H14" s="34"/>
      <c r="I14" s="34"/>
      <c r="J14" s="34"/>
      <c r="K14" s="34"/>
      <c r="L14" s="34"/>
      <c r="M14" s="34"/>
      <c r="N14" s="34"/>
      <c r="O14" s="34"/>
      <c r="P14" s="34"/>
      <c r="Q14" s="34"/>
      <c r="R14" s="16">
        <f t="shared" si="3"/>
        <v>0</v>
      </c>
      <c r="S14" s="16">
        <f t="shared" si="4"/>
        <v>0</v>
      </c>
      <c r="T14" s="16"/>
      <c r="U14" s="34"/>
      <c r="V14" s="34"/>
      <c r="W14" s="34"/>
      <c r="X14" s="34"/>
      <c r="Y14" s="34"/>
      <c r="Z14" s="34"/>
      <c r="AA14" s="34"/>
      <c r="AB14" s="34"/>
      <c r="AC14" s="34"/>
      <c r="AD14" s="34"/>
      <c r="AE14" s="34"/>
      <c r="AF14" s="34"/>
      <c r="AG14" s="16">
        <f t="shared" si="2"/>
        <v>0</v>
      </c>
      <c r="AH14" s="16">
        <f t="shared" si="6"/>
        <v>0</v>
      </c>
    </row>
    <row r="15" spans="1:34" ht="12.75" hidden="1" customHeight="1" outlineLevel="1">
      <c r="B15" s="54"/>
      <c r="C15" s="54" t="s">
        <v>29</v>
      </c>
      <c r="D15" s="54"/>
      <c r="E15" s="12"/>
      <c r="F15" s="34"/>
      <c r="G15" s="34"/>
      <c r="H15" s="34"/>
      <c r="I15" s="34"/>
      <c r="J15" s="34"/>
      <c r="K15" s="34"/>
      <c r="L15" s="34"/>
      <c r="M15" s="34"/>
      <c r="N15" s="34"/>
      <c r="O15" s="34"/>
      <c r="P15" s="34"/>
      <c r="Q15" s="34"/>
      <c r="R15" s="16">
        <f>SUM(F15:Q15)</f>
        <v>0</v>
      </c>
      <c r="S15" s="16">
        <f t="shared" si="4"/>
        <v>0</v>
      </c>
      <c r="T15" s="16"/>
      <c r="U15" s="34"/>
      <c r="V15" s="34"/>
      <c r="W15" s="34"/>
      <c r="X15" s="34"/>
      <c r="Y15" s="34"/>
      <c r="Z15" s="34"/>
      <c r="AA15" s="34"/>
      <c r="AB15" s="34"/>
      <c r="AC15" s="34"/>
      <c r="AD15" s="34"/>
      <c r="AE15" s="34"/>
      <c r="AF15" s="34"/>
      <c r="AG15" s="16">
        <f t="shared" si="2"/>
        <v>0</v>
      </c>
      <c r="AH15" s="16">
        <f t="shared" si="6"/>
        <v>0</v>
      </c>
    </row>
    <row r="16" spans="1:34" ht="12.75" hidden="1" customHeight="1" outlineLevel="1">
      <c r="B16" s="54"/>
      <c r="C16" s="54" t="s">
        <v>29</v>
      </c>
      <c r="D16" s="54"/>
      <c r="E16" s="12"/>
      <c r="F16" s="34"/>
      <c r="G16" s="34"/>
      <c r="H16" s="34"/>
      <c r="I16" s="34"/>
      <c r="J16" s="34"/>
      <c r="K16" s="34"/>
      <c r="L16" s="34"/>
      <c r="M16" s="34"/>
      <c r="N16" s="34"/>
      <c r="O16" s="34"/>
      <c r="P16" s="34"/>
      <c r="Q16" s="34"/>
      <c r="R16" s="16">
        <f>SUM(F16:Q16)</f>
        <v>0</v>
      </c>
      <c r="S16" s="16">
        <f t="shared" si="4"/>
        <v>0</v>
      </c>
      <c r="T16" s="16"/>
      <c r="U16" s="34"/>
      <c r="V16" s="34"/>
      <c r="W16" s="34"/>
      <c r="X16" s="34"/>
      <c r="Y16" s="34"/>
      <c r="Z16" s="34"/>
      <c r="AA16" s="34"/>
      <c r="AB16" s="34"/>
      <c r="AC16" s="34"/>
      <c r="AD16" s="34"/>
      <c r="AE16" s="34"/>
      <c r="AF16" s="34"/>
      <c r="AG16" s="16">
        <f t="shared" si="2"/>
        <v>0</v>
      </c>
      <c r="AH16" s="16">
        <f t="shared" si="6"/>
        <v>0</v>
      </c>
    </row>
    <row r="17" spans="1:34" ht="12.75" hidden="1" customHeight="1" outlineLevel="1">
      <c r="B17" s="54"/>
      <c r="C17" s="54" t="s">
        <v>29</v>
      </c>
      <c r="D17" s="54"/>
      <c r="E17" s="12"/>
      <c r="F17" s="34"/>
      <c r="G17" s="34"/>
      <c r="H17" s="34"/>
      <c r="I17" s="34"/>
      <c r="J17" s="34"/>
      <c r="K17" s="34"/>
      <c r="L17" s="34"/>
      <c r="M17" s="34"/>
      <c r="N17" s="34"/>
      <c r="O17" s="34"/>
      <c r="P17" s="34"/>
      <c r="Q17" s="34"/>
      <c r="R17" s="16">
        <f>SUM(F17:Q17)</f>
        <v>0</v>
      </c>
      <c r="S17" s="16">
        <f t="shared" si="4"/>
        <v>0</v>
      </c>
      <c r="T17" s="16"/>
      <c r="U17" s="34"/>
      <c r="V17" s="34"/>
      <c r="W17" s="34"/>
      <c r="X17" s="34"/>
      <c r="Y17" s="34"/>
      <c r="Z17" s="34"/>
      <c r="AA17" s="34"/>
      <c r="AB17" s="34"/>
      <c r="AC17" s="34"/>
      <c r="AD17" s="34"/>
      <c r="AE17" s="34"/>
      <c r="AF17" s="34"/>
      <c r="AG17" s="16">
        <f t="shared" si="2"/>
        <v>0</v>
      </c>
      <c r="AH17" s="16">
        <f t="shared" si="6"/>
        <v>0</v>
      </c>
    </row>
    <row r="18" spans="1:34" ht="12.75" hidden="1" customHeight="1" outlineLevel="1">
      <c r="B18" s="54"/>
      <c r="C18" s="54" t="s">
        <v>29</v>
      </c>
      <c r="D18" s="54"/>
      <c r="E18" s="12"/>
      <c r="F18" s="34"/>
      <c r="G18" s="34"/>
      <c r="H18" s="34"/>
      <c r="I18" s="34"/>
      <c r="J18" s="34"/>
      <c r="K18" s="34"/>
      <c r="L18" s="34"/>
      <c r="M18" s="34"/>
      <c r="N18" s="34"/>
      <c r="O18" s="34"/>
      <c r="P18" s="34"/>
      <c r="Q18" s="34"/>
      <c r="R18" s="16">
        <f>SUM(F18:Q18)</f>
        <v>0</v>
      </c>
      <c r="S18" s="16">
        <f t="shared" si="4"/>
        <v>0</v>
      </c>
      <c r="T18" s="16"/>
      <c r="U18" s="34"/>
      <c r="V18" s="34"/>
      <c r="W18" s="34"/>
      <c r="X18" s="34"/>
      <c r="Y18" s="34"/>
      <c r="Z18" s="34"/>
      <c r="AA18" s="34"/>
      <c r="AB18" s="34"/>
      <c r="AC18" s="34"/>
      <c r="AD18" s="34"/>
      <c r="AE18" s="34"/>
      <c r="AF18" s="34"/>
      <c r="AG18" s="16">
        <f t="shared" si="2"/>
        <v>0</v>
      </c>
      <c r="AH18" s="16">
        <f t="shared" si="6"/>
        <v>0</v>
      </c>
    </row>
    <row r="19" spans="1:34" ht="12.75" hidden="1" customHeight="1" outlineLevel="1">
      <c r="B19" s="54"/>
      <c r="C19" s="54" t="s">
        <v>29</v>
      </c>
      <c r="D19" s="54"/>
      <c r="E19" s="12"/>
      <c r="F19" s="34"/>
      <c r="G19" s="34"/>
      <c r="H19" s="34"/>
      <c r="I19" s="34"/>
      <c r="J19" s="34"/>
      <c r="K19" s="34"/>
      <c r="L19" s="34"/>
      <c r="M19" s="34"/>
      <c r="N19" s="34"/>
      <c r="O19" s="34"/>
      <c r="P19" s="34"/>
      <c r="Q19" s="34"/>
      <c r="R19" s="16">
        <f t="shared" si="3"/>
        <v>0</v>
      </c>
      <c r="S19" s="16">
        <f t="shared" si="4"/>
        <v>0</v>
      </c>
      <c r="T19" s="16"/>
      <c r="U19" s="34"/>
      <c r="V19" s="34"/>
      <c r="W19" s="34"/>
      <c r="X19" s="34"/>
      <c r="Y19" s="34"/>
      <c r="Z19" s="34"/>
      <c r="AA19" s="34"/>
      <c r="AB19" s="34"/>
      <c r="AC19" s="34"/>
      <c r="AD19" s="34"/>
      <c r="AE19" s="34"/>
      <c r="AF19" s="34"/>
      <c r="AG19" s="16">
        <f t="shared" si="2"/>
        <v>0</v>
      </c>
      <c r="AH19" s="16">
        <f t="shared" si="6"/>
        <v>0</v>
      </c>
    </row>
    <row r="20" spans="1:34" ht="12.75" hidden="1" customHeight="1" outlineLevel="1">
      <c r="B20" s="54"/>
      <c r="C20" s="54" t="s">
        <v>29</v>
      </c>
      <c r="D20" s="54"/>
      <c r="E20" s="12"/>
      <c r="F20" s="34"/>
      <c r="G20" s="34"/>
      <c r="H20" s="34"/>
      <c r="I20" s="34"/>
      <c r="J20" s="34"/>
      <c r="K20" s="34"/>
      <c r="L20" s="34"/>
      <c r="M20" s="34"/>
      <c r="N20" s="34"/>
      <c r="O20" s="34"/>
      <c r="P20" s="34"/>
      <c r="Q20" s="34"/>
      <c r="R20" s="16">
        <f t="shared" si="3"/>
        <v>0</v>
      </c>
      <c r="S20" s="16">
        <f t="shared" si="4"/>
        <v>0</v>
      </c>
      <c r="T20" s="16"/>
      <c r="U20" s="34"/>
      <c r="V20" s="34"/>
      <c r="W20" s="34"/>
      <c r="X20" s="34"/>
      <c r="Y20" s="34"/>
      <c r="Z20" s="34"/>
      <c r="AA20" s="34"/>
      <c r="AB20" s="34"/>
      <c r="AC20" s="34"/>
      <c r="AD20" s="34"/>
      <c r="AE20" s="34"/>
      <c r="AF20" s="34"/>
      <c r="AG20" s="16">
        <f t="shared" si="2"/>
        <v>0</v>
      </c>
      <c r="AH20" s="16">
        <f t="shared" si="6"/>
        <v>0</v>
      </c>
    </row>
    <row r="21" spans="1:34" ht="12.75" customHeight="1" collapsed="1">
      <c r="B21" s="54"/>
      <c r="C21" s="105" t="str">
        <f>CONCATENATE("Alv ",D21*100,"% myynti")</f>
        <v>Alv 10% myynti</v>
      </c>
      <c r="D21" s="106">
        <v>0.1</v>
      </c>
      <c r="E21" s="12"/>
      <c r="F21" s="34"/>
      <c r="G21" s="34"/>
      <c r="H21" s="34"/>
      <c r="I21" s="34"/>
      <c r="J21" s="34"/>
      <c r="K21" s="34"/>
      <c r="L21" s="34"/>
      <c r="M21" s="34"/>
      <c r="N21" s="34"/>
      <c r="O21" s="34"/>
      <c r="P21" s="34"/>
      <c r="Q21" s="34"/>
      <c r="R21" s="16">
        <f>SUM(F21:Q21)</f>
        <v>0</v>
      </c>
      <c r="S21" s="16">
        <f>SUM(R21/12)</f>
        <v>0</v>
      </c>
      <c r="T21" s="16"/>
      <c r="U21" s="34"/>
      <c r="V21" s="34"/>
      <c r="W21" s="34"/>
      <c r="X21" s="34"/>
      <c r="Y21" s="34"/>
      <c r="Z21" s="34"/>
      <c r="AA21" s="34"/>
      <c r="AB21" s="34"/>
      <c r="AC21" s="34"/>
      <c r="AD21" s="34"/>
      <c r="AE21" s="34"/>
      <c r="AF21" s="34"/>
      <c r="AG21" s="16">
        <f>SUM(U21:AF21)</f>
        <v>0</v>
      </c>
      <c r="AH21" s="16">
        <f>SUM(AG21/12)</f>
        <v>0</v>
      </c>
    </row>
    <row r="22" spans="1:34" ht="12.75" customHeight="1">
      <c r="B22" s="54"/>
      <c r="C22" s="54" t="s">
        <v>30</v>
      </c>
      <c r="D22" s="54"/>
      <c r="E22" s="12"/>
      <c r="F22" s="34"/>
      <c r="G22" s="34"/>
      <c r="H22" s="34"/>
      <c r="I22" s="34"/>
      <c r="J22" s="34"/>
      <c r="K22" s="34"/>
      <c r="L22" s="34"/>
      <c r="M22" s="34"/>
      <c r="N22" s="34"/>
      <c r="O22" s="34"/>
      <c r="P22" s="34"/>
      <c r="Q22" s="34"/>
      <c r="R22" s="16">
        <f>SUM(F22:Q22)</f>
        <v>0</v>
      </c>
      <c r="S22" s="16">
        <f t="shared" si="4"/>
        <v>0</v>
      </c>
      <c r="T22" s="16"/>
      <c r="U22" s="34"/>
      <c r="V22" s="34"/>
      <c r="W22" s="34"/>
      <c r="X22" s="34"/>
      <c r="Y22" s="34"/>
      <c r="Z22" s="34"/>
      <c r="AA22" s="34"/>
      <c r="AB22" s="34"/>
      <c r="AC22" s="34"/>
      <c r="AD22" s="34"/>
      <c r="AE22" s="34"/>
      <c r="AF22" s="34"/>
      <c r="AG22" s="16">
        <f t="shared" si="2"/>
        <v>0</v>
      </c>
      <c r="AH22" s="16">
        <f t="shared" si="6"/>
        <v>0</v>
      </c>
    </row>
    <row r="24" spans="1:34" ht="12.75" customHeight="1">
      <c r="A24" s="95" t="s">
        <v>31</v>
      </c>
      <c r="B24" s="2"/>
      <c r="C24" s="54"/>
      <c r="D24" s="54"/>
      <c r="E24" s="12"/>
      <c r="F24" s="18">
        <f>SUM(F25:F38)</f>
        <v>15750</v>
      </c>
      <c r="G24" s="18">
        <f t="shared" ref="G24:Q24" si="17">SUM(G25:G38)</f>
        <v>15750</v>
      </c>
      <c r="H24" s="18">
        <f t="shared" si="17"/>
        <v>15750</v>
      </c>
      <c r="I24" s="18">
        <f t="shared" si="17"/>
        <v>2950</v>
      </c>
      <c r="J24" s="18">
        <f t="shared" si="17"/>
        <v>2950</v>
      </c>
      <c r="K24" s="18">
        <f t="shared" si="17"/>
        <v>2950</v>
      </c>
      <c r="L24" s="18">
        <f t="shared" si="17"/>
        <v>2950</v>
      </c>
      <c r="M24" s="18">
        <f t="shared" si="17"/>
        <v>2950</v>
      </c>
      <c r="N24" s="18">
        <f t="shared" si="17"/>
        <v>2950</v>
      </c>
      <c r="O24" s="18">
        <f t="shared" si="17"/>
        <v>2950</v>
      </c>
      <c r="P24" s="18">
        <f t="shared" si="17"/>
        <v>2950</v>
      </c>
      <c r="Q24" s="18">
        <f t="shared" si="17"/>
        <v>2950</v>
      </c>
      <c r="R24" s="16">
        <f t="shared" ref="R24:R39" si="18">SUM(F24:Q24)</f>
        <v>73800</v>
      </c>
      <c r="S24" s="16">
        <f t="shared" si="4"/>
        <v>6150</v>
      </c>
      <c r="T24" s="18"/>
      <c r="U24" s="18">
        <f t="shared" ref="U24:AF24" si="19">SUM(U25:U38)</f>
        <v>1000</v>
      </c>
      <c r="V24" s="18">
        <f t="shared" si="19"/>
        <v>1000</v>
      </c>
      <c r="W24" s="18">
        <f t="shared" si="19"/>
        <v>1000</v>
      </c>
      <c r="X24" s="18">
        <f t="shared" si="19"/>
        <v>1000</v>
      </c>
      <c r="Y24" s="18">
        <f t="shared" si="19"/>
        <v>1000</v>
      </c>
      <c r="Z24" s="18">
        <f t="shared" si="19"/>
        <v>1000</v>
      </c>
      <c r="AA24" s="18">
        <f t="shared" si="19"/>
        <v>1000</v>
      </c>
      <c r="AB24" s="18">
        <f t="shared" si="19"/>
        <v>1000</v>
      </c>
      <c r="AC24" s="18">
        <f t="shared" si="19"/>
        <v>1000</v>
      </c>
      <c r="AD24" s="18">
        <f t="shared" si="19"/>
        <v>1000</v>
      </c>
      <c r="AE24" s="18">
        <f t="shared" si="19"/>
        <v>1000</v>
      </c>
      <c r="AF24" s="18">
        <f t="shared" si="19"/>
        <v>1000</v>
      </c>
      <c r="AG24" s="16">
        <f t="shared" ref="AG24:AG39" si="20">SUM(U24:AF24)</f>
        <v>12000</v>
      </c>
      <c r="AH24" s="16">
        <f t="shared" si="6"/>
        <v>1000</v>
      </c>
    </row>
    <row r="25" spans="1:34" ht="12.75" customHeight="1">
      <c r="A25" s="46"/>
      <c r="B25" s="96" t="s">
        <v>32</v>
      </c>
      <c r="C25" s="54"/>
      <c r="D25" s="54"/>
      <c r="E25" s="12"/>
      <c r="F25" s="34"/>
      <c r="G25" s="34"/>
      <c r="H25" s="34"/>
      <c r="I25" s="34"/>
      <c r="J25" s="34"/>
      <c r="K25" s="34"/>
      <c r="L25" s="34"/>
      <c r="M25" s="34"/>
      <c r="N25" s="34"/>
      <c r="O25" s="34"/>
      <c r="P25" s="34"/>
      <c r="Q25" s="34"/>
      <c r="R25" s="16">
        <f t="shared" si="18"/>
        <v>0</v>
      </c>
      <c r="S25" s="16">
        <f t="shared" si="4"/>
        <v>0</v>
      </c>
      <c r="T25" s="18"/>
      <c r="U25" s="34"/>
      <c r="V25" s="34"/>
      <c r="W25" s="34"/>
      <c r="X25" s="34"/>
      <c r="Y25" s="34"/>
      <c r="Z25" s="34"/>
      <c r="AA25" s="34"/>
      <c r="AB25" s="34"/>
      <c r="AC25" s="34"/>
      <c r="AD25" s="34"/>
      <c r="AE25" s="34"/>
      <c r="AF25" s="34"/>
      <c r="AG25" s="16">
        <f t="shared" si="20"/>
        <v>0</v>
      </c>
      <c r="AH25" s="16">
        <f t="shared" si="6"/>
        <v>0</v>
      </c>
    </row>
    <row r="26" spans="1:34" ht="12.75" customHeight="1">
      <c r="A26" s="46"/>
      <c r="B26" s="96"/>
      <c r="C26" s="54" t="s">
        <v>33</v>
      </c>
      <c r="D26" s="54"/>
      <c r="E26" s="12"/>
      <c r="F26" s="34">
        <v>7800</v>
      </c>
      <c r="G26" s="34">
        <f>F26</f>
        <v>7800</v>
      </c>
      <c r="H26" s="34">
        <f t="shared" ref="H26:Q26" si="21">G26</f>
        <v>7800</v>
      </c>
      <c r="I26" s="34">
        <v>0</v>
      </c>
      <c r="J26" s="34">
        <f t="shared" si="21"/>
        <v>0</v>
      </c>
      <c r="K26" s="34">
        <f t="shared" si="21"/>
        <v>0</v>
      </c>
      <c r="L26" s="34">
        <f t="shared" si="21"/>
        <v>0</v>
      </c>
      <c r="M26" s="34">
        <f t="shared" si="21"/>
        <v>0</v>
      </c>
      <c r="N26" s="34">
        <f t="shared" si="21"/>
        <v>0</v>
      </c>
      <c r="O26" s="34">
        <f t="shared" si="21"/>
        <v>0</v>
      </c>
      <c r="P26" s="34">
        <f t="shared" si="21"/>
        <v>0</v>
      </c>
      <c r="Q26" s="34">
        <f t="shared" si="21"/>
        <v>0</v>
      </c>
      <c r="R26" s="16"/>
      <c r="S26" s="16"/>
      <c r="T26" s="18"/>
      <c r="U26" s="34">
        <v>0</v>
      </c>
      <c r="V26" s="34">
        <f>U26</f>
        <v>0</v>
      </c>
      <c r="W26" s="34">
        <f t="shared" ref="W26:AF26" si="22">V26</f>
        <v>0</v>
      </c>
      <c r="X26" s="34">
        <f t="shared" si="22"/>
        <v>0</v>
      </c>
      <c r="Y26" s="34">
        <f t="shared" si="22"/>
        <v>0</v>
      </c>
      <c r="Z26" s="34">
        <f t="shared" si="22"/>
        <v>0</v>
      </c>
      <c r="AA26" s="34">
        <f t="shared" si="22"/>
        <v>0</v>
      </c>
      <c r="AB26" s="34">
        <f t="shared" si="22"/>
        <v>0</v>
      </c>
      <c r="AC26" s="34">
        <f t="shared" si="22"/>
        <v>0</v>
      </c>
      <c r="AD26" s="34">
        <f t="shared" si="22"/>
        <v>0</v>
      </c>
      <c r="AE26" s="34">
        <f t="shared" si="22"/>
        <v>0</v>
      </c>
      <c r="AF26" s="34">
        <f t="shared" si="22"/>
        <v>0</v>
      </c>
      <c r="AG26" s="16"/>
      <c r="AH26" s="16"/>
    </row>
    <row r="27" spans="1:34" ht="12.75" customHeight="1">
      <c r="A27" s="46"/>
      <c r="B27" s="96"/>
      <c r="C27" s="54" t="s">
        <v>34</v>
      </c>
      <c r="D27" s="54"/>
      <c r="E27" s="12"/>
      <c r="F27" s="34">
        <v>700</v>
      </c>
      <c r="G27" s="34">
        <f>F27</f>
        <v>700</v>
      </c>
      <c r="H27" s="34">
        <f t="shared" ref="H27:Q27" si="23">G27</f>
        <v>700</v>
      </c>
      <c r="I27" s="34">
        <f t="shared" si="23"/>
        <v>700</v>
      </c>
      <c r="J27" s="34">
        <f t="shared" si="23"/>
        <v>700</v>
      </c>
      <c r="K27" s="34">
        <f t="shared" si="23"/>
        <v>700</v>
      </c>
      <c r="L27" s="34">
        <f t="shared" si="23"/>
        <v>700</v>
      </c>
      <c r="M27" s="34">
        <f t="shared" si="23"/>
        <v>700</v>
      </c>
      <c r="N27" s="34">
        <f t="shared" si="23"/>
        <v>700</v>
      </c>
      <c r="O27" s="34">
        <f t="shared" si="23"/>
        <v>700</v>
      </c>
      <c r="P27" s="34">
        <f t="shared" si="23"/>
        <v>700</v>
      </c>
      <c r="Q27" s="34">
        <f t="shared" si="23"/>
        <v>700</v>
      </c>
      <c r="R27" s="16"/>
      <c r="S27" s="16"/>
      <c r="T27" s="18"/>
      <c r="U27" s="34"/>
      <c r="V27" s="34"/>
      <c r="W27" s="34"/>
      <c r="X27" s="34"/>
      <c r="Y27" s="34"/>
      <c r="Z27" s="34"/>
      <c r="AA27" s="34"/>
      <c r="AB27" s="34"/>
      <c r="AC27" s="34"/>
      <c r="AD27" s="34"/>
      <c r="AE27" s="34"/>
      <c r="AF27" s="34"/>
      <c r="AG27" s="16"/>
      <c r="AH27" s="16"/>
    </row>
    <row r="28" spans="1:34" ht="12.75" customHeight="1">
      <c r="A28" s="46"/>
      <c r="B28" s="96"/>
      <c r="C28" s="54" t="s">
        <v>35</v>
      </c>
      <c r="D28" s="54"/>
      <c r="E28" s="12"/>
      <c r="F28" s="34">
        <v>50</v>
      </c>
      <c r="G28" s="34">
        <f>F28</f>
        <v>50</v>
      </c>
      <c r="H28" s="34">
        <f t="shared" ref="H28:Q28" si="24">G28</f>
        <v>50</v>
      </c>
      <c r="I28" s="34">
        <f t="shared" si="24"/>
        <v>50</v>
      </c>
      <c r="J28" s="34">
        <f t="shared" si="24"/>
        <v>50</v>
      </c>
      <c r="K28" s="34">
        <f t="shared" si="24"/>
        <v>50</v>
      </c>
      <c r="L28" s="34">
        <f t="shared" si="24"/>
        <v>50</v>
      </c>
      <c r="M28" s="34">
        <f t="shared" si="24"/>
        <v>50</v>
      </c>
      <c r="N28" s="34">
        <f t="shared" si="24"/>
        <v>50</v>
      </c>
      <c r="O28" s="34">
        <f t="shared" si="24"/>
        <v>50</v>
      </c>
      <c r="P28" s="34">
        <f t="shared" si="24"/>
        <v>50</v>
      </c>
      <c r="Q28" s="34">
        <f t="shared" si="24"/>
        <v>50</v>
      </c>
      <c r="R28" s="16"/>
      <c r="S28" s="16"/>
      <c r="T28" s="18"/>
      <c r="U28" s="34"/>
      <c r="V28" s="34"/>
      <c r="W28" s="34"/>
      <c r="X28" s="34"/>
      <c r="Y28" s="34"/>
      <c r="Z28" s="34"/>
      <c r="AA28" s="34"/>
      <c r="AB28" s="34"/>
      <c r="AC28" s="34"/>
      <c r="AD28" s="34"/>
      <c r="AE28" s="34"/>
      <c r="AF28" s="34"/>
      <c r="AG28" s="16"/>
      <c r="AH28" s="16"/>
    </row>
    <row r="29" spans="1:34" ht="12.75" customHeight="1">
      <c r="A29" s="46"/>
      <c r="B29" s="96"/>
      <c r="C29" s="54"/>
      <c r="D29" s="54"/>
      <c r="E29" s="12"/>
      <c r="F29" s="34"/>
      <c r="G29" s="34"/>
      <c r="H29" s="34"/>
      <c r="I29" s="34"/>
      <c r="J29" s="34"/>
      <c r="K29" s="34"/>
      <c r="L29" s="34"/>
      <c r="M29" s="34"/>
      <c r="N29" s="34"/>
      <c r="O29" s="34"/>
      <c r="P29" s="34"/>
      <c r="Q29" s="34"/>
      <c r="R29" s="16"/>
      <c r="S29" s="16"/>
      <c r="T29" s="18"/>
      <c r="U29" s="34"/>
      <c r="V29" s="34"/>
      <c r="W29" s="34"/>
      <c r="X29" s="34"/>
      <c r="Y29" s="34"/>
      <c r="Z29" s="34"/>
      <c r="AA29" s="34"/>
      <c r="AB29" s="34"/>
      <c r="AC29" s="34"/>
      <c r="AD29" s="34"/>
      <c r="AE29" s="34"/>
      <c r="AF29" s="34"/>
      <c r="AG29" s="16"/>
      <c r="AH29" s="16"/>
    </row>
    <row r="30" spans="1:34" ht="12.75" customHeight="1">
      <c r="A30" s="46"/>
      <c r="B30" s="96" t="s">
        <v>36</v>
      </c>
      <c r="C30" s="54"/>
      <c r="D30" s="54"/>
      <c r="E30" s="12"/>
      <c r="F30" s="34">
        <v>0</v>
      </c>
      <c r="G30" s="34">
        <v>0</v>
      </c>
      <c r="H30" s="34">
        <v>0</v>
      </c>
      <c r="I30" s="34">
        <v>0</v>
      </c>
      <c r="J30" s="34">
        <v>0</v>
      </c>
      <c r="K30" s="34">
        <v>0</v>
      </c>
      <c r="L30" s="34">
        <v>0</v>
      </c>
      <c r="M30" s="34">
        <v>0</v>
      </c>
      <c r="N30" s="34">
        <v>0</v>
      </c>
      <c r="O30" s="34">
        <v>0</v>
      </c>
      <c r="P30" s="34">
        <v>0</v>
      </c>
      <c r="Q30" s="34">
        <v>0</v>
      </c>
      <c r="R30" s="16">
        <f t="shared" si="18"/>
        <v>0</v>
      </c>
      <c r="S30" s="16">
        <f t="shared" si="4"/>
        <v>0</v>
      </c>
      <c r="T30" s="18"/>
      <c r="U30" s="34"/>
      <c r="V30" s="34"/>
      <c r="W30" s="34"/>
      <c r="X30" s="34"/>
      <c r="Y30" s="34"/>
      <c r="Z30" s="34"/>
      <c r="AA30" s="34"/>
      <c r="AB30" s="34"/>
      <c r="AC30" s="34"/>
      <c r="AD30" s="34"/>
      <c r="AE30" s="34"/>
      <c r="AF30" s="34"/>
      <c r="AG30" s="16">
        <f t="shared" si="20"/>
        <v>0</v>
      </c>
      <c r="AH30" s="16">
        <f t="shared" si="6"/>
        <v>0</v>
      </c>
    </row>
    <row r="31" spans="1:34" ht="12.75" customHeight="1">
      <c r="A31" s="46"/>
      <c r="B31" s="96"/>
      <c r="C31" s="54" t="s">
        <v>37</v>
      </c>
      <c r="D31" s="54"/>
      <c r="E31" s="12"/>
      <c r="F31" s="34">
        <v>5000</v>
      </c>
      <c r="G31" s="34">
        <f>F31</f>
        <v>5000</v>
      </c>
      <c r="H31" s="34">
        <f>G31</f>
        <v>5000</v>
      </c>
      <c r="I31" s="34">
        <v>0</v>
      </c>
      <c r="J31" s="34">
        <v>0</v>
      </c>
      <c r="K31" s="34">
        <v>0</v>
      </c>
      <c r="L31" s="34">
        <v>0</v>
      </c>
      <c r="M31" s="34">
        <v>0</v>
      </c>
      <c r="N31" s="34">
        <v>0</v>
      </c>
      <c r="O31" s="34">
        <v>0</v>
      </c>
      <c r="P31" s="34">
        <v>0</v>
      </c>
      <c r="Q31" s="34">
        <v>0</v>
      </c>
      <c r="R31" s="16"/>
      <c r="S31" s="16"/>
      <c r="T31" s="18"/>
      <c r="U31" s="34">
        <v>0</v>
      </c>
      <c r="V31" s="34">
        <f>U31</f>
        <v>0</v>
      </c>
      <c r="W31" s="34">
        <f t="shared" ref="W31:AF31" si="25">V31</f>
        <v>0</v>
      </c>
      <c r="X31" s="34">
        <f t="shared" si="25"/>
        <v>0</v>
      </c>
      <c r="Y31" s="34">
        <f t="shared" si="25"/>
        <v>0</v>
      </c>
      <c r="Z31" s="34">
        <f t="shared" si="25"/>
        <v>0</v>
      </c>
      <c r="AA31" s="34">
        <f t="shared" si="25"/>
        <v>0</v>
      </c>
      <c r="AB31" s="34">
        <f t="shared" si="25"/>
        <v>0</v>
      </c>
      <c r="AC31" s="34">
        <f t="shared" si="25"/>
        <v>0</v>
      </c>
      <c r="AD31" s="34">
        <f t="shared" si="25"/>
        <v>0</v>
      </c>
      <c r="AE31" s="34">
        <f t="shared" si="25"/>
        <v>0</v>
      </c>
      <c r="AF31" s="34">
        <f t="shared" si="25"/>
        <v>0</v>
      </c>
      <c r="AG31" s="16"/>
      <c r="AH31" s="16"/>
    </row>
    <row r="32" spans="1:34" ht="12.75" customHeight="1">
      <c r="A32" s="46"/>
      <c r="B32" s="96"/>
      <c r="C32" s="54" t="s">
        <v>38</v>
      </c>
      <c r="D32" s="54"/>
      <c r="E32" s="12"/>
      <c r="F32" s="34"/>
      <c r="G32" s="34"/>
      <c r="H32" s="34"/>
      <c r="I32" s="34"/>
      <c r="J32" s="34"/>
      <c r="K32" s="34"/>
      <c r="L32" s="34"/>
      <c r="M32" s="34"/>
      <c r="N32" s="34"/>
      <c r="O32" s="34"/>
      <c r="P32" s="34"/>
      <c r="Q32" s="34"/>
      <c r="R32" s="16"/>
      <c r="S32" s="16"/>
      <c r="T32" s="18"/>
      <c r="U32" s="34"/>
      <c r="V32" s="34"/>
      <c r="W32" s="34"/>
      <c r="X32" s="34"/>
      <c r="Y32" s="34"/>
      <c r="Z32" s="34"/>
      <c r="AA32" s="34"/>
      <c r="AB32" s="34"/>
      <c r="AC32" s="34"/>
      <c r="AD32" s="34"/>
      <c r="AE32" s="34"/>
      <c r="AF32" s="34"/>
      <c r="AG32" s="16"/>
      <c r="AH32" s="16"/>
    </row>
    <row r="33" spans="1:34" ht="12.75" customHeight="1">
      <c r="A33" s="46"/>
      <c r="B33" s="96"/>
      <c r="C33" s="54" t="s">
        <v>39</v>
      </c>
      <c r="D33" s="54"/>
      <c r="E33" s="12"/>
      <c r="F33" s="34">
        <v>1000</v>
      </c>
      <c r="G33" s="34">
        <f>F33</f>
        <v>1000</v>
      </c>
      <c r="H33" s="34">
        <f t="shared" ref="H33:Q33" si="26">G33</f>
        <v>1000</v>
      </c>
      <c r="I33" s="34">
        <f t="shared" si="26"/>
        <v>1000</v>
      </c>
      <c r="J33" s="34">
        <f t="shared" si="26"/>
        <v>1000</v>
      </c>
      <c r="K33" s="34">
        <f t="shared" si="26"/>
        <v>1000</v>
      </c>
      <c r="L33" s="34">
        <f t="shared" si="26"/>
        <v>1000</v>
      </c>
      <c r="M33" s="34">
        <f t="shared" si="26"/>
        <v>1000</v>
      </c>
      <c r="N33" s="34">
        <f t="shared" si="26"/>
        <v>1000</v>
      </c>
      <c r="O33" s="34">
        <f t="shared" si="26"/>
        <v>1000</v>
      </c>
      <c r="P33" s="34">
        <f t="shared" si="26"/>
        <v>1000</v>
      </c>
      <c r="Q33" s="34">
        <f t="shared" si="26"/>
        <v>1000</v>
      </c>
      <c r="R33" s="16"/>
      <c r="S33" s="16"/>
      <c r="T33" s="18"/>
      <c r="U33" s="34"/>
      <c r="V33" s="34"/>
      <c r="W33" s="34"/>
      <c r="X33" s="34"/>
      <c r="Y33" s="34"/>
      <c r="Z33" s="34"/>
      <c r="AA33" s="34"/>
      <c r="AB33" s="34"/>
      <c r="AC33" s="34"/>
      <c r="AD33" s="34"/>
      <c r="AE33" s="34"/>
      <c r="AF33" s="34"/>
      <c r="AG33" s="16"/>
      <c r="AH33" s="16"/>
    </row>
    <row r="34" spans="1:34" ht="12.75" customHeight="1">
      <c r="A34" s="46"/>
      <c r="B34" s="96"/>
      <c r="C34" s="54" t="s">
        <v>40</v>
      </c>
      <c r="D34" s="54"/>
      <c r="E34" s="12"/>
      <c r="F34" s="34">
        <v>200</v>
      </c>
      <c r="G34" s="34">
        <f>F34</f>
        <v>200</v>
      </c>
      <c r="H34" s="34">
        <f t="shared" ref="H34:Q34" si="27">G34</f>
        <v>200</v>
      </c>
      <c r="I34" s="34">
        <f t="shared" si="27"/>
        <v>200</v>
      </c>
      <c r="J34" s="34">
        <f t="shared" si="27"/>
        <v>200</v>
      </c>
      <c r="K34" s="34">
        <f t="shared" si="27"/>
        <v>200</v>
      </c>
      <c r="L34" s="34">
        <f t="shared" si="27"/>
        <v>200</v>
      </c>
      <c r="M34" s="34">
        <f t="shared" si="27"/>
        <v>200</v>
      </c>
      <c r="N34" s="34">
        <f t="shared" si="27"/>
        <v>200</v>
      </c>
      <c r="O34" s="34">
        <f t="shared" si="27"/>
        <v>200</v>
      </c>
      <c r="P34" s="34">
        <f t="shared" si="27"/>
        <v>200</v>
      </c>
      <c r="Q34" s="34">
        <f t="shared" si="27"/>
        <v>200</v>
      </c>
      <c r="R34" s="16"/>
      <c r="S34" s="16"/>
      <c r="T34" s="18"/>
      <c r="U34" s="34"/>
      <c r="V34" s="34"/>
      <c r="W34" s="34"/>
      <c r="X34" s="34"/>
      <c r="Y34" s="34"/>
      <c r="Z34" s="34"/>
      <c r="AA34" s="34"/>
      <c r="AB34" s="34"/>
      <c r="AC34" s="34"/>
      <c r="AD34" s="34"/>
      <c r="AE34" s="34"/>
      <c r="AF34" s="34"/>
      <c r="AG34" s="16"/>
      <c r="AH34" s="16"/>
    </row>
    <row r="35" spans="1:34" ht="12.75" customHeight="1">
      <c r="A35" s="46"/>
      <c r="B35" s="96"/>
      <c r="C35" s="54" t="s">
        <v>41</v>
      </c>
      <c r="D35" s="54"/>
      <c r="E35" s="12"/>
      <c r="F35" s="34">
        <v>1000</v>
      </c>
      <c r="G35" s="34">
        <f>F35</f>
        <v>1000</v>
      </c>
      <c r="H35" s="34">
        <f t="shared" ref="H35:Q35" si="28">G35</f>
        <v>1000</v>
      </c>
      <c r="I35" s="34">
        <f t="shared" si="28"/>
        <v>1000</v>
      </c>
      <c r="J35" s="34">
        <f t="shared" si="28"/>
        <v>1000</v>
      </c>
      <c r="K35" s="34">
        <f t="shared" si="28"/>
        <v>1000</v>
      </c>
      <c r="L35" s="34">
        <f t="shared" si="28"/>
        <v>1000</v>
      </c>
      <c r="M35" s="34">
        <f t="shared" si="28"/>
        <v>1000</v>
      </c>
      <c r="N35" s="34">
        <f t="shared" si="28"/>
        <v>1000</v>
      </c>
      <c r="O35" s="34">
        <f t="shared" si="28"/>
        <v>1000</v>
      </c>
      <c r="P35" s="34">
        <f t="shared" si="28"/>
        <v>1000</v>
      </c>
      <c r="Q35" s="34">
        <f t="shared" si="28"/>
        <v>1000</v>
      </c>
      <c r="R35" s="16"/>
      <c r="S35" s="16"/>
      <c r="T35" s="18"/>
      <c r="U35" s="34">
        <v>1000</v>
      </c>
      <c r="V35" s="34">
        <f>U35</f>
        <v>1000</v>
      </c>
      <c r="W35" s="34">
        <f t="shared" ref="W35:AF35" si="29">V35</f>
        <v>1000</v>
      </c>
      <c r="X35" s="34">
        <f t="shared" si="29"/>
        <v>1000</v>
      </c>
      <c r="Y35" s="34">
        <f t="shared" si="29"/>
        <v>1000</v>
      </c>
      <c r="Z35" s="34">
        <f t="shared" si="29"/>
        <v>1000</v>
      </c>
      <c r="AA35" s="34">
        <f t="shared" si="29"/>
        <v>1000</v>
      </c>
      <c r="AB35" s="34">
        <f t="shared" si="29"/>
        <v>1000</v>
      </c>
      <c r="AC35" s="34">
        <f t="shared" si="29"/>
        <v>1000</v>
      </c>
      <c r="AD35" s="34">
        <f t="shared" si="29"/>
        <v>1000</v>
      </c>
      <c r="AE35" s="34">
        <f t="shared" si="29"/>
        <v>1000</v>
      </c>
      <c r="AF35" s="34">
        <f t="shared" si="29"/>
        <v>1000</v>
      </c>
      <c r="AG35" s="16"/>
      <c r="AH35" s="16"/>
    </row>
    <row r="36" spans="1:34" ht="12.75" customHeight="1">
      <c r="A36" s="46"/>
      <c r="B36" s="96"/>
      <c r="C36" s="54"/>
      <c r="D36" s="54"/>
      <c r="E36" s="12"/>
      <c r="F36" s="34"/>
      <c r="G36" s="34"/>
      <c r="H36" s="34"/>
      <c r="I36" s="34"/>
      <c r="J36" s="34"/>
      <c r="K36" s="34"/>
      <c r="L36" s="34"/>
      <c r="M36" s="34"/>
      <c r="N36" s="34"/>
      <c r="O36" s="34"/>
      <c r="P36" s="34"/>
      <c r="Q36" s="34"/>
      <c r="R36" s="16"/>
      <c r="S36" s="16"/>
      <c r="T36" s="18"/>
      <c r="U36" s="34"/>
      <c r="V36" s="34"/>
      <c r="W36" s="34"/>
      <c r="X36" s="34"/>
      <c r="Y36" s="34"/>
      <c r="Z36" s="34"/>
      <c r="AA36" s="34"/>
      <c r="AB36" s="34"/>
      <c r="AC36" s="34"/>
      <c r="AD36" s="34"/>
      <c r="AE36" s="34"/>
      <c r="AF36" s="34"/>
      <c r="AG36" s="16"/>
      <c r="AH36" s="16"/>
    </row>
    <row r="37" spans="1:34" ht="12.75" customHeight="1">
      <c r="A37" s="46"/>
      <c r="B37" s="96" t="s">
        <v>42</v>
      </c>
      <c r="C37" s="54"/>
      <c r="D37" s="54"/>
      <c r="E37" s="12"/>
      <c r="F37" s="34"/>
      <c r="G37" s="34"/>
      <c r="H37" s="34"/>
      <c r="I37" s="34"/>
      <c r="J37" s="34"/>
      <c r="K37" s="34"/>
      <c r="L37" s="34"/>
      <c r="M37" s="34"/>
      <c r="N37" s="34"/>
      <c r="O37" s="34"/>
      <c r="P37" s="34"/>
      <c r="Q37" s="34"/>
      <c r="R37" s="16">
        <f t="shared" si="18"/>
        <v>0</v>
      </c>
      <c r="S37" s="16">
        <f t="shared" si="4"/>
        <v>0</v>
      </c>
      <c r="T37" s="18"/>
      <c r="U37" s="34"/>
      <c r="V37" s="34"/>
      <c r="W37" s="34"/>
      <c r="X37" s="34"/>
      <c r="Y37" s="34"/>
      <c r="Z37" s="34"/>
      <c r="AA37" s="34"/>
      <c r="AB37" s="34"/>
      <c r="AC37" s="34"/>
      <c r="AD37" s="34"/>
      <c r="AE37" s="34"/>
      <c r="AF37" s="34"/>
      <c r="AG37" s="16">
        <f t="shared" si="20"/>
        <v>0</v>
      </c>
      <c r="AH37" s="16">
        <f t="shared" si="6"/>
        <v>0</v>
      </c>
    </row>
    <row r="38" spans="1:34" ht="12.75" customHeight="1">
      <c r="A38" s="46"/>
      <c r="B38" s="105" t="str">
        <f>CONCATENATE("Alv ",D38*100,"% ostot")</f>
        <v>Alv 10% ostot</v>
      </c>
      <c r="C38" s="107"/>
      <c r="D38" s="106">
        <v>0.1</v>
      </c>
      <c r="E38" s="12"/>
      <c r="F38" s="34"/>
      <c r="G38" s="34"/>
      <c r="H38" s="34"/>
      <c r="I38" s="34"/>
      <c r="J38" s="34"/>
      <c r="K38" s="34"/>
      <c r="L38" s="34"/>
      <c r="M38" s="34"/>
      <c r="N38" s="34"/>
      <c r="O38" s="34"/>
      <c r="P38" s="34"/>
      <c r="Q38" s="34"/>
      <c r="R38" s="16">
        <f t="shared" si="18"/>
        <v>0</v>
      </c>
      <c r="S38" s="16">
        <f>SUM(R38/12)</f>
        <v>0</v>
      </c>
      <c r="T38" s="18"/>
      <c r="U38" s="34"/>
      <c r="V38" s="34"/>
      <c r="W38" s="34"/>
      <c r="X38" s="34"/>
      <c r="Y38" s="34"/>
      <c r="Z38" s="34"/>
      <c r="AA38" s="34"/>
      <c r="AB38" s="34"/>
      <c r="AC38" s="34"/>
      <c r="AD38" s="34"/>
      <c r="AE38" s="34"/>
      <c r="AF38" s="34"/>
      <c r="AG38" s="16">
        <f t="shared" si="20"/>
        <v>0</v>
      </c>
      <c r="AH38" s="16"/>
    </row>
    <row r="39" spans="1:34" ht="12.75" customHeight="1">
      <c r="A39" s="95" t="s">
        <v>43</v>
      </c>
      <c r="B39" s="2"/>
      <c r="C39" s="54"/>
      <c r="D39" s="54"/>
      <c r="E39" s="12"/>
      <c r="F39" s="18">
        <f>F8-F24</f>
        <v>-14750</v>
      </c>
      <c r="G39" s="18">
        <f t="shared" ref="G39:Q39" si="30">G8-G24</f>
        <v>-13750</v>
      </c>
      <c r="H39" s="18">
        <f t="shared" si="30"/>
        <v>-12750</v>
      </c>
      <c r="I39" s="18">
        <f t="shared" si="30"/>
        <v>1050</v>
      </c>
      <c r="J39" s="18">
        <f t="shared" si="30"/>
        <v>2050</v>
      </c>
      <c r="K39" s="18">
        <f t="shared" si="30"/>
        <v>3050</v>
      </c>
      <c r="L39" s="18">
        <f t="shared" si="30"/>
        <v>4050</v>
      </c>
      <c r="M39" s="18">
        <f t="shared" si="30"/>
        <v>5050</v>
      </c>
      <c r="N39" s="18">
        <f t="shared" si="30"/>
        <v>6050</v>
      </c>
      <c r="O39" s="18">
        <f t="shared" si="30"/>
        <v>7050</v>
      </c>
      <c r="P39" s="18">
        <f t="shared" si="30"/>
        <v>7050</v>
      </c>
      <c r="Q39" s="18">
        <f t="shared" si="30"/>
        <v>7050</v>
      </c>
      <c r="R39" s="16">
        <f t="shared" si="18"/>
        <v>1200</v>
      </c>
      <c r="S39" s="16">
        <f t="shared" si="4"/>
        <v>100</v>
      </c>
      <c r="T39" s="18"/>
      <c r="U39" s="18">
        <f>U8-U24</f>
        <v>13500</v>
      </c>
      <c r="V39" s="18">
        <f t="shared" ref="V39:AF39" si="31">V8-V24</f>
        <v>14500</v>
      </c>
      <c r="W39" s="18">
        <f t="shared" si="31"/>
        <v>15500</v>
      </c>
      <c r="X39" s="18">
        <f t="shared" si="31"/>
        <v>16500</v>
      </c>
      <c r="Y39" s="18">
        <f t="shared" si="31"/>
        <v>17500</v>
      </c>
      <c r="Z39" s="18">
        <f t="shared" si="31"/>
        <v>18500</v>
      </c>
      <c r="AA39" s="18">
        <f t="shared" si="31"/>
        <v>19500</v>
      </c>
      <c r="AB39" s="18">
        <f t="shared" si="31"/>
        <v>20500</v>
      </c>
      <c r="AC39" s="18">
        <f t="shared" si="31"/>
        <v>21500</v>
      </c>
      <c r="AD39" s="18">
        <f t="shared" si="31"/>
        <v>22500</v>
      </c>
      <c r="AE39" s="18">
        <f t="shared" si="31"/>
        <v>23500</v>
      </c>
      <c r="AF39" s="18">
        <f t="shared" si="31"/>
        <v>24500</v>
      </c>
      <c r="AG39" s="16">
        <f t="shared" si="20"/>
        <v>228000</v>
      </c>
      <c r="AH39" s="16">
        <f t="shared" si="6"/>
        <v>19000</v>
      </c>
    </row>
    <row r="40" spans="1:34" ht="12.75" customHeight="1">
      <c r="A40" s="97" t="s">
        <v>44</v>
      </c>
      <c r="B40" s="2"/>
      <c r="C40" s="54"/>
      <c r="D40" s="54"/>
      <c r="E40" s="12"/>
      <c r="F40" s="97">
        <f>IF(F8=0,"",F39/F8)</f>
        <v>-14.75</v>
      </c>
      <c r="G40" s="97">
        <f>IF(G8=0,"",G39/G8)</f>
        <v>-6.875</v>
      </c>
      <c r="H40" s="97">
        <f>IF(H8=0,"",H39/H8)</f>
        <v>-4.25</v>
      </c>
      <c r="I40" s="97">
        <f>IF(I8=0,"",I39/I8)</f>
        <v>0.26250000000000001</v>
      </c>
      <c r="J40" s="97">
        <f>IF(J8=0,"",J39/J8)</f>
        <v>0.41</v>
      </c>
      <c r="K40" s="97">
        <f>IF(K8=0,"",K39/K8)</f>
        <v>0.5083333333333333</v>
      </c>
      <c r="L40" s="97">
        <f>IF(L8=0,"",L39/L8)</f>
        <v>0.57857142857142863</v>
      </c>
      <c r="M40" s="97">
        <f>IF(M8=0,"",M39/M8)</f>
        <v>0.63124999999999998</v>
      </c>
      <c r="N40" s="97">
        <f>IF(N8=0,"",N39/N8)</f>
        <v>0.67222222222222228</v>
      </c>
      <c r="O40" s="97">
        <f>IF(O8=0,"",O39/O8)</f>
        <v>0.70499999999999996</v>
      </c>
      <c r="P40" s="97">
        <f>IF(P8=0,"",P39/P8)</f>
        <v>0.70499999999999996</v>
      </c>
      <c r="Q40" s="97">
        <f>IF(Q8=0,"",Q39/Q8)</f>
        <v>0.70499999999999996</v>
      </c>
      <c r="R40" s="18"/>
      <c r="S40" s="18"/>
      <c r="T40" s="18"/>
      <c r="U40" s="97">
        <f>IF(U8=0,"",U39/U8)</f>
        <v>0.93103448275862066</v>
      </c>
      <c r="V40" s="97">
        <f>IF(V8=0,"",V39/V8)</f>
        <v>0.93548387096774188</v>
      </c>
      <c r="W40" s="97">
        <f>IF(W8=0,"",W39/W8)</f>
        <v>0.93939393939393945</v>
      </c>
      <c r="X40" s="97">
        <f>IF(X8=0,"",X39/X8)</f>
        <v>0.94285714285714284</v>
      </c>
      <c r="Y40" s="97">
        <f>IF(Y8=0,"",Y39/Y8)</f>
        <v>0.94594594594594594</v>
      </c>
      <c r="Z40" s="97">
        <f>IF(Z8=0,"",Z39/Z8)</f>
        <v>0.94871794871794868</v>
      </c>
      <c r="AA40" s="97">
        <f>IF(AA8=0,"",AA39/AA8)</f>
        <v>0.95121951219512191</v>
      </c>
      <c r="AB40" s="97">
        <f>IF(AB8=0,"",AB39/AB8)</f>
        <v>0.95348837209302328</v>
      </c>
      <c r="AC40" s="97">
        <f>IF(AC8=0,"",AC39/AC8)</f>
        <v>0.9555555555555556</v>
      </c>
      <c r="AD40" s="97">
        <f>IF(AD8=0,"",AD39/AD8)</f>
        <v>0.95744680851063835</v>
      </c>
      <c r="AE40" s="97">
        <f>IF(AE8=0,"",AE39/AE8)</f>
        <v>0.95918367346938771</v>
      </c>
      <c r="AF40" s="97">
        <f>IF(AF8=0,"",AF39/AF8)</f>
        <v>0.96078431372549022</v>
      </c>
      <c r="AG40" s="18"/>
      <c r="AH40" s="18"/>
    </row>
    <row r="41" spans="1:34" ht="12.75" customHeight="1">
      <c r="A41" s="46"/>
      <c r="B41" s="55"/>
      <c r="C41" s="54"/>
      <c r="D41" s="54"/>
      <c r="E41" s="12"/>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row>
    <row r="42" spans="1:34" ht="10.5" customHeight="1" outlineLevel="1">
      <c r="A42" s="86" t="s">
        <v>45</v>
      </c>
      <c r="B42" s="2"/>
      <c r="C42" s="55"/>
      <c r="D42" s="54"/>
      <c r="E42" s="12"/>
      <c r="F42" s="18">
        <f>SUM(F43:F44)</f>
        <v>0</v>
      </c>
      <c r="G42" s="18">
        <f t="shared" ref="G42:Q42" si="32">SUM(G43:G44)</f>
        <v>0</v>
      </c>
      <c r="H42" s="18">
        <f t="shared" si="32"/>
        <v>0</v>
      </c>
      <c r="I42" s="18">
        <f t="shared" si="32"/>
        <v>0</v>
      </c>
      <c r="J42" s="18">
        <f t="shared" si="32"/>
        <v>0</v>
      </c>
      <c r="K42" s="18">
        <f t="shared" si="32"/>
        <v>0</v>
      </c>
      <c r="L42" s="18">
        <f t="shared" si="32"/>
        <v>0</v>
      </c>
      <c r="M42" s="18">
        <f t="shared" si="32"/>
        <v>0</v>
      </c>
      <c r="N42" s="18">
        <f t="shared" si="32"/>
        <v>0</v>
      </c>
      <c r="O42" s="18">
        <f t="shared" si="32"/>
        <v>0</v>
      </c>
      <c r="P42" s="18">
        <f t="shared" si="32"/>
        <v>0</v>
      </c>
      <c r="Q42" s="18">
        <f t="shared" si="32"/>
        <v>0</v>
      </c>
      <c r="R42" s="16">
        <f>SUM(F42:Q42)</f>
        <v>0</v>
      </c>
      <c r="S42" s="16">
        <f>SUM(R42/12)</f>
        <v>0</v>
      </c>
      <c r="T42" s="16"/>
      <c r="U42" s="18">
        <f t="shared" ref="U42:AF42" si="33">SUM(U43:U44)</f>
        <v>0</v>
      </c>
      <c r="V42" s="18">
        <f t="shared" si="33"/>
        <v>0</v>
      </c>
      <c r="W42" s="18">
        <f t="shared" si="33"/>
        <v>0</v>
      </c>
      <c r="X42" s="18">
        <f t="shared" si="33"/>
        <v>0</v>
      </c>
      <c r="Y42" s="18">
        <f t="shared" si="33"/>
        <v>0</v>
      </c>
      <c r="Z42" s="18">
        <f t="shared" si="33"/>
        <v>0</v>
      </c>
      <c r="AA42" s="18">
        <f t="shared" si="33"/>
        <v>0</v>
      </c>
      <c r="AB42" s="18">
        <f t="shared" si="33"/>
        <v>0</v>
      </c>
      <c r="AC42" s="18">
        <f t="shared" si="33"/>
        <v>0</v>
      </c>
      <c r="AD42" s="18">
        <f t="shared" si="33"/>
        <v>0</v>
      </c>
      <c r="AE42" s="18">
        <f t="shared" si="33"/>
        <v>0</v>
      </c>
      <c r="AF42" s="18">
        <f t="shared" si="33"/>
        <v>0</v>
      </c>
      <c r="AG42" s="16">
        <f>SUM(U42:AF42)</f>
        <v>0</v>
      </c>
      <c r="AH42" s="16">
        <f>SUM(AG42/12)</f>
        <v>0</v>
      </c>
    </row>
    <row r="43" spans="1:34" ht="10.5" customHeight="1" outlineLevel="1">
      <c r="B43" s="55"/>
      <c r="C43" s="54" t="s">
        <v>46</v>
      </c>
      <c r="D43" s="54"/>
      <c r="E43" s="12"/>
      <c r="F43" s="34"/>
      <c r="G43" s="34"/>
      <c r="H43" s="34"/>
      <c r="I43" s="34"/>
      <c r="J43" s="34"/>
      <c r="K43" s="34"/>
      <c r="L43" s="34"/>
      <c r="M43" s="34"/>
      <c r="N43" s="34"/>
      <c r="O43" s="34"/>
      <c r="P43" s="34"/>
      <c r="Q43" s="34"/>
      <c r="R43" s="16">
        <f>SUM(F43:Q43)</f>
        <v>0</v>
      </c>
      <c r="S43" s="16">
        <f>R43/12</f>
        <v>0</v>
      </c>
      <c r="T43" s="16"/>
      <c r="U43" s="34"/>
      <c r="V43" s="34"/>
      <c r="W43" s="34"/>
      <c r="X43" s="34"/>
      <c r="Y43" s="34"/>
      <c r="Z43" s="34"/>
      <c r="AA43" s="34"/>
      <c r="AB43" s="34"/>
      <c r="AC43" s="34"/>
      <c r="AD43" s="34"/>
      <c r="AE43" s="34"/>
      <c r="AF43" s="34"/>
      <c r="AG43" s="16">
        <f>SUM(U43:AF43)</f>
        <v>0</v>
      </c>
      <c r="AH43" s="16">
        <f>AG43/12</f>
        <v>0</v>
      </c>
    </row>
    <row r="44" spans="1:34" ht="10.5" customHeight="1" outlineLevel="1">
      <c r="B44" s="55"/>
      <c r="C44" s="54" t="s">
        <v>47</v>
      </c>
      <c r="D44" s="54"/>
      <c r="E44" s="12"/>
      <c r="F44" s="34"/>
      <c r="G44" s="34"/>
      <c r="H44" s="34"/>
      <c r="I44" s="34"/>
      <c r="J44" s="34"/>
      <c r="K44" s="34"/>
      <c r="L44" s="34"/>
      <c r="M44" s="34"/>
      <c r="N44" s="34"/>
      <c r="O44" s="34"/>
      <c r="P44" s="34"/>
      <c r="Q44" s="34"/>
      <c r="R44" s="16">
        <f>SUM(F44:Q44)</f>
        <v>0</v>
      </c>
      <c r="S44" s="16">
        <f>R44/12</f>
        <v>0</v>
      </c>
      <c r="T44" s="16"/>
      <c r="U44" s="34"/>
      <c r="V44" s="34"/>
      <c r="W44" s="34"/>
      <c r="X44" s="34"/>
      <c r="Y44" s="34"/>
      <c r="Z44" s="34"/>
      <c r="AA44" s="34"/>
      <c r="AB44" s="34"/>
      <c r="AC44" s="34"/>
      <c r="AD44" s="34"/>
      <c r="AE44" s="34"/>
      <c r="AF44" s="34"/>
      <c r="AG44" s="16">
        <f>SUM(U44:AF44)</f>
        <v>0</v>
      </c>
      <c r="AH44" s="16">
        <f>AG44/12</f>
        <v>0</v>
      </c>
    </row>
    <row r="45" spans="1:34" ht="12.75" customHeight="1">
      <c r="A45" s="46"/>
      <c r="B45" s="55"/>
      <c r="C45" s="54"/>
      <c r="D45" s="54"/>
      <c r="E45" s="12"/>
      <c r="F45" s="18"/>
      <c r="G45" s="18"/>
      <c r="H45" s="18"/>
      <c r="I45" s="18"/>
      <c r="J45" s="18"/>
      <c r="K45" s="18"/>
      <c r="L45" s="18"/>
      <c r="M45" s="18"/>
      <c r="N45" s="16"/>
      <c r="O45" s="16"/>
      <c r="P45" s="16"/>
      <c r="Q45" s="16"/>
      <c r="R45" s="16"/>
      <c r="S45" s="16"/>
      <c r="T45" s="16"/>
      <c r="U45" s="18"/>
      <c r="V45" s="18"/>
      <c r="W45" s="18"/>
      <c r="X45" s="18"/>
      <c r="Y45" s="18"/>
      <c r="Z45" s="18"/>
      <c r="AA45" s="18"/>
      <c r="AB45" s="18"/>
      <c r="AC45" s="16"/>
      <c r="AD45" s="16"/>
      <c r="AE45" s="16"/>
      <c r="AF45" s="16"/>
      <c r="AG45" s="16"/>
      <c r="AH45" s="16"/>
    </row>
    <row r="46" spans="1:34" ht="12.75" customHeight="1">
      <c r="A46" s="86" t="s">
        <v>48</v>
      </c>
      <c r="B46" s="55"/>
      <c r="C46" s="59"/>
      <c r="D46" s="54"/>
      <c r="E46" s="12"/>
      <c r="F46" s="34">
        <v>0</v>
      </c>
      <c r="G46" s="34">
        <f>F46</f>
        <v>0</v>
      </c>
      <c r="H46" s="34">
        <f t="shared" ref="H46:Q46" si="34">G46</f>
        <v>0</v>
      </c>
      <c r="I46" s="34">
        <f t="shared" si="34"/>
        <v>0</v>
      </c>
      <c r="J46" s="34">
        <f t="shared" si="34"/>
        <v>0</v>
      </c>
      <c r="K46" s="34">
        <f t="shared" si="34"/>
        <v>0</v>
      </c>
      <c r="L46" s="34">
        <f t="shared" si="34"/>
        <v>0</v>
      </c>
      <c r="M46" s="34">
        <f t="shared" si="34"/>
        <v>0</v>
      </c>
      <c r="N46" s="34">
        <f t="shared" si="34"/>
        <v>0</v>
      </c>
      <c r="O46" s="34">
        <f t="shared" si="34"/>
        <v>0</v>
      </c>
      <c r="P46" s="34">
        <f t="shared" si="34"/>
        <v>0</v>
      </c>
      <c r="Q46" s="34">
        <f t="shared" si="34"/>
        <v>0</v>
      </c>
      <c r="R46" s="16">
        <f t="shared" ref="R46:R51" si="35">SUM(F46:Q46)</f>
        <v>0</v>
      </c>
      <c r="S46" s="16">
        <f t="shared" ref="S46:S51" si="36">SUM(R46/12)</f>
        <v>0</v>
      </c>
      <c r="T46" s="16"/>
      <c r="U46" s="34">
        <v>15000</v>
      </c>
      <c r="V46" s="34">
        <f>U46</f>
        <v>15000</v>
      </c>
      <c r="W46" s="34">
        <f t="shared" ref="W46:AF46" si="37">V46</f>
        <v>15000</v>
      </c>
      <c r="X46" s="34">
        <f t="shared" si="37"/>
        <v>15000</v>
      </c>
      <c r="Y46" s="34">
        <f t="shared" si="37"/>
        <v>15000</v>
      </c>
      <c r="Z46" s="34">
        <f t="shared" si="37"/>
        <v>15000</v>
      </c>
      <c r="AA46" s="34">
        <f t="shared" si="37"/>
        <v>15000</v>
      </c>
      <c r="AB46" s="34">
        <f t="shared" si="37"/>
        <v>15000</v>
      </c>
      <c r="AC46" s="34">
        <f t="shared" si="37"/>
        <v>15000</v>
      </c>
      <c r="AD46" s="34">
        <f t="shared" si="37"/>
        <v>15000</v>
      </c>
      <c r="AE46" s="34">
        <f t="shared" si="37"/>
        <v>15000</v>
      </c>
      <c r="AF46" s="34">
        <f t="shared" si="37"/>
        <v>15000</v>
      </c>
      <c r="AG46" s="16">
        <f t="shared" ref="AG46:AG51" si="38">SUM(U46:AF46)</f>
        <v>180000</v>
      </c>
      <c r="AH46" s="16">
        <f t="shared" ref="AH46:AH51" si="39">SUM(AG46/12)</f>
        <v>15000</v>
      </c>
    </row>
    <row r="47" spans="1:34" ht="12.75" customHeight="1">
      <c r="B47" s="54" t="s">
        <v>49</v>
      </c>
      <c r="C47" s="2"/>
      <c r="D47" s="54"/>
      <c r="E47" s="12"/>
      <c r="F47" s="99">
        <f>F46-(F46*Instructions!$E$7)</f>
        <v>0</v>
      </c>
      <c r="G47" s="99">
        <f>G46-(G46*Instructions!$E$7)</f>
        <v>0</v>
      </c>
      <c r="H47" s="99">
        <f>H46-(H46*Instructions!$E$7)</f>
        <v>0</v>
      </c>
      <c r="I47" s="99">
        <f>I46-(I46*Instructions!$E$7)</f>
        <v>0</v>
      </c>
      <c r="J47" s="99">
        <f>J46-(J46*Instructions!$E$7)</f>
        <v>0</v>
      </c>
      <c r="K47" s="99">
        <f>K46-(K46*Instructions!$E$7)</f>
        <v>0</v>
      </c>
      <c r="L47" s="99">
        <f>L46-(L46*Instructions!$E$7)</f>
        <v>0</v>
      </c>
      <c r="M47" s="99">
        <f>M46-(M46*Instructions!$E$7)</f>
        <v>0</v>
      </c>
      <c r="N47" s="99">
        <f>N46-(N46*Instructions!$E$7)</f>
        <v>0</v>
      </c>
      <c r="O47" s="99">
        <f>O46-(O46*Instructions!$E$7)</f>
        <v>0</v>
      </c>
      <c r="P47" s="99">
        <f>P46-(P46*Instructions!$E$7)</f>
        <v>0</v>
      </c>
      <c r="Q47" s="99">
        <f>Q46-(Q46*Instructions!$E$7)</f>
        <v>0</v>
      </c>
      <c r="R47" s="16">
        <f t="shared" si="35"/>
        <v>0</v>
      </c>
      <c r="S47" s="16">
        <f t="shared" si="36"/>
        <v>0</v>
      </c>
      <c r="T47" s="2"/>
      <c r="U47" s="99">
        <f>U46-(U46*Instructions!$E$7)</f>
        <v>10788</v>
      </c>
      <c r="V47" s="99">
        <f>V46-(V46*Instructions!$E$7)</f>
        <v>10788</v>
      </c>
      <c r="W47" s="99">
        <f>W46-(W46*Instructions!$E$7)</f>
        <v>10788</v>
      </c>
      <c r="X47" s="99">
        <f>X46-(X46*Instructions!$E$7)</f>
        <v>10788</v>
      </c>
      <c r="Y47" s="99">
        <f>Y46-(Y46*Instructions!$E$7)</f>
        <v>10788</v>
      </c>
      <c r="Z47" s="99">
        <f>Z46-(Z46*Instructions!$E$7)</f>
        <v>10788</v>
      </c>
      <c r="AA47" s="99">
        <f>AA46-(AA46*Instructions!$E$7)</f>
        <v>10788</v>
      </c>
      <c r="AB47" s="99">
        <f>AB46-(AB46*Instructions!$E$7)</f>
        <v>10788</v>
      </c>
      <c r="AC47" s="99">
        <f>AC46-(AC46*Instructions!$E$7)</f>
        <v>10788</v>
      </c>
      <c r="AD47" s="99">
        <f>AD46-(AD46*Instructions!$E$7)</f>
        <v>10788</v>
      </c>
      <c r="AE47" s="99">
        <f>AE46-(AE46*Instructions!$E$7)</f>
        <v>10788</v>
      </c>
      <c r="AF47" s="99">
        <f>AF46-(AF46*Instructions!$E$7)</f>
        <v>10788</v>
      </c>
      <c r="AG47" s="16">
        <f t="shared" si="38"/>
        <v>129456</v>
      </c>
      <c r="AH47" s="16">
        <f t="shared" si="39"/>
        <v>10788</v>
      </c>
    </row>
    <row r="48" spans="1:34" ht="12.75" customHeight="1">
      <c r="B48" s="108" t="s">
        <v>50</v>
      </c>
      <c r="D48" s="54"/>
      <c r="E48" s="12"/>
      <c r="F48" s="16">
        <f>(0.244)*F46</f>
        <v>0</v>
      </c>
      <c r="G48" s="16">
        <f>(0.244)*G46</f>
        <v>0</v>
      </c>
      <c r="H48" s="16">
        <f t="shared" ref="H48:P48" si="40">(0.244)*H46</f>
        <v>0</v>
      </c>
      <c r="I48" s="16">
        <f t="shared" si="40"/>
        <v>0</v>
      </c>
      <c r="J48" s="16">
        <f t="shared" si="40"/>
        <v>0</v>
      </c>
      <c r="K48" s="16">
        <f t="shared" si="40"/>
        <v>0</v>
      </c>
      <c r="L48" s="16">
        <f t="shared" si="40"/>
        <v>0</v>
      </c>
      <c r="M48" s="16">
        <f t="shared" si="40"/>
        <v>0</v>
      </c>
      <c r="N48" s="16">
        <f t="shared" si="40"/>
        <v>0</v>
      </c>
      <c r="O48" s="16">
        <f t="shared" si="40"/>
        <v>0</v>
      </c>
      <c r="P48" s="16">
        <f t="shared" si="40"/>
        <v>0</v>
      </c>
      <c r="Q48" s="16">
        <f>(0.244)*Q46</f>
        <v>0</v>
      </c>
      <c r="R48" s="16">
        <f t="shared" si="35"/>
        <v>0</v>
      </c>
      <c r="S48" s="16">
        <f t="shared" si="36"/>
        <v>0</v>
      </c>
      <c r="T48" s="16"/>
      <c r="U48" s="16">
        <f>(0.244)*U46</f>
        <v>3660</v>
      </c>
      <c r="V48" s="16">
        <f t="shared" ref="V48:AF48" si="41">(0.244)*V46</f>
        <v>3660</v>
      </c>
      <c r="W48" s="16">
        <f t="shared" si="41"/>
        <v>3660</v>
      </c>
      <c r="X48" s="16">
        <f t="shared" si="41"/>
        <v>3660</v>
      </c>
      <c r="Y48" s="16">
        <f t="shared" si="41"/>
        <v>3660</v>
      </c>
      <c r="Z48" s="16">
        <f t="shared" si="41"/>
        <v>3660</v>
      </c>
      <c r="AA48" s="16">
        <f t="shared" si="41"/>
        <v>3660</v>
      </c>
      <c r="AB48" s="16">
        <f t="shared" si="41"/>
        <v>3660</v>
      </c>
      <c r="AC48" s="16">
        <f t="shared" si="41"/>
        <v>3660</v>
      </c>
      <c r="AD48" s="16">
        <f t="shared" si="41"/>
        <v>3660</v>
      </c>
      <c r="AE48" s="16">
        <f t="shared" si="41"/>
        <v>3660</v>
      </c>
      <c r="AF48" s="16">
        <f t="shared" si="41"/>
        <v>3660</v>
      </c>
      <c r="AG48" s="16">
        <f t="shared" si="38"/>
        <v>43920</v>
      </c>
      <c r="AH48" s="16">
        <f t="shared" si="39"/>
        <v>3660</v>
      </c>
    </row>
    <row r="49" spans="1:34" ht="12.75" customHeight="1">
      <c r="B49" s="109" t="s">
        <v>51</v>
      </c>
      <c r="C49" s="2"/>
      <c r="D49" s="54"/>
      <c r="E49" s="12"/>
      <c r="F49" s="16"/>
      <c r="G49" s="16">
        <f>F46-F47</f>
        <v>0</v>
      </c>
      <c r="H49" s="16">
        <f t="shared" ref="H49:Q49" si="42">G46-G47</f>
        <v>0</v>
      </c>
      <c r="I49" s="16">
        <f t="shared" si="42"/>
        <v>0</v>
      </c>
      <c r="J49" s="16">
        <f t="shared" si="42"/>
        <v>0</v>
      </c>
      <c r="K49" s="16">
        <f t="shared" si="42"/>
        <v>0</v>
      </c>
      <c r="L49" s="16">
        <f t="shared" si="42"/>
        <v>0</v>
      </c>
      <c r="M49" s="16">
        <f t="shared" si="42"/>
        <v>0</v>
      </c>
      <c r="N49" s="16">
        <f t="shared" si="42"/>
        <v>0</v>
      </c>
      <c r="O49" s="16">
        <f t="shared" si="42"/>
        <v>0</v>
      </c>
      <c r="P49" s="16">
        <f t="shared" si="42"/>
        <v>0</v>
      </c>
      <c r="Q49" s="16">
        <f t="shared" si="42"/>
        <v>0</v>
      </c>
      <c r="R49" s="16">
        <f t="shared" si="35"/>
        <v>0</v>
      </c>
      <c r="S49" s="16">
        <f t="shared" si="36"/>
        <v>0</v>
      </c>
      <c r="T49" s="16"/>
      <c r="U49" s="16">
        <f>Q46-Q47</f>
        <v>0</v>
      </c>
      <c r="V49" s="16">
        <f>U46-U47</f>
        <v>4212</v>
      </c>
      <c r="W49" s="16">
        <f t="shared" ref="W49:AF49" si="43">V46-V47</f>
        <v>4212</v>
      </c>
      <c r="X49" s="16">
        <f t="shared" si="43"/>
        <v>4212</v>
      </c>
      <c r="Y49" s="16">
        <f t="shared" si="43"/>
        <v>4212</v>
      </c>
      <c r="Z49" s="16">
        <f t="shared" si="43"/>
        <v>4212</v>
      </c>
      <c r="AA49" s="16">
        <f t="shared" si="43"/>
        <v>4212</v>
      </c>
      <c r="AB49" s="16">
        <f t="shared" si="43"/>
        <v>4212</v>
      </c>
      <c r="AC49" s="16">
        <f t="shared" si="43"/>
        <v>4212</v>
      </c>
      <c r="AD49" s="16">
        <f t="shared" si="43"/>
        <v>4212</v>
      </c>
      <c r="AE49" s="16">
        <f t="shared" si="43"/>
        <v>4212</v>
      </c>
      <c r="AF49" s="16">
        <f t="shared" si="43"/>
        <v>4212</v>
      </c>
      <c r="AG49" s="16">
        <f t="shared" si="38"/>
        <v>46332</v>
      </c>
      <c r="AH49" s="16">
        <f t="shared" si="39"/>
        <v>3861</v>
      </c>
    </row>
    <row r="50" spans="1:34" ht="12.75" customHeight="1">
      <c r="B50" s="108" t="s">
        <v>52</v>
      </c>
      <c r="D50" s="55"/>
      <c r="E50" s="15"/>
      <c r="F50" s="34"/>
      <c r="G50" s="34"/>
      <c r="H50" s="34"/>
      <c r="I50" s="34"/>
      <c r="J50" s="34"/>
      <c r="K50" s="34"/>
      <c r="L50" s="34"/>
      <c r="M50" s="34"/>
      <c r="N50" s="34"/>
      <c r="O50" s="34"/>
      <c r="P50" s="34"/>
      <c r="Q50" s="34"/>
      <c r="R50" s="16">
        <f t="shared" si="35"/>
        <v>0</v>
      </c>
      <c r="S50" s="16">
        <f t="shared" si="36"/>
        <v>0</v>
      </c>
      <c r="T50" s="16"/>
      <c r="U50" s="34"/>
      <c r="V50" s="34"/>
      <c r="W50" s="34"/>
      <c r="X50" s="34"/>
      <c r="Y50" s="34"/>
      <c r="Z50" s="34"/>
      <c r="AA50" s="34"/>
      <c r="AB50" s="34"/>
      <c r="AC50" s="34"/>
      <c r="AD50" s="34"/>
      <c r="AE50" s="34"/>
      <c r="AF50" s="34"/>
      <c r="AG50" s="16">
        <f t="shared" si="38"/>
        <v>0</v>
      </c>
      <c r="AH50" s="16">
        <f t="shared" si="39"/>
        <v>0</v>
      </c>
    </row>
    <row r="51" spans="1:34" ht="12.75" customHeight="1">
      <c r="A51" s="55" t="s">
        <v>53</v>
      </c>
      <c r="B51" s="2"/>
      <c r="C51" s="55"/>
      <c r="D51" s="55" t="s">
        <v>54</v>
      </c>
      <c r="E51" s="15"/>
      <c r="F51" s="18">
        <f>SUM(F47:F50)</f>
        <v>0</v>
      </c>
      <c r="G51" s="18">
        <f>SUM(G47:G50)</f>
        <v>0</v>
      </c>
      <c r="H51" s="18">
        <f t="shared" ref="H51:P51" si="44">SUM(H47:H50)</f>
        <v>0</v>
      </c>
      <c r="I51" s="18">
        <f t="shared" si="44"/>
        <v>0</v>
      </c>
      <c r="J51" s="18">
        <f t="shared" si="44"/>
        <v>0</v>
      </c>
      <c r="K51" s="18">
        <f t="shared" si="44"/>
        <v>0</v>
      </c>
      <c r="L51" s="18">
        <f t="shared" si="44"/>
        <v>0</v>
      </c>
      <c r="M51" s="18">
        <f t="shared" si="44"/>
        <v>0</v>
      </c>
      <c r="N51" s="18">
        <f t="shared" si="44"/>
        <v>0</v>
      </c>
      <c r="O51" s="18">
        <f t="shared" si="44"/>
        <v>0</v>
      </c>
      <c r="P51" s="18">
        <f t="shared" si="44"/>
        <v>0</v>
      </c>
      <c r="Q51" s="18">
        <f>SUM(Q47:Q50)</f>
        <v>0</v>
      </c>
      <c r="R51" s="16">
        <f t="shared" si="35"/>
        <v>0</v>
      </c>
      <c r="S51" s="16">
        <f t="shared" si="36"/>
        <v>0</v>
      </c>
      <c r="T51" s="18"/>
      <c r="U51" s="18">
        <f>SUM(U47:U50)</f>
        <v>14448</v>
      </c>
      <c r="V51" s="18">
        <f t="shared" ref="V51:AF51" si="45">SUM(V47:V50)</f>
        <v>18660</v>
      </c>
      <c r="W51" s="18">
        <f t="shared" si="45"/>
        <v>18660</v>
      </c>
      <c r="X51" s="18">
        <f t="shared" si="45"/>
        <v>18660</v>
      </c>
      <c r="Y51" s="18">
        <f t="shared" si="45"/>
        <v>18660</v>
      </c>
      <c r="Z51" s="18">
        <f t="shared" si="45"/>
        <v>18660</v>
      </c>
      <c r="AA51" s="18">
        <f t="shared" si="45"/>
        <v>18660</v>
      </c>
      <c r="AB51" s="18">
        <f t="shared" si="45"/>
        <v>18660</v>
      </c>
      <c r="AC51" s="18">
        <f t="shared" si="45"/>
        <v>18660</v>
      </c>
      <c r="AD51" s="18">
        <f t="shared" si="45"/>
        <v>18660</v>
      </c>
      <c r="AE51" s="18">
        <f t="shared" si="45"/>
        <v>18660</v>
      </c>
      <c r="AF51" s="18">
        <f t="shared" si="45"/>
        <v>18660</v>
      </c>
      <c r="AG51" s="16">
        <f t="shared" si="38"/>
        <v>219708</v>
      </c>
      <c r="AH51" s="16">
        <f t="shared" si="39"/>
        <v>18309</v>
      </c>
    </row>
    <row r="52" spans="1:34" ht="12.75" customHeight="1">
      <c r="B52" s="55"/>
      <c r="C52" s="55"/>
      <c r="D52" s="55"/>
      <c r="E52" s="15"/>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row>
    <row r="53" spans="1:34" ht="12.75" customHeight="1" outlineLevel="1">
      <c r="A53" s="46" t="s">
        <v>55</v>
      </c>
      <c r="B53" s="55"/>
      <c r="C53" s="55"/>
      <c r="D53" s="55"/>
      <c r="E53" s="15"/>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row>
    <row r="54" spans="1:34" ht="12.75" customHeight="1" outlineLevel="1">
      <c r="B54" s="108" t="s">
        <v>56</v>
      </c>
      <c r="C54" s="54"/>
      <c r="D54" s="54"/>
      <c r="E54" s="12"/>
      <c r="F54" s="34">
        <v>0</v>
      </c>
      <c r="G54" s="34">
        <v>0</v>
      </c>
      <c r="H54" s="34">
        <v>0</v>
      </c>
      <c r="I54" s="34">
        <v>0</v>
      </c>
      <c r="J54" s="34">
        <v>0</v>
      </c>
      <c r="K54" s="34">
        <v>0</v>
      </c>
      <c r="L54" s="34">
        <v>0</v>
      </c>
      <c r="M54" s="34">
        <v>0</v>
      </c>
      <c r="N54" s="34">
        <v>0</v>
      </c>
      <c r="O54" s="34">
        <v>0</v>
      </c>
      <c r="P54" s="34">
        <v>0</v>
      </c>
      <c r="Q54" s="34">
        <v>0</v>
      </c>
      <c r="R54" s="16">
        <f>SUM(F54:Q54)</f>
        <v>0</v>
      </c>
      <c r="S54" s="16">
        <f t="shared" ref="S54:S64" si="46">SUM(R54/12)</f>
        <v>0</v>
      </c>
      <c r="T54" s="16"/>
      <c r="U54" s="34">
        <v>0</v>
      </c>
      <c r="V54" s="34">
        <v>0</v>
      </c>
      <c r="W54" s="34">
        <v>0</v>
      </c>
      <c r="X54" s="34">
        <v>0</v>
      </c>
      <c r="Y54" s="34">
        <v>0</v>
      </c>
      <c r="Z54" s="34">
        <v>0</v>
      </c>
      <c r="AA54" s="34">
        <v>0</v>
      </c>
      <c r="AB54" s="34">
        <v>0</v>
      </c>
      <c r="AC54" s="34">
        <v>0</v>
      </c>
      <c r="AD54" s="34">
        <v>0</v>
      </c>
      <c r="AE54" s="34">
        <v>0</v>
      </c>
      <c r="AF54" s="34">
        <v>0</v>
      </c>
      <c r="AG54" s="16">
        <f>SUM(U54:AF54)</f>
        <v>0</v>
      </c>
      <c r="AH54" s="16">
        <f t="shared" ref="AH54:AH70" si="47">SUM(AG54/12)</f>
        <v>0</v>
      </c>
    </row>
    <row r="55" spans="1:34" ht="12.75" customHeight="1" outlineLevel="1">
      <c r="B55" s="108" t="s">
        <v>57</v>
      </c>
      <c r="C55" s="54"/>
      <c r="D55" s="54"/>
      <c r="E55" s="12"/>
      <c r="F55" s="34">
        <v>0</v>
      </c>
      <c r="G55" s="34">
        <v>0</v>
      </c>
      <c r="H55" s="34">
        <v>0</v>
      </c>
      <c r="I55" s="34">
        <v>0</v>
      </c>
      <c r="J55" s="34">
        <v>0</v>
      </c>
      <c r="K55" s="34">
        <v>0</v>
      </c>
      <c r="L55" s="34">
        <v>0</v>
      </c>
      <c r="M55" s="34">
        <v>0</v>
      </c>
      <c r="N55" s="34">
        <v>0</v>
      </c>
      <c r="O55" s="34">
        <v>0</v>
      </c>
      <c r="P55" s="34">
        <v>0</v>
      </c>
      <c r="Q55" s="34">
        <v>0</v>
      </c>
      <c r="R55" s="16">
        <f>SUM(F55:Q55)</f>
        <v>0</v>
      </c>
      <c r="S55" s="16">
        <f t="shared" si="46"/>
        <v>0</v>
      </c>
      <c r="T55" s="16"/>
      <c r="U55" s="34">
        <v>0</v>
      </c>
      <c r="V55" s="34">
        <v>0</v>
      </c>
      <c r="W55" s="34">
        <v>0</v>
      </c>
      <c r="X55" s="34">
        <v>0</v>
      </c>
      <c r="Y55" s="34">
        <v>0</v>
      </c>
      <c r="Z55" s="34">
        <v>0</v>
      </c>
      <c r="AA55" s="34">
        <v>0</v>
      </c>
      <c r="AB55" s="34">
        <v>0</v>
      </c>
      <c r="AC55" s="34">
        <v>0</v>
      </c>
      <c r="AD55" s="34">
        <v>0</v>
      </c>
      <c r="AE55" s="34">
        <v>0</v>
      </c>
      <c r="AF55" s="34">
        <v>0</v>
      </c>
      <c r="AG55" s="16">
        <f>SUM(U55:AF55)</f>
        <v>0</v>
      </c>
      <c r="AH55" s="16">
        <f t="shared" si="47"/>
        <v>0</v>
      </c>
    </row>
    <row r="56" spans="1:34" ht="12.75" customHeight="1" outlineLevel="1">
      <c r="B56" s="54" t="s">
        <v>58</v>
      </c>
      <c r="C56" s="54"/>
      <c r="D56" s="54"/>
      <c r="E56" s="12"/>
      <c r="F56" s="34">
        <v>0</v>
      </c>
      <c r="G56" s="34">
        <v>0</v>
      </c>
      <c r="H56" s="34">
        <v>0</v>
      </c>
      <c r="I56" s="34">
        <v>0</v>
      </c>
      <c r="J56" s="34">
        <v>0</v>
      </c>
      <c r="K56" s="34">
        <v>0</v>
      </c>
      <c r="L56" s="34">
        <v>0</v>
      </c>
      <c r="M56" s="34">
        <v>0</v>
      </c>
      <c r="N56" s="34">
        <v>0</v>
      </c>
      <c r="O56" s="34">
        <v>0</v>
      </c>
      <c r="P56" s="34">
        <v>0</v>
      </c>
      <c r="Q56" s="34">
        <v>0</v>
      </c>
      <c r="R56" s="16">
        <f>SUM(F56:Q56)</f>
        <v>0</v>
      </c>
      <c r="S56" s="16">
        <f t="shared" si="46"/>
        <v>0</v>
      </c>
      <c r="T56" s="16"/>
      <c r="U56" s="34">
        <v>1000</v>
      </c>
      <c r="V56" s="34">
        <f>U56</f>
        <v>1000</v>
      </c>
      <c r="W56" s="34">
        <f t="shared" ref="W56:AF57" si="48">V56</f>
        <v>1000</v>
      </c>
      <c r="X56" s="34">
        <f t="shared" si="48"/>
        <v>1000</v>
      </c>
      <c r="Y56" s="34">
        <f t="shared" si="48"/>
        <v>1000</v>
      </c>
      <c r="Z56" s="34">
        <f t="shared" si="48"/>
        <v>1000</v>
      </c>
      <c r="AA56" s="34">
        <f t="shared" si="48"/>
        <v>1000</v>
      </c>
      <c r="AB56" s="34">
        <f t="shared" si="48"/>
        <v>1000</v>
      </c>
      <c r="AC56" s="34">
        <f t="shared" si="48"/>
        <v>1000</v>
      </c>
      <c r="AD56" s="34">
        <f t="shared" si="48"/>
        <v>1000</v>
      </c>
      <c r="AE56" s="34">
        <f t="shared" si="48"/>
        <v>1000</v>
      </c>
      <c r="AF56" s="34">
        <f t="shared" si="48"/>
        <v>1000</v>
      </c>
      <c r="AG56" s="16">
        <f>SUM(U56:AF56)</f>
        <v>12000</v>
      </c>
      <c r="AH56" s="16">
        <f t="shared" si="47"/>
        <v>1000</v>
      </c>
    </row>
    <row r="57" spans="1:34" ht="12.75" customHeight="1" outlineLevel="1">
      <c r="B57" s="108" t="s">
        <v>59</v>
      </c>
      <c r="C57" s="54"/>
      <c r="D57" s="54"/>
      <c r="E57" s="12"/>
      <c r="F57" s="34">
        <v>500</v>
      </c>
      <c r="G57" s="34">
        <f>F57</f>
        <v>500</v>
      </c>
      <c r="H57" s="34">
        <f>G57</f>
        <v>500</v>
      </c>
      <c r="I57" s="34">
        <f>H57</f>
        <v>500</v>
      </c>
      <c r="J57" s="34">
        <f t="shared" ref="J57:Q57" si="49">I57</f>
        <v>500</v>
      </c>
      <c r="K57" s="34">
        <f t="shared" si="49"/>
        <v>500</v>
      </c>
      <c r="L57" s="34">
        <f t="shared" si="49"/>
        <v>500</v>
      </c>
      <c r="M57" s="34">
        <f t="shared" si="49"/>
        <v>500</v>
      </c>
      <c r="N57" s="34">
        <f t="shared" si="49"/>
        <v>500</v>
      </c>
      <c r="O57" s="34">
        <f t="shared" si="49"/>
        <v>500</v>
      </c>
      <c r="P57" s="34">
        <f t="shared" si="49"/>
        <v>500</v>
      </c>
      <c r="Q57" s="34">
        <f t="shared" si="49"/>
        <v>500</v>
      </c>
      <c r="R57" s="16">
        <f>SUM(F57:Q57)</f>
        <v>6000</v>
      </c>
      <c r="S57" s="16">
        <f t="shared" si="46"/>
        <v>500</v>
      </c>
      <c r="T57" s="16"/>
      <c r="U57" s="34">
        <f>Q57</f>
        <v>500</v>
      </c>
      <c r="V57" s="34">
        <f>U57</f>
        <v>500</v>
      </c>
      <c r="W57" s="34">
        <f t="shared" si="48"/>
        <v>500</v>
      </c>
      <c r="X57" s="34">
        <f t="shared" si="48"/>
        <v>500</v>
      </c>
      <c r="Y57" s="34">
        <f t="shared" si="48"/>
        <v>500</v>
      </c>
      <c r="Z57" s="34">
        <f t="shared" si="48"/>
        <v>500</v>
      </c>
      <c r="AA57" s="34">
        <f t="shared" si="48"/>
        <v>500</v>
      </c>
      <c r="AB57" s="34">
        <f t="shared" si="48"/>
        <v>500</v>
      </c>
      <c r="AC57" s="34">
        <f t="shared" si="48"/>
        <v>500</v>
      </c>
      <c r="AD57" s="34">
        <f t="shared" si="48"/>
        <v>500</v>
      </c>
      <c r="AE57" s="34">
        <f t="shared" si="48"/>
        <v>500</v>
      </c>
      <c r="AF57" s="34">
        <f t="shared" si="48"/>
        <v>500</v>
      </c>
      <c r="AG57" s="16">
        <f>SUM(U57:AF57)</f>
        <v>6000</v>
      </c>
      <c r="AH57" s="16">
        <f t="shared" si="47"/>
        <v>500</v>
      </c>
    </row>
    <row r="58" spans="1:34" ht="12.75" customHeight="1" outlineLevel="1">
      <c r="B58" s="108" t="s">
        <v>60</v>
      </c>
      <c r="C58" s="54"/>
      <c r="D58" s="54"/>
      <c r="E58" s="12"/>
      <c r="F58" s="34">
        <v>300</v>
      </c>
      <c r="G58" s="34">
        <f>F58</f>
        <v>300</v>
      </c>
      <c r="H58" s="34">
        <f t="shared" ref="H58:Q58" si="50">G58</f>
        <v>300</v>
      </c>
      <c r="I58" s="34">
        <f t="shared" si="50"/>
        <v>300</v>
      </c>
      <c r="J58" s="34">
        <f t="shared" si="50"/>
        <v>300</v>
      </c>
      <c r="K58" s="34">
        <f t="shared" si="50"/>
        <v>300</v>
      </c>
      <c r="L58" s="34">
        <f t="shared" si="50"/>
        <v>300</v>
      </c>
      <c r="M58" s="34">
        <f t="shared" si="50"/>
        <v>300</v>
      </c>
      <c r="N58" s="34">
        <f t="shared" si="50"/>
        <v>300</v>
      </c>
      <c r="O58" s="34">
        <f t="shared" si="50"/>
        <v>300</v>
      </c>
      <c r="P58" s="34">
        <f t="shared" si="50"/>
        <v>300</v>
      </c>
      <c r="Q58" s="34">
        <f t="shared" si="50"/>
        <v>300</v>
      </c>
      <c r="R58" s="16">
        <f>SUM(F58:Q58)</f>
        <v>3600</v>
      </c>
      <c r="S58" s="16">
        <f t="shared" si="46"/>
        <v>300</v>
      </c>
      <c r="T58" s="16"/>
      <c r="U58" s="34">
        <v>300</v>
      </c>
      <c r="V58" s="34">
        <f>U58</f>
        <v>300</v>
      </c>
      <c r="W58" s="34">
        <f t="shared" ref="W58:AF58" si="51">V58</f>
        <v>300</v>
      </c>
      <c r="X58" s="34">
        <f t="shared" si="51"/>
        <v>300</v>
      </c>
      <c r="Y58" s="34">
        <f t="shared" si="51"/>
        <v>300</v>
      </c>
      <c r="Z58" s="34">
        <f t="shared" si="51"/>
        <v>300</v>
      </c>
      <c r="AA58" s="34">
        <f t="shared" si="51"/>
        <v>300</v>
      </c>
      <c r="AB58" s="34">
        <f t="shared" si="51"/>
        <v>300</v>
      </c>
      <c r="AC58" s="34">
        <f t="shared" si="51"/>
        <v>300</v>
      </c>
      <c r="AD58" s="34">
        <f t="shared" si="51"/>
        <v>300</v>
      </c>
      <c r="AE58" s="34">
        <f t="shared" si="51"/>
        <v>300</v>
      </c>
      <c r="AF58" s="34">
        <f t="shared" si="51"/>
        <v>300</v>
      </c>
      <c r="AG58" s="16">
        <f>SUM(U58:AF58)</f>
        <v>3600</v>
      </c>
      <c r="AH58" s="16">
        <f t="shared" si="47"/>
        <v>300</v>
      </c>
    </row>
    <row r="59" spans="1:34" ht="12.75" customHeight="1" outlineLevel="1">
      <c r="B59" s="108" t="s">
        <v>61</v>
      </c>
      <c r="C59" s="54"/>
      <c r="D59" s="54"/>
      <c r="E59" s="12"/>
      <c r="F59" s="34"/>
      <c r="G59" s="34"/>
      <c r="H59" s="34"/>
      <c r="I59" s="34"/>
      <c r="J59" s="34"/>
      <c r="K59" s="34"/>
      <c r="L59" s="34"/>
      <c r="M59" s="34"/>
      <c r="N59" s="34"/>
      <c r="O59" s="34"/>
      <c r="P59" s="34"/>
      <c r="Q59" s="34"/>
      <c r="R59" s="16">
        <f t="shared" ref="R59:R64" si="52">SUM(F59:Q59)</f>
        <v>0</v>
      </c>
      <c r="S59" s="16">
        <f t="shared" si="46"/>
        <v>0</v>
      </c>
      <c r="T59" s="16"/>
      <c r="U59" s="34"/>
      <c r="V59" s="34"/>
      <c r="W59" s="34"/>
      <c r="X59" s="34"/>
      <c r="Y59" s="34"/>
      <c r="Z59" s="34"/>
      <c r="AA59" s="34"/>
      <c r="AB59" s="34"/>
      <c r="AC59" s="34"/>
      <c r="AD59" s="34"/>
      <c r="AE59" s="34"/>
      <c r="AF59" s="34"/>
      <c r="AG59" s="16">
        <f t="shared" ref="AG59:AG64" si="53">SUM(U59:AF59)</f>
        <v>0</v>
      </c>
      <c r="AH59" s="16">
        <f t="shared" si="47"/>
        <v>0</v>
      </c>
    </row>
    <row r="60" spans="1:34" ht="12.75" customHeight="1" outlineLevel="1">
      <c r="B60" s="108" t="s">
        <v>62</v>
      </c>
      <c r="C60" s="55"/>
      <c r="D60" s="54"/>
      <c r="E60" s="12"/>
      <c r="F60" s="34"/>
      <c r="G60" s="34"/>
      <c r="H60" s="34"/>
      <c r="I60" s="34"/>
      <c r="J60" s="34"/>
      <c r="K60" s="34"/>
      <c r="L60" s="34"/>
      <c r="M60" s="34"/>
      <c r="N60" s="34"/>
      <c r="O60" s="34"/>
      <c r="P60" s="34"/>
      <c r="Q60" s="34"/>
      <c r="R60" s="16">
        <f t="shared" si="52"/>
        <v>0</v>
      </c>
      <c r="S60" s="16">
        <f t="shared" si="46"/>
        <v>0</v>
      </c>
      <c r="T60" s="16"/>
      <c r="U60" s="34"/>
      <c r="V60" s="34"/>
      <c r="W60" s="34"/>
      <c r="X60" s="34"/>
      <c r="Y60" s="34"/>
      <c r="Z60" s="34"/>
      <c r="AA60" s="34"/>
      <c r="AB60" s="34"/>
      <c r="AC60" s="34"/>
      <c r="AD60" s="34"/>
      <c r="AE60" s="34"/>
      <c r="AF60" s="34"/>
      <c r="AG60" s="16">
        <f t="shared" si="53"/>
        <v>0</v>
      </c>
      <c r="AH60" s="16">
        <f t="shared" si="47"/>
        <v>0</v>
      </c>
    </row>
    <row r="61" spans="1:34" ht="12.75" customHeight="1" outlineLevel="1">
      <c r="B61" s="108" t="s">
        <v>63</v>
      </c>
      <c r="C61" s="55"/>
      <c r="D61" s="54"/>
      <c r="E61" s="12"/>
      <c r="F61" s="34"/>
      <c r="G61" s="34"/>
      <c r="H61" s="34"/>
      <c r="I61" s="34"/>
      <c r="J61" s="34"/>
      <c r="K61" s="34"/>
      <c r="L61" s="34"/>
      <c r="M61" s="34"/>
      <c r="N61" s="34"/>
      <c r="O61" s="34"/>
      <c r="P61" s="34"/>
      <c r="Q61" s="34"/>
      <c r="R61" s="16">
        <f t="shared" si="52"/>
        <v>0</v>
      </c>
      <c r="S61" s="16">
        <f t="shared" si="46"/>
        <v>0</v>
      </c>
      <c r="T61" s="16"/>
      <c r="U61" s="34"/>
      <c r="V61" s="34"/>
      <c r="W61" s="34"/>
      <c r="X61" s="34"/>
      <c r="Y61" s="34"/>
      <c r="Z61" s="34"/>
      <c r="AA61" s="34"/>
      <c r="AB61" s="34"/>
      <c r="AC61" s="34"/>
      <c r="AD61" s="34"/>
      <c r="AE61" s="34"/>
      <c r="AF61" s="34"/>
      <c r="AG61" s="16">
        <f t="shared" si="53"/>
        <v>0</v>
      </c>
      <c r="AH61" s="16">
        <f t="shared" si="47"/>
        <v>0</v>
      </c>
    </row>
    <row r="62" spans="1:34" ht="12.75" customHeight="1" outlineLevel="1">
      <c r="B62" s="108" t="s">
        <v>64</v>
      </c>
      <c r="C62" s="55"/>
      <c r="D62" s="54"/>
      <c r="E62" s="12"/>
      <c r="F62" s="34">
        <v>200</v>
      </c>
      <c r="G62" s="34">
        <f>F62</f>
        <v>200</v>
      </c>
      <c r="H62" s="34">
        <f t="shared" ref="H62:Q62" si="54">G62</f>
        <v>200</v>
      </c>
      <c r="I62" s="34">
        <f t="shared" si="54"/>
        <v>200</v>
      </c>
      <c r="J62" s="34">
        <f t="shared" si="54"/>
        <v>200</v>
      </c>
      <c r="K62" s="34">
        <f t="shared" si="54"/>
        <v>200</v>
      </c>
      <c r="L62" s="34">
        <f t="shared" si="54"/>
        <v>200</v>
      </c>
      <c r="M62" s="34">
        <f t="shared" si="54"/>
        <v>200</v>
      </c>
      <c r="N62" s="34">
        <f t="shared" si="54"/>
        <v>200</v>
      </c>
      <c r="O62" s="34">
        <f t="shared" si="54"/>
        <v>200</v>
      </c>
      <c r="P62" s="34">
        <f t="shared" si="54"/>
        <v>200</v>
      </c>
      <c r="Q62" s="34">
        <f t="shared" si="54"/>
        <v>200</v>
      </c>
      <c r="R62" s="16">
        <f t="shared" si="52"/>
        <v>2400</v>
      </c>
      <c r="S62" s="16">
        <f t="shared" si="46"/>
        <v>200</v>
      </c>
      <c r="T62" s="16"/>
      <c r="U62" s="34"/>
      <c r="V62" s="34"/>
      <c r="W62" s="34"/>
      <c r="X62" s="34"/>
      <c r="Y62" s="34"/>
      <c r="Z62" s="34"/>
      <c r="AA62" s="34"/>
      <c r="AB62" s="34"/>
      <c r="AC62" s="34"/>
      <c r="AD62" s="34"/>
      <c r="AE62" s="34"/>
      <c r="AF62" s="34"/>
      <c r="AG62" s="16">
        <f t="shared" si="53"/>
        <v>0</v>
      </c>
      <c r="AH62" s="16">
        <f t="shared" si="47"/>
        <v>0</v>
      </c>
    </row>
    <row r="63" spans="1:34" ht="12.75" customHeight="1" outlineLevel="1">
      <c r="B63" s="108" t="s">
        <v>65</v>
      </c>
      <c r="C63" s="54"/>
      <c r="D63" s="54"/>
      <c r="E63" s="12"/>
      <c r="F63" s="34"/>
      <c r="G63" s="34"/>
      <c r="H63" s="34"/>
      <c r="I63" s="34"/>
      <c r="J63" s="34"/>
      <c r="K63" s="34"/>
      <c r="L63" s="34"/>
      <c r="M63" s="34"/>
      <c r="N63" s="34"/>
      <c r="O63" s="34"/>
      <c r="P63" s="34"/>
      <c r="Q63" s="34"/>
      <c r="R63" s="16">
        <f t="shared" si="52"/>
        <v>0</v>
      </c>
      <c r="S63" s="16">
        <f t="shared" si="46"/>
        <v>0</v>
      </c>
      <c r="T63" s="16"/>
      <c r="U63" s="34"/>
      <c r="V63" s="34"/>
      <c r="W63" s="34"/>
      <c r="X63" s="34"/>
      <c r="Y63" s="34"/>
      <c r="Z63" s="34"/>
      <c r="AA63" s="34"/>
      <c r="AB63" s="34"/>
      <c r="AC63" s="34"/>
      <c r="AD63" s="34"/>
      <c r="AE63" s="34"/>
      <c r="AF63" s="34"/>
      <c r="AG63" s="16">
        <f t="shared" si="53"/>
        <v>0</v>
      </c>
      <c r="AH63" s="16">
        <f t="shared" si="47"/>
        <v>0</v>
      </c>
    </row>
    <row r="64" spans="1:34" ht="12.75" customHeight="1" outlineLevel="1">
      <c r="B64" s="108" t="s">
        <v>66</v>
      </c>
      <c r="C64" s="54"/>
      <c r="D64" s="55"/>
      <c r="E64" s="15"/>
      <c r="F64" s="34"/>
      <c r="G64" s="34"/>
      <c r="H64" s="34"/>
      <c r="I64" s="34"/>
      <c r="J64" s="34"/>
      <c r="K64" s="34"/>
      <c r="L64" s="34"/>
      <c r="M64" s="34"/>
      <c r="N64" s="34"/>
      <c r="O64" s="34"/>
      <c r="P64" s="34"/>
      <c r="Q64" s="34"/>
      <c r="R64" s="16">
        <f t="shared" si="52"/>
        <v>0</v>
      </c>
      <c r="S64" s="16">
        <f t="shared" si="46"/>
        <v>0</v>
      </c>
      <c r="T64" s="16"/>
      <c r="U64" s="34"/>
      <c r="V64" s="34"/>
      <c r="W64" s="34"/>
      <c r="X64" s="34"/>
      <c r="Y64" s="34"/>
      <c r="Z64" s="34"/>
      <c r="AA64" s="34"/>
      <c r="AB64" s="34"/>
      <c r="AC64" s="34"/>
      <c r="AD64" s="34"/>
      <c r="AE64" s="34"/>
      <c r="AF64" s="34"/>
      <c r="AG64" s="16">
        <f t="shared" si="53"/>
        <v>0</v>
      </c>
      <c r="AH64" s="16">
        <f t="shared" si="47"/>
        <v>0</v>
      </c>
    </row>
    <row r="65" spans="1:34" ht="12.75" customHeight="1" outlineLevel="1">
      <c r="B65" s="54" t="s">
        <v>67</v>
      </c>
      <c r="C65" s="55"/>
      <c r="D65" s="2"/>
      <c r="E65" s="12"/>
      <c r="F65" s="34"/>
      <c r="G65" s="34"/>
      <c r="H65" s="34"/>
      <c r="I65" s="34"/>
      <c r="J65" s="34"/>
      <c r="K65" s="34"/>
      <c r="L65" s="34"/>
      <c r="M65" s="34"/>
      <c r="N65" s="34"/>
      <c r="O65" s="34"/>
      <c r="P65" s="34"/>
      <c r="Q65" s="34"/>
      <c r="R65" s="16">
        <f>SUM(F65:Q65)</f>
        <v>0</v>
      </c>
      <c r="S65" s="16">
        <f t="shared" ref="S65:S70" si="55">SUM(R65/12)</f>
        <v>0</v>
      </c>
      <c r="T65" s="16"/>
      <c r="U65" s="34"/>
      <c r="V65" s="34"/>
      <c r="W65" s="34"/>
      <c r="X65" s="34"/>
      <c r="Y65" s="34"/>
      <c r="Z65" s="34"/>
      <c r="AA65" s="34"/>
      <c r="AB65" s="34"/>
      <c r="AC65" s="34"/>
      <c r="AD65" s="34"/>
      <c r="AE65" s="34"/>
      <c r="AF65" s="34"/>
      <c r="AG65" s="16">
        <f>SUM(U65:AF65)</f>
        <v>0</v>
      </c>
      <c r="AH65" s="16">
        <f>SUM(AG65/12)</f>
        <v>0</v>
      </c>
    </row>
    <row r="66" spans="1:34" ht="12.75" customHeight="1" outlineLevel="1">
      <c r="B66" s="105" t="str">
        <f>CONCATENATE("Alv ",D66*100,"% ostot")</f>
        <v>Alv 10% ostot</v>
      </c>
      <c r="C66" s="107"/>
      <c r="D66" s="106">
        <v>0.1</v>
      </c>
      <c r="E66" s="12"/>
      <c r="F66" s="34"/>
      <c r="G66" s="34"/>
      <c r="H66" s="34"/>
      <c r="I66" s="34"/>
      <c r="J66" s="34"/>
      <c r="K66" s="34"/>
      <c r="L66" s="34"/>
      <c r="M66" s="34"/>
      <c r="N66" s="34"/>
      <c r="O66" s="34"/>
      <c r="P66" s="34"/>
      <c r="Q66" s="34"/>
      <c r="R66" s="16">
        <f>SUM(F66:Q66)</f>
        <v>0</v>
      </c>
      <c r="S66" s="16">
        <f t="shared" si="55"/>
        <v>0</v>
      </c>
      <c r="T66" s="16"/>
      <c r="U66" s="34"/>
      <c r="V66" s="34"/>
      <c r="W66" s="34"/>
      <c r="X66" s="34"/>
      <c r="Y66" s="34"/>
      <c r="Z66" s="34"/>
      <c r="AA66" s="34"/>
      <c r="AB66" s="34"/>
      <c r="AC66" s="34"/>
      <c r="AD66" s="34"/>
      <c r="AE66" s="34"/>
      <c r="AF66" s="34"/>
      <c r="AG66" s="16">
        <f>SUM(U66:AF66)</f>
        <v>0</v>
      </c>
      <c r="AH66" s="16">
        <f>SUM(AG66/12)</f>
        <v>0</v>
      </c>
    </row>
    <row r="67" spans="1:34" ht="12.75" customHeight="1" outlineLevel="1">
      <c r="B67" s="108" t="s">
        <v>68</v>
      </c>
      <c r="C67" s="55"/>
      <c r="D67" s="54"/>
      <c r="E67" s="12"/>
      <c r="F67" s="34"/>
      <c r="G67" s="34"/>
      <c r="H67" s="34"/>
      <c r="I67" s="34"/>
      <c r="J67" s="34"/>
      <c r="K67" s="34"/>
      <c r="L67" s="34"/>
      <c r="M67" s="34"/>
      <c r="N67" s="34"/>
      <c r="O67" s="34"/>
      <c r="P67" s="34"/>
      <c r="Q67" s="34"/>
      <c r="R67" s="16">
        <f>SUM(F67:Q67)</f>
        <v>0</v>
      </c>
      <c r="S67" s="16">
        <f t="shared" si="55"/>
        <v>0</v>
      </c>
      <c r="T67" s="16"/>
      <c r="U67" s="34"/>
      <c r="V67" s="34"/>
      <c r="W67" s="34"/>
      <c r="X67" s="34"/>
      <c r="Y67" s="34"/>
      <c r="Z67" s="34"/>
      <c r="AA67" s="34"/>
      <c r="AB67" s="34"/>
      <c r="AC67" s="34"/>
      <c r="AD67" s="34"/>
      <c r="AE67" s="34"/>
      <c r="AF67" s="34"/>
      <c r="AG67" s="16">
        <f>SUM(U67:AF67)</f>
        <v>0</v>
      </c>
      <c r="AH67" s="16">
        <f>SUM(AG67/12)</f>
        <v>0</v>
      </c>
    </row>
    <row r="68" spans="1:34" ht="12.75" customHeight="1" outlineLevel="1">
      <c r="B68" s="54" t="s">
        <v>69</v>
      </c>
      <c r="C68" s="55"/>
      <c r="D68" s="54"/>
      <c r="E68" s="12"/>
      <c r="F68" s="34"/>
      <c r="G68" s="34"/>
      <c r="H68" s="34"/>
      <c r="I68" s="34"/>
      <c r="J68" s="34"/>
      <c r="K68" s="34"/>
      <c r="L68" s="34"/>
      <c r="M68" s="34"/>
      <c r="N68" s="34"/>
      <c r="O68" s="34"/>
      <c r="P68" s="34"/>
      <c r="Q68" s="34"/>
      <c r="R68" s="16">
        <f>SUM(F68:Q68)</f>
        <v>0</v>
      </c>
      <c r="S68" s="16">
        <f t="shared" si="55"/>
        <v>0</v>
      </c>
      <c r="T68" s="16"/>
      <c r="U68" s="34"/>
      <c r="V68" s="34"/>
      <c r="W68" s="34"/>
      <c r="X68" s="34"/>
      <c r="Y68" s="34"/>
      <c r="Z68" s="34"/>
      <c r="AA68" s="34"/>
      <c r="AB68" s="34"/>
      <c r="AC68" s="34"/>
      <c r="AD68" s="34"/>
      <c r="AE68" s="34"/>
      <c r="AF68" s="34"/>
      <c r="AG68" s="16">
        <f>SUM(U68:AF68)</f>
        <v>0</v>
      </c>
      <c r="AH68" s="16">
        <f>SUM(AG68/12)</f>
        <v>0</v>
      </c>
    </row>
    <row r="69" spans="1:34" ht="12.75" customHeight="1" outlineLevel="1">
      <c r="B69" s="54" t="s">
        <v>70</v>
      </c>
      <c r="C69" s="55"/>
      <c r="D69" s="54"/>
      <c r="E69" s="12"/>
      <c r="F69" s="34"/>
      <c r="G69" s="34"/>
      <c r="H69" s="34"/>
      <c r="I69" s="34"/>
      <c r="J69" s="34"/>
      <c r="K69" s="34"/>
      <c r="L69" s="34"/>
      <c r="M69" s="34"/>
      <c r="N69" s="34"/>
      <c r="O69" s="34"/>
      <c r="P69" s="34"/>
      <c r="Q69" s="34"/>
      <c r="R69" s="16">
        <f>SUM(F69:Q69)</f>
        <v>0</v>
      </c>
      <c r="S69" s="16">
        <f t="shared" si="55"/>
        <v>0</v>
      </c>
      <c r="T69" s="16"/>
      <c r="U69" s="34"/>
      <c r="V69" s="34"/>
      <c r="W69" s="34"/>
      <c r="X69" s="34"/>
      <c r="Y69" s="34"/>
      <c r="Z69" s="34"/>
      <c r="AA69" s="34"/>
      <c r="AB69" s="34"/>
      <c r="AC69" s="34"/>
      <c r="AD69" s="34"/>
      <c r="AE69" s="34"/>
      <c r="AF69" s="34"/>
      <c r="AG69" s="16">
        <f>SUM(U69:AF69)</f>
        <v>0</v>
      </c>
      <c r="AH69" s="16">
        <f>SUM(AG69/12)</f>
        <v>0</v>
      </c>
    </row>
    <row r="70" spans="1:34" ht="12.75" customHeight="1" outlineLevel="1">
      <c r="B70" s="55" t="s">
        <v>71</v>
      </c>
      <c r="C70" s="54"/>
      <c r="D70" s="55" t="s">
        <v>54</v>
      </c>
      <c r="E70" s="15"/>
      <c r="F70" s="18">
        <f>SUM(F54:F69)</f>
        <v>1000</v>
      </c>
      <c r="G70" s="18">
        <f t="shared" ref="G70:Q70" si="56">SUM(G54:G69)</f>
        <v>1000</v>
      </c>
      <c r="H70" s="18">
        <f t="shared" si="56"/>
        <v>1000</v>
      </c>
      <c r="I70" s="18">
        <f t="shared" si="56"/>
        <v>1000</v>
      </c>
      <c r="J70" s="18">
        <f t="shared" si="56"/>
        <v>1000</v>
      </c>
      <c r="K70" s="18">
        <f t="shared" si="56"/>
        <v>1000</v>
      </c>
      <c r="L70" s="18">
        <f t="shared" si="56"/>
        <v>1000</v>
      </c>
      <c r="M70" s="18">
        <f t="shared" si="56"/>
        <v>1000</v>
      </c>
      <c r="N70" s="18">
        <f t="shared" si="56"/>
        <v>1000</v>
      </c>
      <c r="O70" s="18">
        <f t="shared" si="56"/>
        <v>1000</v>
      </c>
      <c r="P70" s="18">
        <f t="shared" si="56"/>
        <v>1000</v>
      </c>
      <c r="Q70" s="18">
        <f t="shared" si="56"/>
        <v>1000</v>
      </c>
      <c r="R70" s="18">
        <f>SUM(R54:R64)</f>
        <v>12000</v>
      </c>
      <c r="S70" s="18">
        <f t="shared" si="55"/>
        <v>1000</v>
      </c>
      <c r="T70" s="18"/>
      <c r="U70" s="18">
        <f>SUM(U54:U69)</f>
        <v>1800</v>
      </c>
      <c r="V70" s="18">
        <f t="shared" ref="V70:AF70" si="57">SUM(V54:V69)</f>
        <v>1800</v>
      </c>
      <c r="W70" s="18">
        <f t="shared" si="57"/>
        <v>1800</v>
      </c>
      <c r="X70" s="18">
        <f t="shared" si="57"/>
        <v>1800</v>
      </c>
      <c r="Y70" s="18">
        <f t="shared" si="57"/>
        <v>1800</v>
      </c>
      <c r="Z70" s="18">
        <f t="shared" si="57"/>
        <v>1800</v>
      </c>
      <c r="AA70" s="18">
        <f t="shared" si="57"/>
        <v>1800</v>
      </c>
      <c r="AB70" s="18">
        <f t="shared" si="57"/>
        <v>1800</v>
      </c>
      <c r="AC70" s="18">
        <f t="shared" si="57"/>
        <v>1800</v>
      </c>
      <c r="AD70" s="18">
        <f t="shared" si="57"/>
        <v>1800</v>
      </c>
      <c r="AE70" s="18">
        <f t="shared" si="57"/>
        <v>1800</v>
      </c>
      <c r="AF70" s="18">
        <f t="shared" si="57"/>
        <v>1800</v>
      </c>
      <c r="AG70" s="18">
        <f>SUM(AG54:AG64)</f>
        <v>21600</v>
      </c>
      <c r="AH70" s="18">
        <f t="shared" si="47"/>
        <v>1800</v>
      </c>
    </row>
    <row r="71" spans="1:34" ht="12.75" customHeight="1">
      <c r="B71" s="55"/>
      <c r="C71" s="54"/>
      <c r="D71" s="55"/>
      <c r="E71" s="15"/>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row>
    <row r="72" spans="1:34" ht="12.75" customHeight="1">
      <c r="A72" s="46"/>
      <c r="B72" s="87" t="s">
        <v>72</v>
      </c>
      <c r="C72" s="55"/>
      <c r="D72" s="55"/>
      <c r="E72" s="15"/>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row>
    <row r="73" spans="1:34" ht="12.75" customHeight="1">
      <c r="B73" s="54"/>
      <c r="C73" s="54" t="s">
        <v>73</v>
      </c>
      <c r="D73" s="54"/>
      <c r="E73" s="12"/>
      <c r="F73" s="34"/>
      <c r="G73" s="34"/>
      <c r="H73" s="34"/>
      <c r="I73" s="34"/>
      <c r="J73" s="34"/>
      <c r="K73" s="34"/>
      <c r="L73" s="34"/>
      <c r="M73" s="34"/>
      <c r="N73" s="34"/>
      <c r="O73" s="34"/>
      <c r="P73" s="34"/>
      <c r="Q73" s="34"/>
      <c r="R73" s="16">
        <f>SUM(F73:Q73)</f>
        <v>0</v>
      </c>
      <c r="S73" s="16">
        <f>SUM(R73/12)</f>
        <v>0</v>
      </c>
      <c r="T73" s="16"/>
      <c r="U73" s="34"/>
      <c r="V73" s="34"/>
      <c r="W73" s="34"/>
      <c r="X73" s="34"/>
      <c r="Y73" s="34"/>
      <c r="Z73" s="34"/>
      <c r="AA73" s="34"/>
      <c r="AB73" s="34"/>
      <c r="AC73" s="34"/>
      <c r="AD73" s="34"/>
      <c r="AE73" s="34"/>
      <c r="AF73" s="34"/>
      <c r="AG73" s="16">
        <f>SUM(U73:AF73)</f>
        <v>0</v>
      </c>
      <c r="AH73" s="16">
        <f>SUM(AG73/12)</f>
        <v>0</v>
      </c>
    </row>
    <row r="74" spans="1:34" ht="12.75" customHeight="1">
      <c r="B74" s="54"/>
      <c r="C74" s="54" t="s">
        <v>74</v>
      </c>
      <c r="D74" s="54"/>
      <c r="E74" s="12"/>
      <c r="F74" s="34"/>
      <c r="G74" s="34"/>
      <c r="H74" s="34"/>
      <c r="I74" s="34"/>
      <c r="J74" s="34"/>
      <c r="K74" s="34"/>
      <c r="L74" s="34"/>
      <c r="M74" s="34"/>
      <c r="N74" s="34"/>
      <c r="O74" s="34"/>
      <c r="P74" s="34"/>
      <c r="Q74" s="34"/>
      <c r="R74" s="16">
        <f>SUM(F74:Q74)</f>
        <v>0</v>
      </c>
      <c r="S74" s="16">
        <f>SUM(R74/12)</f>
        <v>0</v>
      </c>
      <c r="T74" s="16"/>
      <c r="U74" s="34"/>
      <c r="V74" s="34"/>
      <c r="W74" s="34"/>
      <c r="X74" s="34"/>
      <c r="Y74" s="34"/>
      <c r="Z74" s="34"/>
      <c r="AA74" s="34"/>
      <c r="AB74" s="34"/>
      <c r="AC74" s="34"/>
      <c r="AD74" s="34"/>
      <c r="AE74" s="34"/>
      <c r="AF74" s="34"/>
      <c r="AG74" s="16">
        <f>SUM(U74:AF74)</f>
        <v>0</v>
      </c>
      <c r="AH74" s="16">
        <f>SUM(AG74/12)</f>
        <v>0</v>
      </c>
    </row>
    <row r="75" spans="1:34" ht="12.75" customHeight="1">
      <c r="B75" s="54"/>
      <c r="C75" s="54" t="s">
        <v>75</v>
      </c>
      <c r="D75" s="54"/>
      <c r="E75" s="12"/>
      <c r="F75" s="34"/>
      <c r="G75" s="34"/>
      <c r="H75" s="34"/>
      <c r="I75" s="34"/>
      <c r="J75" s="34"/>
      <c r="K75" s="34"/>
      <c r="L75" s="34"/>
      <c r="M75" s="34"/>
      <c r="N75" s="34"/>
      <c r="O75" s="34"/>
      <c r="P75" s="34"/>
      <c r="Q75" s="34"/>
      <c r="R75" s="16">
        <f>SUM(F75:Q75)</f>
        <v>0</v>
      </c>
      <c r="S75" s="16">
        <f>SUM(R75/12)</f>
        <v>0</v>
      </c>
      <c r="T75" s="16"/>
      <c r="U75" s="34"/>
      <c r="V75" s="34"/>
      <c r="W75" s="34"/>
      <c r="X75" s="34"/>
      <c r="Y75" s="34"/>
      <c r="Z75" s="34"/>
      <c r="AA75" s="34"/>
      <c r="AB75" s="34"/>
      <c r="AC75" s="34"/>
      <c r="AD75" s="34"/>
      <c r="AE75" s="34"/>
      <c r="AF75" s="34"/>
      <c r="AG75" s="16">
        <f>SUM(U75:AF75)</f>
        <v>0</v>
      </c>
      <c r="AH75" s="16">
        <f>SUM(AG75/12)</f>
        <v>0</v>
      </c>
    </row>
    <row r="76" spans="1:34" ht="12.75" customHeight="1">
      <c r="A76" s="46"/>
      <c r="B76" s="55"/>
      <c r="C76" s="54" t="s">
        <v>76</v>
      </c>
      <c r="D76" s="55" t="s">
        <v>54</v>
      </c>
      <c r="E76" s="15"/>
      <c r="F76" s="18">
        <f t="shared" ref="F76:R76" si="58">SUM(F73:F75)</f>
        <v>0</v>
      </c>
      <c r="G76" s="18">
        <f t="shared" si="58"/>
        <v>0</v>
      </c>
      <c r="H76" s="18">
        <f t="shared" si="58"/>
        <v>0</v>
      </c>
      <c r="I76" s="18">
        <f t="shared" si="58"/>
        <v>0</v>
      </c>
      <c r="J76" s="18">
        <f t="shared" si="58"/>
        <v>0</v>
      </c>
      <c r="K76" s="18">
        <f t="shared" si="58"/>
        <v>0</v>
      </c>
      <c r="L76" s="18">
        <f t="shared" si="58"/>
        <v>0</v>
      </c>
      <c r="M76" s="18">
        <f t="shared" si="58"/>
        <v>0</v>
      </c>
      <c r="N76" s="18">
        <f t="shared" si="58"/>
        <v>0</v>
      </c>
      <c r="O76" s="18">
        <f t="shared" si="58"/>
        <v>0</v>
      </c>
      <c r="P76" s="18">
        <f t="shared" si="58"/>
        <v>0</v>
      </c>
      <c r="Q76" s="18">
        <f t="shared" si="58"/>
        <v>0</v>
      </c>
      <c r="R76" s="18">
        <f t="shared" si="58"/>
        <v>0</v>
      </c>
      <c r="S76" s="18">
        <f>R76/12</f>
        <v>0</v>
      </c>
      <c r="T76" s="18"/>
      <c r="U76" s="18">
        <f t="shared" ref="U76:AF76" si="59">SUM(U73:U75)</f>
        <v>0</v>
      </c>
      <c r="V76" s="18">
        <f t="shared" si="59"/>
        <v>0</v>
      </c>
      <c r="W76" s="18">
        <f t="shared" si="59"/>
        <v>0</v>
      </c>
      <c r="X76" s="18">
        <f t="shared" si="59"/>
        <v>0</v>
      </c>
      <c r="Y76" s="18">
        <f t="shared" si="59"/>
        <v>0</v>
      </c>
      <c r="Z76" s="18">
        <f t="shared" si="59"/>
        <v>0</v>
      </c>
      <c r="AA76" s="18">
        <f t="shared" si="59"/>
        <v>0</v>
      </c>
      <c r="AB76" s="18">
        <f t="shared" si="59"/>
        <v>0</v>
      </c>
      <c r="AC76" s="18">
        <f t="shared" si="59"/>
        <v>0</v>
      </c>
      <c r="AD76" s="18">
        <f t="shared" si="59"/>
        <v>0</v>
      </c>
      <c r="AE76" s="18">
        <f t="shared" si="59"/>
        <v>0</v>
      </c>
      <c r="AF76" s="18">
        <f t="shared" si="59"/>
        <v>0</v>
      </c>
      <c r="AG76" s="18">
        <f>SUM(AG73:AG75)</f>
        <v>0</v>
      </c>
      <c r="AH76" s="18">
        <f>AG76/12</f>
        <v>0</v>
      </c>
    </row>
    <row r="77" spans="1:34" ht="12.75" customHeight="1">
      <c r="A77" s="46"/>
      <c r="B77" s="46"/>
      <c r="C77" s="54"/>
      <c r="D77" s="55"/>
      <c r="E77" s="15"/>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row>
    <row r="78" spans="1:34" ht="12.75" customHeight="1">
      <c r="A78" s="55" t="s">
        <v>77</v>
      </c>
      <c r="B78" s="2"/>
      <c r="C78" s="55"/>
      <c r="D78" s="54"/>
      <c r="E78" s="12"/>
      <c r="F78" s="34"/>
      <c r="G78" s="34"/>
      <c r="H78" s="34"/>
      <c r="I78" s="34"/>
      <c r="J78" s="34"/>
      <c r="K78" s="34"/>
      <c r="L78" s="34"/>
      <c r="M78" s="34"/>
      <c r="N78" s="34"/>
      <c r="O78" s="34"/>
      <c r="P78" s="34"/>
      <c r="Q78" s="34"/>
      <c r="R78" s="16">
        <f>SUM(F78:Q78)</f>
        <v>0</v>
      </c>
      <c r="S78" s="16">
        <f t="shared" ref="S78:S85" si="60">SUM(R78/12)</f>
        <v>0</v>
      </c>
      <c r="T78" s="16"/>
      <c r="U78" s="34"/>
      <c r="V78" s="34"/>
      <c r="W78" s="34"/>
      <c r="X78" s="34"/>
      <c r="Y78" s="34"/>
      <c r="Z78" s="34"/>
      <c r="AA78" s="34"/>
      <c r="AB78" s="34"/>
      <c r="AC78" s="34"/>
      <c r="AD78" s="34"/>
      <c r="AE78" s="34"/>
      <c r="AF78" s="34"/>
      <c r="AG78" s="16">
        <f>SUM(U78:AF78)</f>
        <v>0</v>
      </c>
      <c r="AH78" s="16">
        <f t="shared" ref="AH78:AH85" si="61">SUM(AG78/12)</f>
        <v>0</v>
      </c>
    </row>
    <row r="79" spans="1:34" ht="12.75" customHeight="1">
      <c r="A79" s="86" t="s">
        <v>78</v>
      </c>
      <c r="B79" s="2"/>
      <c r="C79" s="55"/>
      <c r="D79" s="54"/>
      <c r="E79" s="12"/>
      <c r="F79" s="104">
        <f>IF(F141&lt;0,0,F141)</f>
        <v>0</v>
      </c>
      <c r="G79" s="104">
        <f>IF(G141&lt;0,0,G141)</f>
        <v>0</v>
      </c>
      <c r="H79" s="104">
        <f>IF(H141&lt;0,0,H141)</f>
        <v>0</v>
      </c>
      <c r="I79" s="104">
        <f t="shared" ref="I79:Q79" si="62">IF(I141&lt;0,0,I141)</f>
        <v>0</v>
      </c>
      <c r="J79" s="104">
        <f t="shared" si="62"/>
        <v>0</v>
      </c>
      <c r="K79" s="104">
        <f t="shared" si="62"/>
        <v>0</v>
      </c>
      <c r="L79" s="104">
        <f t="shared" si="62"/>
        <v>0</v>
      </c>
      <c r="M79" s="104">
        <f t="shared" si="62"/>
        <v>0</v>
      </c>
      <c r="N79" s="104">
        <f t="shared" si="62"/>
        <v>0</v>
      </c>
      <c r="O79" s="104">
        <f t="shared" si="62"/>
        <v>0</v>
      </c>
      <c r="P79" s="104">
        <f t="shared" si="62"/>
        <v>0</v>
      </c>
      <c r="Q79" s="104">
        <f t="shared" si="62"/>
        <v>0</v>
      </c>
      <c r="R79" s="16">
        <f>SUM(F79:Q79)</f>
        <v>0</v>
      </c>
      <c r="S79" s="16">
        <f t="shared" si="60"/>
        <v>0</v>
      </c>
      <c r="T79" s="16"/>
      <c r="U79" s="104">
        <f>IF(U141&lt;0,0,U141)</f>
        <v>0</v>
      </c>
      <c r="V79" s="104">
        <f>IF(V141&lt;0,0,V141)</f>
        <v>0</v>
      </c>
      <c r="W79" s="104">
        <f>IF(W141&lt;0,0,W141)</f>
        <v>0</v>
      </c>
      <c r="X79" s="104">
        <f t="shared" ref="X79:AF79" si="63">IF(X141&lt;0,0,X141)</f>
        <v>0</v>
      </c>
      <c r="Y79" s="104">
        <f t="shared" si="63"/>
        <v>0</v>
      </c>
      <c r="Z79" s="104">
        <f t="shared" si="63"/>
        <v>0</v>
      </c>
      <c r="AA79" s="104">
        <f t="shared" si="63"/>
        <v>0</v>
      </c>
      <c r="AB79" s="104">
        <f t="shared" si="63"/>
        <v>0</v>
      </c>
      <c r="AC79" s="104">
        <f t="shared" si="63"/>
        <v>0</v>
      </c>
      <c r="AD79" s="104">
        <f t="shared" si="63"/>
        <v>0</v>
      </c>
      <c r="AE79" s="104">
        <f t="shared" si="63"/>
        <v>0</v>
      </c>
      <c r="AF79" s="104">
        <f t="shared" si="63"/>
        <v>0</v>
      </c>
      <c r="AG79" s="16">
        <f>SUM(U79:AF79)</f>
        <v>0</v>
      </c>
      <c r="AH79" s="16">
        <f t="shared" si="61"/>
        <v>0</v>
      </c>
    </row>
    <row r="80" spans="1:34" ht="12.75" customHeight="1">
      <c r="A80" s="55" t="s">
        <v>79</v>
      </c>
      <c r="B80" s="2"/>
      <c r="C80" s="55"/>
      <c r="D80" s="54"/>
      <c r="E80" s="12"/>
      <c r="F80" s="104">
        <f>IF(F141&gt;0,0,F141*-1)</f>
        <v>0</v>
      </c>
      <c r="G80" s="104">
        <f>IF(G141&gt;0,0,G141*-1)</f>
        <v>0</v>
      </c>
      <c r="H80" s="104">
        <f>IF(H141&gt;0,0,H141*-1)</f>
        <v>0</v>
      </c>
      <c r="I80" s="104">
        <f t="shared" ref="I80:Q80" si="64">IF(I141&gt;0,0,I141*-1)</f>
        <v>0</v>
      </c>
      <c r="J80" s="104">
        <f t="shared" si="64"/>
        <v>0</v>
      </c>
      <c r="K80" s="104">
        <f t="shared" si="64"/>
        <v>0</v>
      </c>
      <c r="L80" s="104">
        <f t="shared" si="64"/>
        <v>0</v>
      </c>
      <c r="M80" s="104">
        <f t="shared" si="64"/>
        <v>0</v>
      </c>
      <c r="N80" s="104">
        <f t="shared" si="64"/>
        <v>0</v>
      </c>
      <c r="O80" s="104">
        <f t="shared" si="64"/>
        <v>0</v>
      </c>
      <c r="P80" s="104">
        <f t="shared" si="64"/>
        <v>0</v>
      </c>
      <c r="Q80" s="104">
        <f t="shared" si="64"/>
        <v>0</v>
      </c>
      <c r="R80" s="16">
        <f>SUM(F80:Q80)</f>
        <v>0</v>
      </c>
      <c r="S80" s="16">
        <f t="shared" si="60"/>
        <v>0</v>
      </c>
      <c r="T80" s="16"/>
      <c r="U80" s="104">
        <f>IF(U141&gt;0,0,U141*-1)</f>
        <v>0</v>
      </c>
      <c r="V80" s="104">
        <f>IF(V141&gt;0,0,V141*-1)</f>
        <v>0</v>
      </c>
      <c r="W80" s="104">
        <f>IF(W141&gt;0,0,W141*-1)</f>
        <v>0</v>
      </c>
      <c r="X80" s="104">
        <f t="shared" ref="X80:AF80" si="65">IF(X141&gt;0,0,X141*-1)</f>
        <v>0</v>
      </c>
      <c r="Y80" s="104">
        <f t="shared" si="65"/>
        <v>0</v>
      </c>
      <c r="Z80" s="104">
        <f t="shared" si="65"/>
        <v>0</v>
      </c>
      <c r="AA80" s="104">
        <f t="shared" si="65"/>
        <v>0</v>
      </c>
      <c r="AB80" s="104">
        <f t="shared" si="65"/>
        <v>0</v>
      </c>
      <c r="AC80" s="104">
        <f t="shared" si="65"/>
        <v>0</v>
      </c>
      <c r="AD80" s="104">
        <f t="shared" si="65"/>
        <v>0</v>
      </c>
      <c r="AE80" s="104">
        <f t="shared" si="65"/>
        <v>0</v>
      </c>
      <c r="AF80" s="104">
        <f t="shared" si="65"/>
        <v>0</v>
      </c>
      <c r="AG80" s="16">
        <f>SUM(U80:AF80)</f>
        <v>0</v>
      </c>
      <c r="AH80" s="16">
        <f t="shared" si="61"/>
        <v>0</v>
      </c>
    </row>
    <row r="81" spans="1:34" ht="12.75" customHeight="1">
      <c r="A81" s="86" t="s">
        <v>80</v>
      </c>
      <c r="B81" s="2"/>
      <c r="C81" s="55"/>
      <c r="D81" s="54"/>
      <c r="E81" s="12"/>
      <c r="F81" s="34"/>
      <c r="G81" s="34"/>
      <c r="H81" s="34"/>
      <c r="I81" s="34"/>
      <c r="J81" s="34"/>
      <c r="K81" s="34"/>
      <c r="L81" s="34"/>
      <c r="M81" s="34"/>
      <c r="N81" s="34"/>
      <c r="O81" s="34"/>
      <c r="P81" s="34"/>
      <c r="Q81" s="34"/>
      <c r="R81" s="16">
        <f>SUM(F81:Q81)</f>
        <v>0</v>
      </c>
      <c r="S81" s="16">
        <f t="shared" si="60"/>
        <v>0</v>
      </c>
      <c r="T81" s="16"/>
      <c r="U81" s="34"/>
      <c r="V81" s="34"/>
      <c r="W81" s="34"/>
      <c r="X81" s="34"/>
      <c r="Y81" s="34"/>
      <c r="Z81" s="34"/>
      <c r="AA81" s="34"/>
      <c r="AB81" s="34"/>
      <c r="AC81" s="34"/>
      <c r="AD81" s="34"/>
      <c r="AE81" s="34"/>
      <c r="AF81" s="34"/>
      <c r="AG81" s="16">
        <f>SUM(U81:AF81)</f>
        <v>0</v>
      </c>
      <c r="AH81" s="16">
        <f t="shared" si="61"/>
        <v>0</v>
      </c>
    </row>
    <row r="82" spans="1:34" ht="12.75" customHeight="1">
      <c r="B82" s="86"/>
      <c r="C82" s="55"/>
      <c r="D82" s="54"/>
      <c r="E82" s="12"/>
      <c r="F82" s="16"/>
      <c r="G82" s="16"/>
      <c r="H82" s="16"/>
      <c r="I82" s="16"/>
      <c r="J82" s="16"/>
      <c r="K82" s="16"/>
      <c r="L82" s="16"/>
      <c r="M82" s="16"/>
      <c r="N82" s="16"/>
      <c r="O82" s="16"/>
      <c r="P82" s="16"/>
      <c r="Q82" s="16"/>
      <c r="R82" s="16"/>
      <c r="S82" s="16"/>
      <c r="T82" s="16"/>
      <c r="U82" s="34"/>
      <c r="V82" s="34"/>
      <c r="W82" s="34"/>
      <c r="X82" s="34"/>
      <c r="Y82" s="34"/>
      <c r="Z82" s="34"/>
      <c r="AA82" s="34"/>
      <c r="AB82" s="34"/>
      <c r="AC82" s="34"/>
      <c r="AD82" s="34"/>
      <c r="AE82" s="34"/>
      <c r="AF82" s="34"/>
      <c r="AG82" s="16"/>
      <c r="AH82" s="16"/>
    </row>
    <row r="83" spans="1:34" ht="12.75" customHeight="1">
      <c r="A83" s="57"/>
      <c r="B83" s="57" t="s">
        <v>81</v>
      </c>
      <c r="C83" s="57"/>
      <c r="D83" s="58"/>
      <c r="E83" s="19"/>
      <c r="F83" s="20">
        <f>SUM(F8,F42,F80)</f>
        <v>1000</v>
      </c>
      <c r="G83" s="20">
        <f>SUM(G8,G42,G80)</f>
        <v>2000</v>
      </c>
      <c r="H83" s="20">
        <f>SUM(H8,H42,H80)</f>
        <v>3000</v>
      </c>
      <c r="I83" s="20">
        <f>SUM(I8,I42,I80)</f>
        <v>4000</v>
      </c>
      <c r="J83" s="20">
        <f>SUM(J8,J42,J80)</f>
        <v>5000</v>
      </c>
      <c r="K83" s="20">
        <f>SUM(K8,K42,K80)</f>
        <v>6000</v>
      </c>
      <c r="L83" s="20">
        <f>SUM(L8,L42,L80)</f>
        <v>7000</v>
      </c>
      <c r="M83" s="20">
        <f>SUM(M8,M42,M80)</f>
        <v>8000</v>
      </c>
      <c r="N83" s="20">
        <f>SUM(N8,N42,N80)</f>
        <v>9000</v>
      </c>
      <c r="O83" s="20">
        <f>SUM(O8,O42,O80)</f>
        <v>10000</v>
      </c>
      <c r="P83" s="20">
        <f>SUM(P8,P42,P80)</f>
        <v>10000</v>
      </c>
      <c r="Q83" s="20">
        <f>SUM(Q8,Q42,Q80)</f>
        <v>10000</v>
      </c>
      <c r="R83" s="20">
        <f>SUM(F83:Q83)</f>
        <v>75000</v>
      </c>
      <c r="S83" s="20">
        <f t="shared" si="60"/>
        <v>6250</v>
      </c>
      <c r="T83" s="20"/>
      <c r="U83" s="20">
        <f>SUM(U8,U42)</f>
        <v>14500</v>
      </c>
      <c r="V83" s="20">
        <f>SUM(V8,V42)</f>
        <v>15500</v>
      </c>
      <c r="W83" s="20">
        <f>SUM(W8,W42)</f>
        <v>16500</v>
      </c>
      <c r="X83" s="20">
        <f>SUM(X8,X42)</f>
        <v>17500</v>
      </c>
      <c r="Y83" s="20">
        <f>SUM(Y8,Y42)</f>
        <v>18500</v>
      </c>
      <c r="Z83" s="20">
        <f>SUM(Z8,Z42)</f>
        <v>19500</v>
      </c>
      <c r="AA83" s="20">
        <f>SUM(AA8,AA42)</f>
        <v>20500</v>
      </c>
      <c r="AB83" s="20">
        <f>SUM(AB8,AB42)</f>
        <v>21500</v>
      </c>
      <c r="AC83" s="20">
        <f>SUM(AC8,AC42)</f>
        <v>22500</v>
      </c>
      <c r="AD83" s="20">
        <f>SUM(AD8,AD42)</f>
        <v>23500</v>
      </c>
      <c r="AE83" s="20">
        <f>SUM(AE8,AE42)</f>
        <v>24500</v>
      </c>
      <c r="AF83" s="20">
        <f>SUM(AF8,AF42)</f>
        <v>25500</v>
      </c>
      <c r="AG83" s="20">
        <f>SUM(U83:AF83)</f>
        <v>240000</v>
      </c>
      <c r="AH83" s="20">
        <f t="shared" si="61"/>
        <v>20000</v>
      </c>
    </row>
    <row r="84" spans="1:34" ht="12.75" customHeight="1">
      <c r="A84" s="58"/>
      <c r="B84" s="57" t="s">
        <v>82</v>
      </c>
      <c r="C84" s="57"/>
      <c r="D84" s="58"/>
      <c r="E84" s="19"/>
      <c r="F84" s="20">
        <f>SUM(F24,F51,F70,F76,F78,F79,F81)</f>
        <v>16750</v>
      </c>
      <c r="G84" s="20">
        <f>SUM(G24,G51,G70,G76,G78,G79,G81)</f>
        <v>16750</v>
      </c>
      <c r="H84" s="20">
        <f>SUM(H24,H51,H70,H76,H78,H79,H81)</f>
        <v>16750</v>
      </c>
      <c r="I84" s="20">
        <f>SUM(I24,I51,I70,I76,I78,I79,I81)</f>
        <v>3950</v>
      </c>
      <c r="J84" s="20">
        <f>SUM(J24,J51,J70,J76,J78,J79,J81)</f>
        <v>3950</v>
      </c>
      <c r="K84" s="20">
        <f>SUM(K24,K51,K70,K76,K78,K79,K81)</f>
        <v>3950</v>
      </c>
      <c r="L84" s="20">
        <f>SUM(L24,L51,L70,L76,L78,L79,L81)</f>
        <v>3950</v>
      </c>
      <c r="M84" s="20">
        <f>SUM(M24,M51,M70,M76,M78,M79,M81)</f>
        <v>3950</v>
      </c>
      <c r="N84" s="20">
        <f>SUM(N24,N51,N70,N76,N78,N79,N81)</f>
        <v>3950</v>
      </c>
      <c r="O84" s="20">
        <f>SUM(O24,O51,O70,O76,O78,O79,O81)</f>
        <v>3950</v>
      </c>
      <c r="P84" s="20">
        <f>SUM(P24,P51,P70,P76,P78,P79,P81)</f>
        <v>3950</v>
      </c>
      <c r="Q84" s="20">
        <f>SUM(Q24,Q51,Q70,Q76,Q78,Q79,Q81)</f>
        <v>3950</v>
      </c>
      <c r="R84" s="20">
        <f>SUM(F84:Q84)</f>
        <v>85800</v>
      </c>
      <c r="S84" s="20">
        <f t="shared" si="60"/>
        <v>7150</v>
      </c>
      <c r="T84" s="20"/>
      <c r="U84" s="20">
        <f>SUM(U24,U51,U70,U76,U78,U79,U81)</f>
        <v>17248</v>
      </c>
      <c r="V84" s="20">
        <f>SUM(V24,V51,V70,V76,V78,V79,V81)</f>
        <v>21460</v>
      </c>
      <c r="W84" s="20">
        <f>SUM(W24,W51,W70,W76,W78,W79,W81)</f>
        <v>21460</v>
      </c>
      <c r="X84" s="20">
        <f>SUM(X24,X51,X70,X76,X78,X79,X81)</f>
        <v>21460</v>
      </c>
      <c r="Y84" s="20">
        <f>SUM(Y24,Y51,Y70,Y76,Y78,Y79,Y81)</f>
        <v>21460</v>
      </c>
      <c r="Z84" s="20">
        <f>SUM(Z24,Z51,Z70,Z76,Z78,Z79,Z81)</f>
        <v>21460</v>
      </c>
      <c r="AA84" s="20">
        <f>SUM(AA24,AA51,AA70,AA76,AA78,AA79,AA81)</f>
        <v>21460</v>
      </c>
      <c r="AB84" s="20">
        <f>SUM(AB24,AB51,AB70,AB76,AB78,AB79,AB81)</f>
        <v>21460</v>
      </c>
      <c r="AC84" s="20">
        <f>SUM(AC24,AC51,AC70,AC76,AC78,AC79,AC81)</f>
        <v>21460</v>
      </c>
      <c r="AD84" s="20">
        <f>SUM(AD24,AD51,AD70,AD76,AD78,AD79,AD81)</f>
        <v>21460</v>
      </c>
      <c r="AE84" s="20">
        <f>SUM(AE24,AE51,AE70,AE76,AE78,AE79,AE81)</f>
        <v>21460</v>
      </c>
      <c r="AF84" s="20">
        <f>SUM(AF24,AF51,AF70,AF76,AF78,AF79,AF81)</f>
        <v>21460</v>
      </c>
      <c r="AG84" s="20">
        <f>SUM(U84:AF84)</f>
        <v>253308</v>
      </c>
      <c r="AH84" s="20">
        <f t="shared" si="61"/>
        <v>21109</v>
      </c>
    </row>
    <row r="85" spans="1:34" ht="12.75" customHeight="1">
      <c r="A85" s="58"/>
      <c r="B85" s="57" t="s">
        <v>83</v>
      </c>
      <c r="C85" s="60"/>
      <c r="D85" s="58"/>
      <c r="E85" s="19"/>
      <c r="F85" s="20">
        <f>SUM(F83-F84)</f>
        <v>-15750</v>
      </c>
      <c r="G85" s="20">
        <f t="shared" ref="G85:Q85" si="66">SUM(G83-G84)</f>
        <v>-14750</v>
      </c>
      <c r="H85" s="20">
        <f t="shared" si="66"/>
        <v>-13750</v>
      </c>
      <c r="I85" s="20">
        <f t="shared" si="66"/>
        <v>50</v>
      </c>
      <c r="J85" s="20">
        <f t="shared" si="66"/>
        <v>1050</v>
      </c>
      <c r="K85" s="20">
        <f t="shared" si="66"/>
        <v>2050</v>
      </c>
      <c r="L85" s="20">
        <f t="shared" si="66"/>
        <v>3050</v>
      </c>
      <c r="M85" s="20">
        <f>SUM(M83-M84)</f>
        <v>4050</v>
      </c>
      <c r="N85" s="20">
        <f t="shared" si="66"/>
        <v>5050</v>
      </c>
      <c r="O85" s="20">
        <f t="shared" si="66"/>
        <v>6050</v>
      </c>
      <c r="P85" s="20">
        <f t="shared" si="66"/>
        <v>6050</v>
      </c>
      <c r="Q85" s="20">
        <f t="shared" si="66"/>
        <v>6050</v>
      </c>
      <c r="R85" s="20">
        <f>SUM(F85:Q85)</f>
        <v>-10800</v>
      </c>
      <c r="S85" s="20">
        <f t="shared" si="60"/>
        <v>-900</v>
      </c>
      <c r="T85" s="20"/>
      <c r="U85" s="20">
        <f t="shared" ref="U85:AF85" si="67">SUM(U83-U84)</f>
        <v>-2748</v>
      </c>
      <c r="V85" s="20">
        <f t="shared" si="67"/>
        <v>-5960</v>
      </c>
      <c r="W85" s="20">
        <f t="shared" si="67"/>
        <v>-4960</v>
      </c>
      <c r="X85" s="20">
        <f t="shared" si="67"/>
        <v>-3960</v>
      </c>
      <c r="Y85" s="20">
        <f t="shared" si="67"/>
        <v>-2960</v>
      </c>
      <c r="Z85" s="20">
        <f t="shared" si="67"/>
        <v>-1960</v>
      </c>
      <c r="AA85" s="20">
        <f t="shared" si="67"/>
        <v>-960</v>
      </c>
      <c r="AB85" s="20">
        <f t="shared" si="67"/>
        <v>40</v>
      </c>
      <c r="AC85" s="20">
        <f t="shared" si="67"/>
        <v>1040</v>
      </c>
      <c r="AD85" s="20">
        <f t="shared" si="67"/>
        <v>2040</v>
      </c>
      <c r="AE85" s="20">
        <f t="shared" si="67"/>
        <v>3040</v>
      </c>
      <c r="AF85" s="20">
        <f t="shared" si="67"/>
        <v>4040</v>
      </c>
      <c r="AG85" s="20">
        <f>SUM(U85:AF85)</f>
        <v>-13308</v>
      </c>
      <c r="AH85" s="20">
        <f t="shared" si="61"/>
        <v>-1109</v>
      </c>
    </row>
    <row r="86" spans="1:34" ht="12.75" customHeight="1">
      <c r="C86" s="61"/>
      <c r="F86" s="16"/>
      <c r="G86" s="16"/>
      <c r="H86" s="16"/>
      <c r="I86" s="16"/>
      <c r="J86" s="16"/>
      <c r="K86" s="16"/>
      <c r="L86" s="16"/>
      <c r="M86" s="16"/>
      <c r="N86" s="16"/>
      <c r="O86" s="16"/>
      <c r="P86" s="16"/>
      <c r="Q86" s="16"/>
      <c r="R86" s="7"/>
      <c r="U86" s="16"/>
      <c r="V86" s="16"/>
      <c r="W86" s="16"/>
      <c r="X86" s="16"/>
      <c r="Y86" s="16"/>
      <c r="Z86" s="16"/>
      <c r="AA86" s="16"/>
      <c r="AB86" s="16"/>
      <c r="AC86" s="16"/>
      <c r="AD86" s="16"/>
      <c r="AE86" s="16"/>
      <c r="AF86" s="16"/>
      <c r="AG86" s="7"/>
    </row>
    <row r="87" spans="1:34" ht="12.75" customHeight="1">
      <c r="B87" s="46" t="s">
        <v>84</v>
      </c>
      <c r="C87" s="61"/>
      <c r="F87" s="34"/>
      <c r="G87" s="34"/>
      <c r="H87" s="34"/>
      <c r="I87" s="34"/>
      <c r="J87" s="34"/>
      <c r="K87" s="34"/>
      <c r="L87" s="34"/>
      <c r="M87" s="34"/>
      <c r="N87" s="34"/>
      <c r="O87" s="34"/>
      <c r="P87" s="34"/>
      <c r="Q87" s="34"/>
      <c r="R87" s="16">
        <f>SUM(F87:Q87)</f>
        <v>0</v>
      </c>
      <c r="S87" s="16">
        <f>SUM(R87/12)</f>
        <v>0</v>
      </c>
      <c r="T87" s="16"/>
      <c r="U87" s="34"/>
      <c r="V87" s="34"/>
      <c r="W87" s="34"/>
      <c r="X87" s="34"/>
      <c r="Y87" s="34"/>
      <c r="Z87" s="34"/>
      <c r="AA87" s="34"/>
      <c r="AB87" s="34"/>
      <c r="AC87" s="34"/>
      <c r="AD87" s="34"/>
      <c r="AE87" s="34"/>
      <c r="AF87" s="34"/>
      <c r="AG87" s="16">
        <f>SUM(U87:AF87)</f>
        <v>0</v>
      </c>
      <c r="AH87" s="16">
        <f>SUM(AG87/12)</f>
        <v>0</v>
      </c>
    </row>
    <row r="88" spans="1:34" s="6" customFormat="1" ht="12.75" customHeight="1">
      <c r="A88" s="62"/>
      <c r="B88" s="62" t="s">
        <v>83</v>
      </c>
      <c r="C88" s="63"/>
      <c r="D88" s="62"/>
      <c r="E88" s="23"/>
      <c r="F88" s="20">
        <f>F85+F87</f>
        <v>-15750</v>
      </c>
      <c r="G88" s="20">
        <f t="shared" ref="G88:Q88" si="68">G85+G87</f>
        <v>-14750</v>
      </c>
      <c r="H88" s="20">
        <f t="shared" si="68"/>
        <v>-13750</v>
      </c>
      <c r="I88" s="20">
        <f t="shared" si="68"/>
        <v>50</v>
      </c>
      <c r="J88" s="20">
        <f t="shared" si="68"/>
        <v>1050</v>
      </c>
      <c r="K88" s="20">
        <f t="shared" si="68"/>
        <v>2050</v>
      </c>
      <c r="L88" s="20">
        <f t="shared" si="68"/>
        <v>3050</v>
      </c>
      <c r="M88" s="20">
        <f t="shared" si="68"/>
        <v>4050</v>
      </c>
      <c r="N88" s="20">
        <f t="shared" si="68"/>
        <v>5050</v>
      </c>
      <c r="O88" s="20">
        <f t="shared" si="68"/>
        <v>6050</v>
      </c>
      <c r="P88" s="20">
        <f t="shared" si="68"/>
        <v>6050</v>
      </c>
      <c r="Q88" s="20">
        <f t="shared" si="68"/>
        <v>6050</v>
      </c>
      <c r="R88" s="20">
        <f>SUM(F88:Q88)</f>
        <v>-10800</v>
      </c>
      <c r="S88" s="20">
        <f>SUM(R88/12)</f>
        <v>-900</v>
      </c>
      <c r="T88" s="20"/>
      <c r="U88" s="20">
        <f t="shared" ref="U88:AF88" si="69">U85+U87</f>
        <v>-2748</v>
      </c>
      <c r="V88" s="20">
        <f t="shared" si="69"/>
        <v>-5960</v>
      </c>
      <c r="W88" s="20">
        <f t="shared" si="69"/>
        <v>-4960</v>
      </c>
      <c r="X88" s="20">
        <f t="shared" si="69"/>
        <v>-3960</v>
      </c>
      <c r="Y88" s="20">
        <f t="shared" si="69"/>
        <v>-2960</v>
      </c>
      <c r="Z88" s="20">
        <f t="shared" si="69"/>
        <v>-1960</v>
      </c>
      <c r="AA88" s="20">
        <f t="shared" si="69"/>
        <v>-960</v>
      </c>
      <c r="AB88" s="20">
        <f t="shared" si="69"/>
        <v>40</v>
      </c>
      <c r="AC88" s="20">
        <f t="shared" si="69"/>
        <v>1040</v>
      </c>
      <c r="AD88" s="20">
        <f t="shared" si="69"/>
        <v>2040</v>
      </c>
      <c r="AE88" s="20">
        <f t="shared" si="69"/>
        <v>3040</v>
      </c>
      <c r="AF88" s="20">
        <f t="shared" si="69"/>
        <v>4040</v>
      </c>
      <c r="AG88" s="20">
        <f>SUM(U88:AF88)</f>
        <v>-13308</v>
      </c>
      <c r="AH88" s="20">
        <f>SUM(AG88/12)</f>
        <v>-1109</v>
      </c>
    </row>
    <row r="89" spans="1:34" ht="12.75" customHeight="1">
      <c r="C89" s="61"/>
      <c r="F89" s="16"/>
      <c r="G89" s="16"/>
      <c r="H89" s="16"/>
      <c r="I89" s="16"/>
      <c r="J89" s="16"/>
      <c r="K89" s="16"/>
      <c r="L89" s="16"/>
      <c r="M89" s="16"/>
      <c r="N89" s="16"/>
      <c r="O89" s="16"/>
      <c r="P89" s="16"/>
      <c r="Q89" s="16"/>
      <c r="R89" s="7"/>
      <c r="U89" s="16"/>
      <c r="V89" s="16"/>
      <c r="W89" s="16"/>
      <c r="X89" s="16"/>
      <c r="Y89" s="16"/>
      <c r="Z89" s="16"/>
      <c r="AA89" s="16"/>
      <c r="AB89" s="16"/>
      <c r="AC89" s="16"/>
      <c r="AD89" s="16"/>
      <c r="AE89" s="16"/>
      <c r="AF89" s="16"/>
      <c r="AG89" s="7"/>
    </row>
    <row r="90" spans="1:34" ht="12.75" customHeight="1">
      <c r="B90" s="46" t="s">
        <v>85</v>
      </c>
      <c r="C90" s="61"/>
      <c r="F90" s="34"/>
      <c r="G90" s="34"/>
      <c r="H90" s="34"/>
      <c r="I90" s="34"/>
      <c r="J90" s="34"/>
      <c r="K90" s="34"/>
      <c r="L90" s="34"/>
      <c r="M90" s="34"/>
      <c r="N90" s="34"/>
      <c r="O90" s="34"/>
      <c r="P90" s="34"/>
      <c r="Q90" s="34"/>
      <c r="R90" s="16">
        <f>SUM(F90:Q90)</f>
        <v>0</v>
      </c>
      <c r="S90" s="16">
        <f>SUM(R90/12)</f>
        <v>0</v>
      </c>
      <c r="T90" s="16"/>
      <c r="U90" s="34"/>
      <c r="V90" s="34"/>
      <c r="W90" s="34"/>
      <c r="X90" s="34"/>
      <c r="Y90" s="34"/>
      <c r="Z90" s="34"/>
      <c r="AA90" s="34"/>
      <c r="AB90" s="34"/>
      <c r="AC90" s="34"/>
      <c r="AD90" s="34"/>
      <c r="AE90" s="34"/>
      <c r="AF90" s="34"/>
      <c r="AG90" s="16">
        <f>SUM(U90:AF90)</f>
        <v>0</v>
      </c>
      <c r="AH90" s="16">
        <f>SUM(AG90/12)</f>
        <v>0</v>
      </c>
    </row>
    <row r="91" spans="1:34" s="6" customFormat="1" ht="12.75" customHeight="1">
      <c r="A91" s="62"/>
      <c r="B91" s="62" t="s">
        <v>83</v>
      </c>
      <c r="C91" s="63"/>
      <c r="D91" s="62"/>
      <c r="E91" s="23"/>
      <c r="F91" s="20">
        <f>F88+F90</f>
        <v>-15750</v>
      </c>
      <c r="G91" s="20">
        <f t="shared" ref="G91:Q91" si="70">G88+G90</f>
        <v>-14750</v>
      </c>
      <c r="H91" s="20">
        <f t="shared" si="70"/>
        <v>-13750</v>
      </c>
      <c r="I91" s="20">
        <f t="shared" si="70"/>
        <v>50</v>
      </c>
      <c r="J91" s="20">
        <f t="shared" si="70"/>
        <v>1050</v>
      </c>
      <c r="K91" s="20">
        <f t="shared" si="70"/>
        <v>2050</v>
      </c>
      <c r="L91" s="20">
        <f t="shared" si="70"/>
        <v>3050</v>
      </c>
      <c r="M91" s="20">
        <f t="shared" si="70"/>
        <v>4050</v>
      </c>
      <c r="N91" s="20">
        <f t="shared" si="70"/>
        <v>5050</v>
      </c>
      <c r="O91" s="20">
        <f t="shared" si="70"/>
        <v>6050</v>
      </c>
      <c r="P91" s="20">
        <f t="shared" si="70"/>
        <v>6050</v>
      </c>
      <c r="Q91" s="20">
        <f t="shared" si="70"/>
        <v>6050</v>
      </c>
      <c r="R91" s="20">
        <f>SUM(F91:Q91)</f>
        <v>-10800</v>
      </c>
      <c r="S91" s="20">
        <f>SUM(R91/12)</f>
        <v>-900</v>
      </c>
      <c r="T91" s="20"/>
      <c r="U91" s="20">
        <f t="shared" ref="U91:AF91" si="71">U88+U90</f>
        <v>-2748</v>
      </c>
      <c r="V91" s="20">
        <f t="shared" si="71"/>
        <v>-5960</v>
      </c>
      <c r="W91" s="20">
        <f t="shared" si="71"/>
        <v>-4960</v>
      </c>
      <c r="X91" s="20">
        <f t="shared" si="71"/>
        <v>-3960</v>
      </c>
      <c r="Y91" s="20">
        <f t="shared" si="71"/>
        <v>-2960</v>
      </c>
      <c r="Z91" s="20">
        <f t="shared" si="71"/>
        <v>-1960</v>
      </c>
      <c r="AA91" s="20">
        <f t="shared" si="71"/>
        <v>-960</v>
      </c>
      <c r="AB91" s="20">
        <f t="shared" si="71"/>
        <v>40</v>
      </c>
      <c r="AC91" s="20">
        <f t="shared" si="71"/>
        <v>1040</v>
      </c>
      <c r="AD91" s="20">
        <f t="shared" si="71"/>
        <v>2040</v>
      </c>
      <c r="AE91" s="20">
        <f t="shared" si="71"/>
        <v>3040</v>
      </c>
      <c r="AF91" s="20">
        <f t="shared" si="71"/>
        <v>4040</v>
      </c>
      <c r="AG91" s="20">
        <f>SUM(U91:AF91)</f>
        <v>-13308</v>
      </c>
      <c r="AH91" s="20">
        <f>SUM(AG91/12)</f>
        <v>-1109</v>
      </c>
    </row>
    <row r="92" spans="1:34" ht="12.75" customHeight="1">
      <c r="C92" s="61"/>
      <c r="F92" s="16"/>
      <c r="G92" s="16"/>
      <c r="H92" s="16"/>
      <c r="I92" s="16"/>
      <c r="J92" s="16"/>
      <c r="K92" s="16"/>
      <c r="L92" s="16"/>
      <c r="M92" s="16"/>
      <c r="N92" s="16"/>
      <c r="O92" s="16"/>
      <c r="P92" s="16"/>
      <c r="Q92" s="16"/>
      <c r="R92" s="7"/>
      <c r="U92" s="16"/>
      <c r="V92" s="16"/>
      <c r="W92" s="16"/>
      <c r="X92" s="16"/>
      <c r="Y92" s="16"/>
      <c r="Z92" s="16"/>
      <c r="AA92" s="16"/>
      <c r="AB92" s="16"/>
      <c r="AC92" s="16"/>
      <c r="AD92" s="16"/>
      <c r="AE92" s="16"/>
      <c r="AF92" s="16"/>
      <c r="AG92" s="7"/>
    </row>
    <row r="93" spans="1:34" ht="12.75" customHeight="1">
      <c r="B93" s="46" t="s">
        <v>86</v>
      </c>
      <c r="C93" s="61"/>
      <c r="F93" s="48"/>
      <c r="G93" s="48"/>
      <c r="H93" s="48"/>
      <c r="I93" s="48"/>
      <c r="J93" s="48"/>
      <c r="K93" s="48"/>
      <c r="L93" s="48"/>
      <c r="M93" s="48"/>
      <c r="N93" s="48"/>
      <c r="O93" s="48"/>
      <c r="P93" s="48"/>
      <c r="Q93" s="48"/>
      <c r="R93" s="16"/>
      <c r="S93" s="16"/>
      <c r="T93" s="16"/>
      <c r="U93" s="48"/>
      <c r="V93" s="48"/>
      <c r="W93" s="48"/>
      <c r="X93" s="48"/>
      <c r="Y93" s="48"/>
      <c r="Z93" s="48"/>
      <c r="AA93" s="48"/>
      <c r="AB93" s="48"/>
      <c r="AC93" s="48"/>
      <c r="AD93" s="48"/>
      <c r="AE93" s="48"/>
      <c r="AF93" s="48"/>
      <c r="AG93" s="16"/>
      <c r="AH93" s="16"/>
    </row>
    <row r="94" spans="1:34" ht="12.75" customHeight="1">
      <c r="C94" s="110" t="s">
        <v>87</v>
      </c>
      <c r="F94" s="34">
        <v>0</v>
      </c>
      <c r="G94" s="34">
        <v>0</v>
      </c>
      <c r="H94" s="34">
        <v>0</v>
      </c>
      <c r="I94" s="34">
        <v>0</v>
      </c>
      <c r="J94" s="34">
        <v>0</v>
      </c>
      <c r="K94" s="34">
        <v>0</v>
      </c>
      <c r="L94" s="34">
        <v>0</v>
      </c>
      <c r="M94" s="34">
        <v>0</v>
      </c>
      <c r="N94" s="34">
        <v>0</v>
      </c>
      <c r="O94" s="34">
        <v>0</v>
      </c>
      <c r="P94" s="34">
        <v>0</v>
      </c>
      <c r="Q94" s="34">
        <v>0</v>
      </c>
      <c r="R94" s="16">
        <f>SUM(F94:Q94)</f>
        <v>0</v>
      </c>
      <c r="S94" s="16">
        <f>SUM(R94/12)</f>
        <v>0</v>
      </c>
      <c r="T94" s="16"/>
      <c r="U94" s="34">
        <v>0</v>
      </c>
      <c r="V94" s="34">
        <v>0</v>
      </c>
      <c r="W94" s="34">
        <v>0</v>
      </c>
      <c r="X94" s="34">
        <v>0</v>
      </c>
      <c r="Y94" s="34">
        <v>0</v>
      </c>
      <c r="Z94" s="34">
        <v>0</v>
      </c>
      <c r="AA94" s="34">
        <v>0</v>
      </c>
      <c r="AB94" s="34">
        <v>0</v>
      </c>
      <c r="AC94" s="34">
        <v>0</v>
      </c>
      <c r="AD94" s="34">
        <v>0</v>
      </c>
      <c r="AE94" s="34">
        <v>0</v>
      </c>
      <c r="AF94" s="34">
        <v>0</v>
      </c>
      <c r="AG94" s="16">
        <f>SUM(U94:AF94)</f>
        <v>0</v>
      </c>
      <c r="AH94" s="16">
        <f>SUM(AG94/12)</f>
        <v>0</v>
      </c>
    </row>
    <row r="95" spans="1:34" ht="12.75" customHeight="1">
      <c r="C95" s="61" t="s">
        <v>88</v>
      </c>
      <c r="F95" s="34">
        <v>0</v>
      </c>
      <c r="G95" s="34">
        <v>0</v>
      </c>
      <c r="H95" s="34">
        <v>0</v>
      </c>
      <c r="I95" s="34">
        <v>0</v>
      </c>
      <c r="J95" s="34">
        <v>0</v>
      </c>
      <c r="K95" s="34">
        <v>0</v>
      </c>
      <c r="L95" s="34">
        <v>0</v>
      </c>
      <c r="M95" s="34">
        <v>0</v>
      </c>
      <c r="N95" s="34">
        <v>0</v>
      </c>
      <c r="O95" s="34">
        <v>0</v>
      </c>
      <c r="P95" s="34">
        <v>0</v>
      </c>
      <c r="Q95" s="34">
        <v>0</v>
      </c>
      <c r="R95" s="16">
        <f>SUM(F95:Q95)</f>
        <v>0</v>
      </c>
      <c r="S95" s="16">
        <f>SUM(R95/12)</f>
        <v>0</v>
      </c>
      <c r="T95" s="16"/>
      <c r="U95" s="34"/>
      <c r="V95" s="34"/>
      <c r="W95" s="34"/>
      <c r="X95" s="34"/>
      <c r="Y95" s="34"/>
      <c r="Z95" s="34"/>
      <c r="AA95" s="34"/>
      <c r="AB95" s="34"/>
      <c r="AC95" s="34"/>
      <c r="AD95" s="34"/>
      <c r="AE95" s="34"/>
      <c r="AF95" s="34"/>
      <c r="AG95" s="16">
        <f>SUM(U95:AF95)</f>
        <v>0</v>
      </c>
      <c r="AH95" s="16">
        <f>SUM(AG95/12)</f>
        <v>0</v>
      </c>
    </row>
    <row r="96" spans="1:34" s="6" customFormat="1" ht="12.75" customHeight="1">
      <c r="A96" s="62"/>
      <c r="B96" s="62" t="s">
        <v>83</v>
      </c>
      <c r="C96" s="63"/>
      <c r="D96" s="62"/>
      <c r="E96" s="23"/>
      <c r="F96" s="20">
        <f>F91+F94+F95</f>
        <v>-15750</v>
      </c>
      <c r="G96" s="20">
        <f t="shared" ref="G96:Q96" si="72">G91+G94+G95</f>
        <v>-14750</v>
      </c>
      <c r="H96" s="20">
        <f t="shared" si="72"/>
        <v>-13750</v>
      </c>
      <c r="I96" s="20">
        <f t="shared" si="72"/>
        <v>50</v>
      </c>
      <c r="J96" s="20">
        <f t="shared" si="72"/>
        <v>1050</v>
      </c>
      <c r="K96" s="20">
        <f t="shared" si="72"/>
        <v>2050</v>
      </c>
      <c r="L96" s="20">
        <f t="shared" si="72"/>
        <v>3050</v>
      </c>
      <c r="M96" s="20">
        <f t="shared" si="72"/>
        <v>4050</v>
      </c>
      <c r="N96" s="20">
        <f t="shared" si="72"/>
        <v>5050</v>
      </c>
      <c r="O96" s="20">
        <f t="shared" si="72"/>
        <v>6050</v>
      </c>
      <c r="P96" s="20">
        <f t="shared" si="72"/>
        <v>6050</v>
      </c>
      <c r="Q96" s="20">
        <f t="shared" si="72"/>
        <v>6050</v>
      </c>
      <c r="R96" s="20">
        <f>SUM(F96:Q96)</f>
        <v>-10800</v>
      </c>
      <c r="S96" s="20">
        <f>SUM(R96/12)</f>
        <v>-900</v>
      </c>
      <c r="T96" s="20"/>
      <c r="U96" s="20">
        <f t="shared" ref="U96:AF96" si="73">U91+U94+U95</f>
        <v>-2748</v>
      </c>
      <c r="V96" s="20">
        <f t="shared" si="73"/>
        <v>-5960</v>
      </c>
      <c r="W96" s="20">
        <f t="shared" si="73"/>
        <v>-4960</v>
      </c>
      <c r="X96" s="20">
        <f t="shared" si="73"/>
        <v>-3960</v>
      </c>
      <c r="Y96" s="20">
        <f t="shared" si="73"/>
        <v>-2960</v>
      </c>
      <c r="Z96" s="20">
        <f t="shared" si="73"/>
        <v>-1960</v>
      </c>
      <c r="AA96" s="20">
        <f t="shared" si="73"/>
        <v>-960</v>
      </c>
      <c r="AB96" s="20">
        <f t="shared" si="73"/>
        <v>40</v>
      </c>
      <c r="AC96" s="20">
        <f t="shared" si="73"/>
        <v>1040</v>
      </c>
      <c r="AD96" s="20">
        <f t="shared" si="73"/>
        <v>2040</v>
      </c>
      <c r="AE96" s="20">
        <f t="shared" si="73"/>
        <v>3040</v>
      </c>
      <c r="AF96" s="20">
        <f t="shared" si="73"/>
        <v>4040</v>
      </c>
      <c r="AG96" s="20">
        <f>SUM(U96:AF96)</f>
        <v>-13308</v>
      </c>
      <c r="AH96" s="20">
        <f>SUM(AG96/12)</f>
        <v>-1109</v>
      </c>
    </row>
    <row r="97" spans="1:34" ht="12.75" customHeight="1">
      <c r="C97" s="61"/>
      <c r="F97" s="16"/>
      <c r="G97" s="16"/>
      <c r="H97" s="16"/>
      <c r="I97" s="16"/>
      <c r="J97" s="16"/>
      <c r="K97" s="16"/>
      <c r="L97" s="16"/>
      <c r="M97" s="16"/>
      <c r="N97" s="16"/>
      <c r="O97" s="16"/>
      <c r="P97" s="16"/>
      <c r="Q97" s="16"/>
      <c r="R97" s="7"/>
      <c r="U97" s="16"/>
      <c r="V97" s="16"/>
      <c r="W97" s="16"/>
      <c r="X97" s="16"/>
      <c r="Y97" s="16"/>
      <c r="Z97" s="16"/>
      <c r="AA97" s="16"/>
      <c r="AB97" s="16"/>
      <c r="AC97" s="16"/>
      <c r="AD97" s="16"/>
      <c r="AE97" s="16"/>
      <c r="AF97" s="16"/>
      <c r="AG97" s="7"/>
    </row>
    <row r="98" spans="1:34" ht="12.75" customHeight="1">
      <c r="B98" s="108" t="s">
        <v>89</v>
      </c>
      <c r="C98" s="64"/>
      <c r="D98" s="54"/>
      <c r="E98" s="12"/>
      <c r="F98" s="98">
        <v>0</v>
      </c>
      <c r="G98" s="18">
        <f>F99</f>
        <v>-15750</v>
      </c>
      <c r="H98" s="18">
        <f t="shared" ref="H98:Q98" si="74">G99</f>
        <v>-30500</v>
      </c>
      <c r="I98" s="18">
        <f t="shared" si="74"/>
        <v>-44250</v>
      </c>
      <c r="J98" s="18">
        <f t="shared" si="74"/>
        <v>-44200</v>
      </c>
      <c r="K98" s="18">
        <f t="shared" si="74"/>
        <v>-43150</v>
      </c>
      <c r="L98" s="18">
        <f t="shared" si="74"/>
        <v>-41100</v>
      </c>
      <c r="M98" s="18">
        <f t="shared" si="74"/>
        <v>-38050</v>
      </c>
      <c r="N98" s="18">
        <f t="shared" si="74"/>
        <v>-34000</v>
      </c>
      <c r="O98" s="18">
        <f t="shared" si="74"/>
        <v>-28950</v>
      </c>
      <c r="P98" s="18">
        <f t="shared" si="74"/>
        <v>-22900</v>
      </c>
      <c r="Q98" s="18">
        <f t="shared" si="74"/>
        <v>-16850</v>
      </c>
      <c r="R98" s="7"/>
      <c r="U98" s="18">
        <f>Q99</f>
        <v>-10800</v>
      </c>
      <c r="V98" s="18">
        <f t="shared" ref="V98:AF98" si="75">U99</f>
        <v>-13548</v>
      </c>
      <c r="W98" s="18">
        <f t="shared" si="75"/>
        <v>-19508</v>
      </c>
      <c r="X98" s="18">
        <f t="shared" si="75"/>
        <v>-24468</v>
      </c>
      <c r="Y98" s="18">
        <f t="shared" si="75"/>
        <v>-28428</v>
      </c>
      <c r="Z98" s="18">
        <f t="shared" si="75"/>
        <v>-31388</v>
      </c>
      <c r="AA98" s="18">
        <f t="shared" si="75"/>
        <v>-33348</v>
      </c>
      <c r="AB98" s="18">
        <f t="shared" si="75"/>
        <v>-34308</v>
      </c>
      <c r="AC98" s="18">
        <f t="shared" si="75"/>
        <v>-34268</v>
      </c>
      <c r="AD98" s="18">
        <f t="shared" si="75"/>
        <v>-33228</v>
      </c>
      <c r="AE98" s="18">
        <f t="shared" si="75"/>
        <v>-31188</v>
      </c>
      <c r="AF98" s="18">
        <f t="shared" si="75"/>
        <v>-28148</v>
      </c>
      <c r="AG98" s="7"/>
    </row>
    <row r="99" spans="1:34" ht="12.75" customHeight="1">
      <c r="B99" s="108" t="s">
        <v>90</v>
      </c>
      <c r="C99" s="64"/>
      <c r="D99" s="65"/>
      <c r="E99" s="21"/>
      <c r="F99" s="18">
        <f>SUM(F98+F83-F84+F87+F90+F94+F95)</f>
        <v>-15750</v>
      </c>
      <c r="G99" s="18">
        <f>SUM(G98+G83-G84+G87+G90+G94+G95)</f>
        <v>-30500</v>
      </c>
      <c r="H99" s="18">
        <f t="shared" ref="H99:Q99" si="76">SUM(H98+H83-H84+H87+H90+H94+H95)</f>
        <v>-44250</v>
      </c>
      <c r="I99" s="18">
        <f t="shared" si="76"/>
        <v>-44200</v>
      </c>
      <c r="J99" s="18">
        <f t="shared" si="76"/>
        <v>-43150</v>
      </c>
      <c r="K99" s="18">
        <f t="shared" si="76"/>
        <v>-41100</v>
      </c>
      <c r="L99" s="18">
        <f t="shared" si="76"/>
        <v>-38050</v>
      </c>
      <c r="M99" s="18">
        <f t="shared" si="76"/>
        <v>-34000</v>
      </c>
      <c r="N99" s="18">
        <f t="shared" si="76"/>
        <v>-28950</v>
      </c>
      <c r="O99" s="18">
        <f t="shared" si="76"/>
        <v>-22900</v>
      </c>
      <c r="P99" s="18">
        <f t="shared" si="76"/>
        <v>-16850</v>
      </c>
      <c r="Q99" s="18">
        <f t="shared" si="76"/>
        <v>-10800</v>
      </c>
      <c r="R99" s="7"/>
      <c r="S99" s="8" t="s">
        <v>91</v>
      </c>
      <c r="T99" s="37"/>
      <c r="U99" s="18">
        <f t="shared" ref="U99:AF99" si="77">SUM(U98+U83-U84+U87+U90+U94+U95)</f>
        <v>-13548</v>
      </c>
      <c r="V99" s="18">
        <f t="shared" si="77"/>
        <v>-19508</v>
      </c>
      <c r="W99" s="18">
        <f t="shared" si="77"/>
        <v>-24468</v>
      </c>
      <c r="X99" s="18">
        <f t="shared" si="77"/>
        <v>-28428</v>
      </c>
      <c r="Y99" s="18">
        <f t="shared" si="77"/>
        <v>-31388</v>
      </c>
      <c r="Z99" s="18">
        <f t="shared" si="77"/>
        <v>-33348</v>
      </c>
      <c r="AA99" s="18">
        <f t="shared" si="77"/>
        <v>-34308</v>
      </c>
      <c r="AB99" s="18">
        <f t="shared" si="77"/>
        <v>-34268</v>
      </c>
      <c r="AC99" s="18">
        <f t="shared" si="77"/>
        <v>-33228</v>
      </c>
      <c r="AD99" s="18">
        <f t="shared" si="77"/>
        <v>-31188</v>
      </c>
      <c r="AE99" s="18">
        <f t="shared" si="77"/>
        <v>-28148</v>
      </c>
      <c r="AF99" s="18">
        <f t="shared" si="77"/>
        <v>-24108</v>
      </c>
      <c r="AG99" s="7"/>
      <c r="AH99" s="8" t="s">
        <v>91</v>
      </c>
    </row>
    <row r="100" spans="1:34" ht="12.75" customHeight="1">
      <c r="C100" s="46"/>
      <c r="D100" s="61"/>
      <c r="E100" s="3"/>
      <c r="F100" s="16"/>
      <c r="G100" s="16"/>
      <c r="H100" s="16"/>
      <c r="I100" s="16"/>
      <c r="J100" s="16"/>
      <c r="K100" s="16"/>
      <c r="L100" s="16"/>
      <c r="M100" s="16"/>
      <c r="N100" s="16"/>
      <c r="O100" s="16"/>
      <c r="P100" s="16"/>
      <c r="Q100" s="16"/>
      <c r="R100" s="7"/>
      <c r="S100" s="8" t="s">
        <v>92</v>
      </c>
      <c r="T100" s="37"/>
      <c r="U100" s="16"/>
      <c r="V100" s="16"/>
      <c r="W100" s="16"/>
      <c r="X100" s="16"/>
      <c r="Y100" s="16"/>
      <c r="Z100" s="16"/>
      <c r="AA100" s="16"/>
      <c r="AB100" s="16"/>
      <c r="AC100" s="16"/>
      <c r="AD100" s="16"/>
      <c r="AE100" s="16"/>
      <c r="AF100" s="16"/>
      <c r="AG100" s="7"/>
      <c r="AH100" s="8" t="s">
        <v>92</v>
      </c>
    </row>
    <row r="101" spans="1:34" ht="12.75" customHeight="1">
      <c r="F101" s="22" t="s">
        <v>10</v>
      </c>
      <c r="G101" s="22" t="s">
        <v>10</v>
      </c>
      <c r="H101" s="22" t="s">
        <v>10</v>
      </c>
      <c r="I101" s="22" t="s">
        <v>10</v>
      </c>
      <c r="J101" s="22" t="s">
        <v>10</v>
      </c>
      <c r="K101" s="22" t="s">
        <v>10</v>
      </c>
      <c r="L101" s="22" t="s">
        <v>10</v>
      </c>
      <c r="M101" s="22" t="s">
        <v>10</v>
      </c>
      <c r="N101" s="22" t="s">
        <v>10</v>
      </c>
      <c r="O101" s="22" t="s">
        <v>10</v>
      </c>
      <c r="P101" s="22" t="s">
        <v>10</v>
      </c>
      <c r="Q101" s="22" t="s">
        <v>10</v>
      </c>
      <c r="R101" s="5"/>
      <c r="S101" s="4"/>
      <c r="T101" s="4"/>
      <c r="U101" s="22" t="s">
        <v>10</v>
      </c>
      <c r="V101" s="22" t="s">
        <v>10</v>
      </c>
      <c r="W101" s="22" t="s">
        <v>10</v>
      </c>
      <c r="X101" s="22" t="s">
        <v>10</v>
      </c>
      <c r="Y101" s="22" t="s">
        <v>10</v>
      </c>
      <c r="Z101" s="22" t="s">
        <v>10</v>
      </c>
      <c r="AA101" s="22" t="s">
        <v>10</v>
      </c>
      <c r="AB101" s="22" t="s">
        <v>10</v>
      </c>
      <c r="AC101" s="22" t="s">
        <v>10</v>
      </c>
      <c r="AD101" s="22" t="s">
        <v>10</v>
      </c>
      <c r="AE101" s="22" t="s">
        <v>10</v>
      </c>
      <c r="AF101" s="22" t="s">
        <v>10</v>
      </c>
      <c r="AG101" s="5"/>
      <c r="AH101" s="4"/>
    </row>
    <row r="102" spans="1:34" ht="12.75" customHeight="1">
      <c r="B102" s="46"/>
      <c r="C102" s="66"/>
    </row>
    <row r="103" spans="1:34" ht="12.75" customHeight="1">
      <c r="B103" s="46" t="s">
        <v>93</v>
      </c>
      <c r="C103" s="61"/>
      <c r="D103" s="61"/>
      <c r="E103" s="3"/>
      <c r="F103" s="35">
        <v>300000</v>
      </c>
      <c r="G103" s="1">
        <f>F105</f>
        <v>300000</v>
      </c>
      <c r="H103" s="1">
        <f t="shared" ref="H103:Q103" si="78">G105</f>
        <v>300000</v>
      </c>
      <c r="I103" s="1">
        <f t="shared" si="78"/>
        <v>300000</v>
      </c>
      <c r="J103" s="1">
        <f t="shared" si="78"/>
        <v>300000</v>
      </c>
      <c r="K103" s="1">
        <f t="shared" si="78"/>
        <v>300000</v>
      </c>
      <c r="L103" s="1">
        <f t="shared" si="78"/>
        <v>300000</v>
      </c>
      <c r="M103" s="1">
        <f t="shared" si="78"/>
        <v>300000</v>
      </c>
      <c r="N103" s="1">
        <f t="shared" si="78"/>
        <v>300000</v>
      </c>
      <c r="O103" s="1">
        <f t="shared" si="78"/>
        <v>300000</v>
      </c>
      <c r="P103" s="1">
        <f t="shared" si="78"/>
        <v>300000</v>
      </c>
      <c r="Q103" s="1">
        <f t="shared" si="78"/>
        <v>300000</v>
      </c>
      <c r="U103" s="1">
        <f>Q105</f>
        <v>300000</v>
      </c>
      <c r="V103" s="1">
        <f t="shared" ref="V103:AF103" si="79">U105</f>
        <v>300000</v>
      </c>
      <c r="W103" s="1">
        <f t="shared" si="79"/>
        <v>300000</v>
      </c>
      <c r="X103" s="1">
        <f t="shared" si="79"/>
        <v>300000</v>
      </c>
      <c r="Y103" s="1">
        <f t="shared" si="79"/>
        <v>300000</v>
      </c>
      <c r="Z103" s="1">
        <f t="shared" si="79"/>
        <v>300000</v>
      </c>
      <c r="AA103" s="1">
        <f t="shared" si="79"/>
        <v>300000</v>
      </c>
      <c r="AB103" s="1">
        <f t="shared" si="79"/>
        <v>300000</v>
      </c>
      <c r="AC103" s="1">
        <f t="shared" si="79"/>
        <v>300000</v>
      </c>
      <c r="AD103" s="1">
        <f t="shared" si="79"/>
        <v>300000</v>
      </c>
      <c r="AE103" s="1">
        <f t="shared" si="79"/>
        <v>300000</v>
      </c>
      <c r="AF103" s="1">
        <f t="shared" si="79"/>
        <v>300000</v>
      </c>
    </row>
    <row r="104" spans="1:34" ht="12.75" customHeight="1">
      <c r="B104" s="46"/>
      <c r="C104" s="61" t="s">
        <v>94</v>
      </c>
      <c r="D104" s="61"/>
      <c r="E104" s="3"/>
      <c r="F104" s="34">
        <v>0</v>
      </c>
      <c r="G104" s="34">
        <v>0</v>
      </c>
      <c r="H104" s="34">
        <v>0</v>
      </c>
      <c r="I104" s="34">
        <v>0</v>
      </c>
      <c r="J104" s="34">
        <v>0</v>
      </c>
      <c r="K104" s="34">
        <v>0</v>
      </c>
      <c r="L104" s="34">
        <v>0</v>
      </c>
      <c r="M104" s="34">
        <v>0</v>
      </c>
      <c r="N104" s="34">
        <v>0</v>
      </c>
      <c r="O104" s="34">
        <v>0</v>
      </c>
      <c r="P104" s="34">
        <v>0</v>
      </c>
      <c r="Q104" s="34">
        <v>0</v>
      </c>
      <c r="R104" s="16">
        <f>SUM(F104:Q104)</f>
        <v>0</v>
      </c>
      <c r="U104" s="35"/>
      <c r="V104" s="35"/>
      <c r="W104" s="35"/>
      <c r="X104" s="35"/>
      <c r="Y104" s="35"/>
      <c r="Z104" s="35"/>
      <c r="AA104" s="35"/>
      <c r="AB104" s="35"/>
      <c r="AC104" s="35"/>
      <c r="AD104" s="35"/>
      <c r="AE104" s="35"/>
      <c r="AF104" s="35"/>
      <c r="AG104" s="16">
        <f>SUM(U104:AF104)</f>
        <v>0</v>
      </c>
    </row>
    <row r="105" spans="1:34" ht="12.75" customHeight="1">
      <c r="A105" s="62"/>
      <c r="B105" s="62" t="s">
        <v>95</v>
      </c>
      <c r="C105" s="62"/>
      <c r="D105" s="62"/>
      <c r="E105" s="23"/>
      <c r="F105" s="25">
        <f>F103-F104</f>
        <v>300000</v>
      </c>
      <c r="G105" s="25">
        <f t="shared" ref="G105:Q105" si="80">G103-G104</f>
        <v>300000</v>
      </c>
      <c r="H105" s="25">
        <f t="shared" si="80"/>
        <v>300000</v>
      </c>
      <c r="I105" s="25">
        <f t="shared" si="80"/>
        <v>300000</v>
      </c>
      <c r="J105" s="25">
        <f t="shared" si="80"/>
        <v>300000</v>
      </c>
      <c r="K105" s="25">
        <f t="shared" si="80"/>
        <v>300000</v>
      </c>
      <c r="L105" s="25">
        <f t="shared" si="80"/>
        <v>300000</v>
      </c>
      <c r="M105" s="25">
        <f t="shared" si="80"/>
        <v>300000</v>
      </c>
      <c r="N105" s="25">
        <f t="shared" si="80"/>
        <v>300000</v>
      </c>
      <c r="O105" s="25">
        <f t="shared" si="80"/>
        <v>300000</v>
      </c>
      <c r="P105" s="25">
        <f t="shared" si="80"/>
        <v>300000</v>
      </c>
      <c r="Q105" s="25">
        <f t="shared" si="80"/>
        <v>300000</v>
      </c>
      <c r="R105" s="25"/>
      <c r="S105" s="25"/>
      <c r="T105" s="25"/>
      <c r="U105" s="25">
        <f t="shared" ref="U105:AF105" si="81">U103-U104</f>
        <v>300000</v>
      </c>
      <c r="V105" s="25">
        <f t="shared" si="81"/>
        <v>300000</v>
      </c>
      <c r="W105" s="25">
        <f t="shared" si="81"/>
        <v>300000</v>
      </c>
      <c r="X105" s="25">
        <f t="shared" si="81"/>
        <v>300000</v>
      </c>
      <c r="Y105" s="25">
        <f t="shared" si="81"/>
        <v>300000</v>
      </c>
      <c r="Z105" s="25">
        <f t="shared" si="81"/>
        <v>300000</v>
      </c>
      <c r="AA105" s="25">
        <f t="shared" si="81"/>
        <v>300000</v>
      </c>
      <c r="AB105" s="25">
        <f t="shared" si="81"/>
        <v>300000</v>
      </c>
      <c r="AC105" s="25">
        <f t="shared" si="81"/>
        <v>300000</v>
      </c>
      <c r="AD105" s="25">
        <f t="shared" si="81"/>
        <v>300000</v>
      </c>
      <c r="AE105" s="25">
        <f t="shared" si="81"/>
        <v>300000</v>
      </c>
      <c r="AF105" s="25">
        <f t="shared" si="81"/>
        <v>300000</v>
      </c>
      <c r="AG105" s="25"/>
      <c r="AH105" s="25"/>
    </row>
    <row r="106" spans="1:34" ht="12.75" customHeight="1">
      <c r="B106" s="46"/>
      <c r="C106" s="66"/>
      <c r="D106" s="61"/>
      <c r="E106" s="3"/>
    </row>
    <row r="107" spans="1:34" ht="12.75" customHeight="1">
      <c r="B107" s="111" t="s">
        <v>96</v>
      </c>
      <c r="C107" s="66"/>
      <c r="F107" s="35"/>
      <c r="G107" s="35"/>
      <c r="H107" s="35"/>
      <c r="I107" s="35"/>
      <c r="J107" s="35"/>
      <c r="K107" s="35"/>
      <c r="L107" s="35"/>
      <c r="M107" s="35"/>
      <c r="N107" s="35"/>
      <c r="O107" s="35"/>
      <c r="P107" s="35"/>
      <c r="Q107" s="35"/>
      <c r="U107" s="35"/>
      <c r="V107" s="35"/>
      <c r="W107" s="35"/>
      <c r="X107" s="35"/>
      <c r="Y107" s="35"/>
      <c r="Z107" s="35"/>
      <c r="AA107" s="35"/>
      <c r="AB107" s="35"/>
      <c r="AC107" s="35"/>
      <c r="AD107" s="35"/>
      <c r="AE107" s="35"/>
      <c r="AF107" s="35"/>
    </row>
    <row r="108" spans="1:34" ht="12.75" customHeight="1">
      <c r="B108" s="111" t="s">
        <v>97</v>
      </c>
      <c r="C108" s="66"/>
      <c r="F108" s="35"/>
      <c r="G108" s="35"/>
      <c r="H108" s="35"/>
      <c r="I108" s="35"/>
      <c r="J108" s="35"/>
      <c r="K108" s="35"/>
      <c r="L108" s="35"/>
      <c r="M108" s="35"/>
      <c r="N108" s="35"/>
      <c r="O108" s="35"/>
      <c r="P108" s="35"/>
      <c r="Q108" s="35"/>
      <c r="U108" s="35"/>
      <c r="V108" s="35"/>
      <c r="W108" s="35"/>
      <c r="X108" s="35"/>
      <c r="Y108" s="35"/>
      <c r="Z108" s="35"/>
      <c r="AA108" s="35"/>
      <c r="AB108" s="35"/>
      <c r="AC108" s="35"/>
      <c r="AD108" s="35"/>
      <c r="AE108" s="35"/>
      <c r="AF108" s="35"/>
    </row>
    <row r="109" spans="1:34" ht="12.75" customHeight="1" thickBot="1">
      <c r="A109" s="67"/>
      <c r="B109" s="68"/>
      <c r="C109" s="69"/>
      <c r="D109" s="69"/>
      <c r="E109" s="28"/>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row>
    <row r="110" spans="1:34" ht="12.75" customHeight="1">
      <c r="B110" s="46"/>
      <c r="C110" s="61"/>
      <c r="D110" s="61"/>
      <c r="E110" s="3"/>
    </row>
    <row r="111" spans="1:34" ht="12.75" customHeight="1">
      <c r="A111" s="46" t="s">
        <v>98</v>
      </c>
      <c r="B111" s="46"/>
      <c r="C111" s="61"/>
      <c r="D111" s="61"/>
      <c r="E111" s="3"/>
    </row>
    <row r="112" spans="1:34" ht="12.75" customHeight="1">
      <c r="B112" s="46"/>
      <c r="C112" s="61"/>
      <c r="D112" s="61"/>
      <c r="E112" s="3"/>
      <c r="F112" s="1" t="s">
        <v>99</v>
      </c>
    </row>
    <row r="113" spans="1:34" ht="12.75" customHeight="1" outlineLevel="1">
      <c r="B113" s="46"/>
      <c r="C113" s="61"/>
      <c r="D113" s="61"/>
      <c r="E113" s="3"/>
    </row>
    <row r="114" spans="1:34" ht="12.75" customHeight="1" outlineLevel="1">
      <c r="A114" s="72"/>
      <c r="B114" s="91" t="s">
        <v>100</v>
      </c>
      <c r="C114" s="92"/>
      <c r="D114" s="92"/>
      <c r="E114" s="93"/>
      <c r="F114" s="24"/>
      <c r="G114" s="24"/>
      <c r="H114" s="24"/>
      <c r="I114" s="24"/>
      <c r="J114" s="24"/>
      <c r="K114" s="24"/>
      <c r="L114" s="24"/>
      <c r="M114" s="24"/>
      <c r="N114" s="24"/>
      <c r="O114" s="24"/>
      <c r="P114" s="24"/>
      <c r="Q114" s="24"/>
      <c r="U114" s="24"/>
      <c r="V114" s="24"/>
      <c r="W114" s="24"/>
      <c r="X114" s="24"/>
      <c r="Y114" s="24"/>
      <c r="Z114" s="24"/>
      <c r="AA114" s="24"/>
      <c r="AB114" s="24"/>
      <c r="AC114" s="24"/>
      <c r="AD114" s="24"/>
      <c r="AE114" s="24"/>
      <c r="AF114" s="24"/>
    </row>
    <row r="115" spans="1:34" ht="12.75" customHeight="1" outlineLevel="1">
      <c r="C115" s="89" t="s">
        <v>101</v>
      </c>
    </row>
    <row r="116" spans="1:34" ht="12.75" customHeight="1" outlineLevel="1">
      <c r="C116" s="70" t="s">
        <v>102</v>
      </c>
      <c r="F116" s="1">
        <f>F98</f>
        <v>0</v>
      </c>
      <c r="G116" s="1">
        <f>F117</f>
        <v>-15750</v>
      </c>
      <c r="H116" s="1">
        <f t="shared" ref="H116:Q116" si="82">G117</f>
        <v>-30500</v>
      </c>
      <c r="I116" s="1">
        <f t="shared" si="82"/>
        <v>-44250</v>
      </c>
      <c r="J116" s="1">
        <f t="shared" si="82"/>
        <v>-44200</v>
      </c>
      <c r="K116" s="1">
        <f t="shared" si="82"/>
        <v>-43150</v>
      </c>
      <c r="L116" s="1">
        <f t="shared" si="82"/>
        <v>-41100</v>
      </c>
      <c r="M116" s="1">
        <f t="shared" si="82"/>
        <v>-38050</v>
      </c>
      <c r="N116" s="1">
        <f t="shared" si="82"/>
        <v>-34000</v>
      </c>
      <c r="O116" s="1">
        <f t="shared" si="82"/>
        <v>-28950</v>
      </c>
      <c r="P116" s="1">
        <f t="shared" si="82"/>
        <v>-22900</v>
      </c>
      <c r="Q116" s="1">
        <f t="shared" si="82"/>
        <v>-16850</v>
      </c>
      <c r="U116" s="1">
        <f>U98</f>
        <v>-10800</v>
      </c>
      <c r="V116" s="1">
        <f t="shared" ref="V116:AF116" si="83">U117</f>
        <v>-13548</v>
      </c>
      <c r="W116" s="1">
        <f t="shared" si="83"/>
        <v>-19508</v>
      </c>
      <c r="X116" s="1">
        <f t="shared" si="83"/>
        <v>-24468</v>
      </c>
      <c r="Y116" s="1">
        <f t="shared" si="83"/>
        <v>-28428</v>
      </c>
      <c r="Z116" s="1">
        <f t="shared" si="83"/>
        <v>-31388</v>
      </c>
      <c r="AA116" s="1">
        <f t="shared" si="83"/>
        <v>-33348</v>
      </c>
      <c r="AB116" s="1">
        <f t="shared" si="83"/>
        <v>-34308</v>
      </c>
      <c r="AC116" s="1">
        <f t="shared" si="83"/>
        <v>-34268</v>
      </c>
      <c r="AD116" s="1">
        <f t="shared" si="83"/>
        <v>-33228</v>
      </c>
      <c r="AE116" s="1">
        <f t="shared" si="83"/>
        <v>-31188</v>
      </c>
      <c r="AF116" s="1">
        <f t="shared" si="83"/>
        <v>-28148</v>
      </c>
    </row>
    <row r="117" spans="1:34" ht="12.75" customHeight="1" outlineLevel="1">
      <c r="A117" s="46"/>
      <c r="B117" s="46"/>
      <c r="C117" s="71" t="s">
        <v>103</v>
      </c>
      <c r="D117" s="46"/>
      <c r="E117" s="6"/>
      <c r="F117" s="38">
        <f t="shared" ref="F117:Q117" si="84">F116+F85</f>
        <v>-15750</v>
      </c>
      <c r="G117" s="38">
        <f>G116+G85</f>
        <v>-30500</v>
      </c>
      <c r="H117" s="38">
        <f t="shared" si="84"/>
        <v>-44250</v>
      </c>
      <c r="I117" s="38">
        <f t="shared" si="84"/>
        <v>-44200</v>
      </c>
      <c r="J117" s="38">
        <f t="shared" si="84"/>
        <v>-43150</v>
      </c>
      <c r="K117" s="38">
        <f t="shared" si="84"/>
        <v>-41100</v>
      </c>
      <c r="L117" s="38">
        <f t="shared" si="84"/>
        <v>-38050</v>
      </c>
      <c r="M117" s="38">
        <f t="shared" si="84"/>
        <v>-34000</v>
      </c>
      <c r="N117" s="38">
        <f t="shared" si="84"/>
        <v>-28950</v>
      </c>
      <c r="O117" s="38">
        <f t="shared" si="84"/>
        <v>-22900</v>
      </c>
      <c r="P117" s="38">
        <f t="shared" si="84"/>
        <v>-16850</v>
      </c>
      <c r="Q117" s="38">
        <f t="shared" si="84"/>
        <v>-10800</v>
      </c>
      <c r="U117" s="38">
        <f t="shared" ref="U117:AF117" si="85">U116+U85</f>
        <v>-13548</v>
      </c>
      <c r="V117" s="38">
        <f t="shared" si="85"/>
        <v>-19508</v>
      </c>
      <c r="W117" s="38">
        <f t="shared" si="85"/>
        <v>-24468</v>
      </c>
      <c r="X117" s="38">
        <f t="shared" si="85"/>
        <v>-28428</v>
      </c>
      <c r="Y117" s="38">
        <f t="shared" si="85"/>
        <v>-31388</v>
      </c>
      <c r="Z117" s="38">
        <f t="shared" si="85"/>
        <v>-33348</v>
      </c>
      <c r="AA117" s="38">
        <f t="shared" si="85"/>
        <v>-34308</v>
      </c>
      <c r="AB117" s="38">
        <f t="shared" si="85"/>
        <v>-34268</v>
      </c>
      <c r="AC117" s="38">
        <f t="shared" si="85"/>
        <v>-33228</v>
      </c>
      <c r="AD117" s="38">
        <f t="shared" si="85"/>
        <v>-31188</v>
      </c>
      <c r="AE117" s="38">
        <f t="shared" si="85"/>
        <v>-28148</v>
      </c>
      <c r="AF117" s="38">
        <f t="shared" si="85"/>
        <v>-24108</v>
      </c>
    </row>
    <row r="118" spans="1:34" ht="12.75" customHeight="1" outlineLevel="1">
      <c r="C118" s="70"/>
    </row>
    <row r="119" spans="1:34" ht="12.75" customHeight="1" outlineLevel="1">
      <c r="C119" s="90" t="s">
        <v>104</v>
      </c>
    </row>
    <row r="120" spans="1:34" ht="12.75" customHeight="1" outlineLevel="1">
      <c r="C120" s="70" t="s">
        <v>102</v>
      </c>
      <c r="F120" s="1">
        <f>F98</f>
        <v>0</v>
      </c>
      <c r="G120" s="1">
        <f>F121</f>
        <v>-15750</v>
      </c>
      <c r="H120" s="1">
        <f t="shared" ref="H120:Q120" si="86">G121</f>
        <v>-30500</v>
      </c>
      <c r="I120" s="1">
        <f t="shared" si="86"/>
        <v>-44250</v>
      </c>
      <c r="J120" s="1">
        <f t="shared" si="86"/>
        <v>-44200</v>
      </c>
      <c r="K120" s="1">
        <f t="shared" si="86"/>
        <v>-43150</v>
      </c>
      <c r="L120" s="1">
        <f t="shared" si="86"/>
        <v>-41100</v>
      </c>
      <c r="M120" s="1">
        <f t="shared" si="86"/>
        <v>-38050</v>
      </c>
      <c r="N120" s="1">
        <f t="shared" si="86"/>
        <v>-34000</v>
      </c>
      <c r="O120" s="1">
        <f t="shared" si="86"/>
        <v>-28950</v>
      </c>
      <c r="P120" s="1">
        <f t="shared" si="86"/>
        <v>-22900</v>
      </c>
      <c r="Q120" s="1">
        <f t="shared" si="86"/>
        <v>-16850</v>
      </c>
      <c r="U120" s="1">
        <f>U98</f>
        <v>-10800</v>
      </c>
      <c r="V120" s="1">
        <f t="shared" ref="V120:AF120" si="87">U121</f>
        <v>-13548</v>
      </c>
      <c r="W120" s="1">
        <f t="shared" si="87"/>
        <v>-19508</v>
      </c>
      <c r="X120" s="1">
        <f t="shared" si="87"/>
        <v>-24468</v>
      </c>
      <c r="Y120" s="1">
        <f t="shared" si="87"/>
        <v>-28428</v>
      </c>
      <c r="Z120" s="1">
        <f t="shared" si="87"/>
        <v>-31388</v>
      </c>
      <c r="AA120" s="1">
        <f t="shared" si="87"/>
        <v>-33348</v>
      </c>
      <c r="AB120" s="1">
        <f t="shared" si="87"/>
        <v>-34308</v>
      </c>
      <c r="AC120" s="1">
        <f t="shared" si="87"/>
        <v>-34268</v>
      </c>
      <c r="AD120" s="1">
        <f t="shared" si="87"/>
        <v>-33228</v>
      </c>
      <c r="AE120" s="1">
        <f t="shared" si="87"/>
        <v>-31188</v>
      </c>
      <c r="AF120" s="1">
        <f t="shared" si="87"/>
        <v>-28148</v>
      </c>
    </row>
    <row r="121" spans="1:34" ht="12.75" customHeight="1" outlineLevel="1">
      <c r="A121" s="46"/>
      <c r="B121" s="46"/>
      <c r="C121" s="71" t="s">
        <v>103</v>
      </c>
      <c r="D121" s="46"/>
      <c r="E121" s="6"/>
      <c r="F121" s="38">
        <f>F120+F85+F87</f>
        <v>-15750</v>
      </c>
      <c r="G121" s="38">
        <f>G120+G85+G87</f>
        <v>-30500</v>
      </c>
      <c r="H121" s="38">
        <f t="shared" ref="H121:Q121" si="88">H120+H85+H87</f>
        <v>-44250</v>
      </c>
      <c r="I121" s="38">
        <f t="shared" si="88"/>
        <v>-44200</v>
      </c>
      <c r="J121" s="38">
        <f t="shared" si="88"/>
        <v>-43150</v>
      </c>
      <c r="K121" s="38">
        <f t="shared" si="88"/>
        <v>-41100</v>
      </c>
      <c r="L121" s="38">
        <f t="shared" si="88"/>
        <v>-38050</v>
      </c>
      <c r="M121" s="38">
        <f t="shared" si="88"/>
        <v>-34000</v>
      </c>
      <c r="N121" s="38">
        <f t="shared" si="88"/>
        <v>-28950</v>
      </c>
      <c r="O121" s="38">
        <f t="shared" si="88"/>
        <v>-22900</v>
      </c>
      <c r="P121" s="38">
        <f t="shared" si="88"/>
        <v>-16850</v>
      </c>
      <c r="Q121" s="38">
        <f t="shared" si="88"/>
        <v>-10800</v>
      </c>
      <c r="U121" s="38">
        <f t="shared" ref="U121:AF121" si="89">U120+U85+U87</f>
        <v>-13548</v>
      </c>
      <c r="V121" s="38">
        <f t="shared" si="89"/>
        <v>-19508</v>
      </c>
      <c r="W121" s="38">
        <f t="shared" si="89"/>
        <v>-24468</v>
      </c>
      <c r="X121" s="38">
        <f t="shared" si="89"/>
        <v>-28428</v>
      </c>
      <c r="Y121" s="38">
        <f t="shared" si="89"/>
        <v>-31388</v>
      </c>
      <c r="Z121" s="38">
        <f t="shared" si="89"/>
        <v>-33348</v>
      </c>
      <c r="AA121" s="38">
        <f t="shared" si="89"/>
        <v>-34308</v>
      </c>
      <c r="AB121" s="38">
        <f t="shared" si="89"/>
        <v>-34268</v>
      </c>
      <c r="AC121" s="38">
        <f t="shared" si="89"/>
        <v>-33228</v>
      </c>
      <c r="AD121" s="38">
        <f t="shared" si="89"/>
        <v>-31188</v>
      </c>
      <c r="AE121" s="38">
        <f t="shared" si="89"/>
        <v>-28148</v>
      </c>
      <c r="AF121" s="38">
        <f t="shared" si="89"/>
        <v>-24108</v>
      </c>
    </row>
    <row r="122" spans="1:34" ht="12.75" customHeight="1" outlineLevel="1">
      <c r="B122" s="46"/>
      <c r="C122" s="70"/>
    </row>
    <row r="123" spans="1:34" ht="12.75" customHeight="1" outlineLevel="1">
      <c r="C123" s="90" t="s">
        <v>105</v>
      </c>
    </row>
    <row r="124" spans="1:34" ht="12.75" customHeight="1" outlineLevel="1">
      <c r="C124" s="70" t="s">
        <v>102</v>
      </c>
      <c r="F124" s="1">
        <f>F98</f>
        <v>0</v>
      </c>
      <c r="G124" s="1">
        <f>F125</f>
        <v>-15750</v>
      </c>
      <c r="H124" s="1">
        <f t="shared" ref="H124:Q124" si="90">G125</f>
        <v>-30500</v>
      </c>
      <c r="I124" s="1">
        <f t="shared" si="90"/>
        <v>-44250</v>
      </c>
      <c r="J124" s="1">
        <f t="shared" si="90"/>
        <v>-44200</v>
      </c>
      <c r="K124" s="1">
        <f t="shared" si="90"/>
        <v>-43150</v>
      </c>
      <c r="L124" s="1">
        <f t="shared" si="90"/>
        <v>-41100</v>
      </c>
      <c r="M124" s="1">
        <f t="shared" si="90"/>
        <v>-38050</v>
      </c>
      <c r="N124" s="1">
        <f t="shared" si="90"/>
        <v>-34000</v>
      </c>
      <c r="O124" s="1">
        <f t="shared" si="90"/>
        <v>-28950</v>
      </c>
      <c r="P124" s="1">
        <f t="shared" si="90"/>
        <v>-22900</v>
      </c>
      <c r="Q124" s="1">
        <f t="shared" si="90"/>
        <v>-16850</v>
      </c>
      <c r="U124" s="1">
        <f>U98</f>
        <v>-10800</v>
      </c>
      <c r="V124" s="1">
        <f t="shared" ref="V124:AF124" si="91">U125</f>
        <v>-13548</v>
      </c>
      <c r="W124" s="1">
        <f t="shared" si="91"/>
        <v>-19508</v>
      </c>
      <c r="X124" s="1">
        <f t="shared" si="91"/>
        <v>-24468</v>
      </c>
      <c r="Y124" s="1">
        <f t="shared" si="91"/>
        <v>-28428</v>
      </c>
      <c r="Z124" s="1">
        <f t="shared" si="91"/>
        <v>-31388</v>
      </c>
      <c r="AA124" s="1">
        <f t="shared" si="91"/>
        <v>-33348</v>
      </c>
      <c r="AB124" s="1">
        <f t="shared" si="91"/>
        <v>-34308</v>
      </c>
      <c r="AC124" s="1">
        <f t="shared" si="91"/>
        <v>-34268</v>
      </c>
      <c r="AD124" s="1">
        <f t="shared" si="91"/>
        <v>-33228</v>
      </c>
      <c r="AE124" s="1">
        <f t="shared" si="91"/>
        <v>-31188</v>
      </c>
      <c r="AF124" s="1">
        <f t="shared" si="91"/>
        <v>-28148</v>
      </c>
    </row>
    <row r="125" spans="1:34" ht="12.75" customHeight="1" outlineLevel="1">
      <c r="A125" s="46"/>
      <c r="B125" s="46"/>
      <c r="C125" s="71" t="s">
        <v>103</v>
      </c>
      <c r="D125" s="46"/>
      <c r="E125" s="6"/>
      <c r="F125" s="38">
        <f t="shared" ref="F125:Q125" si="92">F124+F85+F87+F90</f>
        <v>-15750</v>
      </c>
      <c r="G125" s="38">
        <f t="shared" si="92"/>
        <v>-30500</v>
      </c>
      <c r="H125" s="38">
        <f t="shared" si="92"/>
        <v>-44250</v>
      </c>
      <c r="I125" s="38">
        <f t="shared" si="92"/>
        <v>-44200</v>
      </c>
      <c r="J125" s="38">
        <f t="shared" si="92"/>
        <v>-43150</v>
      </c>
      <c r="K125" s="38">
        <f t="shared" si="92"/>
        <v>-41100</v>
      </c>
      <c r="L125" s="38">
        <f t="shared" si="92"/>
        <v>-38050</v>
      </c>
      <c r="M125" s="38">
        <f t="shared" si="92"/>
        <v>-34000</v>
      </c>
      <c r="N125" s="38">
        <f t="shared" si="92"/>
        <v>-28950</v>
      </c>
      <c r="O125" s="38">
        <f t="shared" si="92"/>
        <v>-22900</v>
      </c>
      <c r="P125" s="38">
        <f t="shared" si="92"/>
        <v>-16850</v>
      </c>
      <c r="Q125" s="38">
        <f t="shared" si="92"/>
        <v>-10800</v>
      </c>
      <c r="U125" s="38">
        <f t="shared" ref="U125:AF125" si="93">U124+U85+U87+U90</f>
        <v>-13548</v>
      </c>
      <c r="V125" s="38">
        <f t="shared" si="93"/>
        <v>-19508</v>
      </c>
      <c r="W125" s="38">
        <f t="shared" si="93"/>
        <v>-24468</v>
      </c>
      <c r="X125" s="38">
        <f t="shared" si="93"/>
        <v>-28428</v>
      </c>
      <c r="Y125" s="38">
        <f t="shared" si="93"/>
        <v>-31388</v>
      </c>
      <c r="Z125" s="38">
        <f t="shared" si="93"/>
        <v>-33348</v>
      </c>
      <c r="AA125" s="38">
        <f t="shared" si="93"/>
        <v>-34308</v>
      </c>
      <c r="AB125" s="38">
        <f t="shared" si="93"/>
        <v>-34268</v>
      </c>
      <c r="AC125" s="38">
        <f t="shared" si="93"/>
        <v>-33228</v>
      </c>
      <c r="AD125" s="38">
        <f t="shared" si="93"/>
        <v>-31188</v>
      </c>
      <c r="AE125" s="38">
        <f t="shared" si="93"/>
        <v>-28148</v>
      </c>
      <c r="AF125" s="38">
        <f t="shared" si="93"/>
        <v>-24108</v>
      </c>
    </row>
    <row r="126" spans="1:34" ht="12.75" customHeight="1" outlineLevel="1">
      <c r="C126" s="70"/>
    </row>
    <row r="127" spans="1:34" s="36" customFormat="1" ht="12.75" customHeight="1" outlineLevel="1">
      <c r="A127" s="72"/>
      <c r="B127" s="91" t="s">
        <v>106</v>
      </c>
      <c r="C127" s="92"/>
      <c r="D127" s="92"/>
      <c r="E127" s="93"/>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row>
    <row r="128" spans="1:34" ht="12.75" customHeight="1" outlineLevel="1">
      <c r="C128" s="66" t="s">
        <v>107</v>
      </c>
      <c r="F128" s="1">
        <f>F85</f>
        <v>-15750</v>
      </c>
      <c r="G128" s="1">
        <f t="shared" ref="G128:Q128" si="94">F128+G85</f>
        <v>-30500</v>
      </c>
      <c r="H128" s="1">
        <f t="shared" si="94"/>
        <v>-44250</v>
      </c>
      <c r="I128" s="1">
        <f t="shared" si="94"/>
        <v>-44200</v>
      </c>
      <c r="J128" s="1">
        <f t="shared" si="94"/>
        <v>-43150</v>
      </c>
      <c r="K128" s="1">
        <f t="shared" si="94"/>
        <v>-41100</v>
      </c>
      <c r="L128" s="1">
        <f t="shared" si="94"/>
        <v>-38050</v>
      </c>
      <c r="M128" s="1">
        <f t="shared" si="94"/>
        <v>-34000</v>
      </c>
      <c r="N128" s="1">
        <f t="shared" si="94"/>
        <v>-28950</v>
      </c>
      <c r="O128" s="1">
        <f t="shared" si="94"/>
        <v>-22900</v>
      </c>
      <c r="P128" s="1">
        <f t="shared" si="94"/>
        <v>-16850</v>
      </c>
      <c r="Q128" s="1">
        <f t="shared" si="94"/>
        <v>-10800</v>
      </c>
      <c r="U128" s="1">
        <f>U85</f>
        <v>-2748</v>
      </c>
      <c r="V128" s="1">
        <f t="shared" ref="V128:AF128" si="95">U128+V85</f>
        <v>-8708</v>
      </c>
      <c r="W128" s="1">
        <f t="shared" si="95"/>
        <v>-13668</v>
      </c>
      <c r="X128" s="1">
        <f t="shared" si="95"/>
        <v>-17628</v>
      </c>
      <c r="Y128" s="1">
        <f t="shared" si="95"/>
        <v>-20588</v>
      </c>
      <c r="Z128" s="1">
        <f t="shared" si="95"/>
        <v>-22548</v>
      </c>
      <c r="AA128" s="1">
        <f t="shared" si="95"/>
        <v>-23508</v>
      </c>
      <c r="AB128" s="1">
        <f t="shared" si="95"/>
        <v>-23468</v>
      </c>
      <c r="AC128" s="1">
        <f t="shared" si="95"/>
        <v>-22428</v>
      </c>
      <c r="AD128" s="1">
        <f t="shared" si="95"/>
        <v>-20388</v>
      </c>
      <c r="AE128" s="1">
        <f t="shared" si="95"/>
        <v>-17348</v>
      </c>
      <c r="AF128" s="1">
        <f t="shared" si="95"/>
        <v>-13308</v>
      </c>
    </row>
    <row r="129" spans="1:34" ht="12.75" customHeight="1" outlineLevel="1">
      <c r="C129" s="71" t="s">
        <v>108</v>
      </c>
      <c r="F129" s="1">
        <f>F88</f>
        <v>-15750</v>
      </c>
      <c r="G129" s="1">
        <f t="shared" ref="G129:Q129" si="96">F129+G88</f>
        <v>-30500</v>
      </c>
      <c r="H129" s="1">
        <f t="shared" si="96"/>
        <v>-44250</v>
      </c>
      <c r="I129" s="1">
        <f t="shared" si="96"/>
        <v>-44200</v>
      </c>
      <c r="J129" s="1">
        <f t="shared" si="96"/>
        <v>-43150</v>
      </c>
      <c r="K129" s="1">
        <f t="shared" si="96"/>
        <v>-41100</v>
      </c>
      <c r="L129" s="1">
        <f t="shared" si="96"/>
        <v>-38050</v>
      </c>
      <c r="M129" s="1">
        <f t="shared" si="96"/>
        <v>-34000</v>
      </c>
      <c r="N129" s="1">
        <f t="shared" si="96"/>
        <v>-28950</v>
      </c>
      <c r="O129" s="1">
        <f t="shared" si="96"/>
        <v>-22900</v>
      </c>
      <c r="P129" s="1">
        <f t="shared" si="96"/>
        <v>-16850</v>
      </c>
      <c r="Q129" s="1">
        <f t="shared" si="96"/>
        <v>-10800</v>
      </c>
      <c r="U129" s="1">
        <f>U88</f>
        <v>-2748</v>
      </c>
      <c r="V129" s="1">
        <f t="shared" ref="V129:AF129" si="97">U129+V88</f>
        <v>-8708</v>
      </c>
      <c r="W129" s="1">
        <f t="shared" si="97"/>
        <v>-13668</v>
      </c>
      <c r="X129" s="1">
        <f t="shared" si="97"/>
        <v>-17628</v>
      </c>
      <c r="Y129" s="1">
        <f t="shared" si="97"/>
        <v>-20588</v>
      </c>
      <c r="Z129" s="1">
        <f t="shared" si="97"/>
        <v>-22548</v>
      </c>
      <c r="AA129" s="1">
        <f t="shared" si="97"/>
        <v>-23508</v>
      </c>
      <c r="AB129" s="1">
        <f t="shared" si="97"/>
        <v>-23468</v>
      </c>
      <c r="AC129" s="1">
        <f t="shared" si="97"/>
        <v>-22428</v>
      </c>
      <c r="AD129" s="1">
        <f t="shared" si="97"/>
        <v>-20388</v>
      </c>
      <c r="AE129" s="1">
        <f t="shared" si="97"/>
        <v>-17348</v>
      </c>
      <c r="AF129" s="1">
        <f t="shared" si="97"/>
        <v>-13308</v>
      </c>
    </row>
    <row r="130" spans="1:34" ht="12.75" customHeight="1" outlineLevel="1">
      <c r="C130" s="71" t="s">
        <v>109</v>
      </c>
      <c r="F130" s="1">
        <f>F91</f>
        <v>-15750</v>
      </c>
      <c r="G130" s="1">
        <f t="shared" ref="G130:Q130" si="98">F130+G91</f>
        <v>-30500</v>
      </c>
      <c r="H130" s="1">
        <f t="shared" si="98"/>
        <v>-44250</v>
      </c>
      <c r="I130" s="1">
        <f t="shared" si="98"/>
        <v>-44200</v>
      </c>
      <c r="J130" s="1">
        <f t="shared" si="98"/>
        <v>-43150</v>
      </c>
      <c r="K130" s="1">
        <f t="shared" si="98"/>
        <v>-41100</v>
      </c>
      <c r="L130" s="1">
        <f t="shared" si="98"/>
        <v>-38050</v>
      </c>
      <c r="M130" s="1">
        <f t="shared" si="98"/>
        <v>-34000</v>
      </c>
      <c r="N130" s="1">
        <f t="shared" si="98"/>
        <v>-28950</v>
      </c>
      <c r="O130" s="1">
        <f t="shared" si="98"/>
        <v>-22900</v>
      </c>
      <c r="P130" s="1">
        <f t="shared" si="98"/>
        <v>-16850</v>
      </c>
      <c r="Q130" s="1">
        <f t="shared" si="98"/>
        <v>-10800</v>
      </c>
      <c r="U130" s="1">
        <f>U91</f>
        <v>-2748</v>
      </c>
      <c r="V130" s="1">
        <f t="shared" ref="V130:AF130" si="99">U130+V91</f>
        <v>-8708</v>
      </c>
      <c r="W130" s="1">
        <f t="shared" si="99"/>
        <v>-13668</v>
      </c>
      <c r="X130" s="1">
        <f t="shared" si="99"/>
        <v>-17628</v>
      </c>
      <c r="Y130" s="1">
        <f t="shared" si="99"/>
        <v>-20588</v>
      </c>
      <c r="Z130" s="1">
        <f t="shared" si="99"/>
        <v>-22548</v>
      </c>
      <c r="AA130" s="1">
        <f t="shared" si="99"/>
        <v>-23508</v>
      </c>
      <c r="AB130" s="1">
        <f t="shared" si="99"/>
        <v>-23468</v>
      </c>
      <c r="AC130" s="1">
        <f t="shared" si="99"/>
        <v>-22428</v>
      </c>
      <c r="AD130" s="1">
        <f t="shared" si="99"/>
        <v>-20388</v>
      </c>
      <c r="AE130" s="1">
        <f t="shared" si="99"/>
        <v>-17348</v>
      </c>
      <c r="AF130" s="1">
        <f t="shared" si="99"/>
        <v>-13308</v>
      </c>
    </row>
    <row r="131" spans="1:34" ht="12.75" customHeight="1" outlineLevel="1">
      <c r="B131" s="46"/>
      <c r="C131" s="46" t="s">
        <v>110</v>
      </c>
      <c r="F131" s="1">
        <f>F96</f>
        <v>-15750</v>
      </c>
      <c r="G131" s="1">
        <f t="shared" ref="G131:Q131" si="100">F131+G96</f>
        <v>-30500</v>
      </c>
      <c r="H131" s="1">
        <f t="shared" si="100"/>
        <v>-44250</v>
      </c>
      <c r="I131" s="1">
        <f t="shared" si="100"/>
        <v>-44200</v>
      </c>
      <c r="J131" s="1">
        <f t="shared" si="100"/>
        <v>-43150</v>
      </c>
      <c r="K131" s="1">
        <f t="shared" si="100"/>
        <v>-41100</v>
      </c>
      <c r="L131" s="1">
        <f t="shared" si="100"/>
        <v>-38050</v>
      </c>
      <c r="M131" s="1">
        <f t="shared" si="100"/>
        <v>-34000</v>
      </c>
      <c r="N131" s="1">
        <f t="shared" si="100"/>
        <v>-28950</v>
      </c>
      <c r="O131" s="1">
        <f t="shared" si="100"/>
        <v>-22900</v>
      </c>
      <c r="P131" s="1">
        <f t="shared" si="100"/>
        <v>-16850</v>
      </c>
      <c r="Q131" s="1">
        <f t="shared" si="100"/>
        <v>-10800</v>
      </c>
      <c r="U131" s="1">
        <f>U96</f>
        <v>-2748</v>
      </c>
      <c r="V131" s="1">
        <f t="shared" ref="V131:AF131" si="101">U131+V96</f>
        <v>-8708</v>
      </c>
      <c r="W131" s="1">
        <f t="shared" si="101"/>
        <v>-13668</v>
      </c>
      <c r="X131" s="1">
        <f t="shared" si="101"/>
        <v>-17628</v>
      </c>
      <c r="Y131" s="1">
        <f t="shared" si="101"/>
        <v>-20588</v>
      </c>
      <c r="Z131" s="1">
        <f t="shared" si="101"/>
        <v>-22548</v>
      </c>
      <c r="AA131" s="1">
        <f t="shared" si="101"/>
        <v>-23508</v>
      </c>
      <c r="AB131" s="1">
        <f t="shared" si="101"/>
        <v>-23468</v>
      </c>
      <c r="AC131" s="1">
        <f t="shared" si="101"/>
        <v>-22428</v>
      </c>
      <c r="AD131" s="1">
        <f t="shared" si="101"/>
        <v>-20388</v>
      </c>
      <c r="AE131" s="1">
        <f t="shared" si="101"/>
        <v>-17348</v>
      </c>
      <c r="AF131" s="1">
        <f t="shared" si="101"/>
        <v>-13308</v>
      </c>
    </row>
    <row r="132" spans="1:34" ht="12.75" customHeight="1" outlineLevel="1"/>
    <row r="133" spans="1:34" ht="12.75" customHeight="1">
      <c r="C133" s="70"/>
    </row>
    <row r="134" spans="1:34" ht="12.75" customHeight="1">
      <c r="B134" s="88" t="s">
        <v>111</v>
      </c>
      <c r="C134" s="70"/>
      <c r="F134" s="1">
        <f>IF(F84=0,0,F99/(3*F84))</f>
        <v>-0.31343283582089554</v>
      </c>
      <c r="G134" s="1">
        <f>IF(F84+G84*2=0,0,G99/(F84+G84*2))</f>
        <v>-0.60696517412935325</v>
      </c>
      <c r="H134" s="1">
        <f>IF(SUM(F84:H84)=0,0,H99/(SUM(F84:H84)))</f>
        <v>-0.88059701492537312</v>
      </c>
      <c r="I134" s="1">
        <f t="shared" ref="I134:Q134" si="102">IF(SUM(G84:I84)=0,0,I99/(SUM(G84:I84)))</f>
        <v>-1.1802403204272363</v>
      </c>
      <c r="J134" s="1">
        <f t="shared" si="102"/>
        <v>-1.7505070993914806</v>
      </c>
      <c r="K134" s="1">
        <f t="shared" si="102"/>
        <v>-3.4683544303797467</v>
      </c>
      <c r="L134" s="1">
        <f t="shared" si="102"/>
        <v>-3.2109704641350212</v>
      </c>
      <c r="M134" s="1">
        <f t="shared" si="102"/>
        <v>-2.869198312236287</v>
      </c>
      <c r="N134" s="1">
        <f t="shared" si="102"/>
        <v>-2.4430379746835444</v>
      </c>
      <c r="O134" s="1">
        <f t="shared" si="102"/>
        <v>-1.9324894514767932</v>
      </c>
      <c r="P134" s="1">
        <f t="shared" si="102"/>
        <v>-1.4219409282700421</v>
      </c>
      <c r="Q134" s="1">
        <f t="shared" si="102"/>
        <v>-0.91139240506329111</v>
      </c>
      <c r="U134" s="1">
        <f>IF(SUM(O84:Q84)=0,0,U99/(SUM(O84:Q84)))</f>
        <v>-1.1432911392405063</v>
      </c>
      <c r="V134" s="1">
        <f t="shared" ref="V134:AF134" si="103">IF(SUM(P84:R84)=0,0,V99/(SUM(P84:R84)))</f>
        <v>-0.20819637139807898</v>
      </c>
      <c r="W134" s="1">
        <f t="shared" si="103"/>
        <v>-0.25250773993808051</v>
      </c>
      <c r="X134" s="1">
        <f t="shared" si="103"/>
        <v>-0.30584185045723505</v>
      </c>
      <c r="Y134" s="1">
        <f t="shared" si="103"/>
        <v>-1.2864988933519141</v>
      </c>
      <c r="Z134" s="1">
        <f t="shared" si="103"/>
        <v>-0.86152733285109018</v>
      </c>
      <c r="AA134" s="1">
        <f t="shared" si="103"/>
        <v>-0.5702034303948943</v>
      </c>
      <c r="AB134" s="1">
        <f t="shared" si="103"/>
        <v>-0.53227710469089784</v>
      </c>
      <c r="AC134" s="1">
        <f t="shared" si="103"/>
        <v>-0.51612301957129547</v>
      </c>
      <c r="AD134" s="1">
        <f t="shared" si="103"/>
        <v>-0.48443616029822928</v>
      </c>
      <c r="AE134" s="1">
        <f t="shared" si="103"/>
        <v>-0.43721652687169926</v>
      </c>
      <c r="AF134" s="1">
        <f t="shared" si="103"/>
        <v>-0.37446411929170548</v>
      </c>
    </row>
    <row r="135" spans="1:34" ht="12.75" customHeight="1">
      <c r="C135" s="71"/>
    </row>
    <row r="136" spans="1:34" ht="12.75" customHeight="1">
      <c r="A136" s="72"/>
      <c r="B136" s="91" t="s">
        <v>112</v>
      </c>
      <c r="C136" s="73"/>
      <c r="D136" s="72"/>
      <c r="E136" s="36"/>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row>
    <row r="137" spans="1:34" ht="12.75" customHeight="1">
      <c r="C137" s="110" t="s">
        <v>113</v>
      </c>
      <c r="H137" s="1">
        <f>((SUM(F9:F20)-SUM(F9:F20)/(1+Instructions!$E$8)))+((F21-F21/(1+$D$21)))</f>
        <v>203.18725099601591</v>
      </c>
      <c r="I137" s="1">
        <f>((SUM(G9:G20)-SUM(G9:G20)/(1+Instructions!$E$8)))+((G21-G21/(1+$D$21)))</f>
        <v>406.37450199203181</v>
      </c>
      <c r="J137" s="1">
        <f>((SUM(H9:H20)-SUM(H9:H20)/(1+Instructions!$E$8)))+((H21-H21/(1+$D$21)))</f>
        <v>609.56175298804783</v>
      </c>
      <c r="K137" s="1">
        <f>((SUM(I9:I20)-SUM(I9:I20)/(1+Instructions!$E$8)))+((I21-I21/(1+$D$21)))</f>
        <v>812.74900398406362</v>
      </c>
      <c r="L137" s="1">
        <f>((SUM(J9:J20)-SUM(J9:J20)/(1+Instructions!$E$8)))+((J21-J21/(1+$D$21)))</f>
        <v>1015.9362549800794</v>
      </c>
      <c r="M137" s="1">
        <f>((SUM(K9:K20)-SUM(K9:K20)/(1+Instructions!$E$8)))+((K21-K21/(1+$D$21)))</f>
        <v>1219.1235059760957</v>
      </c>
      <c r="N137" s="1">
        <f>((SUM(L9:L20)-SUM(L9:L20)/(1+Instructions!$E$8)))+((L21-L21/(1+$D$21)))</f>
        <v>1422.3107569721114</v>
      </c>
      <c r="O137" s="1">
        <f>((SUM(M9:M20)-SUM(M9:M20)/(1+Instructions!$E$8)))+((M21-M21/(1+$D$21)))</f>
        <v>1625.4980079681272</v>
      </c>
      <c r="P137" s="1">
        <f>((SUM(N9:N20)-SUM(N9:N20)/(1+Instructions!$E$8)))+((N21-N21/(1+$D$21)))</f>
        <v>1828.685258964143</v>
      </c>
      <c r="Q137" s="1">
        <f>((SUM(O9:O20)-SUM(O9:O20)/(1+Instructions!$E$8)))+((O21-O21/(1+$D$21)))</f>
        <v>2031.8725099601588</v>
      </c>
      <c r="U137" s="1">
        <f>((SUM(P9:P20)-SUM(P9:P20)/(1+Instructions!$E$8)))+((P21-P21/(1+$D$21)))</f>
        <v>2031.8725099601588</v>
      </c>
      <c r="V137" s="1">
        <f>((SUM(Q9:Q20)-SUM(Q9:Q20)/(1+Instructions!$E$8)))+((Q21-Q21/(1+$D$21)))</f>
        <v>2031.8725099601588</v>
      </c>
      <c r="W137" s="1">
        <f>((SUM(U9:U20)-SUM(U9:U20)/(1+Instructions!$E$8)))+((U21-U21/(1+$D$21)))</f>
        <v>2946.2151394422308</v>
      </c>
      <c r="X137" s="1">
        <f>((SUM(V9:V20)-SUM(V9:V20)/(1+Instructions!$E$8)))+((V21-V21/(1+$D$21)))</f>
        <v>3149.4023904382466</v>
      </c>
      <c r="Y137" s="1">
        <f>((SUM(W9:W20)-SUM(W9:W20)/(1+Instructions!$E$8)))+((W21-W21/(1+$D$21)))</f>
        <v>3352.5896414342624</v>
      </c>
      <c r="Z137" s="1">
        <f>((SUM(X9:X20)-SUM(X9:X20)/(1+Instructions!$E$8)))+((X21-X21/(1+$D$21)))</f>
        <v>3555.7768924302782</v>
      </c>
      <c r="AA137" s="1">
        <f>((SUM(Y9:Y20)-SUM(Y9:Y20)/(1+Instructions!$E$8)))+((Y21-Y21/(1+$D$21)))</f>
        <v>3758.964143426294</v>
      </c>
      <c r="AB137" s="1">
        <f>((SUM(Z9:Z20)-SUM(Z9:Z20)/(1+Instructions!$E$8)))+((Z21-Z21/(1+$D$21)))</f>
        <v>3962.1513944223097</v>
      </c>
      <c r="AC137" s="1">
        <f>((SUM(AA9:AA20)-SUM(AA9:AA20)/(1+Instructions!$E$8)))+((AA21-AA21/(1+$D$21)))</f>
        <v>4165.3386454183255</v>
      </c>
      <c r="AD137" s="1">
        <f>((SUM(AB9:AB20)-SUM(AB9:AB20)/(1+Instructions!$E$8)))+((AB21-AB21/(1+$D$21)))</f>
        <v>4368.5258964143395</v>
      </c>
      <c r="AE137" s="1">
        <f>((SUM(AC9:AC20)-SUM(AC9:AC20)/(1+Instructions!$E$8)))+((AC21-AC21/(1+$D$21)))</f>
        <v>4571.7131474103553</v>
      </c>
      <c r="AF137" s="1">
        <f>((SUM(AD9:AD20)-SUM(AD9:AD20)/(1+Instructions!$E$8)))+((AD21-AD21/(1+$D$21)))</f>
        <v>4774.9003984063711</v>
      </c>
    </row>
    <row r="138" spans="1:34" ht="12.75" customHeight="1">
      <c r="C138" s="111" t="s">
        <v>114</v>
      </c>
      <c r="H138" s="1">
        <f>(SUM(F25:F37,F54:F65,F68:F69,F76)-SUM(F25:F37,F54:F65,F68:F69,F76)/(1+Instructions!$E$9))+(F38-F38/(1+$D$38))+(F66-F66/(1+$D$66))</f>
        <v>3403.3864541832663</v>
      </c>
      <c r="I138" s="1">
        <f>(SUM(G25:G37,G54:G65,G68:G69,G76)-SUM(G25:G37,G54:G65,G68:G69,G76)/(1+Instructions!$E$9))+(G38-G38/(1+$D$38))+(G66-G66/(1+$D$66))</f>
        <v>3403.3864541832663</v>
      </c>
      <c r="J138" s="1">
        <f>(SUM(H25:H37,H54:H65,H68:H69,H76)-SUM(H25:H37,H54:H65,H68:H69,H76)/(1+Instructions!$E$9))+(H38-H38/(1+$D$38))+(H66-H66/(1+$D$66))</f>
        <v>3403.3864541832663</v>
      </c>
      <c r="K138" s="1">
        <f>(SUM(I25:I37,I54:I65,I68:I69,I76)-SUM(I25:I37,I54:I65,I68:I69,I76)/(1+Instructions!$E$9))+(I38-I38/(1+$D$38))+(I66-I66/(1+$D$66))</f>
        <v>802.58964143426283</v>
      </c>
      <c r="L138" s="1">
        <f>(SUM(J25:J37,J54:J65,J68:J69,J76)-SUM(J25:J37,J54:J65,J68:J69,J76)/(1+Instructions!$E$9))+(J38-J38/(1+$D$38))+(J66-J66/(1+$D$66))</f>
        <v>802.58964143426283</v>
      </c>
      <c r="M138" s="1">
        <f>(SUM(K25:K37,K54:K65,K68:K69,K76)-SUM(K25:K37,K54:K65,K68:K69,K76)/(1+Instructions!$E$9))+(K38-K38/(1+$D$38))+(K66-K66/(1+$D$66))</f>
        <v>802.58964143426283</v>
      </c>
      <c r="N138" s="1">
        <f>(SUM(L25:L37,L54:L65,L68:L69,L76)-SUM(L25:L37,L54:L65,L68:L69,L76)/(1+Instructions!$E$9))+(L38-L38/(1+$D$38))+(L66-L66/(1+$D$66))</f>
        <v>802.58964143426283</v>
      </c>
      <c r="O138" s="1">
        <f>(SUM(M25:M37,M54:M65,M68:M69,M76)-SUM(M25:M37,M54:M65,M68:M69,M76)/(1+Instructions!$E$9))+(M38-M38/(1+$D$38))+(M66-M66/(1+$D$66))</f>
        <v>802.58964143426283</v>
      </c>
      <c r="P138" s="1">
        <f>(SUM(N25:N37,N54:N65,N68:N69,N76)-SUM(N25:N37,N54:N65,N68:N69,N76)/(1+Instructions!$E$9))+(N38-N38/(1+$D$38))+(N66-N66/(1+$D$66))</f>
        <v>802.58964143426283</v>
      </c>
      <c r="Q138" s="1">
        <f>(SUM(O25:O37,O54:O65,O68:O69,O76)-SUM(O25:O37,O54:O65,O68:O69,O76)/(1+Instructions!$E$9))+(O38-O38/(1+$D$38))+(O66-O66/(1+$D$66))</f>
        <v>802.58964143426283</v>
      </c>
      <c r="U138" s="1">
        <f>(SUM(P25:P37,P54:P65,P68:P69,P76)-SUM(P25:P37,P54:P65,P68:P69,P76)/(1+Instructions!$E$9))+(P38-P38/(1+$D$38))+(P66-P66/(1+$D$66))</f>
        <v>802.58964143426283</v>
      </c>
      <c r="V138" s="1">
        <f>(SUM(Q25:Q37,Q54:Q65,Q68:Q69,Q76)-SUM(Q25:Q37,Q54:Q65,Q68:Q69,Q76)/(1+Instructions!$E$9))+(Q38-Q38/(1+$D$38))+(Q66-Q66/(1+$D$66))</f>
        <v>802.58964143426283</v>
      </c>
      <c r="W138" s="1">
        <f>(SUM(U25:U37,U54:U65,U68:U69,U76)-SUM(U25:U37,U54:U65,U68:U69,U76)/(1+Instructions!$E$9))+(U38-U38/(1+$D$38))+(U66-U66/(1+$D$66))</f>
        <v>568.92430278884422</v>
      </c>
      <c r="X138" s="1">
        <f>(SUM(V25:V37,V54:V65,V68:V69,V76)-SUM(V25:V37,V54:V65,V68:V69,V76)/(1+Instructions!$E$9))+(V38-V38/(1+$D$38))+(V66-V66/(1+$D$66))</f>
        <v>568.92430278884422</v>
      </c>
      <c r="Y138" s="1">
        <f>(SUM(W25:W37,W54:W65,W68:W69,W76)-SUM(W25:W37,W54:W65,W68:W69,W76)/(1+Instructions!$E$9))+(W38-W38/(1+$D$38))+(W66-W66/(1+$D$66))</f>
        <v>568.92430278884422</v>
      </c>
      <c r="Z138" s="1">
        <f>(SUM(X25:X37,X54:X65,X68:X69,X76)-SUM(X25:X37,X54:X65,X68:X69,X76)/(1+Instructions!$E$9))+(X38-X38/(1+$D$38))+(X66-X66/(1+$D$66))</f>
        <v>568.92430278884422</v>
      </c>
      <c r="AA138" s="1">
        <f>(SUM(Y25:Y37,Y54:Y65,Y68:Y69,Y76)-SUM(Y25:Y37,Y54:Y65,Y68:Y69,Y76)/(1+Instructions!$E$9))+(Y38-Y38/(1+$D$38))+(Y66-Y66/(1+$D$66))</f>
        <v>568.92430278884422</v>
      </c>
      <c r="AB138" s="1">
        <f>(SUM(Z25:Z37,Z54:Z65,Z68:Z69,Z76)-SUM(Z25:Z37,Z54:Z65,Z68:Z69,Z76)/(1+Instructions!$E$9))+(Z38-Z38/(1+$D$38))+(Z66-Z66/(1+$D$66))</f>
        <v>568.92430278884422</v>
      </c>
      <c r="AC138" s="1">
        <f>(SUM(AA25:AA37,AA54:AA65,AA68:AA69,AA76)-SUM(AA25:AA37,AA54:AA65,AA68:AA69,AA76)/(1+Instructions!$E$9))+(AA38-AA38/(1+$D$38))+(AA66-AA66/(1+$D$66))</f>
        <v>568.92430278884422</v>
      </c>
      <c r="AD138" s="1">
        <f>(SUM(AB25:AB37,AB54:AB65,AB68:AB69,AB76)-SUM(AB25:AB37,AB54:AB65,AB68:AB69,AB76)/(1+Instructions!$E$9))+(AB38-AB38/(1+$D$38))+(AB66-AB66/(1+$D$66))</f>
        <v>568.92430278884422</v>
      </c>
      <c r="AE138" s="1">
        <f>(SUM(AC25:AC37,AC54:AC65,AC68:AC69,AC76)-SUM(AC25:AC37,AC54:AC65,AC68:AC69,AC76)/(1+Instructions!$E$9))+(AC38-AC38/(1+$D$38))+(AC66-AC66/(1+$D$66))</f>
        <v>568.92430278884422</v>
      </c>
      <c r="AF138" s="1">
        <f>(SUM(AD25:AD37,AD54:AD65,AD68:AD69,AD76)-SUM(AD25:AD37,AD54:AD65,AD68:AD69,AD76)/(1+Instructions!$E$9))+(AD38-AD38/(1+$D$38))+(AD66-AD66/(1+$D$66))</f>
        <v>568.92430278884422</v>
      </c>
    </row>
    <row r="139" spans="1:34" ht="12.75" customHeight="1">
      <c r="C139" s="110" t="s">
        <v>115</v>
      </c>
      <c r="F139" s="35"/>
      <c r="G139" s="1">
        <v>0</v>
      </c>
      <c r="H139" s="1">
        <f>H138-H137</f>
        <v>3200.1992031872505</v>
      </c>
      <c r="I139" s="1">
        <f t="shared" ref="I139:Q139" si="104">I138-I137</f>
        <v>2997.0119521912347</v>
      </c>
      <c r="J139" s="1">
        <f t="shared" si="104"/>
        <v>2793.8247011952185</v>
      </c>
      <c r="K139" s="1">
        <f t="shared" si="104"/>
        <v>-10.15936254980079</v>
      </c>
      <c r="L139" s="1">
        <f t="shared" si="104"/>
        <v>-213.34661354581658</v>
      </c>
      <c r="M139" s="1">
        <f t="shared" si="104"/>
        <v>-416.53386454183283</v>
      </c>
      <c r="N139" s="1">
        <f t="shared" si="104"/>
        <v>-619.72111553784862</v>
      </c>
      <c r="O139" s="1">
        <f t="shared" si="104"/>
        <v>-822.90836653386441</v>
      </c>
      <c r="P139" s="1">
        <f t="shared" si="104"/>
        <v>-1026.0956175298802</v>
      </c>
      <c r="Q139" s="1">
        <f t="shared" si="104"/>
        <v>-1229.282868525896</v>
      </c>
      <c r="U139" s="1">
        <f t="shared" ref="U139:AF139" si="105">U138-U137</f>
        <v>-1229.282868525896</v>
      </c>
      <c r="V139" s="1">
        <f t="shared" si="105"/>
        <v>-1229.282868525896</v>
      </c>
      <c r="W139" s="1">
        <f t="shared" si="105"/>
        <v>-2377.2908366533866</v>
      </c>
      <c r="X139" s="1">
        <f t="shared" si="105"/>
        <v>-2580.4780876494024</v>
      </c>
      <c r="Y139" s="1">
        <f t="shared" si="105"/>
        <v>-2783.6653386454182</v>
      </c>
      <c r="Z139" s="1">
        <f t="shared" si="105"/>
        <v>-2986.852589641434</v>
      </c>
      <c r="AA139" s="1">
        <f t="shared" si="105"/>
        <v>-3190.0398406374497</v>
      </c>
      <c r="AB139" s="1">
        <f t="shared" si="105"/>
        <v>-3393.2270916334655</v>
      </c>
      <c r="AC139" s="1">
        <f t="shared" si="105"/>
        <v>-3596.4143426294813</v>
      </c>
      <c r="AD139" s="1">
        <f t="shared" si="105"/>
        <v>-3799.6015936254953</v>
      </c>
      <c r="AE139" s="1">
        <f t="shared" si="105"/>
        <v>-4002.7888446215111</v>
      </c>
      <c r="AF139" s="1">
        <f t="shared" si="105"/>
        <v>-4205.9760956175269</v>
      </c>
    </row>
    <row r="140" spans="1:34" ht="12.75" customHeight="1">
      <c r="C140" s="110" t="s">
        <v>116</v>
      </c>
      <c r="F140" s="35"/>
      <c r="G140" s="103">
        <f>F140+G139+F141</f>
        <v>0</v>
      </c>
      <c r="H140" s="103">
        <f>G140+H139+G141</f>
        <v>3200.1992031872505</v>
      </c>
      <c r="I140" s="103">
        <f t="shared" ref="I140:Q140" si="106">H140+I139+H141</f>
        <v>6197.2111553784853</v>
      </c>
      <c r="J140" s="103">
        <f t="shared" si="106"/>
        <v>8991.0358565737042</v>
      </c>
      <c r="K140" s="103">
        <f t="shared" si="106"/>
        <v>8980.8764940239034</v>
      </c>
      <c r="L140" s="103">
        <f t="shared" si="106"/>
        <v>8767.5298804780869</v>
      </c>
      <c r="M140" s="103">
        <f t="shared" si="106"/>
        <v>8350.9960159362545</v>
      </c>
      <c r="N140" s="103">
        <f t="shared" si="106"/>
        <v>7731.2749003984063</v>
      </c>
      <c r="O140" s="103">
        <f t="shared" si="106"/>
        <v>6908.3665338645424</v>
      </c>
      <c r="P140" s="103">
        <f t="shared" si="106"/>
        <v>5882.2709163346626</v>
      </c>
      <c r="Q140" s="103">
        <f t="shared" si="106"/>
        <v>4652.9880478087671</v>
      </c>
      <c r="U140" s="103">
        <f>Q140+Q141+U139</f>
        <v>3423.7051792828711</v>
      </c>
      <c r="V140" s="103">
        <f>U140+U141+V139</f>
        <v>2194.4223107569751</v>
      </c>
      <c r="W140" s="103">
        <f>V140+V141+W139</f>
        <v>-182.86852589641148</v>
      </c>
      <c r="X140" s="103">
        <f t="shared" ref="X140:AF140" si="107">W140+W141+X139</f>
        <v>-2763.3466135458139</v>
      </c>
      <c r="Y140" s="103">
        <f t="shared" si="107"/>
        <v>-5547.011952191232</v>
      </c>
      <c r="Z140" s="103">
        <f t="shared" si="107"/>
        <v>-8533.8645418326669</v>
      </c>
      <c r="AA140" s="103">
        <f t="shared" si="107"/>
        <v>-11723.904382470117</v>
      </c>
      <c r="AB140" s="103">
        <f t="shared" si="107"/>
        <v>-15117.131474103582</v>
      </c>
      <c r="AC140" s="103">
        <f t="shared" si="107"/>
        <v>-18713.545816733065</v>
      </c>
      <c r="AD140" s="103">
        <f t="shared" si="107"/>
        <v>-22513.147410358561</v>
      </c>
      <c r="AE140" s="103">
        <f t="shared" si="107"/>
        <v>-26515.936254980072</v>
      </c>
      <c r="AF140" s="103">
        <f t="shared" si="107"/>
        <v>-30721.912350597599</v>
      </c>
    </row>
    <row r="141" spans="1:34" ht="12.75" customHeight="1">
      <c r="C141" s="110" t="s">
        <v>117</v>
      </c>
      <c r="F141" s="35"/>
      <c r="G141" s="35"/>
      <c r="H141" s="35"/>
      <c r="I141" s="35"/>
      <c r="J141" s="35"/>
      <c r="K141" s="35"/>
      <c r="L141" s="35"/>
      <c r="M141" s="35"/>
      <c r="N141" s="35"/>
      <c r="O141" s="35"/>
      <c r="P141" s="35"/>
      <c r="Q141" s="35"/>
      <c r="U141" s="35"/>
      <c r="V141" s="35"/>
      <c r="W141" s="35"/>
      <c r="X141" s="35"/>
      <c r="Y141" s="35"/>
      <c r="Z141" s="35"/>
      <c r="AA141" s="35"/>
      <c r="AB141" s="35"/>
      <c r="AC141" s="35"/>
      <c r="AD141" s="35"/>
      <c r="AE141" s="35"/>
      <c r="AF141" s="35"/>
    </row>
    <row r="142" spans="1:34" ht="10.5" customHeight="1">
      <c r="C142" s="61"/>
    </row>
  </sheetData>
  <phoneticPr fontId="0" type="noConversion"/>
  <hyperlinks>
    <hyperlink ref="O2" location="Kassavirtalaskelman_ohjeet" display="Kaassvrtalasklseman ohjteet" xr:uid="{00000000-0004-0000-0100-000000000000}"/>
    <hyperlink ref="A46" location="Palkat_brutto" display="PALKAT (brutto)" xr:uid="{00000000-0004-0000-0100-000001000000}"/>
    <hyperlink ref="B48" location="Henkilösivukulut" display="Henkilösivukulut" xr:uid="{00000000-0004-0000-0100-000002000000}"/>
    <hyperlink ref="B49" location="Työnantajatilitys__10._pvä" display="Työnantajatilitys (10. pvä) " xr:uid="{00000000-0004-0000-0100-000003000000}"/>
    <hyperlink ref="B50" location="Vapaaehtoiset_henkilöstökulut" display="Vapaaehtoiset henkilöstökulut " xr:uid="{00000000-0004-0000-0100-000004000000}"/>
    <hyperlink ref="B54" location="Toimiston_vuokra" display="Toimiston vuokra" xr:uid="{00000000-0004-0000-0100-000005000000}"/>
    <hyperlink ref="B55" location="Muut_vuokrat__mm.leasing" display="Muut vuokrat (mm.leasing)" xr:uid="{00000000-0004-0000-0100-000006000000}"/>
    <hyperlink ref="B57" location="Toimistopalvelut" display="Toimistopalvelut" xr:uid="{00000000-0004-0000-0100-000007000000}"/>
    <hyperlink ref="B58" location="Edustuskulut" display="Edustuskulut" xr:uid="{00000000-0004-0000-0100-000008000000}"/>
    <hyperlink ref="B59" location="Mainoskulut__messut" display="Mainoskulut, messut" xr:uid="{00000000-0004-0000-0100-000009000000}"/>
    <hyperlink ref="B60" location="Lankapuhelin__faksi__gsm" display="Lankapuhelin, faksi, gsm" xr:uid="{00000000-0004-0000-0100-00000A000000}"/>
    <hyperlink ref="B61" location="Internet__tietoliikenne" display="Internet, tietoliikenne" xr:uid="{00000000-0004-0000-0100-00000B000000}"/>
    <hyperlink ref="B62" location="Kirjanpito_ja_tilintarkastus" display="Kirjanpito ja tilintarkastus" xr:uid="{00000000-0004-0000-0100-00000C000000}"/>
    <hyperlink ref="B63" location="Vakuutukset" display="Vakuutukset" xr:uid="{00000000-0004-0000-0100-00000D000000}"/>
    <hyperlink ref="B64" location="Rahti" display="Rahti" xr:uid="{00000000-0004-0000-0100-00000E000000}"/>
    <hyperlink ref="B67" location="Muut_alvittomat_kulut" display="Muut alvittomat kulut" xr:uid="{00000000-0004-0000-0100-00000F000000}"/>
    <hyperlink ref="B72" location="Investoinnit" display="Investoinnit" xr:uid="{00000000-0004-0000-0100-000010000000}"/>
    <hyperlink ref="A79" location="Arvonlisävero" display="Arvonlisävero" xr:uid="{00000000-0004-0000-0100-000011000000}"/>
    <hyperlink ref="A81" location="Muut_verot" display="Muut verot" xr:uid="{00000000-0004-0000-0100-000012000000}"/>
    <hyperlink ref="C94" location="Osakepääoma" display="Osakepääoma" xr:uid="{00000000-0004-0000-0100-000013000000}"/>
    <hyperlink ref="B98" location="KK_n_alkukassa" display="KK:N ALKUKASSA" xr:uid="{00000000-0004-0000-0100-000014000000}"/>
    <hyperlink ref="B99" location="KK_n_loppukassa" display="KK:N LOPPUKASSA" xr:uid="{00000000-0004-0000-0100-000015000000}"/>
    <hyperlink ref="B107" location="Kirjanpidon_tulos" display="KIRJANPIDON TULOS" xr:uid="{00000000-0004-0000-0100-000016000000}"/>
    <hyperlink ref="B108" location="Tavoitekassa" display="TAVOITEKASSA" xr:uid="{00000000-0004-0000-0100-000017000000}"/>
    <hyperlink ref="B114" location="Kassa" display="KASSA" xr:uid="{00000000-0004-0000-0100-000018000000}"/>
    <hyperlink ref="C115" location="Liiketoiminta" display="LIIKETOIMINTA" xr:uid="{00000000-0004-0000-0100-000019000000}"/>
    <hyperlink ref="C119" location="Avustukset" display="AVUSTUKSET" xr:uid="{00000000-0004-0000-0100-00001A000000}"/>
    <hyperlink ref="C123" location="Lainat" display="LAINAT" xr:uid="{00000000-0004-0000-0100-00001B000000}"/>
    <hyperlink ref="B127" location="Kumulatiivinen_tulos" display="KUMULATIIVINEN TULOS" xr:uid="{00000000-0004-0000-0100-00001C000000}"/>
    <hyperlink ref="B134" location="Kassan_riittävyys" display="KASSAN RIITTÄVYYS" xr:uid="{00000000-0004-0000-0100-00001D000000}"/>
    <hyperlink ref="B136" location="Alv_laskelma" display="ALV LASKELMA" xr:uid="{00000000-0004-0000-0100-00001E000000}"/>
    <hyperlink ref="C137" location="Myynnin_ALV" display="Myyynnin Alv" xr:uid="{00000000-0004-0000-0100-00001F000000}"/>
    <hyperlink ref="C138" location="Oston_Alv" display="Oston Alv" xr:uid="{00000000-0004-0000-0100-000020000000}"/>
    <hyperlink ref="C139" location="Kuukauden_Alv" display="Kuukauden Alv" xr:uid="{00000000-0004-0000-0100-000021000000}"/>
    <hyperlink ref="C140" location="Alv_saldo_ennen_maksuja" display="Alv saldo ennen maksuja" xr:uid="{00000000-0004-0000-0100-000022000000}"/>
    <hyperlink ref="C141" location="Maksettu_Alv" display="Maksettu Alv" xr:uid="{00000000-0004-0000-0100-000023000000}"/>
    <hyperlink ref="A42" location="Liiketoiminnan_muut_tuotot" display="Liiketoiminnan muut tuotot" xr:uid="{00000000-0004-0000-0100-000024000000}"/>
  </hyperlinks>
  <pageMargins left="0.2" right="0.25" top="0.18" bottom="0.2" header="0" footer="0.17"/>
  <pageSetup paperSize="9" scale="32"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P61"/>
  <sheetViews>
    <sheetView showGridLines="0" zoomScale="80" zoomScaleNormal="80" workbookViewId="0">
      <selection activeCell="A47" sqref="A47"/>
    </sheetView>
    <sheetView tabSelected="1" topLeftCell="A47" workbookViewId="1">
      <selection activeCell="O52" sqref="O52"/>
    </sheetView>
  </sheetViews>
  <sheetFormatPr defaultRowHeight="12.75"/>
  <cols>
    <col min="14" max="14" width="10.42578125" customWidth="1"/>
    <col min="15" max="15" width="21.140625" customWidth="1"/>
    <col min="16" max="16" width="17.5703125" customWidth="1"/>
    <col min="17" max="17" width="11.42578125" customWidth="1"/>
  </cols>
  <sheetData>
    <row r="1" spans="1:10" ht="15">
      <c r="A1" s="79" t="s">
        <v>118</v>
      </c>
      <c r="F1" s="80" t="s">
        <v>119</v>
      </c>
    </row>
    <row r="3" spans="1:10">
      <c r="A3" s="6" t="s">
        <v>120</v>
      </c>
      <c r="J3" s="6" t="s">
        <v>121</v>
      </c>
    </row>
    <row r="25" spans="1:10">
      <c r="A25" s="6" t="s">
        <v>122</v>
      </c>
      <c r="J25" s="6" t="s">
        <v>123</v>
      </c>
    </row>
    <row r="47" spans="1:12">
      <c r="A47" s="6" t="s">
        <v>124</v>
      </c>
      <c r="K47" s="6" t="s">
        <v>125</v>
      </c>
      <c r="L47" s="26"/>
    </row>
    <row r="49" spans="11:16" ht="25.5">
      <c r="K49" s="31" t="s">
        <v>126</v>
      </c>
      <c r="L49" s="31" t="s">
        <v>127</v>
      </c>
      <c r="N49" s="32" t="s">
        <v>128</v>
      </c>
      <c r="O49" s="31" t="s">
        <v>129</v>
      </c>
      <c r="P49" s="31" t="s">
        <v>130</v>
      </c>
    </row>
    <row r="50" spans="11:16">
      <c r="K50" s="27">
        <v>1</v>
      </c>
      <c r="L50" s="30">
        <f>Cash!F134</f>
        <v>-0.31343283582089554</v>
      </c>
      <c r="N50" s="33" t="s">
        <v>131</v>
      </c>
      <c r="O50" s="33" t="s">
        <v>132</v>
      </c>
      <c r="P50" s="33" t="s">
        <v>133</v>
      </c>
    </row>
    <row r="51" spans="11:16">
      <c r="K51" s="27">
        <v>2</v>
      </c>
      <c r="L51" s="30">
        <f>Cash!G134</f>
        <v>-0.60696517412935325</v>
      </c>
      <c r="N51" s="33" t="s">
        <v>134</v>
      </c>
      <c r="O51" s="33" t="s">
        <v>135</v>
      </c>
      <c r="P51" s="33" t="s">
        <v>133</v>
      </c>
    </row>
    <row r="52" spans="11:16">
      <c r="K52" s="27">
        <v>3</v>
      </c>
      <c r="L52" s="30">
        <f>Cash!H134</f>
        <v>-0.88059701492537312</v>
      </c>
      <c r="N52" s="33" t="s">
        <v>136</v>
      </c>
      <c r="O52" s="33" t="s">
        <v>137</v>
      </c>
      <c r="P52" s="33" t="s">
        <v>138</v>
      </c>
    </row>
    <row r="53" spans="11:16">
      <c r="K53" s="27">
        <v>4</v>
      </c>
      <c r="L53" s="30">
        <f>Cash!I134</f>
        <v>-1.1802403204272363</v>
      </c>
      <c r="N53" s="33" t="s">
        <v>139</v>
      </c>
      <c r="O53" s="33" t="s">
        <v>140</v>
      </c>
      <c r="P53" s="33" t="s">
        <v>141</v>
      </c>
    </row>
    <row r="54" spans="11:16">
      <c r="K54" s="27">
        <v>5</v>
      </c>
      <c r="L54" s="30">
        <f>Cash!J134</f>
        <v>-1.7505070993914806</v>
      </c>
    </row>
    <row r="55" spans="11:16">
      <c r="K55" s="27">
        <v>6</v>
      </c>
      <c r="L55" s="30">
        <f>Cash!K134</f>
        <v>-3.4683544303797467</v>
      </c>
      <c r="N55" s="6" t="s">
        <v>142</v>
      </c>
    </row>
    <row r="56" spans="11:16">
      <c r="K56" s="27">
        <v>7</v>
      </c>
      <c r="L56" s="30">
        <f>Cash!L134</f>
        <v>-3.2109704641350212</v>
      </c>
      <c r="N56" t="s">
        <v>143</v>
      </c>
    </row>
    <row r="57" spans="11:16">
      <c r="K57" s="27">
        <v>8</v>
      </c>
      <c r="L57" s="30">
        <f>Cash!M134</f>
        <v>-2.869198312236287</v>
      </c>
    </row>
    <row r="58" spans="11:16">
      <c r="K58" s="27">
        <v>9</v>
      </c>
      <c r="L58" s="30">
        <f>Cash!N134</f>
        <v>-2.4430379746835444</v>
      </c>
    </row>
    <row r="59" spans="11:16">
      <c r="K59" s="27">
        <v>10</v>
      </c>
      <c r="L59" s="30">
        <f>Cash!O134</f>
        <v>-1.9324894514767932</v>
      </c>
    </row>
    <row r="60" spans="11:16">
      <c r="K60" s="27">
        <v>11</v>
      </c>
      <c r="L60" s="30">
        <f>Cash!P134</f>
        <v>-1.4219409282700421</v>
      </c>
    </row>
    <row r="61" spans="11:16">
      <c r="K61" s="27">
        <v>12</v>
      </c>
      <c r="L61" s="30">
        <f>Cash!Q134</f>
        <v>-0.91139240506329111</v>
      </c>
    </row>
  </sheetData>
  <phoneticPr fontId="0" type="noConversion"/>
  <conditionalFormatting sqref="L50:L61">
    <cfRule type="cellIs" dxfId="5" priority="1" stopIfTrue="1" operator="greaterThan">
      <formula>1</formula>
    </cfRule>
    <cfRule type="cellIs" dxfId="4" priority="2" stopIfTrue="1" operator="between">
      <formula>0.3</formula>
      <formula>1</formula>
    </cfRule>
    <cfRule type="cellIs" dxfId="3" priority="3" stopIfTrue="1" operator="lessThan">
      <formula>0.3</formula>
    </cfRule>
  </conditionalFormatting>
  <hyperlinks>
    <hyperlink ref="F1" location="Kassavirtalaskelman_kuvaajat" display="Kuvaajien ohjeet" xr:uid="{00000000-0004-0000-0200-000000000000}"/>
  </hyperlinks>
  <pageMargins left="0.53" right="0.25" top="1" bottom="1" header="0.4921259845" footer="0.4921259845"/>
  <pageSetup paperSize="9" scale="5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P61"/>
  <sheetViews>
    <sheetView showGridLines="0" topLeftCell="A58" zoomScale="80" zoomScaleNormal="80" workbookViewId="0">
      <selection activeCell="F1" sqref="F1"/>
    </sheetView>
    <sheetView topLeftCell="A47" workbookViewId="1"/>
  </sheetViews>
  <sheetFormatPr defaultRowHeight="12.75"/>
  <cols>
    <col min="1" max="8" width="9.85546875" customWidth="1"/>
    <col min="14" max="14" width="10.42578125" customWidth="1"/>
    <col min="15" max="15" width="21.140625" customWidth="1"/>
    <col min="16" max="16" width="17.5703125" customWidth="1"/>
    <col min="17" max="17" width="11.42578125" customWidth="1"/>
  </cols>
  <sheetData>
    <row r="1" spans="1:10" ht="15">
      <c r="A1" s="79" t="s">
        <v>144</v>
      </c>
      <c r="F1" s="80" t="s">
        <v>119</v>
      </c>
    </row>
    <row r="3" spans="1:10">
      <c r="A3" s="6" t="s">
        <v>120</v>
      </c>
      <c r="J3" s="6" t="s">
        <v>121</v>
      </c>
    </row>
    <row r="25" spans="1:10">
      <c r="A25" s="6" t="s">
        <v>122</v>
      </c>
      <c r="J25" s="6" t="s">
        <v>123</v>
      </c>
    </row>
    <row r="47" spans="1:12">
      <c r="A47" s="6" t="s">
        <v>124</v>
      </c>
      <c r="K47" s="6" t="s">
        <v>125</v>
      </c>
      <c r="L47" s="26"/>
    </row>
    <row r="49" spans="11:16" ht="25.5">
      <c r="K49" s="31" t="s">
        <v>126</v>
      </c>
      <c r="L49" s="31" t="s">
        <v>127</v>
      </c>
      <c r="N49" s="32" t="s">
        <v>128</v>
      </c>
      <c r="O49" s="31" t="s">
        <v>129</v>
      </c>
      <c r="P49" s="31" t="s">
        <v>130</v>
      </c>
    </row>
    <row r="50" spans="11:16">
      <c r="K50" s="27">
        <v>1</v>
      </c>
      <c r="L50" s="30">
        <f>Cash!U134</f>
        <v>-1.1432911392405063</v>
      </c>
      <c r="N50" s="33" t="s">
        <v>131</v>
      </c>
      <c r="O50" s="33" t="s">
        <v>132</v>
      </c>
      <c r="P50" s="33" t="s">
        <v>133</v>
      </c>
    </row>
    <row r="51" spans="11:16">
      <c r="K51" s="27">
        <v>2</v>
      </c>
      <c r="L51" s="30">
        <f>Cash!V134</f>
        <v>-0.20819637139807898</v>
      </c>
      <c r="N51" s="33" t="s">
        <v>134</v>
      </c>
      <c r="O51" s="33" t="s">
        <v>135</v>
      </c>
      <c r="P51" s="33" t="s">
        <v>133</v>
      </c>
    </row>
    <row r="52" spans="11:16">
      <c r="K52" s="27">
        <v>3</v>
      </c>
      <c r="L52" s="30">
        <f>Cash!W134</f>
        <v>-0.25250773993808051</v>
      </c>
      <c r="N52" s="33" t="s">
        <v>136</v>
      </c>
      <c r="O52" s="33" t="s">
        <v>137</v>
      </c>
      <c r="P52" s="33" t="s">
        <v>138</v>
      </c>
    </row>
    <row r="53" spans="11:16">
      <c r="K53" s="27">
        <v>4</v>
      </c>
      <c r="L53" s="30">
        <f>Cash!X134</f>
        <v>-0.30584185045723505</v>
      </c>
      <c r="N53" s="33" t="s">
        <v>139</v>
      </c>
      <c r="O53" s="33" t="s">
        <v>140</v>
      </c>
      <c r="P53" s="33" t="s">
        <v>141</v>
      </c>
    </row>
    <row r="54" spans="11:16">
      <c r="K54" s="27">
        <v>5</v>
      </c>
      <c r="L54" s="30">
        <f>Cash!Y134</f>
        <v>-1.2864988933519141</v>
      </c>
    </row>
    <row r="55" spans="11:16">
      <c r="K55" s="27">
        <v>6</v>
      </c>
      <c r="L55" s="30">
        <f>Cash!Z134</f>
        <v>-0.86152733285109018</v>
      </c>
      <c r="N55" s="6" t="s">
        <v>142</v>
      </c>
    </row>
    <row r="56" spans="11:16">
      <c r="K56" s="27">
        <v>7</v>
      </c>
      <c r="L56" s="30">
        <f>Cash!AA134</f>
        <v>-0.5702034303948943</v>
      </c>
      <c r="N56" t="s">
        <v>143</v>
      </c>
    </row>
    <row r="57" spans="11:16">
      <c r="K57" s="27">
        <v>8</v>
      </c>
      <c r="L57" s="30">
        <f>Cash!AB134</f>
        <v>-0.53227710469089784</v>
      </c>
    </row>
    <row r="58" spans="11:16">
      <c r="K58" s="27">
        <v>9</v>
      </c>
      <c r="L58" s="30">
        <f>Cash!AC134</f>
        <v>-0.51612301957129547</v>
      </c>
    </row>
    <row r="59" spans="11:16">
      <c r="K59" s="27">
        <v>10</v>
      </c>
      <c r="L59" s="30">
        <f>Cash!AD134</f>
        <v>-0.48443616029822928</v>
      </c>
    </row>
    <row r="60" spans="11:16">
      <c r="K60" s="27">
        <v>11</v>
      </c>
      <c r="L60" s="30">
        <f>Cash!AE134</f>
        <v>-0.43721652687169926</v>
      </c>
    </row>
    <row r="61" spans="11:16">
      <c r="K61" s="27">
        <v>12</v>
      </c>
      <c r="L61" s="30">
        <f>Cash!AF134</f>
        <v>-0.37446411929170548</v>
      </c>
    </row>
  </sheetData>
  <phoneticPr fontId="0" type="noConversion"/>
  <conditionalFormatting sqref="L50:L61">
    <cfRule type="cellIs" dxfId="2" priority="1" stopIfTrue="1" operator="greaterThan">
      <formula>1</formula>
    </cfRule>
    <cfRule type="cellIs" dxfId="1" priority="2" stopIfTrue="1" operator="between">
      <formula>0.3</formula>
      <formula>1</formula>
    </cfRule>
    <cfRule type="cellIs" dxfId="0" priority="3" stopIfTrue="1" operator="lessThan">
      <formula>0.3</formula>
    </cfRule>
  </conditionalFormatting>
  <hyperlinks>
    <hyperlink ref="F1" location="Kassavirtalaskelman_kuvaajat" display="Kuvaajien ohjeet" xr:uid="{00000000-0004-0000-0300-000000000000}"/>
  </hyperlinks>
  <pageMargins left="0.53" right="0.25" top="1" bottom="1" header="0.4921259845" footer="0.4921259845"/>
  <pageSetup paperSize="9" scale="5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E67"/>
  <sheetViews>
    <sheetView showGridLines="0" zoomScaleNormal="100" workbookViewId="0">
      <selection activeCell="A59" sqref="A59"/>
    </sheetView>
    <sheetView workbookViewId="1">
      <selection activeCell="I10" sqref="I10"/>
    </sheetView>
  </sheetViews>
  <sheetFormatPr defaultRowHeight="12.75"/>
  <cols>
    <col min="1" max="1" width="30.42578125" style="50" customWidth="1"/>
    <col min="2" max="2" width="72.5703125" style="50" customWidth="1"/>
    <col min="4" max="4" width="35.42578125" customWidth="1"/>
    <col min="5" max="5" width="9.5703125" bestFit="1" customWidth="1"/>
  </cols>
  <sheetData>
    <row r="1" spans="1:5">
      <c r="A1" s="49"/>
    </row>
    <row r="2" spans="1:5" ht="15.75">
      <c r="A2" s="78" t="s">
        <v>145</v>
      </c>
      <c r="D2" s="77" t="s">
        <v>146</v>
      </c>
    </row>
    <row r="3" spans="1:5" ht="15.75">
      <c r="A3" s="78"/>
      <c r="D3" s="6"/>
    </row>
    <row r="4" spans="1:5" ht="15.75">
      <c r="A4" s="78"/>
      <c r="D4" s="2" t="s">
        <v>147</v>
      </c>
    </row>
    <row r="5" spans="1:5" ht="15.75">
      <c r="A5" s="78"/>
      <c r="D5" s="2" t="s">
        <v>148</v>
      </c>
    </row>
    <row r="6" spans="1:5" ht="15.75">
      <c r="A6" s="78"/>
      <c r="D6" s="2"/>
    </row>
    <row r="7" spans="1:5" ht="15.75">
      <c r="A7" s="78"/>
      <c r="D7" s="6" t="s">
        <v>149</v>
      </c>
      <c r="E7" s="101">
        <f>0.27+0.0108</f>
        <v>0.28079999999999999</v>
      </c>
    </row>
    <row r="8" spans="1:5" ht="15.75">
      <c r="A8" s="78"/>
      <c r="D8" s="6" t="s">
        <v>150</v>
      </c>
      <c r="E8" s="112">
        <v>0.255</v>
      </c>
    </row>
    <row r="9" spans="1:5" ht="15.75">
      <c r="A9" s="78"/>
      <c r="D9" s="6" t="s">
        <v>151</v>
      </c>
      <c r="E9" s="112">
        <v>0.255</v>
      </c>
    </row>
    <row r="10" spans="1:5">
      <c r="A10" s="46"/>
      <c r="D10" s="49"/>
      <c r="E10" s="50"/>
    </row>
    <row r="11" spans="1:5">
      <c r="A11" s="113"/>
      <c r="B11" s="113"/>
      <c r="D11" s="49"/>
      <c r="E11" s="50"/>
    </row>
    <row r="12" spans="1:5">
      <c r="A12" s="49"/>
      <c r="D12" s="49"/>
      <c r="E12" s="50"/>
    </row>
    <row r="13" spans="1:5">
      <c r="A13" s="49"/>
      <c r="D13" s="49"/>
      <c r="E13" s="50"/>
    </row>
    <row r="14" spans="1:5">
      <c r="A14" s="49"/>
      <c r="D14" s="49"/>
      <c r="E14" s="50"/>
    </row>
    <row r="15" spans="1:5">
      <c r="A15" s="49"/>
      <c r="D15" s="49"/>
      <c r="E15" s="50"/>
    </row>
    <row r="16" spans="1:5">
      <c r="A16" s="49" t="s">
        <v>152</v>
      </c>
    </row>
    <row r="17" spans="1:2">
      <c r="A17" s="49"/>
    </row>
    <row r="18" spans="1:2">
      <c r="A18" s="76" t="s">
        <v>153</v>
      </c>
      <c r="B18" s="76" t="s">
        <v>154</v>
      </c>
    </row>
    <row r="19" spans="1:2" ht="63.75">
      <c r="A19" s="81" t="s">
        <v>155</v>
      </c>
      <c r="B19" s="75" t="s">
        <v>156</v>
      </c>
    </row>
    <row r="20" spans="1:2" ht="89.25">
      <c r="A20" s="81" t="s">
        <v>157</v>
      </c>
      <c r="B20" s="75" t="s">
        <v>158</v>
      </c>
    </row>
    <row r="21" spans="1:2" ht="25.5">
      <c r="A21" s="81" t="s">
        <v>159</v>
      </c>
      <c r="B21" s="75" t="s">
        <v>160</v>
      </c>
    </row>
    <row r="22" spans="1:2" ht="25.5">
      <c r="A22" s="81" t="s">
        <v>161</v>
      </c>
      <c r="B22" s="75" t="s">
        <v>162</v>
      </c>
    </row>
    <row r="23" spans="1:2">
      <c r="A23" s="81" t="s">
        <v>163</v>
      </c>
      <c r="B23" s="75"/>
    </row>
    <row r="24" spans="1:2">
      <c r="A24" s="81" t="s">
        <v>164</v>
      </c>
      <c r="B24" s="75" t="s">
        <v>165</v>
      </c>
    </row>
    <row r="25" spans="1:2">
      <c r="A25" s="81" t="s">
        <v>166</v>
      </c>
      <c r="B25" s="75" t="s">
        <v>167</v>
      </c>
    </row>
    <row r="26" spans="1:2">
      <c r="A26" s="81" t="s">
        <v>168</v>
      </c>
      <c r="B26" s="75" t="s">
        <v>169</v>
      </c>
    </row>
    <row r="27" spans="1:2">
      <c r="A27" s="81" t="s">
        <v>170</v>
      </c>
      <c r="B27" s="75"/>
    </row>
    <row r="28" spans="1:2">
      <c r="A28" s="81" t="s">
        <v>171</v>
      </c>
      <c r="B28" s="75"/>
    </row>
    <row r="29" spans="1:2">
      <c r="A29" s="81" t="s">
        <v>172</v>
      </c>
      <c r="B29" s="75"/>
    </row>
    <row r="30" spans="1:2">
      <c r="A30" s="81" t="s">
        <v>173</v>
      </c>
      <c r="B30" s="75" t="s">
        <v>174</v>
      </c>
    </row>
    <row r="31" spans="1:2">
      <c r="A31" s="81" t="s">
        <v>175</v>
      </c>
      <c r="B31" s="75"/>
    </row>
    <row r="32" spans="1:2" ht="38.25">
      <c r="A32" s="81" t="s">
        <v>176</v>
      </c>
      <c r="B32" s="75" t="s">
        <v>177</v>
      </c>
    </row>
    <row r="33" spans="1:2">
      <c r="A33" s="81" t="s">
        <v>178</v>
      </c>
      <c r="B33" s="82"/>
    </row>
    <row r="34" spans="1:2">
      <c r="A34" s="81" t="s">
        <v>179</v>
      </c>
      <c r="B34" s="82"/>
    </row>
    <row r="35" spans="1:2">
      <c r="A35" s="81" t="s">
        <v>180</v>
      </c>
      <c r="B35" s="75"/>
    </row>
    <row r="36" spans="1:2">
      <c r="A36" s="81" t="s">
        <v>181</v>
      </c>
      <c r="B36" s="75" t="s">
        <v>182</v>
      </c>
    </row>
    <row r="37" spans="1:2">
      <c r="A37" s="81" t="s">
        <v>183</v>
      </c>
      <c r="B37" s="75"/>
    </row>
    <row r="38" spans="1:2" ht="51">
      <c r="A38" s="81" t="s">
        <v>184</v>
      </c>
      <c r="B38" s="75" t="s">
        <v>185</v>
      </c>
    </row>
    <row r="39" spans="1:2">
      <c r="A39" s="81" t="s">
        <v>186</v>
      </c>
      <c r="B39" s="75" t="s">
        <v>187</v>
      </c>
    </row>
    <row r="40" spans="1:2">
      <c r="A40" s="83" t="s">
        <v>188</v>
      </c>
      <c r="B40" s="75" t="s">
        <v>189</v>
      </c>
    </row>
    <row r="41" spans="1:2">
      <c r="A41" s="83" t="s">
        <v>190</v>
      </c>
      <c r="B41" s="82"/>
    </row>
    <row r="42" spans="1:2" ht="51">
      <c r="A42" s="81" t="s">
        <v>191</v>
      </c>
      <c r="B42" s="75" t="s">
        <v>192</v>
      </c>
    </row>
    <row r="43" spans="1:2" ht="25.5">
      <c r="A43" s="81" t="s">
        <v>193</v>
      </c>
      <c r="B43" s="75" t="s">
        <v>194</v>
      </c>
    </row>
    <row r="44" spans="1:2" ht="63.75">
      <c r="A44" s="81" t="s">
        <v>195</v>
      </c>
      <c r="B44" s="75" t="s">
        <v>196</v>
      </c>
    </row>
    <row r="45" spans="1:2">
      <c r="A45" s="81" t="s">
        <v>197</v>
      </c>
      <c r="B45" s="75" t="s">
        <v>198</v>
      </c>
    </row>
    <row r="46" spans="1:2" ht="51">
      <c r="A46" s="81" t="s">
        <v>199</v>
      </c>
      <c r="B46" s="75" t="s">
        <v>200</v>
      </c>
    </row>
    <row r="47" spans="1:2">
      <c r="A47" s="83" t="s">
        <v>201</v>
      </c>
      <c r="B47" s="75" t="s">
        <v>202</v>
      </c>
    </row>
    <row r="48" spans="1:2" ht="57" customHeight="1">
      <c r="A48" s="84" t="s">
        <v>203</v>
      </c>
      <c r="B48" s="75" t="s">
        <v>204</v>
      </c>
    </row>
    <row r="49" spans="1:2">
      <c r="A49" s="84" t="s">
        <v>205</v>
      </c>
      <c r="B49" s="75" t="s">
        <v>206</v>
      </c>
    </row>
    <row r="50" spans="1:2" ht="76.5">
      <c r="A50" s="81" t="s">
        <v>207</v>
      </c>
      <c r="B50" s="85" t="s">
        <v>208</v>
      </c>
    </row>
    <row r="51" spans="1:2" ht="76.5">
      <c r="A51" s="81" t="s">
        <v>209</v>
      </c>
      <c r="B51" s="75" t="s">
        <v>210</v>
      </c>
    </row>
    <row r="52" spans="1:2" s="102" customFormat="1" ht="116.25" customHeight="1">
      <c r="A52" s="81" t="s">
        <v>211</v>
      </c>
      <c r="B52" s="75" t="s">
        <v>212</v>
      </c>
    </row>
    <row r="53" spans="1:2" s="102" customFormat="1" ht="15">
      <c r="A53" s="81" t="s">
        <v>213</v>
      </c>
      <c r="B53" s="75" t="s">
        <v>214</v>
      </c>
    </row>
    <row r="54" spans="1:2" s="102" customFormat="1" ht="15">
      <c r="A54" s="81" t="s">
        <v>215</v>
      </c>
      <c r="B54" s="75" t="s">
        <v>216</v>
      </c>
    </row>
    <row r="55" spans="1:2" s="102" customFormat="1" ht="15">
      <c r="A55" s="81" t="s">
        <v>217</v>
      </c>
      <c r="B55" s="75" t="s">
        <v>218</v>
      </c>
    </row>
    <row r="56" spans="1:2" s="102" customFormat="1" ht="76.5">
      <c r="A56" s="81" t="s">
        <v>219</v>
      </c>
      <c r="B56" s="75" t="s">
        <v>220</v>
      </c>
    </row>
    <row r="57" spans="1:2" s="102" customFormat="1" ht="25.5">
      <c r="A57" s="81" t="s">
        <v>221</v>
      </c>
      <c r="B57" s="75" t="s">
        <v>222</v>
      </c>
    </row>
    <row r="59" spans="1:2">
      <c r="A59" s="46" t="s">
        <v>223</v>
      </c>
    </row>
    <row r="61" spans="1:2">
      <c r="A61" s="76" t="s">
        <v>224</v>
      </c>
      <c r="B61" s="76" t="s">
        <v>154</v>
      </c>
    </row>
    <row r="62" spans="1:2" ht="111" customHeight="1">
      <c r="A62" s="75" t="s">
        <v>225</v>
      </c>
      <c r="B62" s="74" t="s">
        <v>226</v>
      </c>
    </row>
    <row r="63" spans="1:2" ht="51">
      <c r="A63" s="75" t="s">
        <v>199</v>
      </c>
      <c r="B63" s="74" t="s">
        <v>227</v>
      </c>
    </row>
    <row r="64" spans="1:2" ht="25.5">
      <c r="A64" s="75" t="s">
        <v>195</v>
      </c>
      <c r="B64" s="74" t="s">
        <v>228</v>
      </c>
    </row>
    <row r="65" spans="1:2" ht="38.25">
      <c r="A65" s="75" t="s">
        <v>229</v>
      </c>
      <c r="B65" s="74" t="s">
        <v>230</v>
      </c>
    </row>
    <row r="66" spans="1:2" ht="25.5">
      <c r="A66" s="75" t="s">
        <v>231</v>
      </c>
      <c r="B66" s="74" t="s">
        <v>232</v>
      </c>
    </row>
    <row r="67" spans="1:2" ht="89.25">
      <c r="A67" s="75" t="s">
        <v>209</v>
      </c>
      <c r="B67" s="74" t="s">
        <v>233</v>
      </c>
    </row>
  </sheetData>
  <mergeCells count="1">
    <mergeCell ref="A11:B11"/>
  </mergeCells>
  <phoneticPr fontId="0" type="noConversion"/>
  <pageMargins left="0.75" right="0.75" top="1" bottom="1" header="0.5" footer="0.5"/>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ct:contentTypeSchema xmlns:ct="http://schemas.microsoft.com/office/2006/metadata/contentType" xmlns:ma="http://schemas.microsoft.com/office/2006/metadata/properties/metaAttributes" ct:_="" ma:_="" ma:contentTypeName="Asiakirja" ma:contentTypeID="0x010100AD1F15D9C5D9E84C90B6C8325806B358" ma:contentTypeVersion="7" ma:contentTypeDescription="Luo uusi asiakirja." ma:contentTypeScope="" ma:versionID="6e10860c0f3fd533fc4d472caa15250a">
  <xsd:schema xmlns:xsd="http://www.w3.org/2001/XMLSchema" xmlns:xs="http://www.w3.org/2001/XMLSchema" xmlns:p="http://schemas.microsoft.com/office/2006/metadata/properties" xmlns:ns2="ec6b093a-6943-4375-9d67-5e706060c288" xmlns:ns3="e7b0a1fa-95e4-4365-b5ae-aba2b48c0b77" targetNamespace="http://schemas.microsoft.com/office/2006/metadata/properties" ma:root="true" ma:fieldsID="9fef80d1883c418955bea7d315e11360" ns2:_="" ns3:_="">
    <xsd:import namespace="ec6b093a-6943-4375-9d67-5e706060c288"/>
    <xsd:import namespace="e7b0a1fa-95e4-4365-b5ae-aba2b48c0b77"/>
    <xsd:element name="properties">
      <xsd:complexType>
        <xsd:sequence>
          <xsd:element name="documentManagement">
            <xsd:complexType>
              <xsd:all>
                <xsd:element ref="ns2:_dlc_DocId" minOccurs="0"/>
                <xsd:element ref="ns2:_dlc_DocIdUrl" minOccurs="0"/>
                <xsd:element ref="ns2:_dlc_DocIdPersistId" minOccurs="0"/>
                <xsd:element ref="ns3:i67ee35e6585473eb6f244fea5cd8afa" minOccurs="0"/>
                <xsd:element ref="ns2:TaxCatchAll" minOccurs="0"/>
                <xsd:element ref="ns3:g7842f6c2d9549e3b9f39a083bada2b3" minOccurs="0"/>
                <xsd:element ref="ns3:g3bad3061f8a45ccad59592056eddec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b093a-6943-4375-9d67-5e706060c288" elementFormDefault="qualified">
    <xsd:import namespace="http://schemas.microsoft.com/office/2006/documentManagement/types"/>
    <xsd:import namespace="http://schemas.microsoft.com/office/infopath/2007/PartnerControls"/>
    <xsd:element name="_dlc_DocId" ma:index="8" nillable="true" ma:displayName="Tiedostotunnisteen arvo" ma:description="Tälle kohteelle määritetyn tiedostotunnisteen arvo." ma:internalName="_dlc_DocId" ma:readOnly="true">
      <xsd:simpleType>
        <xsd:restriction base="dms:Text"/>
      </xsd:simpleType>
    </xsd:element>
    <xsd:element name="_dlc_DocIdUrl" ma:index="9" nillable="true" ma:displayName="Tiedostotunniste" ma:description="Tämän tiedoston pysyvä linkki."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3" nillable="true" ma:displayName="Taxonomy Catch All Column" ma:hidden="true" ma:list="{7e1ed77d-a7d9-41bb-ad88-d3a86624931f}" ma:internalName="TaxCatchAll" ma:showField="CatchAllData" ma:web="ec6b093a-6943-4375-9d67-5e706060c28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7b0a1fa-95e4-4365-b5ae-aba2b48c0b77" elementFormDefault="qualified">
    <xsd:import namespace="http://schemas.microsoft.com/office/2006/documentManagement/types"/>
    <xsd:import namespace="http://schemas.microsoft.com/office/infopath/2007/PartnerControls"/>
    <xsd:element name="i67ee35e6585473eb6f244fea5cd8afa" ma:index="12" nillable="true" ma:taxonomy="true" ma:internalName="i67ee35e6585473eb6f244fea5cd8afa" ma:taxonomyFieldName="Asiakas" ma:displayName="Asiakas" ma:indexed="true" ma:default="" ma:fieldId="{267ee35e-6585-473e-b6f2-44fea5cd8afa}" ma:sspId="176a3dde-4ec6-4ab1-ab52-4707b5a4cc95" ma:termSetId="85c6d697-9b73-4b27-8365-f6e99cc93dbf" ma:anchorId="00000000-0000-0000-0000-000000000000" ma:open="true" ma:isKeyword="false">
      <xsd:complexType>
        <xsd:sequence>
          <xsd:element ref="pc:Terms" minOccurs="0" maxOccurs="1"/>
        </xsd:sequence>
      </xsd:complexType>
    </xsd:element>
    <xsd:element name="g7842f6c2d9549e3b9f39a083bada2b3" ma:index="15" nillable="true" ma:taxonomy="true" ma:internalName="g7842f6c2d9549e3b9f39a083bada2b3" ma:taxonomyFieldName="Dokumentin_x0020_tyyppi" ma:displayName="Dokumentin tyyppi" ma:indexed="true" ma:default="" ma:fieldId="{07842f6c-2d95-49e3-b9f3-9a083bada2b3}" ma:sspId="176a3dde-4ec6-4ab1-ab52-4707b5a4cc95" ma:termSetId="67042ac6-9c7f-4a9f-8583-7e31b5cfa6a7" ma:anchorId="00000000-0000-0000-0000-000000000000" ma:open="false" ma:isKeyword="false">
      <xsd:complexType>
        <xsd:sequence>
          <xsd:element ref="pc:Terms" minOccurs="0" maxOccurs="1"/>
        </xsd:sequence>
      </xsd:complexType>
    </xsd:element>
    <xsd:element name="g3bad3061f8a45ccad59592056eddec7" ma:index="17" nillable="true" ma:taxonomy="true" ma:internalName="g3bad3061f8a45ccad59592056eddec7" ma:taxonomyFieldName="Osaamisalue" ma:displayName="Osaamisalue" ma:indexed="true" ma:default="" ma:fieldId="{03bad306-1f8a-45cc-ad59-592056eddec7}" ma:sspId="176a3dde-4ec6-4ab1-ab52-4707b5a4cc95" ma:termSetId="23cca93a-620a-4679-9b5a-d13b1a483a96"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DF01D2-52FF-405A-B0BD-F40299F220D3}"/>
</file>

<file path=customXml/itemProps2.xml><?xml version="1.0" encoding="utf-8"?>
<ds:datastoreItem xmlns:ds="http://schemas.openxmlformats.org/officeDocument/2006/customXml" ds:itemID="{F96554D2-33B3-495D-B4D6-76FA0DD6AAF7}"/>
</file>

<file path=customXml/itemProps3.xml><?xml version="1.0" encoding="utf-8"?>
<ds:datastoreItem xmlns:ds="http://schemas.openxmlformats.org/officeDocument/2006/customXml" ds:itemID="{557A0919-F380-4836-9931-9FA40F0A5EE1}"/>
</file>

<file path=customXml/itemProps4.xml><?xml version="1.0" encoding="utf-8"?>
<ds:datastoreItem xmlns:ds="http://schemas.openxmlformats.org/officeDocument/2006/customXml" ds:itemID="{1EDCCB9A-E3DA-4798-950E-D75CB47F2F23}"/>
</file>

<file path=customXml/itemProps5.xml><?xml version="1.0" encoding="utf-8"?>
<ds:datastoreItem xmlns:ds="http://schemas.openxmlformats.org/officeDocument/2006/customXml" ds:itemID="{2DB9F89F-16EF-4B3C-801A-5D575D6EA68A}"/>
</file>

<file path=docProps/app.xml><?xml version="1.0" encoding="utf-8"?>
<Properties xmlns="http://schemas.openxmlformats.org/officeDocument/2006/extended-properties" xmlns:vt="http://schemas.openxmlformats.org/officeDocument/2006/docPropsVTypes">
  <Application>Microsoft Excel Online</Application>
  <Manager/>
  <Company>Blancco Oy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tiainens</dc:creator>
  <cp:keywords/>
  <dc:description/>
  <cp:lastModifiedBy>Risto Teerikoski</cp:lastModifiedBy>
  <cp:revision/>
  <dcterms:created xsi:type="dcterms:W3CDTF">2001-09-19T11:10:32Z</dcterms:created>
  <dcterms:modified xsi:type="dcterms:W3CDTF">2024-12-06T08:07:20Z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5Z5MQY7XQYA7-28-101</vt:lpwstr>
  </property>
  <property fmtid="{D5CDD505-2E9C-101B-9397-08002B2CF9AE}" pid="3" name="_dlc_DocIdItemGuid">
    <vt:lpwstr>17f81ba9-6911-4d73-b56a-1a0e39826f84</vt:lpwstr>
  </property>
  <property fmtid="{D5CDD505-2E9C-101B-9397-08002B2CF9AE}" pid="4" name="_dlc_DocIdUrl">
    <vt:lpwstr>https://balentor.sharepoint.com/_layouts/DocIdRedir.aspx?ID=5Z5MQY7XQYA7-28-101, 5Z5MQY7XQYA7-28-101</vt:lpwstr>
  </property>
  <property fmtid="{D5CDD505-2E9C-101B-9397-08002B2CF9AE}" pid="5" name="i67ee35e6585473eb6f244fea5cd8afa">
    <vt:lpwstr/>
  </property>
  <property fmtid="{D5CDD505-2E9C-101B-9397-08002B2CF9AE}" pid="6" name="g7842f6c2d9549e3b9f39a083bada2b3">
    <vt:lpwstr/>
  </property>
  <property fmtid="{D5CDD505-2E9C-101B-9397-08002B2CF9AE}" pid="7" name="TaxCatchAll">
    <vt:lpwstr/>
  </property>
  <property fmtid="{D5CDD505-2E9C-101B-9397-08002B2CF9AE}" pid="8" name="g3bad3061f8a45ccad59592056eddec7">
    <vt:lpwstr/>
  </property>
  <property fmtid="{D5CDD505-2E9C-101B-9397-08002B2CF9AE}" pid="9" name="Order">
    <vt:lpwstr>10100.0000000000</vt:lpwstr>
  </property>
</Properties>
</file>