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P:\DIREZIONE STATISTICA\4_SITO ANFIA\Aggiornamento sito area studi  statistiche\DATI STATISTICI\2022\01 - aprile\"/>
    </mc:Choice>
  </mc:AlternateContent>
  <xr:revisionPtr revIDLastSave="0" documentId="8_{FF8D0FB1-832F-43C9-B0F3-C134065DEC7B}" xr6:coauthVersionLast="47" xr6:coauthVersionMax="47" xr10:uidLastSave="{00000000-0000-0000-0000-000000000000}"/>
  <bookViews>
    <workbookView xWindow="-120" yWindow="-120" windowWidth="29040" windowHeight="15840" tabRatio="853" xr2:uid="{00000000-000D-0000-FFFF-FFFF00000000}"/>
  </bookViews>
  <sheets>
    <sheet name="032022" sheetId="32" r:id="rId1"/>
    <sheet name="Best sellers -Top 10 032022" sheetId="31" r:id="rId2"/>
    <sheet name="Monthly trend" sheetId="3" r:id="rId3"/>
    <sheet name="Monthly trend by make 2022" sheetId="47" r:id="rId4"/>
    <sheet name="Monthly trend by make 2021" sheetId="46" r:id="rId5"/>
    <sheet name="Monthly trend by make 2019" sheetId="44" state="hidden" r:id="rId6"/>
    <sheet name="Changes in ownership" sheetId="39" r:id="rId7"/>
  </sheets>
  <definedNames>
    <definedName name="_xlnm._FilterDatabase" localSheetId="6" hidden="1">'Changes in ownership'!$A$15:$K$48</definedName>
    <definedName name="_xlnm.Print_Area" localSheetId="0">'032022'!$A$1:$K$75</definedName>
    <definedName name="_xlnm.Print_Area" localSheetId="1">'Best sellers -Top 10 032022'!$A$1:$I$49</definedName>
    <definedName name="_xlnm.Print_Area" localSheetId="6">'Changes in ownership'!$A$1:$O$54</definedName>
    <definedName name="_xlnm.Print_Area" localSheetId="2">'Monthly trend'!$A$1:$AU$55</definedName>
    <definedName name="_xlnm.Print_Area" localSheetId="5">'Monthly trend by make 2019'!$A$9:$AD$64</definedName>
    <definedName name="_xlnm.Print_Area" localSheetId="4">'Monthly trend by make 2021'!$A$9:$AD$67</definedName>
    <definedName name="_xlnm.Print_Area" localSheetId="3">'Monthly trend by make 2022'!$A$9:$AD$67</definedName>
    <definedName name="NomeTabella">"Dummy"</definedName>
  </definedNames>
  <calcPr calcId="191029" iterateDelta="1E-4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" i="32" l="1"/>
  <c r="K63" i="32" s="1"/>
  <c r="G63" i="32"/>
  <c r="D63" i="32"/>
  <c r="B63" i="32"/>
  <c r="F63" i="32" s="1"/>
  <c r="K62" i="32"/>
  <c r="I62" i="32"/>
  <c r="G62" i="32"/>
  <c r="D62" i="32"/>
  <c r="B62" i="32"/>
  <c r="F62" i="32" s="1"/>
  <c r="I61" i="32"/>
  <c r="G61" i="32"/>
  <c r="K61" i="32" s="1"/>
  <c r="F61" i="32"/>
  <c r="D61" i="32"/>
  <c r="B61" i="32"/>
  <c r="I60" i="32"/>
  <c r="G60" i="32"/>
  <c r="K60" i="32" s="1"/>
  <c r="F60" i="32"/>
  <c r="D60" i="32"/>
  <c r="B60" i="32"/>
  <c r="I59" i="32"/>
  <c r="G59" i="32"/>
  <c r="D59" i="32"/>
  <c r="B59" i="32"/>
  <c r="K58" i="32"/>
  <c r="I58" i="32"/>
  <c r="G58" i="32"/>
  <c r="D58" i="32"/>
  <c r="F58" i="32" s="1"/>
  <c r="B58" i="32"/>
  <c r="I57" i="32"/>
  <c r="G57" i="32"/>
  <c r="K57" i="32" s="1"/>
  <c r="D57" i="32"/>
  <c r="B57" i="32"/>
  <c r="I56" i="32"/>
  <c r="G56" i="32"/>
  <c r="D56" i="32"/>
  <c r="B56" i="32"/>
  <c r="F56" i="32" s="1"/>
  <c r="I55" i="32"/>
  <c r="G55" i="32"/>
  <c r="D55" i="32"/>
  <c r="B55" i="32"/>
  <c r="F55" i="32" s="1"/>
  <c r="K54" i="32"/>
  <c r="I54" i="32"/>
  <c r="G54" i="32"/>
  <c r="D54" i="32"/>
  <c r="B54" i="32"/>
  <c r="F54" i="32" s="1"/>
  <c r="I53" i="32"/>
  <c r="G53" i="32"/>
  <c r="K53" i="32" s="1"/>
  <c r="F53" i="32"/>
  <c r="D53" i="32"/>
  <c r="B53" i="32"/>
  <c r="I52" i="32"/>
  <c r="G52" i="32"/>
  <c r="K52" i="32" s="1"/>
  <c r="F52" i="32"/>
  <c r="D52" i="32"/>
  <c r="B52" i="32"/>
  <c r="I51" i="32"/>
  <c r="K51" i="32" s="1"/>
  <c r="G51" i="32"/>
  <c r="D51" i="32"/>
  <c r="B51" i="32"/>
  <c r="F51" i="32" s="1"/>
  <c r="K50" i="32"/>
  <c r="I50" i="32"/>
  <c r="G50" i="32"/>
  <c r="D50" i="32"/>
  <c r="F50" i="32" s="1"/>
  <c r="B50" i="32"/>
  <c r="I49" i="32"/>
  <c r="G49" i="32"/>
  <c r="K49" i="32" s="1"/>
  <c r="D49" i="32"/>
  <c r="F49" i="32" s="1"/>
  <c r="B49" i="32"/>
  <c r="I48" i="32"/>
  <c r="G48" i="32"/>
  <c r="D48" i="32"/>
  <c r="B48" i="32"/>
  <c r="F48" i="32" s="1"/>
  <c r="I47" i="32"/>
  <c r="G47" i="32"/>
  <c r="D47" i="32"/>
  <c r="B47" i="32"/>
  <c r="K46" i="32"/>
  <c r="I46" i="32"/>
  <c r="G46" i="32"/>
  <c r="D46" i="32"/>
  <c r="B46" i="32"/>
  <c r="F46" i="32" s="1"/>
  <c r="I45" i="32"/>
  <c r="G45" i="32"/>
  <c r="K45" i="32" s="1"/>
  <c r="F45" i="32"/>
  <c r="D45" i="32"/>
  <c r="B45" i="32"/>
  <c r="I44" i="32"/>
  <c r="G44" i="32"/>
  <c r="K44" i="32" s="1"/>
  <c r="F44" i="32"/>
  <c r="D44" i="32"/>
  <c r="B44" i="32"/>
  <c r="I43" i="32"/>
  <c r="K43" i="32" s="1"/>
  <c r="G43" i="32"/>
  <c r="D43" i="32"/>
  <c r="B43" i="32"/>
  <c r="F43" i="32" s="1"/>
  <c r="K42" i="32"/>
  <c r="I42" i="32"/>
  <c r="G42" i="32"/>
  <c r="D42" i="32"/>
  <c r="F42" i="32" s="1"/>
  <c r="B42" i="32"/>
  <c r="I41" i="32"/>
  <c r="G41" i="32"/>
  <c r="D41" i="32"/>
  <c r="F41" i="32" s="1"/>
  <c r="B41" i="32"/>
  <c r="K59" i="32" l="1"/>
  <c r="K48" i="32"/>
  <c r="K56" i="32"/>
  <c r="F47" i="32"/>
  <c r="F57" i="32"/>
  <c r="K47" i="32"/>
  <c r="F59" i="32"/>
  <c r="K55" i="32"/>
  <c r="K41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4" i="32"/>
  <c r="D23" i="32"/>
  <c r="D22" i="32"/>
  <c r="D21" i="32"/>
  <c r="D19" i="32"/>
  <c r="D18" i="32"/>
  <c r="B37" i="32" l="1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19" i="32"/>
  <c r="B18" i="32"/>
  <c r="D48" i="46"/>
  <c r="D48" i="47"/>
  <c r="D54" i="46"/>
  <c r="D54" i="47"/>
  <c r="C42" i="46"/>
  <c r="D42" i="46"/>
  <c r="E42" i="46"/>
  <c r="F42" i="46"/>
  <c r="G42" i="46"/>
  <c r="H42" i="46"/>
  <c r="I42" i="46"/>
  <c r="J42" i="46"/>
  <c r="K42" i="46"/>
  <c r="L42" i="46"/>
  <c r="M42" i="46"/>
  <c r="C42" i="47"/>
  <c r="D42" i="47"/>
  <c r="E42" i="47"/>
  <c r="F42" i="47"/>
  <c r="G42" i="47"/>
  <c r="H42" i="47"/>
  <c r="I42" i="47"/>
  <c r="J42" i="47"/>
  <c r="K42" i="47"/>
  <c r="L42" i="47"/>
  <c r="M42" i="47"/>
  <c r="B42" i="46"/>
  <c r="B42" i="47"/>
  <c r="N43" i="47"/>
  <c r="AF43" i="46"/>
  <c r="N43" i="46"/>
  <c r="C25" i="47"/>
  <c r="D25" i="47"/>
  <c r="E25" i="47"/>
  <c r="F25" i="47"/>
  <c r="G25" i="47"/>
  <c r="H25" i="47"/>
  <c r="I25" i="47"/>
  <c r="J25" i="47"/>
  <c r="K25" i="47"/>
  <c r="L25" i="47"/>
  <c r="M25" i="47"/>
  <c r="B25" i="47"/>
  <c r="C25" i="46"/>
  <c r="D25" i="46"/>
  <c r="D25" i="32" s="1"/>
  <c r="E25" i="46"/>
  <c r="F25" i="46"/>
  <c r="G25" i="46"/>
  <c r="H25" i="46"/>
  <c r="I25" i="46"/>
  <c r="J25" i="46"/>
  <c r="K25" i="46"/>
  <c r="L25" i="46"/>
  <c r="M25" i="46"/>
  <c r="B25" i="46"/>
  <c r="C40" i="46"/>
  <c r="D40" i="46"/>
  <c r="D40" i="32" s="1"/>
  <c r="E40" i="46"/>
  <c r="F40" i="46"/>
  <c r="G40" i="46"/>
  <c r="H40" i="46"/>
  <c r="I40" i="46"/>
  <c r="J40" i="46"/>
  <c r="K40" i="46"/>
  <c r="L40" i="46"/>
  <c r="M40" i="46"/>
  <c r="B40" i="46"/>
  <c r="C40" i="47"/>
  <c r="D40" i="47"/>
  <c r="B40" i="32" s="1"/>
  <c r="E40" i="47"/>
  <c r="F40" i="47"/>
  <c r="G40" i="47"/>
  <c r="H40" i="47"/>
  <c r="I40" i="47"/>
  <c r="J40" i="47"/>
  <c r="K40" i="47"/>
  <c r="L40" i="47"/>
  <c r="M40" i="47"/>
  <c r="B40" i="47"/>
  <c r="F40" i="32" l="1"/>
  <c r="AF18" i="46"/>
  <c r="AF19" i="46"/>
  <c r="AF21" i="46"/>
  <c r="AF22" i="46"/>
  <c r="AF23" i="46"/>
  <c r="AF24" i="46"/>
  <c r="AF25" i="46"/>
  <c r="AF26" i="46"/>
  <c r="AF28" i="46"/>
  <c r="AF29" i="46"/>
  <c r="AF30" i="46"/>
  <c r="AF31" i="46"/>
  <c r="AF32" i="46"/>
  <c r="AF33" i="46"/>
  <c r="AF34" i="46"/>
  <c r="AF36" i="46"/>
  <c r="AF37" i="46"/>
  <c r="AF40" i="46"/>
  <c r="I40" i="32" s="1"/>
  <c r="AF41" i="46"/>
  <c r="AF44" i="46"/>
  <c r="AF46" i="46"/>
  <c r="AF47" i="46"/>
  <c r="AF49" i="46"/>
  <c r="AF50" i="46"/>
  <c r="AF51" i="46"/>
  <c r="AF52" i="46"/>
  <c r="AF53" i="46"/>
  <c r="AF55" i="46"/>
  <c r="AF56" i="46"/>
  <c r="AF57" i="46"/>
  <c r="AF58" i="46"/>
  <c r="AF59" i="46"/>
  <c r="AF62" i="46"/>
  <c r="AF60" i="46"/>
  <c r="AF61" i="46"/>
  <c r="AF63" i="46"/>
  <c r="AF65" i="46"/>
  <c r="M64" i="46"/>
  <c r="N26" i="46"/>
  <c r="M35" i="46" l="1"/>
  <c r="L35" i="46"/>
  <c r="K35" i="46"/>
  <c r="J35" i="46"/>
  <c r="I35" i="46"/>
  <c r="H35" i="46"/>
  <c r="G35" i="46"/>
  <c r="F35" i="46"/>
  <c r="E35" i="46"/>
  <c r="D35" i="46"/>
  <c r="C35" i="46"/>
  <c r="M35" i="47"/>
  <c r="L35" i="47"/>
  <c r="K35" i="47"/>
  <c r="J35" i="47"/>
  <c r="I35" i="47"/>
  <c r="H35" i="47"/>
  <c r="G35" i="47"/>
  <c r="F35" i="47"/>
  <c r="E35" i="47"/>
  <c r="D35" i="47"/>
  <c r="C35" i="47"/>
  <c r="B35" i="46"/>
  <c r="B35" i="47"/>
  <c r="Q12" i="47"/>
  <c r="Q11" i="47"/>
  <c r="F34" i="32"/>
  <c r="F31" i="32"/>
  <c r="I18" i="32"/>
  <c r="I19" i="32"/>
  <c r="I21" i="32"/>
  <c r="I22" i="32"/>
  <c r="I23" i="32"/>
  <c r="I24" i="32"/>
  <c r="I26" i="32"/>
  <c r="I28" i="32"/>
  <c r="I29" i="32"/>
  <c r="I30" i="32"/>
  <c r="I31" i="32"/>
  <c r="I32" i="32"/>
  <c r="I33" i="32"/>
  <c r="I34" i="32"/>
  <c r="I37" i="32"/>
  <c r="I36" i="32"/>
  <c r="F18" i="32" l="1"/>
  <c r="AF35" i="46"/>
  <c r="F19" i="32"/>
  <c r="F26" i="32"/>
  <c r="F23" i="32"/>
  <c r="F32" i="32"/>
  <c r="F30" i="32"/>
  <c r="F28" i="32"/>
  <c r="F37" i="32"/>
  <c r="F33" i="32"/>
  <c r="F22" i="32"/>
  <c r="F24" i="32"/>
  <c r="F21" i="32"/>
  <c r="F29" i="32"/>
  <c r="F36" i="32"/>
  <c r="B27" i="47"/>
  <c r="A14" i="46"/>
  <c r="C64" i="46"/>
  <c r="D64" i="46"/>
  <c r="D64" i="32" s="1"/>
  <c r="E64" i="46"/>
  <c r="F64" i="46"/>
  <c r="G64" i="46"/>
  <c r="H64" i="46"/>
  <c r="I64" i="46"/>
  <c r="J64" i="46"/>
  <c r="K64" i="46"/>
  <c r="L64" i="46"/>
  <c r="C64" i="47"/>
  <c r="D64" i="47"/>
  <c r="B64" i="32" s="1"/>
  <c r="E64" i="47"/>
  <c r="F64" i="47"/>
  <c r="G64" i="47"/>
  <c r="H64" i="47"/>
  <c r="I64" i="47"/>
  <c r="J64" i="47"/>
  <c r="K64" i="47"/>
  <c r="L64" i="47"/>
  <c r="M64" i="47"/>
  <c r="B64" i="46"/>
  <c r="B64" i="47"/>
  <c r="N33" i="47"/>
  <c r="G33" i="32" s="1"/>
  <c r="K33" i="32" s="1"/>
  <c r="N33" i="46"/>
  <c r="N78" i="47"/>
  <c r="N77" i="47"/>
  <c r="M76" i="47"/>
  <c r="M20" i="47" s="1"/>
  <c r="L76" i="47"/>
  <c r="L20" i="47" s="1"/>
  <c r="K76" i="47"/>
  <c r="K20" i="47" s="1"/>
  <c r="J76" i="47"/>
  <c r="J20" i="47" s="1"/>
  <c r="I76" i="47"/>
  <c r="I20" i="47" s="1"/>
  <c r="H76" i="47"/>
  <c r="H20" i="47" s="1"/>
  <c r="G76" i="47"/>
  <c r="G20" i="47" s="1"/>
  <c r="F76" i="47"/>
  <c r="F20" i="47" s="1"/>
  <c r="E76" i="47"/>
  <c r="E20" i="47" s="1"/>
  <c r="D76" i="47"/>
  <c r="D20" i="47" s="1"/>
  <c r="B20" i="32" s="1"/>
  <c r="C76" i="47"/>
  <c r="C20" i="47" s="1"/>
  <c r="B76" i="47"/>
  <c r="B20" i="47" s="1"/>
  <c r="N74" i="47"/>
  <c r="N73" i="47"/>
  <c r="M72" i="47"/>
  <c r="M39" i="47" s="1"/>
  <c r="L72" i="47"/>
  <c r="L39" i="47" s="1"/>
  <c r="K72" i="47"/>
  <c r="K39" i="47" s="1"/>
  <c r="J72" i="47"/>
  <c r="J39" i="47" s="1"/>
  <c r="I72" i="47"/>
  <c r="I39" i="47" s="1"/>
  <c r="H72" i="47"/>
  <c r="H39" i="47" s="1"/>
  <c r="G72" i="47"/>
  <c r="G39" i="47" s="1"/>
  <c r="F72" i="47"/>
  <c r="F39" i="47" s="1"/>
  <c r="E72" i="47"/>
  <c r="E39" i="47" s="1"/>
  <c r="D72" i="47"/>
  <c r="D39" i="47" s="1"/>
  <c r="B39" i="32" s="1"/>
  <c r="C72" i="47"/>
  <c r="C39" i="47" s="1"/>
  <c r="B72" i="47"/>
  <c r="B39" i="47" s="1"/>
  <c r="N70" i="47"/>
  <c r="N63" i="47"/>
  <c r="N62" i="47"/>
  <c r="N61" i="47"/>
  <c r="N60" i="47"/>
  <c r="N59" i="47"/>
  <c r="N58" i="47"/>
  <c r="N57" i="47"/>
  <c r="N56" i="47"/>
  <c r="N55" i="47"/>
  <c r="M54" i="47"/>
  <c r="L54" i="47"/>
  <c r="K54" i="47"/>
  <c r="J54" i="47"/>
  <c r="I54" i="47"/>
  <c r="H54" i="47"/>
  <c r="G54" i="47"/>
  <c r="F54" i="47"/>
  <c r="E54" i="47"/>
  <c r="C54" i="47"/>
  <c r="B54" i="47"/>
  <c r="N53" i="47"/>
  <c r="N52" i="47"/>
  <c r="N51" i="47"/>
  <c r="N50" i="47"/>
  <c r="N49" i="47"/>
  <c r="M48" i="47"/>
  <c r="L48" i="47"/>
  <c r="K48" i="47"/>
  <c r="J48" i="47"/>
  <c r="I48" i="47"/>
  <c r="H48" i="47"/>
  <c r="G48" i="47"/>
  <c r="F48" i="47"/>
  <c r="E48" i="47"/>
  <c r="C48" i="47"/>
  <c r="B48" i="47"/>
  <c r="N47" i="47"/>
  <c r="N46" i="47"/>
  <c r="M45" i="47"/>
  <c r="L45" i="47"/>
  <c r="K45" i="47"/>
  <c r="J45" i="47"/>
  <c r="I45" i="47"/>
  <c r="H45" i="47"/>
  <c r="G45" i="47"/>
  <c r="F45" i="47"/>
  <c r="E45" i="47"/>
  <c r="D45" i="47"/>
  <c r="C45" i="47"/>
  <c r="B45" i="47"/>
  <c r="N44" i="47"/>
  <c r="N41" i="47"/>
  <c r="N36" i="47"/>
  <c r="N37" i="47"/>
  <c r="G37" i="32" s="1"/>
  <c r="K37" i="32" s="1"/>
  <c r="N34" i="47"/>
  <c r="G34" i="32" s="1"/>
  <c r="K34" i="32" s="1"/>
  <c r="N32" i="47"/>
  <c r="G32" i="32" s="1"/>
  <c r="K32" i="32" s="1"/>
  <c r="N31" i="47"/>
  <c r="G31" i="32" s="1"/>
  <c r="K31" i="32" s="1"/>
  <c r="N30" i="47"/>
  <c r="G30" i="32" s="1"/>
  <c r="K30" i="32" s="1"/>
  <c r="N29" i="47"/>
  <c r="G29" i="32" s="1"/>
  <c r="K29" i="32" s="1"/>
  <c r="N28" i="47"/>
  <c r="G28" i="32" s="1"/>
  <c r="K28" i="32" s="1"/>
  <c r="M27" i="47"/>
  <c r="L27" i="47"/>
  <c r="K27" i="47"/>
  <c r="J27" i="47"/>
  <c r="I27" i="47"/>
  <c r="H27" i="47"/>
  <c r="G27" i="47"/>
  <c r="F27" i="47"/>
  <c r="E27" i="47"/>
  <c r="D27" i="47"/>
  <c r="C27" i="47"/>
  <c r="N26" i="47"/>
  <c r="G26" i="32" s="1"/>
  <c r="K26" i="32" s="1"/>
  <c r="N24" i="47"/>
  <c r="G24" i="32" s="1"/>
  <c r="K24" i="32" s="1"/>
  <c r="N23" i="47"/>
  <c r="G23" i="32" s="1"/>
  <c r="K23" i="32" s="1"/>
  <c r="N22" i="47"/>
  <c r="G22" i="32" s="1"/>
  <c r="K22" i="32" s="1"/>
  <c r="N21" i="47"/>
  <c r="G21" i="32" s="1"/>
  <c r="K21" i="32" s="1"/>
  <c r="N19" i="47"/>
  <c r="G19" i="32" s="1"/>
  <c r="K19" i="32" s="1"/>
  <c r="N18" i="47"/>
  <c r="G18" i="32" s="1"/>
  <c r="K18" i="32" s="1"/>
  <c r="Q14" i="47"/>
  <c r="F64" i="32" l="1"/>
  <c r="AF64" i="46"/>
  <c r="I64" i="32" s="1"/>
  <c r="G36" i="32"/>
  <c r="K36" i="32" s="1"/>
  <c r="N35" i="47"/>
  <c r="M38" i="47"/>
  <c r="G38" i="47"/>
  <c r="K38" i="47"/>
  <c r="C38" i="47"/>
  <c r="C17" i="47"/>
  <c r="B38" i="47"/>
  <c r="N40" i="47"/>
  <c r="G40" i="32" s="1"/>
  <c r="F38" i="47"/>
  <c r="J38" i="47"/>
  <c r="D17" i="47"/>
  <c r="H17" i="47"/>
  <c r="L17" i="47"/>
  <c r="N20" i="47"/>
  <c r="G20" i="32" s="1"/>
  <c r="E17" i="47"/>
  <c r="I17" i="47"/>
  <c r="M17" i="47"/>
  <c r="J17" i="47"/>
  <c r="N27" i="47"/>
  <c r="G27" i="32" s="1"/>
  <c r="D38" i="47"/>
  <c r="B38" i="32" s="1"/>
  <c r="H38" i="47"/>
  <c r="N76" i="47"/>
  <c r="N25" i="47"/>
  <c r="G25" i="32" s="1"/>
  <c r="F17" i="47"/>
  <c r="K17" i="47"/>
  <c r="B17" i="47"/>
  <c r="B66" i="47" s="1"/>
  <c r="G17" i="47"/>
  <c r="E38" i="47"/>
  <c r="L38" i="47"/>
  <c r="I38" i="47"/>
  <c r="N42" i="47"/>
  <c r="N64" i="47"/>
  <c r="G64" i="32" s="1"/>
  <c r="N48" i="47"/>
  <c r="G35" i="32"/>
  <c r="N39" i="47"/>
  <c r="G39" i="32" s="1"/>
  <c r="N45" i="47"/>
  <c r="N54" i="47"/>
  <c r="N72" i="47"/>
  <c r="B17" i="32" l="1"/>
  <c r="D66" i="47"/>
  <c r="B66" i="32" s="1"/>
  <c r="K40" i="32"/>
  <c r="K64" i="32"/>
  <c r="C66" i="47"/>
  <c r="T43" i="47"/>
  <c r="G66" i="47"/>
  <c r="J66" i="47"/>
  <c r="I66" i="47"/>
  <c r="K66" i="47"/>
  <c r="M66" i="47"/>
  <c r="E66" i="47"/>
  <c r="L66" i="47"/>
  <c r="F66" i="47"/>
  <c r="N38" i="47"/>
  <c r="G38" i="32" s="1"/>
  <c r="R43" i="47"/>
  <c r="N17" i="47"/>
  <c r="G17" i="32" s="1"/>
  <c r="H66" i="47"/>
  <c r="F25" i="32"/>
  <c r="J27" i="46"/>
  <c r="C50" i="32" l="1"/>
  <c r="C42" i="32"/>
  <c r="C58" i="32"/>
  <c r="C43" i="32"/>
  <c r="C56" i="32"/>
  <c r="C53" i="32"/>
  <c r="C62" i="32"/>
  <c r="C47" i="32"/>
  <c r="C41" i="32"/>
  <c r="C61" i="32"/>
  <c r="C51" i="32"/>
  <c r="C59" i="32"/>
  <c r="C52" i="32"/>
  <c r="C55" i="32"/>
  <c r="C63" i="32"/>
  <c r="C49" i="32"/>
  <c r="C46" i="32"/>
  <c r="C54" i="32"/>
  <c r="C45" i="32"/>
  <c r="C44" i="32"/>
  <c r="C57" i="32"/>
  <c r="C60" i="32"/>
  <c r="C48" i="32"/>
  <c r="C40" i="32"/>
  <c r="C64" i="32"/>
  <c r="C39" i="32"/>
  <c r="S50" i="47"/>
  <c r="S43" i="47"/>
  <c r="T22" i="47"/>
  <c r="T38" i="47"/>
  <c r="T54" i="47"/>
  <c r="T23" i="47"/>
  <c r="T39" i="47"/>
  <c r="T55" i="47"/>
  <c r="T24" i="47"/>
  <c r="T40" i="47"/>
  <c r="T56" i="47"/>
  <c r="T25" i="47"/>
  <c r="T41" i="47"/>
  <c r="T57" i="47"/>
  <c r="T26" i="47"/>
  <c r="T42" i="47"/>
  <c r="T58" i="47"/>
  <c r="T27" i="47"/>
  <c r="T44" i="47"/>
  <c r="T59" i="47"/>
  <c r="T28" i="47"/>
  <c r="T62" i="47"/>
  <c r="T29" i="47"/>
  <c r="T45" i="47"/>
  <c r="T60" i="47"/>
  <c r="T47" i="47"/>
  <c r="T48" i="47"/>
  <c r="T49" i="47"/>
  <c r="T34" i="47"/>
  <c r="T19" i="47"/>
  <c r="T51" i="47"/>
  <c r="T21" i="47"/>
  <c r="T52" i="47"/>
  <c r="T37" i="47"/>
  <c r="T53" i="47"/>
  <c r="T30" i="47"/>
  <c r="T46" i="47"/>
  <c r="T61" i="47"/>
  <c r="T31" i="47"/>
  <c r="T63" i="47"/>
  <c r="T32" i="47"/>
  <c r="T64" i="47"/>
  <c r="T33" i="47"/>
  <c r="T66" i="47"/>
  <c r="T18" i="47"/>
  <c r="T50" i="47"/>
  <c r="T35" i="47"/>
  <c r="T36" i="47"/>
  <c r="T20" i="47"/>
  <c r="T17" i="47"/>
  <c r="S66" i="47"/>
  <c r="S40" i="47"/>
  <c r="S18" i="47"/>
  <c r="S17" i="47"/>
  <c r="S39" i="47"/>
  <c r="S24" i="47"/>
  <c r="S34" i="47"/>
  <c r="S33" i="47"/>
  <c r="S63" i="47"/>
  <c r="S36" i="47"/>
  <c r="S21" i="47"/>
  <c r="S41" i="47"/>
  <c r="S27" i="47"/>
  <c r="S38" i="47"/>
  <c r="S31" i="47"/>
  <c r="S44" i="47"/>
  <c r="S30" i="47"/>
  <c r="S20" i="47"/>
  <c r="S35" i="47"/>
  <c r="S48" i="47"/>
  <c r="S62" i="47"/>
  <c r="S19" i="47"/>
  <c r="S55" i="47"/>
  <c r="S23" i="47"/>
  <c r="S51" i="47"/>
  <c r="S58" i="47"/>
  <c r="S32" i="47"/>
  <c r="S42" i="47"/>
  <c r="S46" i="47"/>
  <c r="S26" i="47"/>
  <c r="S49" i="47"/>
  <c r="S29" i="47"/>
  <c r="S45" i="47"/>
  <c r="S64" i="47"/>
  <c r="S57" i="47"/>
  <c r="S47" i="47"/>
  <c r="S61" i="47"/>
  <c r="S54" i="47"/>
  <c r="S60" i="47"/>
  <c r="S28" i="47"/>
  <c r="S22" i="47"/>
  <c r="S59" i="47"/>
  <c r="AF11" i="3"/>
  <c r="S25" i="47"/>
  <c r="S53" i="47"/>
  <c r="S37" i="47"/>
  <c r="S56" i="47"/>
  <c r="S52" i="47"/>
  <c r="I25" i="32"/>
  <c r="K25" i="32" s="1"/>
  <c r="AF12" i="3"/>
  <c r="AS56" i="3" s="1"/>
  <c r="R17" i="47"/>
  <c r="AF16" i="3"/>
  <c r="AF21" i="3"/>
  <c r="AF19" i="3"/>
  <c r="AF10" i="3"/>
  <c r="R33" i="47"/>
  <c r="AF24" i="3"/>
  <c r="AF23" i="3"/>
  <c r="AF20" i="3"/>
  <c r="AF15" i="3"/>
  <c r="AF25" i="3"/>
  <c r="AF14" i="3"/>
  <c r="Z66" i="47"/>
  <c r="V66" i="47"/>
  <c r="Y66" i="47"/>
  <c r="AC66" i="47"/>
  <c r="W66" i="47"/>
  <c r="X66" i="47"/>
  <c r="N66" i="47"/>
  <c r="R63" i="47"/>
  <c r="R59" i="47"/>
  <c r="R55" i="47"/>
  <c r="R51" i="47"/>
  <c r="R47" i="47"/>
  <c r="R60" i="47"/>
  <c r="R56" i="47"/>
  <c r="R52" i="47"/>
  <c r="R66" i="47"/>
  <c r="R62" i="47"/>
  <c r="R61" i="47"/>
  <c r="R58" i="47"/>
  <c r="R57" i="47"/>
  <c r="R54" i="47"/>
  <c r="R44" i="47"/>
  <c r="R50" i="47"/>
  <c r="R32" i="47"/>
  <c r="R28" i="47"/>
  <c r="R24" i="47"/>
  <c r="R21" i="47"/>
  <c r="R53" i="47"/>
  <c r="R45" i="47"/>
  <c r="R34" i="47"/>
  <c r="R29" i="47"/>
  <c r="R46" i="47"/>
  <c r="R38" i="47"/>
  <c r="R36" i="47"/>
  <c r="R37" i="47"/>
  <c r="R31" i="47"/>
  <c r="R49" i="47"/>
  <c r="R40" i="47"/>
  <c r="R26" i="47"/>
  <c r="R23" i="47"/>
  <c r="R22" i="47"/>
  <c r="R19" i="47"/>
  <c r="R18" i="47"/>
  <c r="R41" i="47"/>
  <c r="R30" i="47"/>
  <c r="R27" i="47"/>
  <c r="R42" i="47"/>
  <c r="R20" i="47"/>
  <c r="R39" i="47"/>
  <c r="R48" i="47"/>
  <c r="R35" i="47"/>
  <c r="R25" i="47"/>
  <c r="R64" i="47"/>
  <c r="AB66" i="47"/>
  <c r="U66" i="47"/>
  <c r="AA66" i="47"/>
  <c r="AD43" i="47" l="1"/>
  <c r="O43" i="47"/>
  <c r="C66" i="32"/>
  <c r="AF13" i="3"/>
  <c r="AR56" i="3"/>
  <c r="AF42" i="46"/>
  <c r="O17" i="47"/>
  <c r="G66" i="32"/>
  <c r="C24" i="32"/>
  <c r="C32" i="32"/>
  <c r="C29" i="32"/>
  <c r="C37" i="32"/>
  <c r="C27" i="32"/>
  <c r="C28" i="32"/>
  <c r="C19" i="32"/>
  <c r="C25" i="32"/>
  <c r="C36" i="32"/>
  <c r="C23" i="32"/>
  <c r="C35" i="32"/>
  <c r="C18" i="32"/>
  <c r="C26" i="32"/>
  <c r="C22" i="32"/>
  <c r="C33" i="32"/>
  <c r="C31" i="32"/>
  <c r="C38" i="32"/>
  <c r="C20" i="32"/>
  <c r="C34" i="32"/>
  <c r="C30" i="32"/>
  <c r="C21" i="32"/>
  <c r="AQ56" i="3"/>
  <c r="AF17" i="3"/>
  <c r="AD17" i="47"/>
  <c r="O33" i="47"/>
  <c r="AD33" i="47"/>
  <c r="AF22" i="3"/>
  <c r="AF26" i="3"/>
  <c r="O50" i="47"/>
  <c r="O46" i="47"/>
  <c r="O53" i="47"/>
  <c r="O49" i="47"/>
  <c r="AD53" i="47"/>
  <c r="O41" i="47"/>
  <c r="O36" i="47"/>
  <c r="AD66" i="47"/>
  <c r="O57" i="47"/>
  <c r="AD61" i="47"/>
  <c r="AD57" i="47"/>
  <c r="AD46" i="47"/>
  <c r="O61" i="47"/>
  <c r="AD49" i="47"/>
  <c r="AD41" i="47"/>
  <c r="AD36" i="47"/>
  <c r="AD37" i="47"/>
  <c r="AD30" i="47"/>
  <c r="AD58" i="47"/>
  <c r="AD62" i="47"/>
  <c r="O30" i="47"/>
  <c r="O29" i="47"/>
  <c r="AD19" i="47"/>
  <c r="AD31" i="47"/>
  <c r="AD50" i="47"/>
  <c r="O26" i="47"/>
  <c r="O22" i="47"/>
  <c r="O18" i="47"/>
  <c r="AD26" i="47"/>
  <c r="AD23" i="47"/>
  <c r="AD22" i="47"/>
  <c r="AD18" i="47"/>
  <c r="AD20" i="47"/>
  <c r="AD24" i="47"/>
  <c r="AD34" i="47"/>
  <c r="AD63" i="47"/>
  <c r="AD60" i="47"/>
  <c r="O55" i="47"/>
  <c r="AD52" i="47"/>
  <c r="O62" i="47"/>
  <c r="O40" i="47"/>
  <c r="O31" i="47"/>
  <c r="O28" i="47"/>
  <c r="O23" i="47"/>
  <c r="AD29" i="47"/>
  <c r="O32" i="47"/>
  <c r="O59" i="47"/>
  <c r="O58" i="47"/>
  <c r="O47" i="47"/>
  <c r="AD51" i="47"/>
  <c r="O21" i="47"/>
  <c r="AD40" i="47"/>
  <c r="O19" i="47"/>
  <c r="AD32" i="47"/>
  <c r="O44" i="47"/>
  <c r="AD56" i="47"/>
  <c r="AD55" i="47"/>
  <c r="O60" i="47"/>
  <c r="O51" i="47"/>
  <c r="O20" i="47"/>
  <c r="AD21" i="47"/>
  <c r="O24" i="47"/>
  <c r="O37" i="47"/>
  <c r="AD28" i="47"/>
  <c r="O34" i="47"/>
  <c r="AD44" i="47"/>
  <c r="O63" i="47"/>
  <c r="AD59" i="47"/>
  <c r="O52" i="47"/>
  <c r="O56" i="47"/>
  <c r="AD47" i="47"/>
  <c r="AD48" i="47"/>
  <c r="AD54" i="47"/>
  <c r="O64" i="47"/>
  <c r="O27" i="47"/>
  <c r="O39" i="47"/>
  <c r="AD35" i="47"/>
  <c r="O42" i="47"/>
  <c r="AD25" i="47"/>
  <c r="AD45" i="47"/>
  <c r="AD27" i="47"/>
  <c r="AD42" i="47"/>
  <c r="O25" i="47"/>
  <c r="O54" i="47"/>
  <c r="AD64" i="47"/>
  <c r="AD39" i="47"/>
  <c r="O48" i="47"/>
  <c r="O45" i="47"/>
  <c r="AD38" i="47"/>
  <c r="O38" i="47"/>
  <c r="N28" i="46"/>
  <c r="N29" i="46"/>
  <c r="N30" i="46"/>
  <c r="N31" i="46"/>
  <c r="N32" i="46"/>
  <c r="N37" i="46"/>
  <c r="N36" i="46"/>
  <c r="N34" i="46"/>
  <c r="N41" i="46"/>
  <c r="N44" i="46"/>
  <c r="H47" i="32" l="1"/>
  <c r="H63" i="32"/>
  <c r="H43" i="32"/>
  <c r="H55" i="32"/>
  <c r="H51" i="32"/>
  <c r="H54" i="32"/>
  <c r="H41" i="32"/>
  <c r="H52" i="32"/>
  <c r="H62" i="32"/>
  <c r="H49" i="32"/>
  <c r="H57" i="32"/>
  <c r="H58" i="32"/>
  <c r="H60" i="32"/>
  <c r="H56" i="32"/>
  <c r="H46" i="32"/>
  <c r="H53" i="32"/>
  <c r="H48" i="32"/>
  <c r="H44" i="32"/>
  <c r="H42" i="32"/>
  <c r="H61" i="32"/>
  <c r="H59" i="32"/>
  <c r="H45" i="32"/>
  <c r="H50" i="32"/>
  <c r="H40" i="32"/>
  <c r="H39" i="32"/>
  <c r="H64" i="32"/>
  <c r="O35" i="47"/>
  <c r="N35" i="46"/>
  <c r="H66" i="32"/>
  <c r="AF27" i="3"/>
  <c r="M54" i="46"/>
  <c r="L54" i="46"/>
  <c r="K54" i="46"/>
  <c r="J54" i="46"/>
  <c r="I54" i="46"/>
  <c r="H54" i="46"/>
  <c r="G54" i="46"/>
  <c r="F54" i="46"/>
  <c r="E54" i="46"/>
  <c r="C54" i="46"/>
  <c r="B54" i="46"/>
  <c r="AF54" i="46" l="1"/>
  <c r="AF29" i="3"/>
  <c r="N25" i="46" l="1"/>
  <c r="M34" i="44" l="1"/>
  <c r="L34" i="44"/>
  <c r="K34" i="44"/>
  <c r="J34" i="44"/>
  <c r="I34" i="44"/>
  <c r="H34" i="44"/>
  <c r="G34" i="44"/>
  <c r="F34" i="44"/>
  <c r="E34" i="44"/>
  <c r="D34" i="44"/>
  <c r="C34" i="44"/>
  <c r="F35" i="32"/>
  <c r="B34" i="44"/>
  <c r="M27" i="44"/>
  <c r="L27" i="44"/>
  <c r="K27" i="44"/>
  <c r="J27" i="44"/>
  <c r="I27" i="44"/>
  <c r="H27" i="44"/>
  <c r="G27" i="44"/>
  <c r="F27" i="44"/>
  <c r="E27" i="44"/>
  <c r="D27" i="44"/>
  <c r="C27" i="44"/>
  <c r="M27" i="46"/>
  <c r="L27" i="46"/>
  <c r="K27" i="46"/>
  <c r="I27" i="46"/>
  <c r="H27" i="46"/>
  <c r="G27" i="46"/>
  <c r="F27" i="46"/>
  <c r="E27" i="46"/>
  <c r="D27" i="46"/>
  <c r="C27" i="46"/>
  <c r="F27" i="32" s="1"/>
  <c r="B27" i="44"/>
  <c r="B27" i="46"/>
  <c r="AF7" i="3"/>
  <c r="K14" i="39"/>
  <c r="F14" i="39"/>
  <c r="I14" i="39"/>
  <c r="G14" i="39"/>
  <c r="D14" i="39"/>
  <c r="B14" i="39"/>
  <c r="G13" i="39"/>
  <c r="G12" i="39"/>
  <c r="B13" i="39"/>
  <c r="B12" i="39"/>
  <c r="AF27" i="46" l="1"/>
  <c r="I27" i="32" s="1"/>
  <c r="K27" i="32" s="1"/>
  <c r="I35" i="32"/>
  <c r="K35" i="32" s="1"/>
  <c r="N62" i="44"/>
  <c r="N61" i="44"/>
  <c r="N60" i="44"/>
  <c r="N59" i="44"/>
  <c r="N58" i="44"/>
  <c r="N57" i="44"/>
  <c r="N56" i="44"/>
  <c r="N55" i="44"/>
  <c r="N54" i="44"/>
  <c r="N52" i="44"/>
  <c r="N51" i="44"/>
  <c r="N50" i="44"/>
  <c r="N49" i="44"/>
  <c r="N48" i="44"/>
  <c r="N46" i="44"/>
  <c r="N45" i="44"/>
  <c r="N43" i="44"/>
  <c r="N42" i="44"/>
  <c r="N40" i="44"/>
  <c r="N63" i="46"/>
  <c r="N60" i="46"/>
  <c r="N62" i="46"/>
  <c r="N61" i="46"/>
  <c r="N58" i="46"/>
  <c r="N59" i="46"/>
  <c r="N57" i="46"/>
  <c r="N56" i="46"/>
  <c r="N55" i="46"/>
  <c r="N53" i="46"/>
  <c r="N52" i="46"/>
  <c r="N51" i="46"/>
  <c r="N50" i="46"/>
  <c r="N49" i="46"/>
  <c r="N47" i="46"/>
  <c r="N46" i="46"/>
  <c r="B63" i="44"/>
  <c r="N21" i="44"/>
  <c r="N18" i="44"/>
  <c r="N21" i="46"/>
  <c r="N18" i="46"/>
  <c r="N23" i="46"/>
  <c r="N22" i="46"/>
  <c r="N19" i="46"/>
  <c r="N23" i="44"/>
  <c r="N26" i="44"/>
  <c r="N22" i="44"/>
  <c r="N19" i="44"/>
  <c r="N24" i="46"/>
  <c r="C63" i="44" l="1"/>
  <c r="D63" i="44"/>
  <c r="E63" i="44"/>
  <c r="F63" i="44"/>
  <c r="G63" i="44"/>
  <c r="H63" i="44"/>
  <c r="I63" i="44"/>
  <c r="J63" i="44"/>
  <c r="K63" i="44"/>
  <c r="L63" i="44"/>
  <c r="M63" i="44"/>
  <c r="M76" i="46" l="1"/>
  <c r="M20" i="46" s="1"/>
  <c r="J76" i="46"/>
  <c r="J20" i="46" s="1"/>
  <c r="I76" i="46"/>
  <c r="I20" i="46" s="1"/>
  <c r="F76" i="46"/>
  <c r="F20" i="46" s="1"/>
  <c r="E76" i="46"/>
  <c r="E20" i="46" s="1"/>
  <c r="B76" i="46"/>
  <c r="B20" i="46" s="1"/>
  <c r="N77" i="46"/>
  <c r="L76" i="46"/>
  <c r="L20" i="46" s="1"/>
  <c r="K76" i="46"/>
  <c r="K20" i="46" s="1"/>
  <c r="H76" i="46"/>
  <c r="H20" i="46" s="1"/>
  <c r="G76" i="46"/>
  <c r="G20" i="46" s="1"/>
  <c r="D76" i="46"/>
  <c r="D20" i="46" s="1"/>
  <c r="D20" i="32" s="1"/>
  <c r="C76" i="46"/>
  <c r="C20" i="46" s="1"/>
  <c r="F20" i="32" s="1"/>
  <c r="N74" i="46"/>
  <c r="N73" i="46"/>
  <c r="M72" i="46"/>
  <c r="M39" i="46" s="1"/>
  <c r="L72" i="46"/>
  <c r="L39" i="46" s="1"/>
  <c r="K72" i="46"/>
  <c r="K39" i="46" s="1"/>
  <c r="J72" i="46"/>
  <c r="J39" i="46" s="1"/>
  <c r="I72" i="46"/>
  <c r="I39" i="46" s="1"/>
  <c r="H72" i="46"/>
  <c r="H39" i="46" s="1"/>
  <c r="G72" i="46"/>
  <c r="G39" i="46" s="1"/>
  <c r="F72" i="46"/>
  <c r="F39" i="46" s="1"/>
  <c r="E72" i="46"/>
  <c r="E39" i="46" s="1"/>
  <c r="D72" i="46"/>
  <c r="D39" i="46" s="1"/>
  <c r="D39" i="32" s="1"/>
  <c r="C72" i="46"/>
  <c r="C39" i="46" s="1"/>
  <c r="B72" i="46"/>
  <c r="B39" i="46" s="1"/>
  <c r="N70" i="46"/>
  <c r="N64" i="46"/>
  <c r="M48" i="46"/>
  <c r="L48" i="46"/>
  <c r="K48" i="46"/>
  <c r="J48" i="46"/>
  <c r="I48" i="46"/>
  <c r="H48" i="46"/>
  <c r="G48" i="46"/>
  <c r="F48" i="46"/>
  <c r="E48" i="46"/>
  <c r="C48" i="46"/>
  <c r="B48" i="46"/>
  <c r="N42" i="46"/>
  <c r="M45" i="46"/>
  <c r="L45" i="46"/>
  <c r="K45" i="46"/>
  <c r="J45" i="46"/>
  <c r="I45" i="46"/>
  <c r="H45" i="46"/>
  <c r="G45" i="46"/>
  <c r="F45" i="46"/>
  <c r="E45" i="46"/>
  <c r="D45" i="46"/>
  <c r="C45" i="46"/>
  <c r="B45" i="46"/>
  <c r="AF45" i="46" s="1"/>
  <c r="Q14" i="46"/>
  <c r="C39" i="44"/>
  <c r="D39" i="44"/>
  <c r="E39" i="44"/>
  <c r="F39" i="44"/>
  <c r="G39" i="44"/>
  <c r="H39" i="44"/>
  <c r="I39" i="44"/>
  <c r="J39" i="44"/>
  <c r="K39" i="44"/>
  <c r="L39" i="44"/>
  <c r="M39" i="44"/>
  <c r="B39" i="44"/>
  <c r="N35" i="44"/>
  <c r="N36" i="44"/>
  <c r="N33" i="44"/>
  <c r="N28" i="44"/>
  <c r="N30" i="44"/>
  <c r="N31" i="44"/>
  <c r="N32" i="44"/>
  <c r="N29" i="44"/>
  <c r="N24" i="44"/>
  <c r="C53" i="44"/>
  <c r="D53" i="44"/>
  <c r="E53" i="44"/>
  <c r="F53" i="44"/>
  <c r="G53" i="44"/>
  <c r="H53" i="44"/>
  <c r="I53" i="44"/>
  <c r="J53" i="44"/>
  <c r="K53" i="44"/>
  <c r="L53" i="44"/>
  <c r="M53" i="44"/>
  <c r="B53" i="44"/>
  <c r="C47" i="44"/>
  <c r="D47" i="44"/>
  <c r="E47" i="44"/>
  <c r="F47" i="44"/>
  <c r="G47" i="44"/>
  <c r="H47" i="44"/>
  <c r="I47" i="44"/>
  <c r="J47" i="44"/>
  <c r="K47" i="44"/>
  <c r="L47" i="44"/>
  <c r="M47" i="44"/>
  <c r="B47" i="44"/>
  <c r="C44" i="44"/>
  <c r="D44" i="44"/>
  <c r="E44" i="44"/>
  <c r="F44" i="44"/>
  <c r="G44" i="44"/>
  <c r="H44" i="44"/>
  <c r="I44" i="44"/>
  <c r="J44" i="44"/>
  <c r="K44" i="44"/>
  <c r="L44" i="44"/>
  <c r="M44" i="44"/>
  <c r="B44" i="44"/>
  <c r="C41" i="44"/>
  <c r="D41" i="44"/>
  <c r="E41" i="44"/>
  <c r="F41" i="44"/>
  <c r="G41" i="44"/>
  <c r="H41" i="44"/>
  <c r="I41" i="44"/>
  <c r="J41" i="44"/>
  <c r="K41" i="44"/>
  <c r="L41" i="44"/>
  <c r="M41" i="44"/>
  <c r="B41" i="44"/>
  <c r="N76" i="44"/>
  <c r="F39" i="32" l="1"/>
  <c r="AF48" i="46"/>
  <c r="AF39" i="46"/>
  <c r="I39" i="32" s="1"/>
  <c r="AF20" i="46"/>
  <c r="I20" i="32" s="1"/>
  <c r="K20" i="32" s="1"/>
  <c r="J38" i="46"/>
  <c r="N40" i="46"/>
  <c r="N39" i="46"/>
  <c r="B38" i="46"/>
  <c r="F38" i="46"/>
  <c r="B17" i="46"/>
  <c r="B66" i="46" s="1"/>
  <c r="C38" i="46"/>
  <c r="G38" i="46"/>
  <c r="K38" i="46"/>
  <c r="D38" i="46"/>
  <c r="D38" i="32" s="1"/>
  <c r="H38" i="46"/>
  <c r="L38" i="46"/>
  <c r="C17" i="46"/>
  <c r="E38" i="46"/>
  <c r="I38" i="46"/>
  <c r="M38" i="46"/>
  <c r="N41" i="44"/>
  <c r="N44" i="44"/>
  <c r="N47" i="44"/>
  <c r="N53" i="44"/>
  <c r="N45" i="46"/>
  <c r="N48" i="46"/>
  <c r="N54" i="46"/>
  <c r="N39" i="44"/>
  <c r="E17" i="46"/>
  <c r="M17" i="46"/>
  <c r="D17" i="46"/>
  <c r="L17" i="46"/>
  <c r="F17" i="46"/>
  <c r="N27" i="46"/>
  <c r="N72" i="46"/>
  <c r="N76" i="46"/>
  <c r="N78" i="46"/>
  <c r="N63" i="44"/>
  <c r="N27" i="44"/>
  <c r="N34" i="44"/>
  <c r="D17" i="32" l="1"/>
  <c r="D66" i="46"/>
  <c r="D66" i="32" s="1"/>
  <c r="F38" i="32"/>
  <c r="K39" i="32"/>
  <c r="AF38" i="46"/>
  <c r="I38" i="32" s="1"/>
  <c r="K38" i="32" s="1"/>
  <c r="AF17" i="46"/>
  <c r="I17" i="32" s="1"/>
  <c r="K17" i="46"/>
  <c r="K66" i="46" s="1"/>
  <c r="AA43" i="46" s="1"/>
  <c r="J17" i="46"/>
  <c r="J66" i="46" s="1"/>
  <c r="I17" i="46"/>
  <c r="I66" i="46" s="1"/>
  <c r="N38" i="46"/>
  <c r="E66" i="46"/>
  <c r="H17" i="46"/>
  <c r="H66" i="46" s="1"/>
  <c r="R43" i="46"/>
  <c r="C66" i="46"/>
  <c r="F66" i="46"/>
  <c r="V43" i="46" s="1"/>
  <c r="G17" i="46"/>
  <c r="L66" i="46"/>
  <c r="M66" i="46"/>
  <c r="AC43" i="46" s="1"/>
  <c r="N20" i="46"/>
  <c r="E61" i="32" l="1"/>
  <c r="E45" i="32"/>
  <c r="E53" i="32"/>
  <c r="E56" i="32"/>
  <c r="E42" i="32"/>
  <c r="E58" i="32"/>
  <c r="E41" i="32"/>
  <c r="E47" i="32"/>
  <c r="E60" i="32"/>
  <c r="E55" i="32"/>
  <c r="E43" i="32"/>
  <c r="E50" i="32"/>
  <c r="E59" i="32"/>
  <c r="E48" i="32"/>
  <c r="E62" i="32"/>
  <c r="E49" i="32"/>
  <c r="E52" i="32"/>
  <c r="E46" i="32"/>
  <c r="E51" i="32"/>
  <c r="E44" i="32"/>
  <c r="E54" i="32"/>
  <c r="E57" i="32"/>
  <c r="E63" i="32"/>
  <c r="E40" i="32"/>
  <c r="E64" i="32"/>
  <c r="E39" i="32"/>
  <c r="AB33" i="46"/>
  <c r="AB43" i="46"/>
  <c r="S43" i="46"/>
  <c r="Y33" i="46"/>
  <c r="Y43" i="46"/>
  <c r="T33" i="46"/>
  <c r="T43" i="46"/>
  <c r="Z33" i="46"/>
  <c r="Z43" i="46"/>
  <c r="U33" i="46"/>
  <c r="U43" i="46"/>
  <c r="X33" i="46"/>
  <c r="X43" i="46"/>
  <c r="AF66" i="46"/>
  <c r="I66" i="32" s="1"/>
  <c r="E66" i="32"/>
  <c r="R33" i="46"/>
  <c r="V17" i="46"/>
  <c r="V33" i="46"/>
  <c r="AA17" i="46"/>
  <c r="AA33" i="46"/>
  <c r="S33" i="46"/>
  <c r="AC33" i="46"/>
  <c r="AE25" i="3"/>
  <c r="AC21" i="46"/>
  <c r="AC29" i="46"/>
  <c r="AC34" i="46"/>
  <c r="AC42" i="46"/>
  <c r="AC46" i="46"/>
  <c r="AC50" i="46"/>
  <c r="AC54" i="46"/>
  <c r="AC58" i="46"/>
  <c r="AC62" i="46"/>
  <c r="AC18" i="46"/>
  <c r="AC22" i="46"/>
  <c r="AC26" i="46"/>
  <c r="AC30" i="46"/>
  <c r="AC35" i="46"/>
  <c r="AC44" i="46"/>
  <c r="AC47" i="46"/>
  <c r="AC51" i="46"/>
  <c r="AC55" i="46"/>
  <c r="AC59" i="46"/>
  <c r="AC63" i="46"/>
  <c r="AC19" i="46"/>
  <c r="AC23" i="46"/>
  <c r="AC27" i="46"/>
  <c r="AC31" i="46"/>
  <c r="AC37" i="46"/>
  <c r="AC48" i="46"/>
  <c r="AC52" i="46"/>
  <c r="AC56" i="46"/>
  <c r="AC60" i="46"/>
  <c r="AC24" i="46"/>
  <c r="AC28" i="46"/>
  <c r="AC32" i="46"/>
  <c r="AC36" i="46"/>
  <c r="AC41" i="46"/>
  <c r="AC45" i="46"/>
  <c r="AC49" i="46"/>
  <c r="AC53" i="46"/>
  <c r="AC57" i="46"/>
  <c r="AC61" i="46"/>
  <c r="AC66" i="46"/>
  <c r="AC25" i="46"/>
  <c r="AC64" i="46"/>
  <c r="AC39" i="46"/>
  <c r="AC40" i="46"/>
  <c r="AC20" i="46"/>
  <c r="AC17" i="46"/>
  <c r="AC38" i="46"/>
  <c r="AB38" i="46"/>
  <c r="AE24" i="3"/>
  <c r="AB19" i="46"/>
  <c r="AB21" i="46"/>
  <c r="AB23" i="46"/>
  <c r="AB27" i="46"/>
  <c r="AB29" i="46"/>
  <c r="AB31" i="46"/>
  <c r="AB34" i="46"/>
  <c r="AB37" i="46"/>
  <c r="AB42" i="46"/>
  <c r="AB46" i="46"/>
  <c r="AB48" i="46"/>
  <c r="AB50" i="46"/>
  <c r="AB52" i="46"/>
  <c r="AB54" i="46"/>
  <c r="AB56" i="46"/>
  <c r="AB58" i="46"/>
  <c r="AB60" i="46"/>
  <c r="AB62" i="46"/>
  <c r="AB18" i="46"/>
  <c r="AB22" i="46"/>
  <c r="AB24" i="46"/>
  <c r="AB26" i="46"/>
  <c r="AB28" i="46"/>
  <c r="AB30" i="46"/>
  <c r="AB32" i="46"/>
  <c r="AB35" i="46"/>
  <c r="AB36" i="46"/>
  <c r="AB41" i="46"/>
  <c r="AB44" i="46"/>
  <c r="AB45" i="46"/>
  <c r="AB47" i="46"/>
  <c r="AB49" i="46"/>
  <c r="AB51" i="46"/>
  <c r="AB53" i="46"/>
  <c r="AB55" i="46"/>
  <c r="AB57" i="46"/>
  <c r="AB59" i="46"/>
  <c r="AB61" i="46"/>
  <c r="AB63" i="46"/>
  <c r="AB66" i="46"/>
  <c r="AB25" i="46"/>
  <c r="AB64" i="46"/>
  <c r="AB20" i="46"/>
  <c r="AB39" i="46"/>
  <c r="AB40" i="46"/>
  <c r="AB17" i="46"/>
  <c r="AE23" i="3"/>
  <c r="AA19" i="46"/>
  <c r="AA23" i="46"/>
  <c r="AA27" i="46"/>
  <c r="AA31" i="46"/>
  <c r="AA37" i="46"/>
  <c r="AA40" i="46"/>
  <c r="AA48" i="46"/>
  <c r="AA52" i="46"/>
  <c r="AA56" i="46"/>
  <c r="AA59" i="46"/>
  <c r="AA64" i="46"/>
  <c r="AA22" i="46"/>
  <c r="AA39" i="46"/>
  <c r="AA51" i="46"/>
  <c r="AA20" i="46"/>
  <c r="AA24" i="46"/>
  <c r="AA28" i="46"/>
  <c r="AA32" i="46"/>
  <c r="AA36" i="46"/>
  <c r="AA41" i="46"/>
  <c r="AA45" i="46"/>
  <c r="AA49" i="46"/>
  <c r="AA53" i="46"/>
  <c r="AA57" i="46"/>
  <c r="AA61" i="46"/>
  <c r="AA66" i="46"/>
  <c r="AA18" i="46"/>
  <c r="AA30" i="46"/>
  <c r="AA44" i="46"/>
  <c r="AA55" i="46"/>
  <c r="AA60" i="46"/>
  <c r="AA21" i="46"/>
  <c r="AA25" i="46"/>
  <c r="AA29" i="46"/>
  <c r="AA34" i="46"/>
  <c r="AA38" i="46"/>
  <c r="AA42" i="46"/>
  <c r="AA46" i="46"/>
  <c r="AA50" i="46"/>
  <c r="AA54" i="46"/>
  <c r="AA58" i="46"/>
  <c r="AA62" i="46"/>
  <c r="AA26" i="46"/>
  <c r="AA35" i="46"/>
  <c r="AA47" i="46"/>
  <c r="AA63" i="46"/>
  <c r="AE21" i="3"/>
  <c r="Z19" i="46"/>
  <c r="Z23" i="46"/>
  <c r="Z27" i="46"/>
  <c r="Z31" i="46"/>
  <c r="Z37" i="46"/>
  <c r="Z40" i="46"/>
  <c r="Z48" i="46"/>
  <c r="Z52" i="46"/>
  <c r="Z56" i="46"/>
  <c r="Z60" i="46"/>
  <c r="Z64" i="46"/>
  <c r="Z20" i="46"/>
  <c r="Z24" i="46"/>
  <c r="Z28" i="46"/>
  <c r="Z32" i="46"/>
  <c r="Z36" i="46"/>
  <c r="Z41" i="46"/>
  <c r="Z45" i="46"/>
  <c r="Z49" i="46"/>
  <c r="Z53" i="46"/>
  <c r="Z57" i="46"/>
  <c r="Z61" i="46"/>
  <c r="Z66" i="46"/>
  <c r="Z21" i="46"/>
  <c r="Z25" i="46"/>
  <c r="Z29" i="46"/>
  <c r="Z34" i="46"/>
  <c r="Z38" i="46"/>
  <c r="Z42" i="46"/>
  <c r="Z46" i="46"/>
  <c r="Z50" i="46"/>
  <c r="Z54" i="46"/>
  <c r="Z58" i="46"/>
  <c r="Z62" i="46"/>
  <c r="Z26" i="46"/>
  <c r="Z44" i="46"/>
  <c r="Z59" i="46"/>
  <c r="Z18" i="46"/>
  <c r="Z51" i="46"/>
  <c r="Z22" i="46"/>
  <c r="Z55" i="46"/>
  <c r="Z30" i="46"/>
  <c r="Z47" i="46"/>
  <c r="Z63" i="46"/>
  <c r="Z35" i="46"/>
  <c r="Z39" i="46"/>
  <c r="Z17" i="46"/>
  <c r="Y17" i="46"/>
  <c r="Y22" i="46"/>
  <c r="Y25" i="46"/>
  <c r="Y29" i="46"/>
  <c r="Y34" i="46"/>
  <c r="Y38" i="46"/>
  <c r="Y42" i="46"/>
  <c r="Y46" i="46"/>
  <c r="Y50" i="46"/>
  <c r="Y54" i="46"/>
  <c r="Y58" i="46"/>
  <c r="Y62" i="46"/>
  <c r="Y18" i="46"/>
  <c r="Y21" i="46"/>
  <c r="Y26" i="46"/>
  <c r="Y30" i="46"/>
  <c r="Y35" i="46"/>
  <c r="Y39" i="46"/>
  <c r="Y44" i="46"/>
  <c r="Y47" i="46"/>
  <c r="Y51" i="46"/>
  <c r="Y55" i="46"/>
  <c r="Y59" i="46"/>
  <c r="Y63" i="46"/>
  <c r="AE20" i="3"/>
  <c r="Y19" i="46"/>
  <c r="Y23" i="46"/>
  <c r="Y27" i="46"/>
  <c r="Y31" i="46"/>
  <c r="Y37" i="46"/>
  <c r="Y40" i="46"/>
  <c r="Y48" i="46"/>
  <c r="Y52" i="46"/>
  <c r="Y56" i="46"/>
  <c r="Y60" i="46"/>
  <c r="Y64" i="46"/>
  <c r="Y20" i="46"/>
  <c r="Y24" i="46"/>
  <c r="Y28" i="46"/>
  <c r="Y32" i="46"/>
  <c r="Y36" i="46"/>
  <c r="Y41" i="46"/>
  <c r="Y45" i="46"/>
  <c r="Y49" i="46"/>
  <c r="Y53" i="46"/>
  <c r="Y57" i="46"/>
  <c r="Y61" i="46"/>
  <c r="Y66" i="46"/>
  <c r="AE19" i="3"/>
  <c r="X19" i="46"/>
  <c r="X23" i="46"/>
  <c r="X27" i="46"/>
  <c r="X31" i="46"/>
  <c r="X37" i="46"/>
  <c r="X48" i="46"/>
  <c r="X52" i="46"/>
  <c r="X56" i="46"/>
  <c r="X60" i="46"/>
  <c r="X66" i="46"/>
  <c r="X22" i="46"/>
  <c r="X29" i="46"/>
  <c r="X42" i="46"/>
  <c r="X50" i="46"/>
  <c r="X58" i="46"/>
  <c r="X62" i="46"/>
  <c r="X18" i="46"/>
  <c r="X30" i="46"/>
  <c r="X44" i="46"/>
  <c r="X51" i="46"/>
  <c r="X55" i="46"/>
  <c r="X63" i="46"/>
  <c r="X24" i="46"/>
  <c r="X28" i="46"/>
  <c r="X32" i="46"/>
  <c r="X36" i="46"/>
  <c r="X41" i="46"/>
  <c r="X45" i="46"/>
  <c r="X49" i="46"/>
  <c r="X53" i="46"/>
  <c r="X57" i="46"/>
  <c r="X61" i="46"/>
  <c r="X34" i="46"/>
  <c r="X46" i="46"/>
  <c r="X54" i="46"/>
  <c r="X21" i="46"/>
  <c r="X26" i="46"/>
  <c r="X35" i="46"/>
  <c r="X47" i="46"/>
  <c r="X59" i="46"/>
  <c r="X25" i="46"/>
  <c r="X64" i="46"/>
  <c r="X40" i="46"/>
  <c r="X39" i="46"/>
  <c r="X20" i="46"/>
  <c r="X38" i="46"/>
  <c r="X17" i="46"/>
  <c r="AE15" i="3"/>
  <c r="G66" i="46"/>
  <c r="W43" i="46" s="1"/>
  <c r="V19" i="46"/>
  <c r="V55" i="46"/>
  <c r="V59" i="46"/>
  <c r="V47" i="46"/>
  <c r="V63" i="46"/>
  <c r="V51" i="46"/>
  <c r="V62" i="46"/>
  <c r="V46" i="46"/>
  <c r="V29" i="46"/>
  <c r="V39" i="46"/>
  <c r="V66" i="46"/>
  <c r="V49" i="46"/>
  <c r="V32" i="46"/>
  <c r="V44" i="46"/>
  <c r="V60" i="46"/>
  <c r="V27" i="46"/>
  <c r="V58" i="46"/>
  <c r="V42" i="46"/>
  <c r="V30" i="46"/>
  <c r="V61" i="46"/>
  <c r="V45" i="46"/>
  <c r="V28" i="46"/>
  <c r="V35" i="46"/>
  <c r="V56" i="46"/>
  <c r="V40" i="46"/>
  <c r="V23" i="46"/>
  <c r="V54" i="46"/>
  <c r="V38" i="46"/>
  <c r="V22" i="46"/>
  <c r="V21" i="46"/>
  <c r="V57" i="46"/>
  <c r="V41" i="46"/>
  <c r="V24" i="46"/>
  <c r="V26" i="46"/>
  <c r="V52" i="46"/>
  <c r="V37" i="46"/>
  <c r="V50" i="46"/>
  <c r="V34" i="46"/>
  <c r="V18" i="46"/>
  <c r="V53" i="46"/>
  <c r="V36" i="46"/>
  <c r="V64" i="46"/>
  <c r="V48" i="46"/>
  <c r="V31" i="46"/>
  <c r="V25" i="46"/>
  <c r="V20" i="46"/>
  <c r="AE14" i="3"/>
  <c r="U22" i="46"/>
  <c r="U29" i="46"/>
  <c r="U34" i="46"/>
  <c r="U41" i="46"/>
  <c r="U46" i="46"/>
  <c r="U50" i="46"/>
  <c r="U60" i="46"/>
  <c r="U62" i="46"/>
  <c r="U23" i="46"/>
  <c r="U31" i="46"/>
  <c r="U52" i="46"/>
  <c r="U58" i="46"/>
  <c r="U28" i="46"/>
  <c r="U32" i="46"/>
  <c r="U53" i="46"/>
  <c r="U66" i="46"/>
  <c r="U18" i="46"/>
  <c r="U21" i="46"/>
  <c r="U26" i="46"/>
  <c r="U30" i="46"/>
  <c r="U44" i="46"/>
  <c r="U47" i="46"/>
  <c r="U51" i="46"/>
  <c r="U56" i="46"/>
  <c r="U59" i="46"/>
  <c r="U63" i="46"/>
  <c r="U19" i="46"/>
  <c r="U37" i="46"/>
  <c r="U55" i="46"/>
  <c r="U24" i="46"/>
  <c r="U36" i="46"/>
  <c r="U49" i="46"/>
  <c r="U57" i="46"/>
  <c r="U61" i="46"/>
  <c r="U25" i="46"/>
  <c r="U64" i="46"/>
  <c r="U54" i="46"/>
  <c r="U27" i="46"/>
  <c r="U35" i="46"/>
  <c r="U39" i="46"/>
  <c r="U40" i="46"/>
  <c r="U45" i="46"/>
  <c r="U48" i="46"/>
  <c r="U20" i="46"/>
  <c r="U42" i="46"/>
  <c r="U38" i="46"/>
  <c r="U17" i="46"/>
  <c r="S17" i="46"/>
  <c r="S22" i="46"/>
  <c r="S25" i="46"/>
  <c r="S29" i="46"/>
  <c r="S34" i="46"/>
  <c r="S41" i="46"/>
  <c r="S42" i="46"/>
  <c r="S46" i="46"/>
  <c r="S50" i="46"/>
  <c r="S54" i="46"/>
  <c r="S59" i="46"/>
  <c r="S60" i="46"/>
  <c r="S32" i="46"/>
  <c r="S62" i="46"/>
  <c r="S18" i="46"/>
  <c r="S21" i="46"/>
  <c r="S26" i="46"/>
  <c r="S30" i="46"/>
  <c r="S35" i="46"/>
  <c r="S38" i="46"/>
  <c r="S44" i="46"/>
  <c r="S47" i="46"/>
  <c r="S51" i="46"/>
  <c r="S56" i="46"/>
  <c r="S58" i="46"/>
  <c r="S63" i="46"/>
  <c r="S20" i="46"/>
  <c r="S28" i="46"/>
  <c r="S36" i="46"/>
  <c r="S45" i="46"/>
  <c r="S53" i="46"/>
  <c r="S66" i="46"/>
  <c r="S19" i="46"/>
  <c r="S23" i="46"/>
  <c r="S27" i="46"/>
  <c r="S31" i="46"/>
  <c r="S37" i="46"/>
  <c r="S39" i="46"/>
  <c r="S48" i="46"/>
  <c r="S52" i="46"/>
  <c r="S55" i="46"/>
  <c r="S61" i="46"/>
  <c r="S64" i="46"/>
  <c r="S24" i="46"/>
  <c r="S40" i="46"/>
  <c r="S49" i="46"/>
  <c r="S57" i="46"/>
  <c r="AE11" i="3"/>
  <c r="R64" i="46"/>
  <c r="R61" i="46"/>
  <c r="R56" i="46"/>
  <c r="R52" i="46"/>
  <c r="R48" i="46"/>
  <c r="R47" i="46"/>
  <c r="R39" i="46"/>
  <c r="R36" i="46"/>
  <c r="R30" i="46"/>
  <c r="R27" i="46"/>
  <c r="R23" i="46"/>
  <c r="R20" i="46"/>
  <c r="R53" i="46"/>
  <c r="R42" i="46"/>
  <c r="R28" i="46"/>
  <c r="R25" i="46"/>
  <c r="R63" i="46"/>
  <c r="R58" i="46"/>
  <c r="R55" i="46"/>
  <c r="R51" i="46"/>
  <c r="R46" i="46"/>
  <c r="R40" i="46"/>
  <c r="R35" i="46"/>
  <c r="R31" i="46"/>
  <c r="R19" i="46"/>
  <c r="R21" i="46"/>
  <c r="R24" i="46"/>
  <c r="R62" i="46"/>
  <c r="R41" i="46"/>
  <c r="R26" i="46"/>
  <c r="R60" i="46"/>
  <c r="R59" i="46"/>
  <c r="R54" i="46"/>
  <c r="R50" i="46"/>
  <c r="R44" i="46"/>
  <c r="R45" i="46"/>
  <c r="R38" i="46"/>
  <c r="R34" i="46"/>
  <c r="R32" i="46"/>
  <c r="R22" i="46"/>
  <c r="R18" i="46"/>
  <c r="R57" i="46"/>
  <c r="R49" i="46"/>
  <c r="R37" i="46"/>
  <c r="R29" i="46"/>
  <c r="N17" i="46"/>
  <c r="AE10" i="3"/>
  <c r="R17" i="46"/>
  <c r="R66" i="46"/>
  <c r="J42" i="32" l="1"/>
  <c r="J58" i="32"/>
  <c r="J50" i="32"/>
  <c r="J46" i="32"/>
  <c r="J47" i="32"/>
  <c r="J41" i="32"/>
  <c r="J51" i="32"/>
  <c r="J62" i="32"/>
  <c r="J48" i="32"/>
  <c r="J44" i="32"/>
  <c r="J53" i="32"/>
  <c r="J59" i="32"/>
  <c r="J61" i="32"/>
  <c r="J63" i="32"/>
  <c r="J49" i="32"/>
  <c r="J52" i="32"/>
  <c r="J57" i="32"/>
  <c r="J60" i="32"/>
  <c r="J45" i="32"/>
  <c r="J43" i="32"/>
  <c r="J56" i="32"/>
  <c r="J54" i="32"/>
  <c r="J55" i="32"/>
  <c r="J40" i="32"/>
  <c r="J64" i="32"/>
  <c r="J39" i="32"/>
  <c r="F66" i="32"/>
  <c r="AF34" i="3"/>
  <c r="AQ57" i="3" s="1"/>
  <c r="AF35" i="3"/>
  <c r="AR57" i="3" s="1"/>
  <c r="J66" i="32"/>
  <c r="K66" i="32"/>
  <c r="E27" i="32"/>
  <c r="E35" i="32"/>
  <c r="E19" i="32"/>
  <c r="E25" i="32"/>
  <c r="E28" i="32"/>
  <c r="E38" i="32"/>
  <c r="E32" i="32"/>
  <c r="E21" i="32"/>
  <c r="E23" i="32"/>
  <c r="E30" i="32"/>
  <c r="E29" i="32"/>
  <c r="E34" i="32"/>
  <c r="E18" i="32"/>
  <c r="E26" i="32"/>
  <c r="E20" i="32"/>
  <c r="E37" i="32"/>
  <c r="E24" i="32"/>
  <c r="E36" i="32"/>
  <c r="E33" i="32"/>
  <c r="E22" i="32"/>
  <c r="E31" i="32"/>
  <c r="AI56" i="3"/>
  <c r="AL56" i="3"/>
  <c r="W17" i="46"/>
  <c r="W33" i="46"/>
  <c r="AM56" i="3"/>
  <c r="AE26" i="3"/>
  <c r="AP56" i="3"/>
  <c r="AO56" i="3"/>
  <c r="AN56" i="3"/>
  <c r="AE22" i="3"/>
  <c r="AK56" i="3"/>
  <c r="C17" i="32"/>
  <c r="AE16" i="3"/>
  <c r="W22" i="46"/>
  <c r="W29" i="46"/>
  <c r="W34" i="46"/>
  <c r="W42" i="46"/>
  <c r="W46" i="46"/>
  <c r="W50" i="46"/>
  <c r="W54" i="46"/>
  <c r="W58" i="46"/>
  <c r="W62" i="46"/>
  <c r="W19" i="46"/>
  <c r="W27" i="46"/>
  <c r="W31" i="46"/>
  <c r="W48" i="46"/>
  <c r="W56" i="46"/>
  <c r="W28" i="46"/>
  <c r="W36" i="46"/>
  <c r="W45" i="46"/>
  <c r="W53" i="46"/>
  <c r="W61" i="46"/>
  <c r="W18" i="46"/>
  <c r="W21" i="46"/>
  <c r="W26" i="46"/>
  <c r="W30" i="46"/>
  <c r="W35" i="46"/>
  <c r="W44" i="46"/>
  <c r="W47" i="46"/>
  <c r="W51" i="46"/>
  <c r="W55" i="46"/>
  <c r="W59" i="46"/>
  <c r="W63" i="46"/>
  <c r="W23" i="46"/>
  <c r="W37" i="46"/>
  <c r="W52" i="46"/>
  <c r="W60" i="46"/>
  <c r="W24" i="46"/>
  <c r="W32" i="46"/>
  <c r="W41" i="46"/>
  <c r="W49" i="46"/>
  <c r="W57" i="46"/>
  <c r="W66" i="46"/>
  <c r="W25" i="46"/>
  <c r="W64" i="46"/>
  <c r="W39" i="46"/>
  <c r="W40" i="46"/>
  <c r="W20" i="46"/>
  <c r="W38" i="46"/>
  <c r="AH56" i="3"/>
  <c r="AG56" i="3"/>
  <c r="AE12" i="3"/>
  <c r="AF36" i="3" s="1"/>
  <c r="AS57" i="3" s="1"/>
  <c r="T24" i="46"/>
  <c r="T28" i="46"/>
  <c r="T32" i="46"/>
  <c r="T36" i="46"/>
  <c r="T45" i="46"/>
  <c r="T49" i="46"/>
  <c r="T53" i="46"/>
  <c r="T57" i="46"/>
  <c r="T62" i="46"/>
  <c r="T66" i="46"/>
  <c r="T27" i="46"/>
  <c r="T22" i="46"/>
  <c r="T29" i="46"/>
  <c r="T34" i="46"/>
  <c r="T41" i="46"/>
  <c r="T42" i="46"/>
  <c r="T46" i="46"/>
  <c r="T50" i="46"/>
  <c r="T54" i="46"/>
  <c r="T59" i="46"/>
  <c r="T60" i="46"/>
  <c r="T23" i="46"/>
  <c r="T37" i="46"/>
  <c r="T52" i="46"/>
  <c r="T55" i="46"/>
  <c r="T18" i="46"/>
  <c r="T21" i="46"/>
  <c r="T26" i="46"/>
  <c r="T30" i="46"/>
  <c r="T35" i="46"/>
  <c r="T44" i="46"/>
  <c r="T47" i="46"/>
  <c r="T51" i="46"/>
  <c r="T56" i="46"/>
  <c r="T58" i="46"/>
  <c r="T63" i="46"/>
  <c r="T19" i="46"/>
  <c r="T31" i="46"/>
  <c r="T48" i="46"/>
  <c r="T61" i="46"/>
  <c r="T25" i="46"/>
  <c r="T64" i="46"/>
  <c r="T39" i="46"/>
  <c r="T40" i="46"/>
  <c r="T20" i="46"/>
  <c r="T38" i="46"/>
  <c r="T17" i="46"/>
  <c r="N66" i="46"/>
  <c r="O26" i="46" l="1"/>
  <c r="AD43" i="46"/>
  <c r="O43" i="46"/>
  <c r="H36" i="32"/>
  <c r="H29" i="32"/>
  <c r="H21" i="32"/>
  <c r="H34" i="32"/>
  <c r="H18" i="32"/>
  <c r="H26" i="32"/>
  <c r="H35" i="32"/>
  <c r="H37" i="32"/>
  <c r="H24" i="32"/>
  <c r="H38" i="32"/>
  <c r="H32" i="32"/>
  <c r="H22" i="32"/>
  <c r="H27" i="32"/>
  <c r="H31" i="32"/>
  <c r="H19" i="32"/>
  <c r="H23" i="32"/>
  <c r="H33" i="32"/>
  <c r="H20" i="32"/>
  <c r="H25" i="32"/>
  <c r="H28" i="32"/>
  <c r="H30" i="32"/>
  <c r="AD33" i="46"/>
  <c r="O33" i="46"/>
  <c r="AJ56" i="3"/>
  <c r="AE27" i="3"/>
  <c r="AD26" i="46"/>
  <c r="AD30" i="46"/>
  <c r="AD36" i="46"/>
  <c r="AD41" i="46"/>
  <c r="AD47" i="46"/>
  <c r="AD53" i="46"/>
  <c r="AD59" i="46"/>
  <c r="AD61" i="46"/>
  <c r="AD19" i="46"/>
  <c r="AD21" i="46"/>
  <c r="AD23" i="46"/>
  <c r="AD27" i="46"/>
  <c r="AD29" i="46"/>
  <c r="AD31" i="46"/>
  <c r="AD34" i="46"/>
  <c r="AD37" i="46"/>
  <c r="AD42" i="46"/>
  <c r="AD46" i="46"/>
  <c r="AD48" i="46"/>
  <c r="AD50" i="46"/>
  <c r="AD52" i="46"/>
  <c r="AD54" i="46"/>
  <c r="AD56" i="46"/>
  <c r="AD58" i="46"/>
  <c r="AD60" i="46"/>
  <c r="AD62" i="46"/>
  <c r="AD22" i="46"/>
  <c r="AD32" i="46"/>
  <c r="AD44" i="46"/>
  <c r="AD49" i="46"/>
  <c r="AD55" i="46"/>
  <c r="AD66" i="46"/>
  <c r="AD18" i="46"/>
  <c r="AD24" i="46"/>
  <c r="AD28" i="46"/>
  <c r="AD35" i="46"/>
  <c r="AD45" i="46"/>
  <c r="AD51" i="46"/>
  <c r="AD57" i="46"/>
  <c r="AD63" i="46"/>
  <c r="AD25" i="46"/>
  <c r="AD64" i="46"/>
  <c r="AD39" i="46"/>
  <c r="AD40" i="46"/>
  <c r="AD20" i="46"/>
  <c r="AD38" i="46"/>
  <c r="AD17" i="46"/>
  <c r="AE17" i="3"/>
  <c r="O24" i="46"/>
  <c r="O28" i="46"/>
  <c r="O32" i="46"/>
  <c r="O36" i="46"/>
  <c r="O41" i="46"/>
  <c r="O45" i="46"/>
  <c r="O49" i="46"/>
  <c r="O53" i="46"/>
  <c r="O57" i="46"/>
  <c r="O61" i="46"/>
  <c r="O37" i="46"/>
  <c r="O25" i="46"/>
  <c r="O29" i="46"/>
  <c r="O34" i="46"/>
  <c r="O38" i="46"/>
  <c r="O42" i="46"/>
  <c r="O46" i="46"/>
  <c r="O50" i="46"/>
  <c r="O54" i="46"/>
  <c r="O58" i="46"/>
  <c r="O62" i="46"/>
  <c r="O27" i="46"/>
  <c r="O31" i="46"/>
  <c r="O40" i="46"/>
  <c r="O48" i="46"/>
  <c r="O56" i="46"/>
  <c r="O64" i="46"/>
  <c r="O30" i="46"/>
  <c r="O39" i="46"/>
  <c r="O44" i="46"/>
  <c r="O47" i="46"/>
  <c r="O51" i="46"/>
  <c r="O55" i="46"/>
  <c r="O59" i="46"/>
  <c r="O63" i="46"/>
  <c r="O52" i="46"/>
  <c r="O60" i="46"/>
  <c r="AE13" i="3"/>
  <c r="AF37" i="3" s="1"/>
  <c r="O19" i="46"/>
  <c r="O18" i="46"/>
  <c r="O21" i="46"/>
  <c r="O17" i="46"/>
  <c r="O20" i="46"/>
  <c r="O22" i="46"/>
  <c r="O23" i="46"/>
  <c r="N73" i="44"/>
  <c r="N72" i="44"/>
  <c r="M71" i="44"/>
  <c r="M38" i="44" s="1"/>
  <c r="M37" i="44" s="1"/>
  <c r="L71" i="44"/>
  <c r="L38" i="44" s="1"/>
  <c r="L37" i="44" s="1"/>
  <c r="K71" i="44"/>
  <c r="K38" i="44" s="1"/>
  <c r="K37" i="44" s="1"/>
  <c r="J71" i="44"/>
  <c r="J38" i="44" s="1"/>
  <c r="J37" i="44" s="1"/>
  <c r="I71" i="44"/>
  <c r="I38" i="44" s="1"/>
  <c r="I37" i="44" s="1"/>
  <c r="H71" i="44"/>
  <c r="H38" i="44" s="1"/>
  <c r="H37" i="44" s="1"/>
  <c r="G71" i="44"/>
  <c r="G38" i="44" s="1"/>
  <c r="G37" i="44" s="1"/>
  <c r="F71" i="44"/>
  <c r="F38" i="44" s="1"/>
  <c r="F37" i="44" s="1"/>
  <c r="E71" i="44"/>
  <c r="E38" i="44" s="1"/>
  <c r="E37" i="44" s="1"/>
  <c r="D71" i="44"/>
  <c r="D38" i="44" s="1"/>
  <c r="D37" i="44" s="1"/>
  <c r="C71" i="44"/>
  <c r="C38" i="44" s="1"/>
  <c r="C37" i="44" s="1"/>
  <c r="B71" i="44"/>
  <c r="B38" i="44" s="1"/>
  <c r="B37" i="44" s="1"/>
  <c r="N69" i="44"/>
  <c r="AE62" i="44"/>
  <c r="AE58" i="44"/>
  <c r="O35" i="46" l="1"/>
  <c r="AE18" i="3"/>
  <c r="N38" i="44"/>
  <c r="N71" i="44"/>
  <c r="AE24" i="44"/>
  <c r="AE57" i="44"/>
  <c r="AE52" i="44"/>
  <c r="AE53" i="44"/>
  <c r="AE51" i="44"/>
  <c r="AE50" i="44"/>
  <c r="AE40" i="44"/>
  <c r="AE39" i="44"/>
  <c r="AE37" i="44"/>
  <c r="AE49" i="44"/>
  <c r="AE48" i="44"/>
  <c r="AE47" i="44"/>
  <c r="AE46" i="44"/>
  <c r="AE45" i="44"/>
  <c r="AE44" i="44"/>
  <c r="AE43" i="44"/>
  <c r="AE42" i="44"/>
  <c r="AE41" i="44"/>
  <c r="AE36" i="44"/>
  <c r="AE35" i="44"/>
  <c r="AE34" i="44"/>
  <c r="AE32" i="44"/>
  <c r="AE31" i="44"/>
  <c r="AE29" i="44"/>
  <c r="AE30" i="44"/>
  <c r="AE28" i="44"/>
  <c r="AE19" i="44"/>
  <c r="AE22" i="44"/>
  <c r="AE26" i="44"/>
  <c r="AE18" i="44"/>
  <c r="AE25" i="44"/>
  <c r="AE20" i="44"/>
  <c r="AE29" i="3" l="1"/>
  <c r="N37" i="44"/>
  <c r="AE38" i="44"/>
  <c r="B50" i="39"/>
  <c r="G50" i="39"/>
  <c r="AE59" i="44" l="1"/>
  <c r="AE27" i="44" l="1"/>
  <c r="A14" i="44" l="1"/>
  <c r="Q14" i="44" s="1"/>
  <c r="AE55" i="44" l="1"/>
  <c r="AE54" i="44" l="1"/>
  <c r="AE33" i="44" l="1"/>
  <c r="AE64" i="44" l="1"/>
  <c r="K38" i="39" l="1"/>
  <c r="K20" i="39"/>
  <c r="K28" i="39"/>
  <c r="K41" i="39"/>
  <c r="K45" i="39"/>
  <c r="K33" i="39"/>
  <c r="K18" i="39"/>
  <c r="K29" i="39"/>
  <c r="K19" i="39"/>
  <c r="K23" i="39"/>
  <c r="K48" i="39"/>
  <c r="B31" i="31" l="1"/>
  <c r="AB26" i="3" l="1"/>
  <c r="AB22" i="3"/>
  <c r="AB13" i="3"/>
  <c r="AB17" i="3"/>
  <c r="AB27" i="3" l="1"/>
  <c r="AB18" i="3"/>
  <c r="AB29" i="3" l="1"/>
  <c r="C26" i="39" l="1"/>
  <c r="C37" i="39"/>
  <c r="C48" i="39"/>
  <c r="C27" i="39"/>
  <c r="C23" i="39"/>
  <c r="C28" i="39"/>
  <c r="C46" i="39"/>
  <c r="C38" i="39"/>
  <c r="C19" i="39"/>
  <c r="AB49" i="3" l="1"/>
  <c r="AB48" i="3" l="1"/>
  <c r="AB47" i="3"/>
  <c r="AB34" i="3"/>
  <c r="AB45" i="3"/>
  <c r="AB44" i="3"/>
  <c r="AB40" i="3"/>
  <c r="AB39" i="3"/>
  <c r="AB38" i="3"/>
  <c r="AB36" i="3"/>
  <c r="AB35" i="3" l="1"/>
  <c r="AB43" i="3"/>
  <c r="AA22" i="3"/>
  <c r="AB46" i="3" s="1"/>
  <c r="AA17" i="3"/>
  <c r="AB41" i="3" s="1"/>
  <c r="AA13" i="3"/>
  <c r="AB37" i="3" s="1"/>
  <c r="AA26" i="3"/>
  <c r="AB50" i="3" s="1"/>
  <c r="AA27" i="3" l="1"/>
  <c r="AB51" i="3" s="1"/>
  <c r="AA18" i="3"/>
  <c r="AB42" i="3" s="1"/>
  <c r="AA29" i="3" l="1"/>
  <c r="AB53" i="3" s="1"/>
  <c r="AA49" i="3" l="1"/>
  <c r="AA48" i="3"/>
  <c r="AA44" i="3"/>
  <c r="AA38" i="3"/>
  <c r="AA40" i="3"/>
  <c r="AA43" i="3"/>
  <c r="AA47" i="3" l="1"/>
  <c r="AA35" i="3"/>
  <c r="AA45" i="3"/>
  <c r="AA36" i="3"/>
  <c r="Z26" i="3" l="1"/>
  <c r="AA50" i="3" s="1"/>
  <c r="Z22" i="3"/>
  <c r="AA46" i="3" s="1"/>
  <c r="AA39" i="3"/>
  <c r="AA34" i="3"/>
  <c r="Z27" i="3" l="1"/>
  <c r="AA51" i="3" s="1"/>
  <c r="Z17" i="3"/>
  <c r="AA41" i="3" s="1"/>
  <c r="Z13" i="3"/>
  <c r="AA37" i="3" s="1"/>
  <c r="Z18" i="3" l="1"/>
  <c r="AA42" i="3" s="1"/>
  <c r="Z29" i="3" l="1"/>
  <c r="AA53" i="3" s="1"/>
  <c r="C45" i="39" l="1"/>
  <c r="C30" i="39"/>
  <c r="C33" i="39"/>
  <c r="C18" i="39"/>
  <c r="C47" i="39"/>
  <c r="C22" i="39"/>
  <c r="C40" i="39"/>
  <c r="C17" i="39"/>
  <c r="C42" i="39"/>
  <c r="C43" i="39"/>
  <c r="C32" i="39"/>
  <c r="C24" i="39"/>
  <c r="C36" i="39"/>
  <c r="C20" i="39"/>
  <c r="C25" i="39"/>
  <c r="C35" i="39"/>
  <c r="C21" i="39"/>
  <c r="C39" i="39"/>
  <c r="C15" i="39"/>
  <c r="C31" i="39"/>
  <c r="C49" i="39"/>
  <c r="C41" i="39"/>
  <c r="C16" i="39"/>
  <c r="C29" i="39"/>
  <c r="C44" i="39"/>
  <c r="C34" i="39"/>
  <c r="I50" i="39" l="1"/>
  <c r="J21" i="39" s="1"/>
  <c r="H24" i="39"/>
  <c r="K49" i="39"/>
  <c r="K21" i="39"/>
  <c r="K31" i="39"/>
  <c r="K36" i="39"/>
  <c r="K30" i="39"/>
  <c r="K17" i="39"/>
  <c r="K27" i="39"/>
  <c r="K40" i="39"/>
  <c r="K37" i="39"/>
  <c r="K26" i="39"/>
  <c r="K16" i="39"/>
  <c r="K25" i="39"/>
  <c r="K22" i="39"/>
  <c r="K42" i="39"/>
  <c r="K34" i="39"/>
  <c r="K39" i="39"/>
  <c r="K47" i="39"/>
  <c r="K46" i="39"/>
  <c r="K15" i="39"/>
  <c r="K35" i="39"/>
  <c r="K44" i="39"/>
  <c r="K32" i="39"/>
  <c r="K43" i="39"/>
  <c r="K24" i="39"/>
  <c r="H32" i="39" l="1"/>
  <c r="H35" i="39"/>
  <c r="J32" i="39"/>
  <c r="J17" i="39"/>
  <c r="H48" i="39"/>
  <c r="H47" i="39"/>
  <c r="H18" i="39"/>
  <c r="H20" i="39"/>
  <c r="H34" i="39"/>
  <c r="J18" i="39"/>
  <c r="H45" i="39"/>
  <c r="H40" i="39"/>
  <c r="H36" i="39"/>
  <c r="H16" i="39"/>
  <c r="H21" i="39"/>
  <c r="H39" i="39"/>
  <c r="J25" i="39"/>
  <c r="H31" i="39"/>
  <c r="H41" i="39"/>
  <c r="H37" i="39"/>
  <c r="H29" i="39"/>
  <c r="J45" i="39"/>
  <c r="J43" i="39"/>
  <c r="J35" i="39"/>
  <c r="J33" i="39"/>
  <c r="J46" i="39"/>
  <c r="J39" i="39"/>
  <c r="J20" i="39"/>
  <c r="J22" i="39"/>
  <c r="J26" i="39"/>
  <c r="J40" i="39"/>
  <c r="J23" i="39"/>
  <c r="J36" i="39"/>
  <c r="J31" i="39"/>
  <c r="J49" i="39"/>
  <c r="J50" i="39"/>
  <c r="J48" i="39"/>
  <c r="J42" i="39"/>
  <c r="J37" i="39"/>
  <c r="J29" i="39"/>
  <c r="J24" i="39"/>
  <c r="J44" i="39"/>
  <c r="J19" i="39"/>
  <c r="J15" i="39"/>
  <c r="J47" i="39"/>
  <c r="J34" i="39"/>
  <c r="J41" i="39"/>
  <c r="J16" i="39"/>
  <c r="J28" i="39"/>
  <c r="J27" i="39"/>
  <c r="J30" i="39"/>
  <c r="J38" i="39"/>
  <c r="K50" i="39"/>
  <c r="H49" i="39"/>
  <c r="H17" i="39"/>
  <c r="H23" i="39"/>
  <c r="H38" i="39"/>
  <c r="H28" i="39"/>
  <c r="H19" i="39"/>
  <c r="H30" i="39"/>
  <c r="H46" i="39"/>
  <c r="H43" i="39"/>
  <c r="H50" i="39"/>
  <c r="H33" i="39"/>
  <c r="H22" i="39"/>
  <c r="H42" i="39"/>
  <c r="H15" i="39"/>
  <c r="H27" i="39"/>
  <c r="H44" i="39"/>
  <c r="H25" i="39"/>
  <c r="H26" i="39"/>
  <c r="D50" i="39" l="1"/>
  <c r="E46" i="39" s="1"/>
  <c r="F39" i="39"/>
  <c r="F46" i="39"/>
  <c r="F48" i="39"/>
  <c r="F22" i="39"/>
  <c r="F23" i="39"/>
  <c r="F45" i="39"/>
  <c r="F42" i="39"/>
  <c r="F20" i="39"/>
  <c r="F18" i="39"/>
  <c r="F16" i="39"/>
  <c r="F29" i="39"/>
  <c r="F21" i="39"/>
  <c r="F27" i="39"/>
  <c r="F26" i="39"/>
  <c r="F34" i="39"/>
  <c r="F24" i="39"/>
  <c r="F41" i="39"/>
  <c r="F35" i="39"/>
  <c r="F44" i="39"/>
  <c r="F40" i="39"/>
  <c r="F15" i="39"/>
  <c r="F31" i="39"/>
  <c r="F32" i="39"/>
  <c r="F17" i="39"/>
  <c r="F36" i="39"/>
  <c r="F19" i="39"/>
  <c r="F47" i="39"/>
  <c r="F25" i="39"/>
  <c r="F49" i="39"/>
  <c r="F43" i="39"/>
  <c r="F33" i="39"/>
  <c r="F37" i="39"/>
  <c r="F28" i="39"/>
  <c r="F38" i="39"/>
  <c r="F30" i="39"/>
  <c r="E38" i="39" l="1"/>
  <c r="E31" i="39"/>
  <c r="E44" i="39"/>
  <c r="E17" i="39"/>
  <c r="E49" i="39"/>
  <c r="E37" i="39"/>
  <c r="E43" i="39"/>
  <c r="E47" i="39"/>
  <c r="E40" i="39"/>
  <c r="E34" i="39"/>
  <c r="E16" i="39"/>
  <c r="E39" i="39"/>
  <c r="E30" i="39"/>
  <c r="E28" i="39"/>
  <c r="E25" i="39"/>
  <c r="E32" i="39"/>
  <c r="E35" i="39"/>
  <c r="E27" i="39"/>
  <c r="E20" i="39"/>
  <c r="E45" i="39"/>
  <c r="E22" i="39"/>
  <c r="E41" i="39"/>
  <c r="E21" i="39"/>
  <c r="E42" i="39"/>
  <c r="E23" i="39"/>
  <c r="E36" i="39"/>
  <c r="E48" i="39"/>
  <c r="E50" i="39"/>
  <c r="E33" i="39"/>
  <c r="E19" i="39"/>
  <c r="E15" i="39"/>
  <c r="E24" i="39"/>
  <c r="E26" i="39"/>
  <c r="E29" i="39"/>
  <c r="E18" i="39"/>
  <c r="F50" i="39"/>
  <c r="C50" i="39"/>
  <c r="Z48" i="3" l="1"/>
  <c r="Z47" i="3"/>
  <c r="Z45" i="3"/>
  <c r="Z40" i="3"/>
  <c r="Z39" i="3"/>
  <c r="Z38" i="3"/>
  <c r="Z36" i="3"/>
  <c r="Z43" i="3" l="1"/>
  <c r="Z44" i="3"/>
  <c r="Y17" i="3"/>
  <c r="Z41" i="3" s="1"/>
  <c r="Z35" i="3"/>
  <c r="Z49" i="3" l="1"/>
  <c r="Z34" i="3"/>
  <c r="Y26" i="3"/>
  <c r="Z50" i="3" s="1"/>
  <c r="Y22" i="3"/>
  <c r="Z46" i="3" s="1"/>
  <c r="Y13" i="3" l="1"/>
  <c r="Z37" i="3" s="1"/>
  <c r="Y27" i="3"/>
  <c r="Z51" i="3" s="1"/>
  <c r="Y18" i="3" l="1"/>
  <c r="Y29" i="3" s="1"/>
  <c r="Z53" i="3" s="1"/>
  <c r="Z42" i="3" l="1"/>
  <c r="Y38" i="3" l="1"/>
  <c r="Y48" i="3" l="1"/>
  <c r="Y40" i="3"/>
  <c r="X39" i="3"/>
  <c r="Y39" i="3"/>
  <c r="Y35" i="3"/>
  <c r="Y49" i="3" l="1"/>
  <c r="Y45" i="3"/>
  <c r="Y43" i="3"/>
  <c r="Y36" i="3"/>
  <c r="X13" i="3"/>
  <c r="Y37" i="3" s="1"/>
  <c r="X17" i="3"/>
  <c r="Y41" i="3" s="1"/>
  <c r="Y47" i="3" l="1"/>
  <c r="Y44" i="3"/>
  <c r="Y34" i="3"/>
  <c r="X26" i="3"/>
  <c r="Y50" i="3" s="1"/>
  <c r="X22" i="3"/>
  <c r="Y46" i="3" s="1"/>
  <c r="X18" i="3" l="1"/>
  <c r="X27" i="3"/>
  <c r="Y51" i="3" s="1"/>
  <c r="X29" i="3" l="1"/>
  <c r="Y53" i="3" s="1"/>
  <c r="Y42" i="3"/>
  <c r="T22" i="3"/>
  <c r="H17" i="3"/>
  <c r="H13" i="3"/>
  <c r="H22" i="3"/>
  <c r="H26" i="3"/>
  <c r="I17" i="3"/>
  <c r="I13" i="3"/>
  <c r="I22" i="3"/>
  <c r="I26" i="3"/>
  <c r="J17" i="3"/>
  <c r="J13" i="3"/>
  <c r="J22" i="3"/>
  <c r="K17" i="3"/>
  <c r="K13" i="3"/>
  <c r="K22" i="3"/>
  <c r="L17" i="3"/>
  <c r="L13" i="3"/>
  <c r="L22" i="3"/>
  <c r="M22" i="3"/>
  <c r="M17" i="3"/>
  <c r="M13" i="3"/>
  <c r="N17" i="3"/>
  <c r="N13" i="3"/>
  <c r="N22" i="3"/>
  <c r="O17" i="3"/>
  <c r="O13" i="3"/>
  <c r="O22" i="3"/>
  <c r="P17" i="3"/>
  <c r="P13" i="3"/>
  <c r="P22" i="3"/>
  <c r="G17" i="3"/>
  <c r="G13" i="3"/>
  <c r="G22" i="3"/>
  <c r="G26" i="3"/>
  <c r="D17" i="3"/>
  <c r="D13" i="3"/>
  <c r="D22" i="3"/>
  <c r="D26" i="3"/>
  <c r="E17" i="3"/>
  <c r="E13" i="3"/>
  <c r="E22" i="3"/>
  <c r="E26" i="3"/>
  <c r="F17" i="3"/>
  <c r="F13" i="3"/>
  <c r="F22" i="3"/>
  <c r="F26" i="3"/>
  <c r="J26" i="3"/>
  <c r="N26" i="3"/>
  <c r="B13" i="3"/>
  <c r="C13" i="3"/>
  <c r="B17" i="3"/>
  <c r="B22" i="3"/>
  <c r="B26" i="3"/>
  <c r="C17" i="3"/>
  <c r="C22" i="3"/>
  <c r="C26" i="3"/>
  <c r="K26" i="3"/>
  <c r="L26" i="3"/>
  <c r="M26" i="3"/>
  <c r="O26" i="3"/>
  <c r="P26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T13" i="3"/>
  <c r="T26" i="3"/>
  <c r="T17" i="3"/>
  <c r="T34" i="3"/>
  <c r="T43" i="3"/>
  <c r="S43" i="3"/>
  <c r="T39" i="3"/>
  <c r="T45" i="3"/>
  <c r="T48" i="3"/>
  <c r="U40" i="3"/>
  <c r="Q36" i="3"/>
  <c r="Q47" i="3"/>
  <c r="Q49" i="3"/>
  <c r="M27" i="3" l="1"/>
  <c r="C18" i="3"/>
  <c r="C29" i="3" s="1"/>
  <c r="F50" i="3"/>
  <c r="J37" i="3"/>
  <c r="I46" i="3"/>
  <c r="E41" i="3"/>
  <c r="F46" i="3"/>
  <c r="M41" i="3"/>
  <c r="J46" i="3"/>
  <c r="F41" i="3"/>
  <c r="P27" i="3"/>
  <c r="P37" i="3"/>
  <c r="O41" i="3"/>
  <c r="U47" i="3"/>
  <c r="U45" i="3"/>
  <c r="K18" i="3"/>
  <c r="E46" i="3"/>
  <c r="E37" i="3"/>
  <c r="G46" i="3"/>
  <c r="D46" i="3"/>
  <c r="B18" i="3"/>
  <c r="J50" i="3"/>
  <c r="G18" i="3"/>
  <c r="N46" i="3"/>
  <c r="L41" i="3"/>
  <c r="H46" i="3"/>
  <c r="R47" i="3"/>
  <c r="L27" i="3"/>
  <c r="F27" i="3"/>
  <c r="E27" i="3"/>
  <c r="D50" i="3"/>
  <c r="G27" i="3"/>
  <c r="H37" i="3"/>
  <c r="S35" i="3"/>
  <c r="P46" i="3"/>
  <c r="N41" i="3"/>
  <c r="H50" i="3"/>
  <c r="D37" i="3"/>
  <c r="T35" i="3"/>
  <c r="J27" i="3"/>
  <c r="O46" i="3"/>
  <c r="L50" i="3"/>
  <c r="C37" i="3"/>
  <c r="G37" i="3"/>
  <c r="P41" i="3"/>
  <c r="N27" i="3"/>
  <c r="I27" i="3"/>
  <c r="C50" i="3"/>
  <c r="N18" i="3"/>
  <c r="I37" i="3"/>
  <c r="H18" i="3"/>
  <c r="I18" i="3"/>
  <c r="N37" i="3"/>
  <c r="D18" i="3"/>
  <c r="K37" i="3"/>
  <c r="D41" i="3"/>
  <c r="O37" i="3"/>
  <c r="R36" i="3"/>
  <c r="T27" i="3"/>
  <c r="G50" i="3"/>
  <c r="G41" i="3"/>
  <c r="M18" i="3"/>
  <c r="I50" i="3"/>
  <c r="H41" i="3"/>
  <c r="K27" i="3"/>
  <c r="C41" i="3"/>
  <c r="F18" i="3"/>
  <c r="J18" i="3"/>
  <c r="C27" i="3"/>
  <c r="M50" i="3"/>
  <c r="C46" i="3"/>
  <c r="N50" i="3"/>
  <c r="K46" i="3"/>
  <c r="M37" i="3"/>
  <c r="L18" i="3"/>
  <c r="P50" i="3"/>
  <c r="B27" i="3"/>
  <c r="T18" i="3"/>
  <c r="T29" i="3" s="1"/>
  <c r="D27" i="3"/>
  <c r="P18" i="3"/>
  <c r="O18" i="3"/>
  <c r="K41" i="3"/>
  <c r="I41" i="3"/>
  <c r="J41" i="3"/>
  <c r="L37" i="3"/>
  <c r="K50" i="3"/>
  <c r="O50" i="3"/>
  <c r="E18" i="3"/>
  <c r="M46" i="3"/>
  <c r="H27" i="3"/>
  <c r="Q44" i="3"/>
  <c r="U43" i="3"/>
  <c r="Q38" i="3"/>
  <c r="R38" i="3"/>
  <c r="Q39" i="3"/>
  <c r="U36" i="3"/>
  <c r="U38" i="3"/>
  <c r="S13" i="3"/>
  <c r="S45" i="3"/>
  <c r="O27" i="3"/>
  <c r="E50" i="3"/>
  <c r="F37" i="3"/>
  <c r="L46" i="3"/>
  <c r="N51" i="3" l="1"/>
  <c r="M51" i="3"/>
  <c r="N29" i="3"/>
  <c r="G29" i="3"/>
  <c r="K29" i="3"/>
  <c r="L29" i="3"/>
  <c r="F29" i="3"/>
  <c r="B29" i="3"/>
  <c r="C53" i="3" s="1"/>
  <c r="M29" i="3"/>
  <c r="D29" i="3"/>
  <c r="D53" i="3" s="1"/>
  <c r="L51" i="3"/>
  <c r="H42" i="3"/>
  <c r="C42" i="3"/>
  <c r="G51" i="3"/>
  <c r="F51" i="3"/>
  <c r="C51" i="3"/>
  <c r="L42" i="3"/>
  <c r="I51" i="3"/>
  <c r="H29" i="3"/>
  <c r="J51" i="3"/>
  <c r="K51" i="3"/>
  <c r="N42" i="3"/>
  <c r="D42" i="3"/>
  <c r="D51" i="3"/>
  <c r="J29" i="3"/>
  <c r="J42" i="3"/>
  <c r="K42" i="3"/>
  <c r="F42" i="3"/>
  <c r="E51" i="3"/>
  <c r="I29" i="3"/>
  <c r="I42" i="3"/>
  <c r="G42" i="3"/>
  <c r="P29" i="3"/>
  <c r="P42" i="3"/>
  <c r="H51" i="3"/>
  <c r="E29" i="3"/>
  <c r="E42" i="3"/>
  <c r="M42" i="3"/>
  <c r="O29" i="3"/>
  <c r="O42" i="3"/>
  <c r="V38" i="3"/>
  <c r="T37" i="3"/>
  <c r="R17" i="3"/>
  <c r="S39" i="3"/>
  <c r="R39" i="3"/>
  <c r="U39" i="3"/>
  <c r="Q45" i="3"/>
  <c r="T49" i="3"/>
  <c r="U34" i="3"/>
  <c r="Q34" i="3"/>
  <c r="O51" i="3"/>
  <c r="P51" i="3"/>
  <c r="R22" i="3"/>
  <c r="R44" i="3"/>
  <c r="U17" i="3"/>
  <c r="Q48" i="3"/>
  <c r="Q26" i="3"/>
  <c r="R40" i="3"/>
  <c r="Q40" i="3"/>
  <c r="T36" i="3"/>
  <c r="S36" i="3"/>
  <c r="Q17" i="3"/>
  <c r="R48" i="3"/>
  <c r="S48" i="3"/>
  <c r="T47" i="3"/>
  <c r="S47" i="3"/>
  <c r="S26" i="3"/>
  <c r="U48" i="3"/>
  <c r="N53" i="3" l="1"/>
  <c r="L53" i="3"/>
  <c r="O53" i="3"/>
  <c r="G53" i="3"/>
  <c r="K53" i="3"/>
  <c r="M53" i="3"/>
  <c r="H53" i="3"/>
  <c r="J53" i="3"/>
  <c r="I53" i="3"/>
  <c r="E53" i="3"/>
  <c r="F53" i="3"/>
  <c r="P53" i="3"/>
  <c r="T50" i="3"/>
  <c r="Q35" i="3"/>
  <c r="R35" i="3"/>
  <c r="Q41" i="3"/>
  <c r="R45" i="3"/>
  <c r="Q50" i="3"/>
  <c r="Q13" i="3"/>
  <c r="Q37" i="3" s="1"/>
  <c r="U44" i="3"/>
  <c r="U22" i="3"/>
  <c r="U46" i="3" s="1"/>
  <c r="R41" i="3"/>
  <c r="U41" i="3"/>
  <c r="X47" i="3" l="1"/>
  <c r="X45" i="3"/>
  <c r="X48" i="3"/>
  <c r="X44" i="3"/>
  <c r="X40" i="3"/>
  <c r="X38" i="3"/>
  <c r="X43" i="3"/>
  <c r="V45" i="3"/>
  <c r="V40" i="3"/>
  <c r="X49" i="3"/>
  <c r="X34" i="3"/>
  <c r="W48" i="3"/>
  <c r="W43" i="3"/>
  <c r="W47" i="3"/>
  <c r="W40" i="3"/>
  <c r="V47" i="3"/>
  <c r="W38" i="3"/>
  <c r="V17" i="3"/>
  <c r="V41" i="3" s="1"/>
  <c r="V39" i="3"/>
  <c r="V26" i="3"/>
  <c r="V48" i="3"/>
  <c r="R13" i="3"/>
  <c r="S34" i="3"/>
  <c r="R34" i="3"/>
  <c r="W45" i="3"/>
  <c r="W22" i="3"/>
  <c r="X46" i="3" s="1"/>
  <c r="S17" i="3"/>
  <c r="S38" i="3"/>
  <c r="T38" i="3"/>
  <c r="R49" i="3"/>
  <c r="S49" i="3"/>
  <c r="R26" i="3"/>
  <c r="U49" i="3"/>
  <c r="V49" i="3"/>
  <c r="U26" i="3"/>
  <c r="V43" i="3"/>
  <c r="V22" i="3"/>
  <c r="Q18" i="3"/>
  <c r="R43" i="3"/>
  <c r="Q43" i="3"/>
  <c r="Q22" i="3"/>
  <c r="W39" i="3"/>
  <c r="W17" i="3"/>
  <c r="X41" i="3" s="1"/>
  <c r="U35" i="3"/>
  <c r="V35" i="3"/>
  <c r="U13" i="3"/>
  <c r="S40" i="3"/>
  <c r="T40" i="3"/>
  <c r="S44" i="3"/>
  <c r="S22" i="3"/>
  <c r="T44" i="3"/>
  <c r="V44" i="3"/>
  <c r="W44" i="3"/>
  <c r="W26" i="3" l="1"/>
  <c r="X50" i="3" s="1"/>
  <c r="X36" i="3"/>
  <c r="X35" i="3"/>
  <c r="W49" i="3"/>
  <c r="W46" i="3"/>
  <c r="V13" i="3"/>
  <c r="S46" i="3"/>
  <c r="T46" i="3"/>
  <c r="S27" i="3"/>
  <c r="U37" i="3"/>
  <c r="U18" i="3"/>
  <c r="W13" i="3"/>
  <c r="X37" i="3" s="1"/>
  <c r="W35" i="3"/>
  <c r="W41" i="3"/>
  <c r="W34" i="3"/>
  <c r="V34" i="3"/>
  <c r="Q29" i="3"/>
  <c r="Q53" i="3" s="1"/>
  <c r="Q42" i="3"/>
  <c r="R27" i="3"/>
  <c r="R50" i="3"/>
  <c r="S50" i="3"/>
  <c r="R37" i="3"/>
  <c r="S37" i="3"/>
  <c r="R18" i="3"/>
  <c r="Q46" i="3"/>
  <c r="R46" i="3"/>
  <c r="Q27" i="3"/>
  <c r="Q51" i="3" s="1"/>
  <c r="V46" i="3"/>
  <c r="V27" i="3"/>
  <c r="U27" i="3"/>
  <c r="U51" i="3" s="1"/>
  <c r="U50" i="3"/>
  <c r="V50" i="3"/>
  <c r="T41" i="3"/>
  <c r="S18" i="3"/>
  <c r="S41" i="3"/>
  <c r="W27" i="3" l="1"/>
  <c r="X51" i="3" s="1"/>
  <c r="W50" i="3"/>
  <c r="W18" i="3"/>
  <c r="X42" i="3" s="1"/>
  <c r="V36" i="3"/>
  <c r="W36" i="3"/>
  <c r="R29" i="3"/>
  <c r="R53" i="3" s="1"/>
  <c r="R42" i="3"/>
  <c r="U29" i="3"/>
  <c r="U53" i="3" s="1"/>
  <c r="U42" i="3"/>
  <c r="S42" i="3"/>
  <c r="T42" i="3"/>
  <c r="S29" i="3"/>
  <c r="R51" i="3"/>
  <c r="V37" i="3"/>
  <c r="V18" i="3"/>
  <c r="T51" i="3"/>
  <c r="S51" i="3"/>
  <c r="V51" i="3"/>
  <c r="W37" i="3"/>
  <c r="W51" i="3" l="1"/>
  <c r="W42" i="3"/>
  <c r="W29" i="3"/>
  <c r="X53" i="3" s="1"/>
  <c r="S53" i="3"/>
  <c r="T53" i="3"/>
  <c r="V42" i="3"/>
  <c r="V29" i="3"/>
  <c r="V53" i="3" l="1"/>
  <c r="W53" i="3"/>
  <c r="AE35" i="3" l="1"/>
  <c r="AE47" i="3" l="1"/>
  <c r="AN57" i="3" s="1"/>
  <c r="AE43" i="3"/>
  <c r="AK57" i="3" s="1"/>
  <c r="AE49" i="3"/>
  <c r="AP57" i="3" s="1"/>
  <c r="AE36" i="3"/>
  <c r="AE45" i="3"/>
  <c r="AM57" i="3" s="1"/>
  <c r="AE48" i="3"/>
  <c r="AO57" i="3" s="1"/>
  <c r="J32" i="32" l="1"/>
  <c r="J24" i="32"/>
  <c r="J36" i="32"/>
  <c r="J29" i="32"/>
  <c r="J21" i="32"/>
  <c r="J31" i="32"/>
  <c r="J19" i="32"/>
  <c r="J34" i="32"/>
  <c r="J37" i="32"/>
  <c r="J28" i="32"/>
  <c r="J25" i="32"/>
  <c r="J33" i="32"/>
  <c r="J38" i="32"/>
  <c r="J22" i="32"/>
  <c r="J27" i="32"/>
  <c r="J35" i="32"/>
  <c r="J26" i="32"/>
  <c r="J30" i="32"/>
  <c r="J20" i="32"/>
  <c r="J23" i="32"/>
  <c r="J18" i="32"/>
  <c r="AE44" i="3"/>
  <c r="AL57" i="3" s="1"/>
  <c r="AE39" i="3"/>
  <c r="AI57" i="3" s="1"/>
  <c r="AE40" i="3"/>
  <c r="AJ57" i="3" s="1"/>
  <c r="AE38" i="3"/>
  <c r="AH57" i="3" s="1"/>
  <c r="AE34" i="3"/>
  <c r="AD26" i="3"/>
  <c r="AE50" i="3" s="1"/>
  <c r="F17" i="32"/>
  <c r="AD22" i="3" l="1"/>
  <c r="AD17" i="3"/>
  <c r="AE41" i="3" s="1"/>
  <c r="E17" i="32"/>
  <c r="AD13" i="3"/>
  <c r="AE37" i="3" s="1"/>
  <c r="AD27" i="3"/>
  <c r="AE51" i="3" s="1"/>
  <c r="AE46" i="3" l="1"/>
  <c r="AD18" i="3"/>
  <c r="H17" i="32"/>
  <c r="N77" i="44"/>
  <c r="G75" i="44"/>
  <c r="G20" i="44" s="1"/>
  <c r="J75" i="44"/>
  <c r="J20" i="44" s="1"/>
  <c r="J17" i="44" s="1"/>
  <c r="H75" i="44"/>
  <c r="H20" i="44"/>
  <c r="K75" i="44"/>
  <c r="K20" i="44" s="1"/>
  <c r="K17" i="44" s="1"/>
  <c r="L75" i="44"/>
  <c r="L20" i="44" s="1"/>
  <c r="L17" i="44" s="1"/>
  <c r="E75" i="44"/>
  <c r="E20" i="44" s="1"/>
  <c r="M75" i="44"/>
  <c r="M20" i="44" s="1"/>
  <c r="B75" i="44"/>
  <c r="B20" i="44" s="1"/>
  <c r="F75" i="44"/>
  <c r="F20" i="44" s="1"/>
  <c r="F17" i="44" s="1"/>
  <c r="C75" i="44"/>
  <c r="C20" i="44" s="1"/>
  <c r="I75" i="44"/>
  <c r="I20" i="44" s="1"/>
  <c r="D75" i="44"/>
  <c r="D20" i="44" s="1"/>
  <c r="D17" i="44" s="1"/>
  <c r="I25" i="44"/>
  <c r="L25" i="44"/>
  <c r="H25" i="44"/>
  <c r="D25" i="44"/>
  <c r="M25" i="44"/>
  <c r="K25" i="44"/>
  <c r="G25" i="44"/>
  <c r="C25" i="44"/>
  <c r="E25" i="44"/>
  <c r="J25" i="44"/>
  <c r="F25" i="44"/>
  <c r="B25" i="44"/>
  <c r="AE42" i="3" l="1"/>
  <c r="AD29" i="3"/>
  <c r="AE53" i="3" s="1"/>
  <c r="B17" i="44"/>
  <c r="G17" i="44"/>
  <c r="I17" i="44"/>
  <c r="I65" i="44" s="1"/>
  <c r="D65" i="44"/>
  <c r="T59" i="44" s="1"/>
  <c r="M17" i="44"/>
  <c r="H17" i="44"/>
  <c r="C17" i="44"/>
  <c r="E17" i="44"/>
  <c r="N25" i="44"/>
  <c r="F65" i="44"/>
  <c r="V17" i="44" s="1"/>
  <c r="AE21" i="44"/>
  <c r="N20" i="44"/>
  <c r="T61" i="44"/>
  <c r="T22" i="44"/>
  <c r="T34" i="44"/>
  <c r="T36" i="44"/>
  <c r="T47" i="44"/>
  <c r="T39" i="44"/>
  <c r="T56" i="44"/>
  <c r="T53" i="44"/>
  <c r="T41" i="44"/>
  <c r="AE23" i="44"/>
  <c r="T24" i="44"/>
  <c r="N75" i="44"/>
  <c r="AC12" i="3" l="1"/>
  <c r="AG57" i="3" s="1"/>
  <c r="T17" i="44"/>
  <c r="T40" i="44"/>
  <c r="T42" i="44"/>
  <c r="T54" i="44"/>
  <c r="T62" i="44"/>
  <c r="T63" i="44"/>
  <c r="T28" i="44"/>
  <c r="T19" i="44"/>
  <c r="T44" i="44"/>
  <c r="T45" i="44"/>
  <c r="T23" i="44"/>
  <c r="T46" i="44"/>
  <c r="T52" i="44"/>
  <c r="T48" i="44"/>
  <c r="T35" i="44"/>
  <c r="T65" i="44"/>
  <c r="T55" i="44"/>
  <c r="T33" i="44"/>
  <c r="T20" i="44"/>
  <c r="T18" i="44"/>
  <c r="T50" i="44"/>
  <c r="T49" i="44"/>
  <c r="T25" i="44"/>
  <c r="T60" i="44"/>
  <c r="T21" i="44"/>
  <c r="T51" i="44"/>
  <c r="T43" i="44"/>
  <c r="T32" i="44"/>
  <c r="T38" i="44"/>
  <c r="T57" i="44"/>
  <c r="T37" i="44"/>
  <c r="T31" i="44"/>
  <c r="T27" i="44"/>
  <c r="T29" i="44"/>
  <c r="T30" i="44"/>
  <c r="T58" i="44"/>
  <c r="T26" i="44"/>
  <c r="V20" i="44"/>
  <c r="J65" i="44"/>
  <c r="H65" i="44"/>
  <c r="X17" i="44" s="1"/>
  <c r="E65" i="44"/>
  <c r="U17" i="44" s="1"/>
  <c r="G65" i="44"/>
  <c r="W17" i="44" s="1"/>
  <c r="K65" i="44"/>
  <c r="AA17" i="44" s="1"/>
  <c r="Y34" i="44"/>
  <c r="Y59" i="44"/>
  <c r="Y19" i="44"/>
  <c r="Y56" i="44"/>
  <c r="Y53" i="44"/>
  <c r="Y65" i="44"/>
  <c r="Y33" i="44"/>
  <c r="Y51" i="44"/>
  <c r="Y60" i="44"/>
  <c r="Y46" i="44"/>
  <c r="Y28" i="44"/>
  <c r="Y27" i="44"/>
  <c r="Y26" i="44"/>
  <c r="Y61" i="44"/>
  <c r="Y24" i="44"/>
  <c r="Y18" i="44"/>
  <c r="Y22" i="44"/>
  <c r="Y23" i="44"/>
  <c r="Y29" i="44"/>
  <c r="Y63" i="44"/>
  <c r="Y41" i="44"/>
  <c r="Y45" i="44"/>
  <c r="Y44" i="44"/>
  <c r="Y36" i="44"/>
  <c r="Y35" i="44"/>
  <c r="AC20" i="3"/>
  <c r="Y50" i="44"/>
  <c r="Y32" i="44"/>
  <c r="Y55" i="44"/>
  <c r="Y43" i="44"/>
  <c r="Y58" i="44"/>
  <c r="Y48" i="44"/>
  <c r="Y37" i="44"/>
  <c r="Y39" i="44"/>
  <c r="Y42" i="44"/>
  <c r="Y40" i="44"/>
  <c r="Y54" i="44"/>
  <c r="Y30" i="44"/>
  <c r="Y25" i="44"/>
  <c r="Y38" i="44"/>
  <c r="Y20" i="44"/>
  <c r="Y52" i="44"/>
  <c r="Y57" i="44"/>
  <c r="Y62" i="44"/>
  <c r="Y21" i="44"/>
  <c r="Y47" i="44"/>
  <c r="Y49" i="44"/>
  <c r="Y31" i="44"/>
  <c r="L65" i="44"/>
  <c r="AB17" i="44" s="1"/>
  <c r="M65" i="44"/>
  <c r="C65" i="44"/>
  <c r="S17" i="44" s="1"/>
  <c r="N17" i="44"/>
  <c r="B65" i="44"/>
  <c r="V53" i="44"/>
  <c r="V27" i="44"/>
  <c r="V18" i="44"/>
  <c r="V34" i="44"/>
  <c r="V21" i="44"/>
  <c r="V55" i="44"/>
  <c r="V33" i="44"/>
  <c r="V60" i="44"/>
  <c r="V47" i="44"/>
  <c r="V30" i="44"/>
  <c r="V65" i="44"/>
  <c r="V59" i="44"/>
  <c r="V62" i="44"/>
  <c r="V37" i="44"/>
  <c r="V41" i="44"/>
  <c r="V39" i="44"/>
  <c r="V36" i="44"/>
  <c r="V61" i="44"/>
  <c r="V24" i="44"/>
  <c r="V45" i="44"/>
  <c r="V58" i="44"/>
  <c r="V23" i="44"/>
  <c r="V19" i="44"/>
  <c r="V52" i="44"/>
  <c r="V22" i="44"/>
  <c r="V38" i="44"/>
  <c r="V44" i="44"/>
  <c r="V46" i="44"/>
  <c r="V63" i="44"/>
  <c r="V42" i="44"/>
  <c r="V48" i="44"/>
  <c r="V29" i="44"/>
  <c r="V31" i="44"/>
  <c r="V54" i="44"/>
  <c r="AC15" i="3"/>
  <c r="V51" i="44"/>
  <c r="V50" i="44"/>
  <c r="V28" i="44"/>
  <c r="V35" i="44"/>
  <c r="V49" i="44"/>
  <c r="V56" i="44"/>
  <c r="V40" i="44"/>
  <c r="V25" i="44"/>
  <c r="V26" i="44"/>
  <c r="V57" i="44"/>
  <c r="V32" i="44"/>
  <c r="V43" i="44"/>
  <c r="Y17" i="44"/>
  <c r="AC36" i="3" l="1"/>
  <c r="AD36" i="3"/>
  <c r="AC39" i="3"/>
  <c r="AD39" i="3"/>
  <c r="AC44" i="3"/>
  <c r="AD44" i="3"/>
  <c r="R60" i="44"/>
  <c r="R41" i="44"/>
  <c r="R48" i="44"/>
  <c r="R57" i="44"/>
  <c r="R34" i="44"/>
  <c r="R36" i="44"/>
  <c r="R55" i="44"/>
  <c r="R46" i="44"/>
  <c r="R24" i="44"/>
  <c r="R47" i="44"/>
  <c r="R23" i="44"/>
  <c r="N65" i="44"/>
  <c r="AD17" i="44" s="1"/>
  <c r="R40" i="44"/>
  <c r="R31" i="44"/>
  <c r="R44" i="44"/>
  <c r="R45" i="44"/>
  <c r="R18" i="44"/>
  <c r="R38" i="44"/>
  <c r="R37" i="44"/>
  <c r="R22" i="44"/>
  <c r="R59" i="44"/>
  <c r="R58" i="44"/>
  <c r="R50" i="44"/>
  <c r="R65" i="44"/>
  <c r="R62" i="44"/>
  <c r="R42" i="44"/>
  <c r="R26" i="44"/>
  <c r="R49" i="44"/>
  <c r="R21" i="44"/>
  <c r="R63" i="44"/>
  <c r="R35" i="44"/>
  <c r="R32" i="44"/>
  <c r="R51" i="44"/>
  <c r="R61" i="44"/>
  <c r="R54" i="44"/>
  <c r="R33" i="44"/>
  <c r="R27" i="44"/>
  <c r="R19" i="44"/>
  <c r="R39" i="44"/>
  <c r="R30" i="44"/>
  <c r="R56" i="44"/>
  <c r="R52" i="44"/>
  <c r="R53" i="44"/>
  <c r="AC10" i="3"/>
  <c r="R43" i="44"/>
  <c r="R29" i="44"/>
  <c r="R28" i="44"/>
  <c r="R25" i="44"/>
  <c r="R20" i="44"/>
  <c r="AC25" i="3"/>
  <c r="AC18" i="44"/>
  <c r="AC27" i="44"/>
  <c r="AC21" i="44"/>
  <c r="AC51" i="44"/>
  <c r="AC31" i="44"/>
  <c r="AC61" i="44"/>
  <c r="AC60" i="44"/>
  <c r="AC40" i="44"/>
  <c r="AC57" i="44"/>
  <c r="AC35" i="44"/>
  <c r="AC65" i="44"/>
  <c r="AC43" i="44"/>
  <c r="AC50" i="44"/>
  <c r="AC28" i="44"/>
  <c r="AC59" i="44"/>
  <c r="AC36" i="44"/>
  <c r="AC33" i="44"/>
  <c r="AC46" i="44"/>
  <c r="AC19" i="44"/>
  <c r="AC41" i="44"/>
  <c r="AC49" i="44"/>
  <c r="AC37" i="44"/>
  <c r="AC42" i="44"/>
  <c r="AC32" i="44"/>
  <c r="AC56" i="44"/>
  <c r="AC38" i="44"/>
  <c r="AC47" i="44"/>
  <c r="AC22" i="44"/>
  <c r="AC63" i="44"/>
  <c r="AC58" i="44"/>
  <c r="AC52" i="44"/>
  <c r="AC24" i="44"/>
  <c r="AC23" i="44"/>
  <c r="AC48" i="44"/>
  <c r="AC54" i="44"/>
  <c r="AC30" i="44"/>
  <c r="AC44" i="44"/>
  <c r="AC55" i="44"/>
  <c r="AC25" i="44"/>
  <c r="AC26" i="44"/>
  <c r="AC29" i="44"/>
  <c r="AC53" i="44"/>
  <c r="AC45" i="44"/>
  <c r="AC62" i="44"/>
  <c r="AC39" i="44"/>
  <c r="AC34" i="44"/>
  <c r="AC20" i="44"/>
  <c r="AC19" i="3"/>
  <c r="AD43" i="3" s="1"/>
  <c r="X26" i="44"/>
  <c r="X30" i="44"/>
  <c r="X24" i="44"/>
  <c r="X33" i="44"/>
  <c r="X50" i="44"/>
  <c r="X62" i="44"/>
  <c r="X28" i="44"/>
  <c r="X31" i="44"/>
  <c r="X27" i="44"/>
  <c r="X19" i="44"/>
  <c r="X18" i="44"/>
  <c r="X40" i="44"/>
  <c r="X34" i="44"/>
  <c r="X35" i="44"/>
  <c r="X21" i="44"/>
  <c r="X46" i="44"/>
  <c r="X53" i="44"/>
  <c r="X48" i="44"/>
  <c r="X39" i="44"/>
  <c r="X54" i="44"/>
  <c r="X58" i="44"/>
  <c r="X43" i="44"/>
  <c r="X51" i="44"/>
  <c r="X59" i="44"/>
  <c r="X36" i="44"/>
  <c r="X22" i="44"/>
  <c r="X29" i="44"/>
  <c r="X42" i="44"/>
  <c r="X37" i="44"/>
  <c r="X44" i="44"/>
  <c r="X47" i="44"/>
  <c r="X57" i="44"/>
  <c r="X60" i="44"/>
  <c r="X55" i="44"/>
  <c r="X41" i="44"/>
  <c r="X61" i="44"/>
  <c r="X45" i="44"/>
  <c r="X49" i="44"/>
  <c r="X23" i="44"/>
  <c r="X52" i="44"/>
  <c r="X56" i="44"/>
  <c r="X63" i="44"/>
  <c r="X38" i="44"/>
  <c r="X65" i="44"/>
  <c r="X20" i="44"/>
  <c r="X32" i="44"/>
  <c r="X25" i="44"/>
  <c r="R17" i="44"/>
  <c r="AC17" i="44"/>
  <c r="W38" i="44"/>
  <c r="W41" i="44"/>
  <c r="W48" i="44"/>
  <c r="W40" i="44"/>
  <c r="W53" i="44"/>
  <c r="W18" i="44"/>
  <c r="W62" i="44"/>
  <c r="W50" i="44"/>
  <c r="W45" i="44"/>
  <c r="W22" i="44"/>
  <c r="W47" i="44"/>
  <c r="W36" i="44"/>
  <c r="W55" i="44"/>
  <c r="W24" i="44"/>
  <c r="W57" i="44"/>
  <c r="W59" i="44"/>
  <c r="W56" i="44"/>
  <c r="W29" i="44"/>
  <c r="W37" i="44"/>
  <c r="W44" i="44"/>
  <c r="W21" i="44"/>
  <c r="W23" i="44"/>
  <c r="W46" i="44"/>
  <c r="W54" i="44"/>
  <c r="W19" i="44"/>
  <c r="W34" i="44"/>
  <c r="W28" i="44"/>
  <c r="W43" i="44"/>
  <c r="W58" i="44"/>
  <c r="W32" i="44"/>
  <c r="W35" i="44"/>
  <c r="W26" i="44"/>
  <c r="W51" i="44"/>
  <c r="W65" i="44"/>
  <c r="W27" i="44"/>
  <c r="W42" i="44"/>
  <c r="W52" i="44"/>
  <c r="W49" i="44"/>
  <c r="W31" i="44"/>
  <c r="AC16" i="3"/>
  <c r="W30" i="44"/>
  <c r="W60" i="44"/>
  <c r="W33" i="44"/>
  <c r="W63" i="44"/>
  <c r="W61" i="44"/>
  <c r="W39" i="44"/>
  <c r="W25" i="44"/>
  <c r="W20" i="44"/>
  <c r="AC21" i="3"/>
  <c r="Z62" i="44"/>
  <c r="Z31" i="44"/>
  <c r="Z63" i="44"/>
  <c r="Z43" i="44"/>
  <c r="Z56" i="44"/>
  <c r="Z21" i="44"/>
  <c r="Z59" i="44"/>
  <c r="Z51" i="44"/>
  <c r="Z18" i="44"/>
  <c r="Z26" i="44"/>
  <c r="Z49" i="44"/>
  <c r="Z47" i="44"/>
  <c r="Z35" i="44"/>
  <c r="Z37" i="44"/>
  <c r="Z27" i="44"/>
  <c r="Z48" i="44"/>
  <c r="Z55" i="44"/>
  <c r="Z40" i="44"/>
  <c r="Z36" i="44"/>
  <c r="Z39" i="44"/>
  <c r="Z23" i="44"/>
  <c r="Z33" i="44"/>
  <c r="Z45" i="44"/>
  <c r="Z42" i="44"/>
  <c r="Z44" i="44"/>
  <c r="Z50" i="44"/>
  <c r="Z22" i="44"/>
  <c r="Z41" i="44"/>
  <c r="Z61" i="44"/>
  <c r="Z19" i="44"/>
  <c r="Z34" i="44"/>
  <c r="Z54" i="44"/>
  <c r="Z30" i="44"/>
  <c r="Z38" i="44"/>
  <c r="Z65" i="44"/>
  <c r="Z24" i="44"/>
  <c r="Z29" i="44"/>
  <c r="Z58" i="44"/>
  <c r="Z46" i="44"/>
  <c r="Z32" i="44"/>
  <c r="Z57" i="44"/>
  <c r="Z52" i="44"/>
  <c r="Z60" i="44"/>
  <c r="Z28" i="44"/>
  <c r="Z25" i="44"/>
  <c r="Z53" i="44"/>
  <c r="Z20" i="44"/>
  <c r="S36" i="44"/>
  <c r="S19" i="44"/>
  <c r="S59" i="44"/>
  <c r="S30" i="44"/>
  <c r="S34" i="44"/>
  <c r="S24" i="44"/>
  <c r="S62" i="44"/>
  <c r="S33" i="44"/>
  <c r="S27" i="44"/>
  <c r="S45" i="44"/>
  <c r="S44" i="44"/>
  <c r="S35" i="44"/>
  <c r="S53" i="44"/>
  <c r="S58" i="44"/>
  <c r="S60" i="44"/>
  <c r="S39" i="44"/>
  <c r="S23" i="44"/>
  <c r="S54" i="44"/>
  <c r="S18" i="44"/>
  <c r="S56" i="44"/>
  <c r="S40" i="44"/>
  <c r="S49" i="44"/>
  <c r="S47" i="44"/>
  <c r="S43" i="44"/>
  <c r="S61" i="44"/>
  <c r="S22" i="44"/>
  <c r="S51" i="44"/>
  <c r="S41" i="44"/>
  <c r="S38" i="44"/>
  <c r="S28" i="44"/>
  <c r="S50" i="44"/>
  <c r="S65" i="44"/>
  <c r="S29" i="44"/>
  <c r="S42" i="44"/>
  <c r="S57" i="44"/>
  <c r="S55" i="44"/>
  <c r="S63" i="44"/>
  <c r="AC11" i="3"/>
  <c r="S21" i="44"/>
  <c r="S52" i="44"/>
  <c r="S46" i="44"/>
  <c r="S37" i="44"/>
  <c r="S48" i="44"/>
  <c r="S26" i="44"/>
  <c r="S31" i="44"/>
  <c r="S32" i="44"/>
  <c r="S25" i="44"/>
  <c r="S20" i="44"/>
  <c r="AC24" i="3"/>
  <c r="AB22" i="44"/>
  <c r="AB44" i="44"/>
  <c r="AB55" i="44"/>
  <c r="AB43" i="44"/>
  <c r="AB59" i="44"/>
  <c r="AB29" i="44"/>
  <c r="AB19" i="44"/>
  <c r="AB27" i="44"/>
  <c r="AB63" i="44"/>
  <c r="AB30" i="44"/>
  <c r="AB41" i="44"/>
  <c r="AB54" i="44"/>
  <c r="AB31" i="44"/>
  <c r="AB56" i="44"/>
  <c r="AB35" i="44"/>
  <c r="AB52" i="44"/>
  <c r="AB65" i="44"/>
  <c r="AB26" i="44"/>
  <c r="AB60" i="44"/>
  <c r="AB38" i="44"/>
  <c r="AB57" i="44"/>
  <c r="AB47" i="44"/>
  <c r="AB49" i="44"/>
  <c r="AB28" i="44"/>
  <c r="AB40" i="44"/>
  <c r="AB62" i="44"/>
  <c r="AB37" i="44"/>
  <c r="AB18" i="44"/>
  <c r="AB24" i="44"/>
  <c r="AB50" i="44"/>
  <c r="AB45" i="44"/>
  <c r="AB51" i="44"/>
  <c r="AB42" i="44"/>
  <c r="AB61" i="44"/>
  <c r="AB46" i="44"/>
  <c r="AB33" i="44"/>
  <c r="AB32" i="44"/>
  <c r="AB39" i="44"/>
  <c r="AB48" i="44"/>
  <c r="AB23" i="44"/>
  <c r="AB36" i="44"/>
  <c r="AB53" i="44"/>
  <c r="AB34" i="44"/>
  <c r="AB21" i="44"/>
  <c r="AB58" i="44"/>
  <c r="AB20" i="44"/>
  <c r="AB25" i="44"/>
  <c r="AA37" i="44"/>
  <c r="AA47" i="44"/>
  <c r="AA52" i="44"/>
  <c r="AA62" i="44"/>
  <c r="AA61" i="44"/>
  <c r="AA53" i="44"/>
  <c r="AA38" i="44"/>
  <c r="AA21" i="44"/>
  <c r="AA28" i="44"/>
  <c r="AA33" i="44"/>
  <c r="AA57" i="44"/>
  <c r="AA48" i="44"/>
  <c r="AA59" i="44"/>
  <c r="AA41" i="44"/>
  <c r="AA18" i="44"/>
  <c r="AA54" i="44"/>
  <c r="AA43" i="44"/>
  <c r="AA19" i="44"/>
  <c r="AA32" i="44"/>
  <c r="AA39" i="44"/>
  <c r="AA63" i="44"/>
  <c r="AA49" i="44"/>
  <c r="AA45" i="44"/>
  <c r="AA34" i="44"/>
  <c r="AA58" i="44"/>
  <c r="AA36" i="44"/>
  <c r="AA24" i="44"/>
  <c r="AA26" i="44"/>
  <c r="AA22" i="44"/>
  <c r="AA65" i="44"/>
  <c r="AA56" i="44"/>
  <c r="AA60" i="44"/>
  <c r="AA42" i="44"/>
  <c r="AA55" i="44"/>
  <c r="AA29" i="44"/>
  <c r="AA27" i="44"/>
  <c r="AA31" i="44"/>
  <c r="AC23" i="3"/>
  <c r="AA30" i="44"/>
  <c r="AA44" i="44"/>
  <c r="AA35" i="44"/>
  <c r="AA50" i="44"/>
  <c r="AA40" i="44"/>
  <c r="AA23" i="44"/>
  <c r="AA46" i="44"/>
  <c r="AA51" i="44"/>
  <c r="AA25" i="44"/>
  <c r="AA20" i="44"/>
  <c r="U52" i="44"/>
  <c r="U24" i="44"/>
  <c r="U19" i="44"/>
  <c r="U55" i="44"/>
  <c r="U35" i="44"/>
  <c r="U27" i="44"/>
  <c r="U45" i="44"/>
  <c r="U33" i="44"/>
  <c r="U26" i="44"/>
  <c r="U31" i="44"/>
  <c r="U28" i="44"/>
  <c r="U29" i="44"/>
  <c r="U57" i="44"/>
  <c r="U32" i="44"/>
  <c r="U18" i="44"/>
  <c r="U44" i="44"/>
  <c r="U54" i="44"/>
  <c r="U34" i="44"/>
  <c r="U58" i="44"/>
  <c r="U49" i="44"/>
  <c r="U22" i="44"/>
  <c r="U59" i="44"/>
  <c r="U41" i="44"/>
  <c r="U46" i="44"/>
  <c r="U56" i="44"/>
  <c r="U60" i="44"/>
  <c r="U30" i="44"/>
  <c r="U42" i="44"/>
  <c r="U39" i="44"/>
  <c r="U50" i="44"/>
  <c r="U62" i="44"/>
  <c r="U43" i="44"/>
  <c r="U38" i="44"/>
  <c r="U53" i="44"/>
  <c r="U36" i="44"/>
  <c r="U21" i="44"/>
  <c r="U37" i="44"/>
  <c r="U61" i="44"/>
  <c r="U23" i="44"/>
  <c r="U47" i="44"/>
  <c r="U48" i="44"/>
  <c r="U40" i="44"/>
  <c r="U63" i="44"/>
  <c r="U65" i="44"/>
  <c r="U51" i="44"/>
  <c r="U25" i="44"/>
  <c r="AC14" i="3"/>
  <c r="AD38" i="3" s="1"/>
  <c r="U20" i="44"/>
  <c r="Z17" i="44"/>
  <c r="AD47" i="3" l="1"/>
  <c r="AD34" i="3"/>
  <c r="AC35" i="3"/>
  <c r="AD35" i="3"/>
  <c r="AC49" i="3"/>
  <c r="AD49" i="3"/>
  <c r="AC48" i="3"/>
  <c r="AD48" i="3"/>
  <c r="AC45" i="3"/>
  <c r="AD45" i="3"/>
  <c r="AC40" i="3"/>
  <c r="AD40" i="3"/>
  <c r="K17" i="32"/>
  <c r="AC34" i="3"/>
  <c r="AC13" i="3"/>
  <c r="AC17" i="3"/>
  <c r="AD41" i="3" s="1"/>
  <c r="AC38" i="3"/>
  <c r="AC22" i="3"/>
  <c r="AC43" i="3"/>
  <c r="AD49" i="44"/>
  <c r="AD50" i="44"/>
  <c r="AD26" i="44"/>
  <c r="AD21" i="44"/>
  <c r="AD58" i="44"/>
  <c r="AD23" i="44"/>
  <c r="O57" i="44"/>
  <c r="O23" i="44"/>
  <c r="AD18" i="44"/>
  <c r="O42" i="44"/>
  <c r="AD30" i="44"/>
  <c r="O45" i="44"/>
  <c r="AD40" i="44"/>
  <c r="O33" i="44"/>
  <c r="O35" i="44"/>
  <c r="O56" i="44"/>
  <c r="O54" i="44"/>
  <c r="AD65" i="44"/>
  <c r="O29" i="44"/>
  <c r="AD32" i="44"/>
  <c r="AD41" i="44"/>
  <c r="O52" i="44"/>
  <c r="AD63" i="44"/>
  <c r="AD57" i="44"/>
  <c r="AD54" i="44"/>
  <c r="O49" i="44"/>
  <c r="O31" i="44"/>
  <c r="O61" i="44"/>
  <c r="AD35" i="44"/>
  <c r="AD43" i="44"/>
  <c r="O21" i="44"/>
  <c r="AD28" i="44"/>
  <c r="O48" i="44"/>
  <c r="AD33" i="44"/>
  <c r="O51" i="44"/>
  <c r="O37" i="44"/>
  <c r="AD27" i="44"/>
  <c r="O30" i="44"/>
  <c r="AD46" i="44"/>
  <c r="AD60" i="44"/>
  <c r="O22" i="44"/>
  <c r="AD38" i="44"/>
  <c r="AD56" i="44"/>
  <c r="AD36" i="44"/>
  <c r="AD52" i="44"/>
  <c r="AD62" i="44"/>
  <c r="O43" i="44"/>
  <c r="O50" i="44"/>
  <c r="O32" i="44"/>
  <c r="O40" i="44"/>
  <c r="O58" i="44"/>
  <c r="O60" i="44"/>
  <c r="AD22" i="44"/>
  <c r="O38" i="44"/>
  <c r="AD55" i="44"/>
  <c r="O46" i="44"/>
  <c r="O18" i="44"/>
  <c r="AD29" i="44"/>
  <c r="O59" i="44"/>
  <c r="AD44" i="44"/>
  <c r="O19" i="44"/>
  <c r="O63" i="44"/>
  <c r="AD47" i="44"/>
  <c r="AD61" i="44"/>
  <c r="O36" i="44"/>
  <c r="O24" i="44"/>
  <c r="AD51" i="44"/>
  <c r="O39" i="44"/>
  <c r="AD59" i="44"/>
  <c r="AD45" i="44"/>
  <c r="AD42" i="44"/>
  <c r="O41" i="44"/>
  <c r="O34" i="44"/>
  <c r="AD53" i="44"/>
  <c r="AD24" i="44"/>
  <c r="AD19" i="44"/>
  <c r="O55" i="44"/>
  <c r="O28" i="44"/>
  <c r="O27" i="44"/>
  <c r="O44" i="44"/>
  <c r="O62" i="44"/>
  <c r="AD37" i="44"/>
  <c r="AD31" i="44"/>
  <c r="O53" i="44"/>
  <c r="AD48" i="44"/>
  <c r="O47" i="44"/>
  <c r="AD39" i="44"/>
  <c r="O26" i="44"/>
  <c r="AD34" i="44"/>
  <c r="AD25" i="44"/>
  <c r="O25" i="44"/>
  <c r="O20" i="44"/>
  <c r="AD20" i="44"/>
  <c r="AC26" i="3"/>
  <c r="AD50" i="3" s="1"/>
  <c r="AC47" i="3"/>
  <c r="O17" i="44"/>
  <c r="J17" i="32" l="1"/>
  <c r="AC37" i="3"/>
  <c r="AD37" i="3"/>
  <c r="AC46" i="3"/>
  <c r="AD46" i="3"/>
  <c r="AC27" i="3"/>
  <c r="AC50" i="3"/>
  <c r="AC18" i="3"/>
  <c r="AC29" i="3" s="1"/>
  <c r="AC41" i="3"/>
  <c r="AD42" i="3" l="1"/>
  <c r="AC51" i="3"/>
  <c r="AD51" i="3"/>
  <c r="AC42" i="3"/>
  <c r="AC53" i="3" l="1"/>
  <c r="AD53" i="3"/>
</calcChain>
</file>

<file path=xl/sharedStrings.xml><?xml version="1.0" encoding="utf-8"?>
<sst xmlns="http://schemas.openxmlformats.org/spreadsheetml/2006/main" count="790" uniqueCount="201">
  <si>
    <t>00/99</t>
  </si>
  <si>
    <t>99/98</t>
  </si>
  <si>
    <t>98/97</t>
  </si>
  <si>
    <t>97/96</t>
  </si>
  <si>
    <t>96/95</t>
  </si>
  <si>
    <t>95/94</t>
  </si>
  <si>
    <t>94/93</t>
  </si>
  <si>
    <t>93/92</t>
  </si>
  <si>
    <t>Gennaio</t>
  </si>
  <si>
    <t>Febbraio</t>
  </si>
  <si>
    <t>Marzo</t>
  </si>
  <si>
    <t>1° trimestre</t>
  </si>
  <si>
    <t>Aprile</t>
  </si>
  <si>
    <t>Maggio</t>
  </si>
  <si>
    <t>Giugno</t>
  </si>
  <si>
    <t>2° trimestre</t>
  </si>
  <si>
    <t>1° semestre</t>
  </si>
  <si>
    <t>Luglio</t>
  </si>
  <si>
    <t>Agosto</t>
  </si>
  <si>
    <t>Settembre</t>
  </si>
  <si>
    <t>3° trimestre</t>
  </si>
  <si>
    <t>Ottobre</t>
  </si>
  <si>
    <t>Novembre</t>
  </si>
  <si>
    <t>Dicembre</t>
  </si>
  <si>
    <t>4° trimestre</t>
  </si>
  <si>
    <t>Anno</t>
  </si>
  <si>
    <t>01/00</t>
  </si>
  <si>
    <t>MARCA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</si>
  <si>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</si>
  <si>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</si>
  <si>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</si>
  <si>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</si>
  <si>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</si>
  <si>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</si>
  <si>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</si>
  <si>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</si>
  <si>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OTTOBRE</t>
  </si>
  <si>
    <t>NOVEMBRE</t>
  </si>
  <si>
    <t>DICEMBRE</t>
  </si>
  <si>
    <t>TOTALE</t>
  </si>
  <si>
    <t>FIAT</t>
  </si>
  <si>
    <t>ALFA ROMEO</t>
  </si>
  <si>
    <t>AUDI</t>
  </si>
  <si>
    <t>BMW</t>
  </si>
  <si>
    <t>CITROEN</t>
  </si>
  <si>
    <t>FORD</t>
  </si>
  <si>
    <t>HONDA</t>
  </si>
  <si>
    <t>HYUNDAI</t>
  </si>
  <si>
    <t>KIA</t>
  </si>
  <si>
    <t>LAND ROVER</t>
  </si>
  <si>
    <t>MAZDA</t>
  </si>
  <si>
    <t>MERCEDES</t>
  </si>
  <si>
    <t>MITSUBISHI</t>
  </si>
  <si>
    <t>NISSAN</t>
  </si>
  <si>
    <t>OPEL</t>
  </si>
  <si>
    <t>PEUGEOT</t>
  </si>
  <si>
    <t>RENAULT</t>
  </si>
  <si>
    <t>SEAT</t>
  </si>
  <si>
    <t>SKODA</t>
  </si>
  <si>
    <t>SMART</t>
  </si>
  <si>
    <t>SUZUKI</t>
  </si>
  <si>
    <t>TOYOTA</t>
  </si>
  <si>
    <t>VOLKSWAGEN</t>
  </si>
  <si>
    <t>VOLVO</t>
  </si>
  <si>
    <t>TOTALE MERCATO</t>
  </si>
  <si>
    <t>MASERATI</t>
  </si>
  <si>
    <t>VAR. %</t>
  </si>
  <si>
    <t>N.</t>
  </si>
  <si>
    <t>MODELLO</t>
  </si>
  <si>
    <t>%</t>
  </si>
  <si>
    <t>ITALIA - IMMATRICOLAZIONI AUTOVETTURE - Andamento mensile</t>
  </si>
  <si>
    <t>ITALY - NEW CAR REGISTRATIONS  - Monthly trend</t>
  </si>
  <si>
    <t>ITALY - NEW CAR REGISTRATIONS</t>
  </si>
  <si>
    <t>ITALY - NEW CAR REGISTRATIONS - Top ten</t>
  </si>
  <si>
    <t xml:space="preserve">ITALIA - IMMATRICOLAZIONI AUTOVETTURE </t>
  </si>
  <si>
    <t>% CHG.</t>
  </si>
  <si>
    <t>Make</t>
  </si>
  <si>
    <t>Model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</si>
  <si>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</si>
  <si>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</si>
  <si>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</si>
  <si>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</si>
  <si>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</si>
  <si>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</si>
  <si>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</si>
  <si>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</si>
  <si>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</si>
  <si>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</si>
  <si>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</si>
  <si>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</si>
  <si>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</si>
  <si>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ITALIA - IMMATRICOLAZIONI  AUTOVETTURE - Top ten</t>
  </si>
  <si>
    <t>SETTEM.</t>
  </si>
  <si>
    <t>02/01</t>
  </si>
  <si>
    <t>JAGUAR</t>
  </si>
  <si>
    <t>MINI</t>
  </si>
  <si>
    <t>03/02</t>
  </si>
  <si>
    <t>2° semestre</t>
  </si>
  <si>
    <t>04/03</t>
  </si>
  <si>
    <t>Dettaglio delle altre marche nazionali - Immatricolazioni</t>
  </si>
  <si>
    <t>05/04</t>
  </si>
  <si>
    <t>06/05</t>
  </si>
  <si>
    <t>07/06</t>
  </si>
  <si>
    <t>08/07</t>
  </si>
  <si>
    <t>ALTRE</t>
  </si>
  <si>
    <t>09/08</t>
  </si>
  <si>
    <t>10/09</t>
  </si>
  <si>
    <t>DACIA</t>
  </si>
  <si>
    <t>PORSCHE</t>
  </si>
  <si>
    <t>SUBARU</t>
  </si>
  <si>
    <t xml:space="preserve"> </t>
  </si>
  <si>
    <r>
      <t>Elaborazioni ANFIA su dati del Ministero dei Trasporti/</t>
    </r>
    <r>
      <rPr>
        <i/>
        <sz val="8"/>
        <rFont val="Trebuchet MS"/>
        <family val="2"/>
      </rPr>
      <t>Prepared by Anfia from the data of Ministry of Transportations</t>
    </r>
  </si>
  <si>
    <t>11/10</t>
  </si>
  <si>
    <t>var.%</t>
  </si>
  <si>
    <t>Associazione Nazionale Filiera Industria Automobilistica</t>
  </si>
  <si>
    <t>JEEP</t>
  </si>
  <si>
    <t>LEXUS</t>
  </si>
  <si>
    <t>a) volumi/units</t>
  </si>
  <si>
    <t>b) quote/share</t>
  </si>
  <si>
    <t>volumi</t>
  </si>
  <si>
    <t>12/11</t>
  </si>
  <si>
    <t>VW Group</t>
  </si>
  <si>
    <t>RENAULT Group</t>
  </si>
  <si>
    <t>TOYOTA Group</t>
  </si>
  <si>
    <t>BMW Group</t>
  </si>
  <si>
    <t>Toyota</t>
  </si>
  <si>
    <t>13/12</t>
  </si>
  <si>
    <t>ministero</t>
  </si>
  <si>
    <t>14/13</t>
  </si>
  <si>
    <t>PANDA</t>
  </si>
  <si>
    <t>YPSILON</t>
  </si>
  <si>
    <t>15/14</t>
  </si>
  <si>
    <t>ITALIA - TRASFERIMENTI DI PROPRIETA'  AUTOVETTURE</t>
  </si>
  <si>
    <t>ITALY - USED CARS: CHANGES IN OWNERSHIP</t>
  </si>
  <si>
    <t xml:space="preserve">dati provvisori /provisional data </t>
  </si>
  <si>
    <t xml:space="preserve">I dati si riferiscono alle certificazioni di  avvenuto trasferimento di proprietà rilasciate dagli uffici della Motorizzazione </t>
  </si>
  <si>
    <r>
      <t>MARCA/</t>
    </r>
    <r>
      <rPr>
        <b/>
        <i/>
        <sz val="10"/>
        <color theme="3"/>
        <rFont val="Trebuchet MS"/>
        <family val="2"/>
      </rPr>
      <t>MAKE</t>
    </r>
  </si>
  <si>
    <r>
      <t>dati provvisori/</t>
    </r>
    <r>
      <rPr>
        <i/>
        <sz val="9"/>
        <color theme="3"/>
        <rFont val="Trebuchet MS"/>
        <family val="2"/>
      </rPr>
      <t>provisional data</t>
    </r>
  </si>
  <si>
    <r>
      <t>Mesi/</t>
    </r>
    <r>
      <rPr>
        <b/>
        <i/>
        <sz val="9"/>
        <color theme="3"/>
        <rFont val="Trebuchet MS"/>
        <family val="2"/>
      </rPr>
      <t>Months</t>
    </r>
  </si>
  <si>
    <r>
      <t>- unità/</t>
    </r>
    <r>
      <rPr>
        <b/>
        <i/>
        <sz val="10"/>
        <color rgb="FFC00000"/>
        <rFont val="Trebuchet MS"/>
        <family val="2"/>
      </rPr>
      <t>units</t>
    </r>
  </si>
  <si>
    <r>
      <t xml:space="preserve">- var. % sull'anno precedente/% </t>
    </r>
    <r>
      <rPr>
        <b/>
        <i/>
        <sz val="10"/>
        <color rgb="FFC00000"/>
        <rFont val="Trebuchet MS"/>
        <family val="2"/>
      </rPr>
      <t>chg  on previous year</t>
    </r>
  </si>
  <si>
    <t>500X</t>
  </si>
  <si>
    <t>16/15</t>
  </si>
  <si>
    <t xml:space="preserve">FIAT </t>
  </si>
  <si>
    <t>17/16</t>
  </si>
  <si>
    <t>TOP 10</t>
  </si>
  <si>
    <t>C3</t>
  </si>
  <si>
    <r>
      <t>dati provvisori</t>
    </r>
    <r>
      <rPr>
        <i/>
        <sz val="9"/>
        <color theme="4" tint="-0.249977111117893"/>
        <rFont val="Trebuchet MS"/>
        <family val="2"/>
      </rPr>
      <t>/provisional data</t>
    </r>
  </si>
  <si>
    <t>18/17</t>
  </si>
  <si>
    <t xml:space="preserve">LANCIA </t>
  </si>
  <si>
    <t>LANCIA</t>
  </si>
  <si>
    <t>ITALIA - IMMATRICOLAZIONI AUTOVETTURE - Andamento mensile per marca nel 2019</t>
  </si>
  <si>
    <t>ITALY - NEW CAR REGISTRATIONS  - Monthly trend by make in 2019</t>
  </si>
  <si>
    <t>19/18</t>
  </si>
  <si>
    <t>TESLA MOTORS</t>
  </si>
  <si>
    <t>20/19</t>
  </si>
  <si>
    <t>YARIS</t>
  </si>
  <si>
    <t>qliksense</t>
  </si>
  <si>
    <t>DS</t>
  </si>
  <si>
    <t>HYUNDAI Group</t>
  </si>
  <si>
    <t xml:space="preserve">TOYOTA </t>
  </si>
  <si>
    <t>JAGUAR LAND ROVER Group</t>
  </si>
  <si>
    <t>DAIMLER Group</t>
  </si>
  <si>
    <t>DR</t>
  </si>
  <si>
    <t>TESLA</t>
  </si>
  <si>
    <t>FERRARI</t>
  </si>
  <si>
    <t>LAMBORGHINI</t>
  </si>
  <si>
    <t>Citroen</t>
  </si>
  <si>
    <t>ITALIA - IMMATRICOLAZIONI AUTOVETTURE - Andamento mensile per marca nel 2021</t>
  </si>
  <si>
    <t>ITALY - NEW CAR REGISTRATIONS  - Monthly trend by make in 2021</t>
  </si>
  <si>
    <t>21/20</t>
  </si>
  <si>
    <t>altre</t>
  </si>
  <si>
    <t>STELLANTIS Group*</t>
  </si>
  <si>
    <t>* Fino al 2020 Alfa Romeo, Fiat, Jeep e Lancia erano conteggiati nel Gruppo FCA, Citroen, DS, Opel e Peugeot nel Gruppo PSA</t>
  </si>
  <si>
    <t>PUMA</t>
  </si>
  <si>
    <t>CHRYSLER</t>
  </si>
  <si>
    <t>SANDERO</t>
  </si>
  <si>
    <t>Fonte: CED - Ministero delle Infrastrutture e della Mobilità sostenibili</t>
  </si>
  <si>
    <t>Elaborazioni ANFIA su dati del Ministero delle Infrastrutture e della Mobilità sostenibili</t>
  </si>
  <si>
    <t>DUSTER</t>
  </si>
  <si>
    <t>www.anfia.it</t>
  </si>
  <si>
    <t>Area Studi e Statistiche: Tel. +39 011 55 46 524</t>
  </si>
  <si>
    <t>Sede di Torino: 10128 - Corso Galileo Ferraris, 61 - Tel. +39 011 55 46 511</t>
  </si>
  <si>
    <t>Sede di Roma: 00144 - Viale Pasteur, 10 - Tel. +39 06 54 22 14 93/4</t>
  </si>
  <si>
    <t>COMUNICATO STAMPA</t>
  </si>
  <si>
    <t>22/21</t>
  </si>
  <si>
    <t>CUPRA</t>
  </si>
  <si>
    <t>ITALIA - IMMATRICOLAZIONI AUTOVETTURE - Andamento mensile per marca nel 2022</t>
  </si>
  <si>
    <t>ITALY - NEW CAR REGISTRATIONS  - Monthly trend by make in 2022</t>
  </si>
  <si>
    <t>COMPASS</t>
  </si>
  <si>
    <t>MARCH</t>
  </si>
  <si>
    <t>GENNAIO/MARZO</t>
  </si>
  <si>
    <t>JANUARY/MARCH</t>
  </si>
  <si>
    <t>MARCH 2022</t>
  </si>
  <si>
    <t>GEN/MAR 2022</t>
  </si>
  <si>
    <t>JAN/MAR 2022</t>
  </si>
  <si>
    <t>I dati  rappresentano le risultanze dell'archivio nazionale dei veicoli al 31/03/2022</t>
  </si>
  <si>
    <r>
      <rPr>
        <sz val="9"/>
        <color theme="3"/>
        <rFont val="Trebuchet MS"/>
        <family val="2"/>
      </rPr>
      <t>dati provvisori al 31/03/2022</t>
    </r>
    <r>
      <rPr>
        <i/>
        <sz val="9"/>
        <color theme="3"/>
        <rFont val="Trebuchet MS"/>
        <family val="2"/>
      </rPr>
      <t xml:space="preserve"> - provisional data as of March 31, 2022</t>
    </r>
  </si>
  <si>
    <t>nel mese di riferimento e rappresentano le risultanze dell'Archivio Nazionale dei Veicoli alla data del 31/03/2022</t>
  </si>
  <si>
    <t>T-ROC</t>
  </si>
  <si>
    <t>MARZO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</si>
</sst>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-&quot;€&quot;\ * #,##0_-;\-&quot;€&quot;\ * #,##0_-;_-&quot;€&quot;\ * &quot;-&quot;_-;_-@_-"/>
    <numFmt numFmtId="165" formatCode="0.0"/>
    <numFmt numFmtId="166" formatCode="#,##0_);\(#,##0\)"/>
    <numFmt numFmtId="167" formatCode="#,##0_ ;\-#,##0\ "/>
    <numFmt numFmtId="168" formatCode="_-* #,##0_-;\-* #,##0_-;_-* &quot;-&quot;??_-;_-@_-"/>
    <numFmt numFmtId="169" formatCode="#,##0.0_ ;\-#,##0.0\ "/>
    <numFmt numFmtId="170" formatCode="_(* #,##0_);_(* \(#,##0\);_(* &quot;-&quot;_);_(@_)"/>
    <numFmt numFmtId="171" formatCode="#,##0.0;[Red]\-#,##0.0"/>
    <numFmt numFmtId="172" formatCode="\+0.0;\-0.0"/>
  </numFmts>
  <fonts count="90">
    <font>
      <sz val="10"/>
      <name val="Gill Sans"/>
    </font>
    <font>
      <sz val="11"/>
      <color theme="1"/>
      <name val="Calibri"/>
      <family val="2"/>
      <scheme val="minor"/>
    </font>
    <font>
      <sz val="10"/>
      <name val="Gill Sans"/>
    </font>
    <font>
      <sz val="12"/>
      <name val="Arial"/>
      <family val="2"/>
    </font>
    <font>
      <sz val="10"/>
      <name val="Arial"/>
      <family val="2"/>
    </font>
    <font>
      <sz val="8"/>
      <name val="Gill Sans"/>
    </font>
    <font>
      <sz val="10"/>
      <name val="Gill Sans"/>
    </font>
    <font>
      <b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i/>
      <sz val="9"/>
      <name val="Trebuchet MS"/>
      <family val="2"/>
    </font>
    <font>
      <sz val="8"/>
      <name val="Trebuchet MS"/>
      <family val="2"/>
    </font>
    <font>
      <i/>
      <sz val="8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i/>
      <sz val="10"/>
      <name val="Trebuchet MS"/>
      <family val="2"/>
    </font>
    <font>
      <sz val="9"/>
      <color indexed="10"/>
      <name val="Trebuchet MS"/>
      <family val="2"/>
    </font>
    <font>
      <sz val="9"/>
      <color indexed="8"/>
      <name val="Trebuchet MS"/>
      <family val="2"/>
    </font>
    <font>
      <i/>
      <sz val="11"/>
      <name val="Trebuchet MS"/>
      <family val="2"/>
    </font>
    <font>
      <b/>
      <sz val="12"/>
      <name val="Trebuchet MS"/>
      <family val="2"/>
    </font>
    <font>
      <sz val="12"/>
      <name val="Trebuchet MS"/>
      <family val="2"/>
    </font>
    <font>
      <b/>
      <sz val="11"/>
      <name val="Trebuchet MS"/>
      <family val="2"/>
    </font>
    <font>
      <sz val="10"/>
      <name val="Arial"/>
      <family val="2"/>
    </font>
    <font>
      <sz val="10"/>
      <color indexed="48"/>
      <name val="Trebuchet MS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62"/>
      <name val="Trebuchet MS"/>
      <family val="2"/>
    </font>
    <font>
      <sz val="9"/>
      <color indexed="10"/>
      <name val="Trebuchet MS"/>
      <family val="2"/>
    </font>
    <font>
      <i/>
      <sz val="9"/>
      <color indexed="10"/>
      <name val="Trebuchet MS"/>
      <family val="2"/>
    </font>
    <font>
      <sz val="9"/>
      <color indexed="8"/>
      <name val="Trebuchet MS"/>
      <family val="2"/>
    </font>
    <font>
      <sz val="9"/>
      <color indexed="9"/>
      <name val="Trebuchet MS"/>
      <family val="2"/>
    </font>
    <font>
      <sz val="11"/>
      <color indexed="8"/>
      <name val="Calibri"/>
      <family val="2"/>
    </font>
    <font>
      <sz val="9"/>
      <color rgb="FFFF0000"/>
      <name val="Trebuchet MS"/>
      <family val="2"/>
    </font>
    <font>
      <sz val="9"/>
      <color theme="0"/>
      <name val="Trebuchet MS"/>
      <family val="2"/>
    </font>
    <font>
      <sz val="10"/>
      <name val="Gill Sans"/>
      <family val="2"/>
    </font>
    <font>
      <sz val="9"/>
      <name val="Barmeno-Regular"/>
    </font>
    <font>
      <sz val="12"/>
      <color indexed="48"/>
      <name val="Barmeno-Regular"/>
    </font>
    <font>
      <sz val="11"/>
      <name val="Trebuchet MS"/>
      <family val="2"/>
    </font>
    <font>
      <b/>
      <sz val="12"/>
      <color theme="3"/>
      <name val="Trebuchet MS"/>
      <family val="2"/>
    </font>
    <font>
      <i/>
      <sz val="12"/>
      <color theme="3"/>
      <name val="Trebuchet MS"/>
      <family val="2"/>
    </font>
    <font>
      <sz val="9"/>
      <color theme="3"/>
      <name val="Trebuchet MS"/>
      <family val="2"/>
    </font>
    <font>
      <sz val="10"/>
      <color theme="3"/>
      <name val="Gill Sans"/>
    </font>
    <font>
      <i/>
      <sz val="10"/>
      <color theme="3"/>
      <name val="Trebuchet MS"/>
      <family val="2"/>
    </font>
    <font>
      <b/>
      <sz val="10"/>
      <color theme="3"/>
      <name val="Trebuchet MS"/>
      <family val="2"/>
    </font>
    <font>
      <b/>
      <i/>
      <sz val="10"/>
      <color theme="3"/>
      <name val="Trebuchet MS"/>
      <family val="2"/>
    </font>
    <font>
      <i/>
      <sz val="9"/>
      <color theme="3"/>
      <name val="Trebuchet MS"/>
      <family val="2"/>
    </font>
    <font>
      <b/>
      <sz val="11"/>
      <color theme="3"/>
      <name val="Trebuchet MS"/>
      <family val="2"/>
    </font>
    <font>
      <sz val="10"/>
      <color theme="3"/>
      <name val="Trebuchet MS"/>
      <family val="2"/>
    </font>
    <font>
      <b/>
      <sz val="9"/>
      <color theme="3"/>
      <name val="Trebuchet MS"/>
      <family val="2"/>
    </font>
    <font>
      <b/>
      <i/>
      <sz val="9"/>
      <color theme="3"/>
      <name val="Trebuchet MS"/>
      <family val="2"/>
    </font>
    <font>
      <b/>
      <sz val="11"/>
      <color rgb="FFC00000"/>
      <name val="Trebuchet MS"/>
      <family val="2"/>
    </font>
    <font>
      <b/>
      <i/>
      <sz val="10"/>
      <color rgb="FFC00000"/>
      <name val="Trebuchet MS"/>
      <family val="2"/>
    </font>
    <font>
      <i/>
      <sz val="11"/>
      <color theme="3"/>
      <name val="Trebuchet MS"/>
      <family val="2"/>
    </font>
    <font>
      <b/>
      <sz val="10"/>
      <color rgb="FFC00000"/>
      <name val="Trebuchet MS"/>
      <family val="2"/>
    </font>
    <font>
      <sz val="9"/>
      <name val="Trebuchet MS"/>
      <family val="2"/>
    </font>
    <font>
      <sz val="11"/>
      <color indexed="8"/>
      <name val="Calibri"/>
      <family val="2"/>
    </font>
    <font>
      <sz val="10"/>
      <name val="Gill Sans"/>
    </font>
    <font>
      <b/>
      <sz val="12"/>
      <color theme="3"/>
      <name val="Trebuchet MS"/>
      <family val="2"/>
    </font>
    <font>
      <b/>
      <sz val="12"/>
      <color indexed="48"/>
      <name val="Trebuchet MS"/>
      <family val="2"/>
    </font>
    <font>
      <i/>
      <sz val="12"/>
      <color theme="3"/>
      <name val="Trebuchet MS"/>
      <family val="2"/>
    </font>
    <font>
      <i/>
      <sz val="9"/>
      <name val="Trebuchet MS"/>
      <family val="2"/>
    </font>
    <font>
      <b/>
      <i/>
      <sz val="10"/>
      <color theme="3"/>
      <name val="Trebuchet MS"/>
      <family val="2"/>
    </font>
    <font>
      <sz val="8"/>
      <name val="Trebuchet MS"/>
      <family val="2"/>
    </font>
    <font>
      <b/>
      <sz val="8"/>
      <color indexed="48"/>
      <name val="Barmeno-Regular"/>
    </font>
    <font>
      <sz val="9"/>
      <name val="Gill Sans"/>
      <family val="2"/>
    </font>
    <font>
      <sz val="8"/>
      <color indexed="48"/>
      <name val="Barmeno-Regular"/>
    </font>
    <font>
      <sz val="7.5"/>
      <name val="Gill Sans"/>
      <family val="2"/>
    </font>
    <font>
      <sz val="9"/>
      <color theme="4" tint="-0.249977111117893"/>
      <name val="Trebuchet MS"/>
      <family val="2"/>
    </font>
    <font>
      <i/>
      <sz val="9"/>
      <color theme="4" tint="-0.249977111117893"/>
      <name val="Trebuchet MS"/>
      <family val="2"/>
    </font>
    <font>
      <b/>
      <sz val="8"/>
      <name val="Trebuchet MS"/>
      <family val="2"/>
    </font>
    <font>
      <u/>
      <sz val="9"/>
      <name val="Trebuchet MS"/>
      <family val="2"/>
    </font>
    <font>
      <sz val="9"/>
      <color theme="5"/>
      <name val="Trebuchet MS"/>
      <family val="2"/>
    </font>
    <font>
      <sz val="12"/>
      <color rgb="FFFF0000"/>
      <name val="Trebuchet MS"/>
      <family val="2"/>
    </font>
    <font>
      <sz val="10"/>
      <color rgb="FFFF0000"/>
      <name val="Trebuchet MS"/>
      <family val="2"/>
    </font>
    <font>
      <b/>
      <i/>
      <sz val="9"/>
      <color rgb="FFFF0000"/>
      <name val="Trebuchet MS"/>
      <family val="2"/>
    </font>
    <font>
      <i/>
      <sz val="9"/>
      <color rgb="FFFF0000"/>
      <name val="Trebuchet MS"/>
      <family val="2"/>
    </font>
    <font>
      <sz val="8"/>
      <color theme="1" tint="4.9989318521683403E-2"/>
      <name val="Trebuchet MS"/>
      <family val="2"/>
    </font>
    <font>
      <i/>
      <sz val="8"/>
      <color theme="1" tint="4.9989318521683403E-2"/>
      <name val="Trebuchet MS"/>
      <family val="2"/>
    </font>
    <font>
      <sz val="9"/>
      <color theme="1" tint="4.9989318521683403E-2"/>
      <name val="Trebuchet MS"/>
      <family val="2"/>
    </font>
    <font>
      <sz val="9"/>
      <color theme="1"/>
      <name val="Trebuchet MS"/>
      <family val="2"/>
    </font>
    <font>
      <b/>
      <sz val="8"/>
      <color theme="1"/>
      <name val="Trebuchet MS"/>
      <family val="2"/>
    </font>
    <font>
      <sz val="12"/>
      <color theme="0"/>
      <name val="Trebuchet MS"/>
      <family val="2"/>
    </font>
    <font>
      <sz val="10"/>
      <color theme="0"/>
      <name val="Trebuchet MS"/>
      <family val="2"/>
    </font>
    <font>
      <i/>
      <sz val="9"/>
      <color theme="0"/>
      <name val="Trebuchet MS"/>
      <family val="2"/>
    </font>
    <font>
      <b/>
      <i/>
      <sz val="9"/>
      <color theme="0"/>
      <name val="Trebuchet MS"/>
      <family val="2"/>
    </font>
    <font>
      <b/>
      <i/>
      <sz val="8"/>
      <name val="Trebuchet MS"/>
      <family val="2"/>
    </font>
    <font>
      <sz val="11"/>
      <color theme="0"/>
      <name val="Trebuchet MS"/>
      <family val="2"/>
    </font>
    <font>
      <b/>
      <sz val="8"/>
      <color theme="3"/>
      <name val="Barmeno-Regular"/>
    </font>
    <font>
      <sz val="8"/>
      <color theme="3"/>
      <name val="Barmeno-Regula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gray125">
        <fgColor indexed="9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0" fontId="24" fillId="0" borderId="0" applyFont="0" applyFill="0" applyBorder="0" applyAlignment="0" applyProtection="0"/>
    <xf numFmtId="41" fontId="6" fillId="0" borderId="0" applyFont="0" applyFill="0" applyBorder="0" applyAlignment="0" applyProtection="0"/>
    <xf numFmtId="170" fontId="25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2" fillId="0" borderId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3" fillId="0" borderId="0"/>
    <xf numFmtId="164" fontId="4" fillId="0" borderId="0" applyFont="0" applyFill="0" applyBorder="0" applyAlignment="0" applyProtection="0"/>
    <xf numFmtId="0" fontId="1" fillId="0" borderId="0"/>
    <xf numFmtId="43" fontId="32" fillId="0" borderId="0" applyFont="0" applyFill="0" applyBorder="0" applyAlignment="0" applyProtection="0"/>
    <xf numFmtId="0" fontId="35" fillId="0" borderId="0"/>
    <xf numFmtId="43" fontId="32" fillId="0" borderId="0" applyFont="0" applyFill="0" applyBorder="0" applyAlignment="0" applyProtection="0"/>
    <xf numFmtId="0" fontId="2" fillId="0" borderId="0"/>
  </cellStyleXfs>
  <cellXfs count="400">
    <xf numFmtId="0" fontId="0" fillId="0" borderId="0" xfId="0"/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4" applyFont="1" applyAlignment="1">
      <alignment horizontal="left"/>
    </xf>
    <xf numFmtId="41" fontId="8" fillId="0" borderId="0" xfId="6" applyFont="1"/>
    <xf numFmtId="0" fontId="9" fillId="0" borderId="0" xfId="0" applyFont="1" applyAlignment="1">
      <alignment horizontal="left"/>
    </xf>
    <xf numFmtId="0" fontId="17" fillId="0" borderId="0" xfId="14" applyFont="1" applyAlignment="1" applyProtection="1">
      <alignment horizontal="left"/>
      <protection locked="0"/>
    </xf>
    <xf numFmtId="41" fontId="17" fillId="0" borderId="0" xfId="6" applyFont="1"/>
    <xf numFmtId="0" fontId="14" fillId="0" borderId="0" xfId="0" applyFont="1"/>
    <xf numFmtId="0" fontId="8" fillId="0" borderId="0" xfId="0" applyFont="1" applyAlignment="1">
      <alignment horizontal="centerContinuous"/>
    </xf>
    <xf numFmtId="0" fontId="8" fillId="0" borderId="0" xfId="0" applyFont="1"/>
    <xf numFmtId="0" fontId="7" fillId="0" borderId="0" xfId="0" applyFont="1" applyAlignment="1">
      <alignment horizontal="centerContinuous"/>
    </xf>
    <xf numFmtId="0" fontId="8" fillId="0" borderId="1" xfId="0" applyFont="1" applyBorder="1"/>
    <xf numFmtId="38" fontId="8" fillId="0" borderId="7" xfId="1" applyNumberFormat="1" applyFont="1" applyBorder="1"/>
    <xf numFmtId="38" fontId="8" fillId="0" borderId="8" xfId="1" applyNumberFormat="1" applyFont="1" applyBorder="1"/>
    <xf numFmtId="0" fontId="8" fillId="0" borderId="9" xfId="0" applyFont="1" applyBorder="1"/>
    <xf numFmtId="38" fontId="8" fillId="0" borderId="10" xfId="1" applyNumberFormat="1" applyFont="1" applyBorder="1" applyAlignment="1">
      <alignment horizontal="right"/>
    </xf>
    <xf numFmtId="38" fontId="8" fillId="0" borderId="11" xfId="1" applyNumberFormat="1" applyFont="1" applyBorder="1"/>
    <xf numFmtId="38" fontId="8" fillId="0" borderId="11" xfId="1" applyNumberFormat="1" applyFont="1" applyBorder="1" applyAlignment="1">
      <alignment horizontal="right"/>
    </xf>
    <xf numFmtId="38" fontId="8" fillId="0" borderId="12" xfId="1" applyNumberFormat="1" applyFont="1" applyBorder="1"/>
    <xf numFmtId="38" fontId="8" fillId="0" borderId="12" xfId="1" applyNumberFormat="1" applyFont="1" applyBorder="1" applyAlignment="1">
      <alignment horizontal="right"/>
    </xf>
    <xf numFmtId="0" fontId="10" fillId="0" borderId="2" xfId="0" applyFont="1" applyBorder="1"/>
    <xf numFmtId="38" fontId="10" fillId="0" borderId="3" xfId="1" applyNumberFormat="1" applyFont="1" applyBorder="1" applyAlignment="1">
      <alignment horizontal="right"/>
    </xf>
    <xf numFmtId="38" fontId="8" fillId="0" borderId="8" xfId="1" applyNumberFormat="1" applyFont="1" applyBorder="1" applyAlignment="1">
      <alignment horizontal="right"/>
    </xf>
    <xf numFmtId="38" fontId="8" fillId="0" borderId="7" xfId="1" applyNumberFormat="1" applyFont="1" applyBorder="1" applyAlignment="1">
      <alignment horizontal="right"/>
    </xf>
    <xf numFmtId="38" fontId="8" fillId="2" borderId="10" xfId="1" applyNumberFormat="1" applyFont="1" applyFill="1" applyBorder="1" applyAlignment="1">
      <alignment horizontal="right"/>
    </xf>
    <xf numFmtId="0" fontId="8" fillId="0" borderId="13" xfId="0" applyFont="1" applyBorder="1"/>
    <xf numFmtId="38" fontId="8" fillId="0" borderId="14" xfId="1" applyNumberFormat="1" applyFont="1" applyBorder="1"/>
    <xf numFmtId="0" fontId="8" fillId="0" borderId="15" xfId="0" applyFont="1" applyBorder="1"/>
    <xf numFmtId="38" fontId="8" fillId="0" borderId="16" xfId="1" applyNumberFormat="1" applyFont="1" applyBorder="1" applyAlignment="1">
      <alignment horizontal="right"/>
    </xf>
    <xf numFmtId="38" fontId="8" fillId="0" borderId="10" xfId="1" applyNumberFormat="1" applyFont="1" applyBorder="1"/>
    <xf numFmtId="0" fontId="10" fillId="0" borderId="17" xfId="0" applyFont="1" applyBorder="1"/>
    <xf numFmtId="38" fontId="10" fillId="0" borderId="12" xfId="1" applyNumberFormat="1" applyFont="1" applyBorder="1" applyAlignment="1">
      <alignment horizontal="right"/>
    </xf>
    <xf numFmtId="38" fontId="8" fillId="0" borderId="0" xfId="1" applyNumberFormat="1" applyFont="1" applyAlignment="1">
      <alignment horizontal="right"/>
    </xf>
    <xf numFmtId="0" fontId="10" fillId="0" borderId="3" xfId="0" applyFont="1" applyBorder="1"/>
    <xf numFmtId="38" fontId="10" fillId="0" borderId="4" xfId="1" applyNumberFormat="1" applyFont="1" applyBorder="1" applyAlignment="1">
      <alignment horizontal="right"/>
    </xf>
    <xf numFmtId="0" fontId="10" fillId="0" borderId="0" xfId="0" applyFont="1"/>
    <xf numFmtId="38" fontId="10" fillId="0" borderId="0" xfId="1" applyNumberFormat="1" applyFont="1" applyAlignment="1">
      <alignment horizontal="right"/>
    </xf>
    <xf numFmtId="38" fontId="8" fillId="0" borderId="0" xfId="0" applyNumberFormat="1" applyFont="1"/>
    <xf numFmtId="0" fontId="8" fillId="0" borderId="5" xfId="0" applyFont="1" applyBorder="1"/>
    <xf numFmtId="0" fontId="8" fillId="0" borderId="18" xfId="0" applyFont="1" applyBorder="1"/>
    <xf numFmtId="165" fontId="8" fillId="0" borderId="14" xfId="1" applyNumberFormat="1" applyFont="1" applyBorder="1"/>
    <xf numFmtId="165" fontId="8" fillId="0" borderId="14" xfId="1" applyNumberFormat="1" applyFont="1" applyBorder="1" applyAlignment="1">
      <alignment horizontal="right"/>
    </xf>
    <xf numFmtId="0" fontId="8" fillId="0" borderId="19" xfId="0" applyFont="1" applyBorder="1"/>
    <xf numFmtId="165" fontId="8" fillId="0" borderId="7" xfId="1" applyNumberFormat="1" applyFont="1" applyBorder="1" applyAlignment="1">
      <alignment horizontal="right"/>
    </xf>
    <xf numFmtId="165" fontId="8" fillId="0" borderId="7" xfId="1" applyNumberFormat="1" applyFont="1" applyBorder="1"/>
    <xf numFmtId="165" fontId="8" fillId="0" borderId="10" xfId="1" applyNumberFormat="1" applyFont="1" applyBorder="1" applyAlignment="1">
      <alignment horizontal="right"/>
    </xf>
    <xf numFmtId="165" fontId="8" fillId="0" borderId="10" xfId="0" applyNumberFormat="1" applyFont="1" applyBorder="1" applyAlignment="1">
      <alignment horizontal="right"/>
    </xf>
    <xf numFmtId="2" fontId="8" fillId="0" borderId="7" xfId="1" applyNumberFormat="1" applyFont="1" applyBorder="1" applyAlignment="1">
      <alignment horizontal="right"/>
    </xf>
    <xf numFmtId="0" fontId="10" fillId="0" borderId="4" xfId="0" applyFont="1" applyBorder="1"/>
    <xf numFmtId="165" fontId="10" fillId="0" borderId="3" xfId="1" applyNumberFormat="1" applyFont="1" applyBorder="1" applyAlignment="1">
      <alignment horizontal="right"/>
    </xf>
    <xf numFmtId="165" fontId="10" fillId="0" borderId="3" xfId="0" applyNumberFormat="1" applyFont="1" applyBorder="1" applyAlignment="1">
      <alignment horizontal="right"/>
    </xf>
    <xf numFmtId="165" fontId="8" fillId="0" borderId="6" xfId="1" applyNumberFormat="1" applyFont="1" applyBorder="1"/>
    <xf numFmtId="165" fontId="8" fillId="0" borderId="8" xfId="1" applyNumberFormat="1" applyFont="1" applyBorder="1"/>
    <xf numFmtId="165" fontId="8" fillId="0" borderId="6" xfId="0" applyNumberFormat="1" applyFont="1" applyBorder="1" applyAlignment="1">
      <alignment horizontal="right"/>
    </xf>
    <xf numFmtId="165" fontId="8" fillId="0" borderId="11" xfId="1" applyNumberFormat="1" applyFont="1" applyBorder="1"/>
    <xf numFmtId="165" fontId="8" fillId="0" borderId="11" xfId="0" applyNumberFormat="1" applyFont="1" applyBorder="1" applyAlignment="1">
      <alignment horizontal="right"/>
    </xf>
    <xf numFmtId="165" fontId="8" fillId="0" borderId="12" xfId="1" applyNumberFormat="1" applyFont="1" applyBorder="1"/>
    <xf numFmtId="165" fontId="8" fillId="0" borderId="8" xfId="0" applyNumberFormat="1" applyFont="1" applyBorder="1" applyAlignment="1">
      <alignment horizontal="right"/>
    </xf>
    <xf numFmtId="165" fontId="10" fillId="0" borderId="3" xfId="1" applyNumberFormat="1" applyFont="1" applyBorder="1"/>
    <xf numFmtId="165" fontId="7" fillId="0" borderId="3" xfId="1" applyNumberFormat="1" applyFont="1" applyBorder="1" applyAlignment="1">
      <alignment horizontal="right"/>
    </xf>
    <xf numFmtId="0" fontId="9" fillId="0" borderId="0" xfId="0" applyFont="1"/>
    <xf numFmtId="165" fontId="8" fillId="0" borderId="6" xfId="1" applyNumberFormat="1" applyFont="1" applyBorder="1" applyAlignment="1">
      <alignment horizontal="right"/>
    </xf>
    <xf numFmtId="165" fontId="8" fillId="0" borderId="10" xfId="1" applyNumberFormat="1" applyFont="1" applyBorder="1"/>
    <xf numFmtId="165" fontId="10" fillId="0" borderId="8" xfId="0" applyNumberFormat="1" applyFont="1" applyBorder="1" applyAlignment="1">
      <alignment horizontal="right"/>
    </xf>
    <xf numFmtId="0" fontId="8" fillId="0" borderId="20" xfId="0" applyFont="1" applyBorder="1"/>
    <xf numFmtId="165" fontId="8" fillId="0" borderId="11" xfId="1" applyNumberFormat="1" applyFont="1" applyBorder="1" applyAlignment="1">
      <alignment horizontal="right"/>
    </xf>
    <xf numFmtId="165" fontId="10" fillId="0" borderId="11" xfId="0" applyNumberFormat="1" applyFont="1" applyBorder="1" applyAlignment="1">
      <alignment horizontal="right"/>
    </xf>
    <xf numFmtId="0" fontId="8" fillId="0" borderId="21" xfId="0" applyFont="1" applyBorder="1"/>
    <xf numFmtId="165" fontId="8" fillId="0" borderId="16" xfId="0" applyNumberFormat="1" applyFont="1" applyBorder="1" applyAlignment="1">
      <alignment horizontal="right"/>
    </xf>
    <xf numFmtId="165" fontId="8" fillId="0" borderId="12" xfId="0" applyNumberFormat="1" applyFont="1" applyBorder="1" applyAlignment="1">
      <alignment horizontal="right"/>
    </xf>
    <xf numFmtId="0" fontId="10" fillId="0" borderId="22" xfId="0" applyFont="1" applyBorder="1"/>
    <xf numFmtId="165" fontId="8" fillId="0" borderId="7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165" fontId="8" fillId="0" borderId="0" xfId="0" applyNumberFormat="1" applyFont="1"/>
    <xf numFmtId="3" fontId="8" fillId="0" borderId="0" xfId="0" applyNumberFormat="1" applyFont="1"/>
    <xf numFmtId="2" fontId="8" fillId="0" borderId="7" xfId="0" applyNumberFormat="1" applyFont="1" applyBorder="1"/>
    <xf numFmtId="0" fontId="7" fillId="0" borderId="0" xfId="0" applyFont="1"/>
    <xf numFmtId="3" fontId="7" fillId="0" borderId="0" xfId="0" applyNumberFormat="1" applyFont="1"/>
    <xf numFmtId="0" fontId="20" fillId="0" borderId="0" xfId="0" applyFont="1" applyAlignment="1">
      <alignment horizontal="centerContinuous"/>
    </xf>
    <xf numFmtId="0" fontId="20" fillId="0" borderId="0" xfId="0" applyFont="1"/>
    <xf numFmtId="0" fontId="19" fillId="0" borderId="0" xfId="0" applyFont="1"/>
    <xf numFmtId="0" fontId="14" fillId="0" borderId="1" xfId="14" applyFont="1" applyBorder="1" applyAlignment="1">
      <alignment horizontal="center"/>
    </xf>
    <xf numFmtId="49" fontId="14" fillId="0" borderId="0" xfId="6" applyNumberFormat="1" applyFont="1" applyAlignment="1" applyProtection="1">
      <alignment horizontal="left"/>
      <protection locked="0"/>
    </xf>
    <xf numFmtId="49" fontId="14" fillId="0" borderId="0" xfId="6" applyNumberFormat="1" applyFont="1" applyAlignment="1">
      <alignment horizontal="left"/>
    </xf>
    <xf numFmtId="0" fontId="14" fillId="0" borderId="1" xfId="14" quotePrefix="1" applyFont="1" applyBorder="1" applyAlignment="1">
      <alignment horizontal="center"/>
    </xf>
    <xf numFmtId="0" fontId="14" fillId="0" borderId="15" xfId="14" applyFont="1" applyBorder="1" applyAlignment="1">
      <alignment horizontal="center"/>
    </xf>
    <xf numFmtId="38" fontId="8" fillId="2" borderId="11" xfId="1" applyNumberFormat="1" applyFont="1" applyFill="1" applyBorder="1"/>
    <xf numFmtId="165" fontId="8" fillId="2" borderId="14" xfId="1" applyNumberFormat="1" applyFont="1" applyFill="1" applyBorder="1" applyAlignment="1">
      <alignment horizontal="right"/>
    </xf>
    <xf numFmtId="0" fontId="21" fillId="0" borderId="0" xfId="0" applyFont="1"/>
    <xf numFmtId="17" fontId="18" fillId="0" borderId="0" xfId="0" applyNumberFormat="1" applyFont="1"/>
    <xf numFmtId="0" fontId="14" fillId="0" borderId="0" xfId="15" applyFont="1" applyAlignment="1">
      <alignment horizontal="left"/>
    </xf>
    <xf numFmtId="0" fontId="14" fillId="0" borderId="0" xfId="15" applyFont="1" applyAlignment="1" applyProtection="1">
      <alignment horizontal="left"/>
      <protection locked="0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left" indent="1"/>
    </xf>
    <xf numFmtId="0" fontId="27" fillId="0" borderId="0" xfId="0" applyFont="1" applyAlignment="1">
      <alignment horizontal="left"/>
    </xf>
    <xf numFmtId="0" fontId="28" fillId="0" borderId="0" xfId="0" applyFont="1"/>
    <xf numFmtId="0" fontId="29" fillId="0" borderId="0" xfId="0" applyFont="1"/>
    <xf numFmtId="3" fontId="0" fillId="0" borderId="0" xfId="0" applyNumberFormat="1"/>
    <xf numFmtId="0" fontId="26" fillId="0" borderId="0" xfId="0" applyFont="1"/>
    <xf numFmtId="0" fontId="31" fillId="0" borderId="0" xfId="0" applyFont="1"/>
    <xf numFmtId="0" fontId="16" fillId="0" borderId="0" xfId="0" applyFont="1"/>
    <xf numFmtId="3" fontId="8" fillId="0" borderId="7" xfId="0" applyNumberFormat="1" applyFont="1" applyBorder="1"/>
    <xf numFmtId="167" fontId="10" fillId="0" borderId="6" xfId="0" applyNumberFormat="1" applyFont="1" applyBorder="1" applyAlignment="1">
      <alignment horizontal="right"/>
    </xf>
    <xf numFmtId="167" fontId="8" fillId="0" borderId="3" xfId="0" applyNumberFormat="1" applyFont="1" applyBorder="1"/>
    <xf numFmtId="169" fontId="8" fillId="0" borderId="7" xfId="1" applyNumberFormat="1" applyFont="1" applyBorder="1" applyAlignment="1">
      <alignment horizontal="right"/>
    </xf>
    <xf numFmtId="0" fontId="16" fillId="2" borderId="0" xfId="0" applyFont="1" applyFill="1"/>
    <xf numFmtId="0" fontId="33" fillId="0" borderId="0" xfId="0" applyFont="1"/>
    <xf numFmtId="0" fontId="33" fillId="2" borderId="0" xfId="0" applyFont="1" applyFill="1"/>
    <xf numFmtId="0" fontId="34" fillId="2" borderId="0" xfId="0" applyFont="1" applyFill="1"/>
    <xf numFmtId="0" fontId="8" fillId="3" borderId="0" xfId="0" applyFont="1" applyFill="1"/>
    <xf numFmtId="0" fontId="0" fillId="4" borderId="0" xfId="0" applyFill="1"/>
    <xf numFmtId="0" fontId="8" fillId="4" borderId="0" xfId="0" applyFont="1" applyFill="1"/>
    <xf numFmtId="3" fontId="7" fillId="4" borderId="3" xfId="0" applyNumberFormat="1" applyFont="1" applyFill="1" applyBorder="1"/>
    <xf numFmtId="169" fontId="8" fillId="4" borderId="3" xfId="1" applyNumberFormat="1" applyFont="1" applyFill="1" applyBorder="1"/>
    <xf numFmtId="0" fontId="8" fillId="4" borderId="0" xfId="0" applyFont="1" applyFill="1" applyAlignment="1">
      <alignment horizontal="left" indent="1"/>
    </xf>
    <xf numFmtId="3" fontId="0" fillId="4" borderId="0" xfId="0" applyNumberFormat="1" applyFill="1"/>
    <xf numFmtId="3" fontId="8" fillId="4" borderId="0" xfId="0" applyNumberFormat="1" applyFont="1" applyFill="1"/>
    <xf numFmtId="169" fontId="8" fillId="4" borderId="5" xfId="1" applyNumberFormat="1" applyFont="1" applyFill="1" applyBorder="1"/>
    <xf numFmtId="0" fontId="7" fillId="4" borderId="3" xfId="0" applyFont="1" applyFill="1" applyBorder="1" applyAlignment="1">
      <alignment horizontal="left" indent="1"/>
    </xf>
    <xf numFmtId="0" fontId="11" fillId="4" borderId="0" xfId="16" applyFont="1" applyFill="1" applyAlignment="1">
      <alignment horizontal="left"/>
    </xf>
    <xf numFmtId="166" fontId="7" fillId="4" borderId="0" xfId="16" applyNumberFormat="1" applyFont="1" applyFill="1"/>
    <xf numFmtId="165" fontId="10" fillId="4" borderId="0" xfId="16" applyNumberFormat="1" applyFont="1" applyFill="1"/>
    <xf numFmtId="0" fontId="8" fillId="4" borderId="0" xfId="16" applyFont="1" applyFill="1"/>
    <xf numFmtId="167" fontId="8" fillId="4" borderId="0" xfId="0" applyNumberFormat="1" applyFont="1" applyFill="1"/>
    <xf numFmtId="0" fontId="34" fillId="0" borderId="0" xfId="0" applyFont="1"/>
    <xf numFmtId="167" fontId="8" fillId="3" borderId="3" xfId="0" applyNumberFormat="1" applyFont="1" applyFill="1" applyBorder="1"/>
    <xf numFmtId="0" fontId="8" fillId="5" borderId="0" xfId="0" applyFont="1" applyFill="1"/>
    <xf numFmtId="167" fontId="8" fillId="5" borderId="3" xfId="0" applyNumberFormat="1" applyFont="1" applyFill="1" applyBorder="1"/>
    <xf numFmtId="0" fontId="36" fillId="0" borderId="0" xfId="0" applyFont="1"/>
    <xf numFmtId="0" fontId="23" fillId="0" borderId="0" xfId="0" applyFont="1"/>
    <xf numFmtId="0" fontId="37" fillId="0" borderId="0" xfId="0" applyFont="1"/>
    <xf numFmtId="0" fontId="18" fillId="0" borderId="0" xfId="0" applyFont="1"/>
    <xf numFmtId="0" fontId="38" fillId="0" borderId="0" xfId="16" applyFont="1" applyAlignment="1">
      <alignment horizontal="centerContinuous"/>
    </xf>
    <xf numFmtId="0" fontId="38" fillId="0" borderId="0" xfId="0" applyFont="1"/>
    <xf numFmtId="0" fontId="38" fillId="0" borderId="0" xfId="16" applyFont="1"/>
    <xf numFmtId="0" fontId="15" fillId="0" borderId="0" xfId="16" applyFont="1" applyAlignment="1">
      <alignment horizontal="left"/>
    </xf>
    <xf numFmtId="0" fontId="14" fillId="0" borderId="7" xfId="16" applyFont="1" applyBorder="1" applyAlignment="1">
      <alignment horizontal="left" indent="1"/>
    </xf>
    <xf numFmtId="166" fontId="14" fillId="0" borderId="7" xfId="16" applyNumberFormat="1" applyFont="1" applyBorder="1"/>
    <xf numFmtId="2" fontId="14" fillId="0" borderId="7" xfId="0" applyNumberFormat="1" applyFont="1" applyBorder="1" applyAlignment="1">
      <alignment horizontal="right"/>
    </xf>
    <xf numFmtId="166" fontId="14" fillId="0" borderId="1" xfId="16" applyNumberFormat="1" applyFont="1" applyBorder="1"/>
    <xf numFmtId="41" fontId="14" fillId="0" borderId="7" xfId="2" applyFont="1" applyBorder="1" applyAlignment="1">
      <alignment horizontal="right"/>
    </xf>
    <xf numFmtId="168" fontId="14" fillId="0" borderId="1" xfId="1" applyNumberFormat="1" applyFont="1" applyBorder="1"/>
    <xf numFmtId="2" fontId="14" fillId="0" borderId="18" xfId="0" applyNumberFormat="1" applyFont="1" applyBorder="1"/>
    <xf numFmtId="0" fontId="13" fillId="6" borderId="3" xfId="16" applyFont="1" applyFill="1" applyBorder="1" applyAlignment="1">
      <alignment horizontal="left" indent="1"/>
    </xf>
    <xf numFmtId="2" fontId="14" fillId="0" borderId="0" xfId="0" applyNumberFormat="1" applyFont="1"/>
    <xf numFmtId="0" fontId="39" fillId="0" borderId="0" xfId="0" applyFont="1"/>
    <xf numFmtId="0" fontId="11" fillId="0" borderId="0" xfId="0" applyFont="1" applyAlignment="1">
      <alignment horizontal="left"/>
    </xf>
    <xf numFmtId="0" fontId="44" fillId="7" borderId="6" xfId="16" applyFont="1" applyFill="1" applyBorder="1" applyAlignment="1">
      <alignment horizontal="center"/>
    </xf>
    <xf numFmtId="0" fontId="45" fillId="7" borderId="7" xfId="16" applyFont="1" applyFill="1" applyBorder="1" applyAlignment="1">
      <alignment horizontal="center"/>
    </xf>
    <xf numFmtId="0" fontId="44" fillId="7" borderId="5" xfId="16" applyFont="1" applyFill="1" applyBorder="1" applyAlignment="1">
      <alignment horizontal="center"/>
    </xf>
    <xf numFmtId="16" fontId="45" fillId="7" borderId="16" xfId="16" quotePrefix="1" applyNumberFormat="1" applyFont="1" applyFill="1" applyBorder="1" applyAlignment="1">
      <alignment horizontal="center"/>
    </xf>
    <xf numFmtId="0" fontId="44" fillId="7" borderId="23" xfId="14" applyFont="1" applyFill="1" applyBorder="1" applyAlignment="1">
      <alignment horizontal="left" indent="1"/>
    </xf>
    <xf numFmtId="0" fontId="44" fillId="7" borderId="24" xfId="14" applyFont="1" applyFill="1" applyBorder="1" applyAlignment="1" applyProtection="1">
      <alignment horizontal="left"/>
      <protection locked="0"/>
    </xf>
    <xf numFmtId="17" fontId="44" fillId="7" borderId="26" xfId="14" quotePrefix="1" applyNumberFormat="1" applyFont="1" applyFill="1" applyBorder="1" applyAlignment="1">
      <alignment horizontal="center"/>
    </xf>
    <xf numFmtId="0" fontId="43" fillId="7" borderId="15" xfId="14" applyFont="1" applyFill="1" applyBorder="1" applyAlignment="1">
      <alignment horizontal="left" indent="1"/>
    </xf>
    <xf numFmtId="0" fontId="43" fillId="7" borderId="25" xfId="14" applyFont="1" applyFill="1" applyBorder="1" applyAlignment="1">
      <alignment horizontal="left"/>
    </xf>
    <xf numFmtId="17" fontId="43" fillId="7" borderId="21" xfId="14" quotePrefix="1" applyNumberFormat="1" applyFont="1" applyFill="1" applyBorder="1" applyAlignment="1">
      <alignment horizontal="center"/>
    </xf>
    <xf numFmtId="0" fontId="41" fillId="0" borderId="0" xfId="0" applyFont="1" applyAlignment="1">
      <alignment horizontal="left"/>
    </xf>
    <xf numFmtId="0" fontId="41" fillId="0" borderId="0" xfId="0" applyFont="1"/>
    <xf numFmtId="0" fontId="49" fillId="7" borderId="3" xfId="0" applyFont="1" applyFill="1" applyBorder="1"/>
    <xf numFmtId="0" fontId="49" fillId="7" borderId="3" xfId="0" applyFont="1" applyFill="1" applyBorder="1" applyAlignment="1">
      <alignment horizontal="center"/>
    </xf>
    <xf numFmtId="0" fontId="49" fillId="7" borderId="2" xfId="0" applyFont="1" applyFill="1" applyBorder="1"/>
    <xf numFmtId="0" fontId="49" fillId="7" borderId="4" xfId="0" applyFont="1" applyFill="1" applyBorder="1"/>
    <xf numFmtId="17" fontId="49" fillId="7" borderId="3" xfId="0" applyNumberFormat="1" applyFont="1" applyFill="1" applyBorder="1" applyAlignment="1">
      <alignment horizontal="center"/>
    </xf>
    <xf numFmtId="16" fontId="49" fillId="7" borderId="3" xfId="0" quotePrefix="1" applyNumberFormat="1" applyFont="1" applyFill="1" applyBorder="1" applyAlignment="1">
      <alignment horizontal="center"/>
    </xf>
    <xf numFmtId="0" fontId="39" fillId="0" borderId="0" xfId="13" applyFont="1"/>
    <xf numFmtId="0" fontId="49" fillId="7" borderId="6" xfId="0" applyFont="1" applyFill="1" applyBorder="1" applyAlignment="1">
      <alignment horizontal="left" indent="1"/>
    </xf>
    <xf numFmtId="0" fontId="49" fillId="7" borderId="6" xfId="0" applyFont="1" applyFill="1" applyBorder="1" applyAlignment="1">
      <alignment horizontal="center"/>
    </xf>
    <xf numFmtId="0" fontId="49" fillId="7" borderId="6" xfId="0" applyFont="1" applyFill="1" applyBorder="1"/>
    <xf numFmtId="0" fontId="41" fillId="7" borderId="16" xfId="0" applyFont="1" applyFill="1" applyBorder="1" applyAlignment="1">
      <alignment horizontal="left" indent="1"/>
    </xf>
    <xf numFmtId="0" fontId="50" fillId="7" borderId="16" xfId="0" applyFont="1" applyFill="1" applyBorder="1" applyAlignment="1">
      <alignment horizontal="center"/>
    </xf>
    <xf numFmtId="0" fontId="48" fillId="0" borderId="0" xfId="13" applyFont="1" applyAlignment="1">
      <alignment horizontal="centerContinuous"/>
    </xf>
    <xf numFmtId="0" fontId="46" fillId="0" borderId="0" xfId="0" applyFont="1"/>
    <xf numFmtId="0" fontId="41" fillId="0" borderId="0" xfId="0" applyFont="1" applyAlignment="1">
      <alignment horizontal="centerContinuous"/>
    </xf>
    <xf numFmtId="0" fontId="41" fillId="0" borderId="0" xfId="0" applyFont="1" applyAlignment="1">
      <alignment horizontal="right"/>
    </xf>
    <xf numFmtId="0" fontId="49" fillId="7" borderId="23" xfId="0" applyFont="1" applyFill="1" applyBorder="1" applyAlignment="1">
      <alignment horizontal="left" indent="1"/>
    </xf>
    <xf numFmtId="0" fontId="50" fillId="7" borderId="15" xfId="0" applyFont="1" applyFill="1" applyBorder="1" applyAlignment="1">
      <alignment horizontal="left" indent="1"/>
    </xf>
    <xf numFmtId="0" fontId="2" fillId="0" borderId="0" xfId="0" applyFont="1"/>
    <xf numFmtId="0" fontId="47" fillId="0" borderId="0" xfId="0" applyFont="1"/>
    <xf numFmtId="0" fontId="38" fillId="0" borderId="0" xfId="0" applyFont="1" applyAlignment="1">
      <alignment horizontal="left"/>
    </xf>
    <xf numFmtId="17" fontId="53" fillId="0" borderId="0" xfId="0" applyNumberFormat="1" applyFont="1"/>
    <xf numFmtId="0" fontId="18" fillId="0" borderId="0" xfId="0" applyFont="1" applyAlignment="1">
      <alignment horizontal="left"/>
    </xf>
    <xf numFmtId="0" fontId="40" fillId="0" borderId="0" xfId="0" applyFont="1"/>
    <xf numFmtId="0" fontId="54" fillId="0" borderId="0" xfId="0" quotePrefix="1" applyFont="1" applyAlignment="1">
      <alignment horizontal="left"/>
    </xf>
    <xf numFmtId="0" fontId="54" fillId="0" borderId="0" xfId="0" quotePrefix="1" applyFont="1"/>
    <xf numFmtId="0" fontId="52" fillId="0" borderId="0" xfId="13" applyFont="1" applyAlignment="1">
      <alignment horizontal="left" indent="1"/>
    </xf>
    <xf numFmtId="0" fontId="14" fillId="0" borderId="0" xfId="0" applyFont="1" applyAlignment="1">
      <alignment horizontal="centerContinuous"/>
    </xf>
    <xf numFmtId="0" fontId="43" fillId="0" borderId="0" xfId="0" applyFont="1"/>
    <xf numFmtId="0" fontId="44" fillId="7" borderId="3" xfId="16" applyFont="1" applyFill="1" applyBorder="1" applyAlignment="1">
      <alignment horizontal="left" indent="1"/>
    </xf>
    <xf numFmtId="171" fontId="8" fillId="0" borderId="0" xfId="0" applyNumberFormat="1" applyFont="1"/>
    <xf numFmtId="167" fontId="8" fillId="0" borderId="7" xfId="1" applyNumberFormat="1" applyFont="1" applyBorder="1" applyAlignment="1">
      <alignment horizontal="right"/>
    </xf>
    <xf numFmtId="167" fontId="8" fillId="0" borderId="7" xfId="0" applyNumberFormat="1" applyFont="1" applyBorder="1" applyAlignment="1">
      <alignment horizontal="right"/>
    </xf>
    <xf numFmtId="0" fontId="14" fillId="4" borderId="7" xfId="16" applyFont="1" applyFill="1" applyBorder="1" applyAlignment="1">
      <alignment horizontal="left" indent="1"/>
    </xf>
    <xf numFmtId="166" fontId="14" fillId="4" borderId="7" xfId="16" applyNumberFormat="1" applyFont="1" applyFill="1" applyBorder="1"/>
    <xf numFmtId="2" fontId="14" fillId="4" borderId="7" xfId="0" applyNumberFormat="1" applyFont="1" applyFill="1" applyBorder="1" applyAlignment="1">
      <alignment horizontal="right"/>
    </xf>
    <xf numFmtId="166" fontId="14" fillId="4" borderId="1" xfId="16" applyNumberFormat="1" applyFont="1" applyFill="1" applyBorder="1"/>
    <xf numFmtId="41" fontId="14" fillId="4" borderId="7" xfId="2" applyFont="1" applyFill="1" applyBorder="1" applyAlignment="1">
      <alignment horizontal="right"/>
    </xf>
    <xf numFmtId="168" fontId="14" fillId="4" borderId="1" xfId="1" applyNumberFormat="1" applyFont="1" applyFill="1" applyBorder="1"/>
    <xf numFmtId="49" fontId="14" fillId="4" borderId="0" xfId="6" applyNumberFormat="1" applyFont="1" applyFill="1" applyAlignment="1" applyProtection="1">
      <alignment horizontal="left"/>
      <protection locked="0"/>
    </xf>
    <xf numFmtId="167" fontId="14" fillId="4" borderId="18" xfId="6" applyNumberFormat="1" applyFont="1" applyFill="1" applyBorder="1" applyAlignment="1">
      <alignment horizontal="right" indent="1"/>
    </xf>
    <xf numFmtId="49" fontId="14" fillId="4" borderId="0" xfId="6" applyNumberFormat="1" applyFont="1" applyFill="1" applyAlignment="1">
      <alignment horizontal="left"/>
    </xf>
    <xf numFmtId="167" fontId="14" fillId="4" borderId="21" xfId="6" applyNumberFormat="1" applyFont="1" applyFill="1" applyBorder="1" applyAlignment="1">
      <alignment horizontal="right" indent="1"/>
    </xf>
    <xf numFmtId="0" fontId="42" fillId="0" borderId="0" xfId="0" applyFont="1"/>
    <xf numFmtId="166" fontId="14" fillId="4" borderId="6" xfId="16" applyNumberFormat="1" applyFont="1" applyFill="1" applyBorder="1"/>
    <xf numFmtId="2" fontId="14" fillId="4" borderId="6" xfId="0" applyNumberFormat="1" applyFont="1" applyFill="1" applyBorder="1" applyAlignment="1">
      <alignment horizontal="right"/>
    </xf>
    <xf numFmtId="0" fontId="55" fillId="0" borderId="0" xfId="16" applyFont="1"/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16" applyFont="1"/>
    <xf numFmtId="0" fontId="59" fillId="0" borderId="0" xfId="16" applyFont="1"/>
    <xf numFmtId="0" fontId="60" fillId="0" borderId="0" xfId="16" applyFont="1" applyAlignment="1">
      <alignment horizontal="left"/>
    </xf>
    <xf numFmtId="0" fontId="55" fillId="0" borderId="0" xfId="16" applyFont="1" applyAlignment="1">
      <alignment horizontal="center"/>
    </xf>
    <xf numFmtId="0" fontId="61" fillId="0" borderId="0" xfId="16" applyFont="1" applyAlignment="1">
      <alignment horizontal="left"/>
    </xf>
    <xf numFmtId="167" fontId="55" fillId="0" borderId="0" xfId="16" applyNumberFormat="1" applyFont="1" applyAlignment="1">
      <alignment horizontal="center"/>
    </xf>
    <xf numFmtId="0" fontId="62" fillId="7" borderId="3" xfId="16" applyFont="1" applyFill="1" applyBorder="1" applyAlignment="1">
      <alignment horizontal="center"/>
    </xf>
    <xf numFmtId="0" fontId="63" fillId="0" borderId="0" xfId="16" applyFont="1"/>
    <xf numFmtId="167" fontId="55" fillId="0" borderId="0" xfId="16" applyNumberFormat="1" applyFont="1"/>
    <xf numFmtId="0" fontId="65" fillId="0" borderId="0" xfId="16" applyFont="1"/>
    <xf numFmtId="0" fontId="67" fillId="0" borderId="0" xfId="16" applyFont="1"/>
    <xf numFmtId="166" fontId="55" fillId="0" borderId="0" xfId="16" applyNumberFormat="1" applyFont="1"/>
    <xf numFmtId="49" fontId="14" fillId="4" borderId="25" xfId="6" applyNumberFormat="1" applyFont="1" applyFill="1" applyBorder="1" applyAlignment="1" applyProtection="1">
      <alignment horizontal="left"/>
      <protection locked="0"/>
    </xf>
    <xf numFmtId="0" fontId="11" fillId="0" borderId="0" xfId="16" applyFont="1"/>
    <xf numFmtId="0" fontId="14" fillId="0" borderId="25" xfId="15" applyFont="1" applyBorder="1" applyAlignment="1" applyProtection="1">
      <alignment horizontal="left"/>
      <protection locked="0"/>
    </xf>
    <xf numFmtId="41" fontId="8" fillId="0" borderId="0" xfId="6" applyFont="1" applyAlignment="1">
      <alignment horizontal="left"/>
    </xf>
    <xf numFmtId="0" fontId="8" fillId="0" borderId="0" xfId="14" applyFont="1" applyAlignment="1">
      <alignment horizontal="right"/>
    </xf>
    <xf numFmtId="0" fontId="68" fillId="0" borderId="0" xfId="16" applyFont="1" applyAlignment="1">
      <alignment horizontal="left"/>
    </xf>
    <xf numFmtId="167" fontId="8" fillId="0" borderId="0" xfId="0" applyNumberFormat="1" applyFont="1" applyAlignment="1">
      <alignment horizontal="left" indent="1"/>
    </xf>
    <xf numFmtId="2" fontId="14" fillId="4" borderId="18" xfId="0" applyNumberFormat="1" applyFont="1" applyFill="1" applyBorder="1" applyAlignment="1">
      <alignment horizontal="right"/>
    </xf>
    <xf numFmtId="0" fontId="70" fillId="4" borderId="0" xfId="0" applyFont="1" applyFill="1" applyAlignment="1">
      <alignment horizontal="right"/>
    </xf>
    <xf numFmtId="0" fontId="71" fillId="4" borderId="0" xfId="0" applyFont="1" applyFill="1" applyAlignment="1">
      <alignment horizontal="left"/>
    </xf>
    <xf numFmtId="0" fontId="70" fillId="4" borderId="0" xfId="0" applyFont="1" applyFill="1" applyAlignment="1">
      <alignment horizontal="left"/>
    </xf>
    <xf numFmtId="41" fontId="11" fillId="0" borderId="0" xfId="6" applyFont="1" applyAlignment="1">
      <alignment horizontal="left"/>
    </xf>
    <xf numFmtId="0" fontId="11" fillId="0" borderId="0" xfId="14" applyFont="1" applyAlignment="1">
      <alignment horizontal="left"/>
    </xf>
    <xf numFmtId="0" fontId="11" fillId="0" borderId="0" xfId="14" applyFont="1" applyAlignment="1">
      <alignment horizontal="right"/>
    </xf>
    <xf numFmtId="168" fontId="55" fillId="0" borderId="0" xfId="16" applyNumberFormat="1" applyFont="1"/>
    <xf numFmtId="3" fontId="13" fillId="6" borderId="0" xfId="16" applyNumberFormat="1" applyFont="1" applyFill="1"/>
    <xf numFmtId="165" fontId="15" fillId="0" borderId="0" xfId="16" applyNumberFormat="1" applyFont="1"/>
    <xf numFmtId="2" fontId="15" fillId="0" borderId="0" xfId="16" applyNumberFormat="1" applyFont="1"/>
    <xf numFmtId="2" fontId="11" fillId="0" borderId="0" xfId="0" applyNumberFormat="1" applyFont="1" applyAlignment="1">
      <alignment horizontal="left"/>
    </xf>
    <xf numFmtId="166" fontId="14" fillId="4" borderId="0" xfId="16" applyNumberFormat="1" applyFont="1" applyFill="1" applyBorder="1"/>
    <xf numFmtId="49" fontId="14" fillId="4" borderId="0" xfId="6" applyNumberFormat="1" applyFont="1" applyFill="1" applyBorder="1" applyAlignment="1" applyProtection="1">
      <alignment horizontal="left"/>
      <protection locked="0"/>
    </xf>
    <xf numFmtId="0" fontId="72" fillId="0" borderId="0" xfId="0" applyFont="1"/>
    <xf numFmtId="0" fontId="8" fillId="4" borderId="0" xfId="0" applyFont="1" applyFill="1" applyAlignment="1">
      <alignment horizontal="left"/>
    </xf>
    <xf numFmtId="0" fontId="14" fillId="4" borderId="16" xfId="16" applyFont="1" applyFill="1" applyBorder="1" applyAlignment="1">
      <alignment horizontal="left" indent="1"/>
    </xf>
    <xf numFmtId="2" fontId="14" fillId="0" borderId="7" xfId="0" applyNumberFormat="1" applyFont="1" applyBorder="1"/>
    <xf numFmtId="0" fontId="33" fillId="0" borderId="0" xfId="0" applyFont="1" applyAlignment="1">
      <alignment horizontal="left"/>
    </xf>
    <xf numFmtId="0" fontId="14" fillId="4" borderId="0" xfId="15" applyFont="1" applyFill="1" applyAlignment="1" applyProtection="1">
      <alignment horizontal="left"/>
      <protection locked="0"/>
    </xf>
    <xf numFmtId="168" fontId="0" fillId="4" borderId="0" xfId="1" applyNumberFormat="1" applyFont="1" applyFill="1"/>
    <xf numFmtId="167" fontId="8" fillId="0" borderId="7" xfId="1" applyNumberFormat="1" applyFont="1" applyFill="1" applyBorder="1" applyAlignment="1">
      <alignment horizontal="right"/>
    </xf>
    <xf numFmtId="3" fontId="8" fillId="0" borderId="7" xfId="0" applyNumberFormat="1" applyFont="1" applyFill="1" applyBorder="1"/>
    <xf numFmtId="2" fontId="8" fillId="0" borderId="7" xfId="0" applyNumberFormat="1" applyFont="1" applyFill="1" applyBorder="1"/>
    <xf numFmtId="0" fontId="8" fillId="0" borderId="0" xfId="0" applyFont="1" applyFill="1"/>
    <xf numFmtId="167" fontId="8" fillId="0" borderId="0" xfId="0" applyNumberFormat="1" applyFont="1" applyFill="1" applyAlignment="1">
      <alignment horizontal="left" indent="1"/>
    </xf>
    <xf numFmtId="0" fontId="73" fillId="0" borderId="0" xfId="0" applyFont="1"/>
    <xf numFmtId="0" fontId="74" fillId="0" borderId="0" xfId="0" applyFont="1"/>
    <xf numFmtId="0" fontId="76" fillId="0" borderId="0" xfId="0" applyFont="1"/>
    <xf numFmtId="0" fontId="75" fillId="0" borderId="0" xfId="0" applyFont="1"/>
    <xf numFmtId="0" fontId="33" fillId="0" borderId="0" xfId="0" applyFont="1" applyAlignment="1">
      <alignment horizontal="left" indent="1"/>
    </xf>
    <xf numFmtId="0" fontId="33" fillId="4" borderId="0" xfId="0" applyFont="1" applyFill="1"/>
    <xf numFmtId="0" fontId="33" fillId="4" borderId="0" xfId="16" applyFont="1" applyFill="1"/>
    <xf numFmtId="0" fontId="77" fillId="0" borderId="0" xfId="0" applyFont="1" applyAlignment="1">
      <alignment horizontal="left"/>
    </xf>
    <xf numFmtId="0" fontId="78" fillId="0" borderId="0" xfId="0" applyFont="1" applyAlignment="1">
      <alignment horizontal="left"/>
    </xf>
    <xf numFmtId="0" fontId="79" fillId="2" borderId="0" xfId="0" applyFont="1" applyFill="1"/>
    <xf numFmtId="0" fontId="80" fillId="0" borderId="0" xfId="0" applyFont="1" applyAlignment="1">
      <alignment horizontal="left"/>
    </xf>
    <xf numFmtId="0" fontId="81" fillId="4" borderId="0" xfId="0" applyFont="1" applyFill="1" applyAlignment="1">
      <alignment horizontal="left"/>
    </xf>
    <xf numFmtId="3" fontId="80" fillId="0" borderId="0" xfId="0" applyNumberFormat="1" applyFont="1" applyAlignment="1">
      <alignment horizontal="left"/>
    </xf>
    <xf numFmtId="17" fontId="34" fillId="0" borderId="0" xfId="0" applyNumberFormat="1" applyFont="1"/>
    <xf numFmtId="38" fontId="34" fillId="0" borderId="0" xfId="0" applyNumberFormat="1" applyFont="1"/>
    <xf numFmtId="165" fontId="34" fillId="0" borderId="0" xfId="0" applyNumberFormat="1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167" fontId="34" fillId="0" borderId="0" xfId="0" applyNumberFormat="1" applyFont="1"/>
    <xf numFmtId="0" fontId="34" fillId="4" borderId="0" xfId="16" applyFont="1" applyFill="1"/>
    <xf numFmtId="0" fontId="34" fillId="4" borderId="0" xfId="0" applyFont="1" applyFill="1"/>
    <xf numFmtId="3" fontId="8" fillId="3" borderId="0" xfId="0" applyNumberFormat="1" applyFont="1" applyFill="1"/>
    <xf numFmtId="2" fontId="7" fillId="0" borderId="3" xfId="16" applyNumberFormat="1" applyFont="1" applyBorder="1"/>
    <xf numFmtId="41" fontId="13" fillId="4" borderId="3" xfId="2" applyFont="1" applyFill="1" applyBorder="1" applyAlignment="1">
      <alignment horizontal="right"/>
    </xf>
    <xf numFmtId="166" fontId="13" fillId="4" borderId="3" xfId="16" applyNumberFormat="1" applyFont="1" applyFill="1" applyBorder="1"/>
    <xf numFmtId="165" fontId="8" fillId="0" borderId="3" xfId="16" applyNumberFormat="1" applyFont="1" applyBorder="1"/>
    <xf numFmtId="0" fontId="42" fillId="0" borderId="0" xfId="0" applyFont="1"/>
    <xf numFmtId="165" fontId="8" fillId="0" borderId="7" xfId="0" applyNumberFormat="1" applyFont="1" applyBorder="1" applyAlignment="1">
      <alignment vertical="center"/>
    </xf>
    <xf numFmtId="3" fontId="8" fillId="0" borderId="7" xfId="0" applyNumberFormat="1" applyFont="1" applyBorder="1" applyAlignment="1">
      <alignment vertical="center"/>
    </xf>
    <xf numFmtId="172" fontId="8" fillId="0" borderId="30" xfId="0" applyNumberFormat="1" applyFont="1" applyBorder="1" applyAlignment="1">
      <alignment vertical="center"/>
    </xf>
    <xf numFmtId="165" fontId="8" fillId="0" borderId="16" xfId="0" applyNumberFormat="1" applyFont="1" applyBorder="1" applyAlignment="1">
      <alignment vertical="center"/>
    </xf>
    <xf numFmtId="3" fontId="8" fillId="0" borderId="16" xfId="0" applyNumberFormat="1" applyFont="1" applyBorder="1" applyAlignment="1">
      <alignment vertical="center"/>
    </xf>
    <xf numFmtId="172" fontId="8" fillId="0" borderId="32" xfId="0" applyNumberFormat="1" applyFont="1" applyBorder="1" applyAlignment="1">
      <alignment vertical="center"/>
    </xf>
    <xf numFmtId="0" fontId="43" fillId="0" borderId="0" xfId="16" applyFont="1" applyAlignment="1">
      <alignment horizontal="left"/>
    </xf>
    <xf numFmtId="0" fontId="45" fillId="7" borderId="3" xfId="16" applyFont="1" applyFill="1" applyBorder="1" applyAlignment="1">
      <alignment horizontal="center"/>
    </xf>
    <xf numFmtId="2" fontId="8" fillId="0" borderId="16" xfId="0" applyNumberFormat="1" applyFont="1" applyBorder="1"/>
    <xf numFmtId="0" fontId="8" fillId="0" borderId="7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3" fontId="8" fillId="0" borderId="16" xfId="0" applyNumberFormat="1" applyFont="1" applyBorder="1"/>
    <xf numFmtId="167" fontId="8" fillId="0" borderId="16" xfId="0" applyNumberFormat="1" applyFont="1" applyBorder="1" applyAlignment="1">
      <alignment horizontal="right"/>
    </xf>
    <xf numFmtId="0" fontId="8" fillId="0" borderId="1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167" fontId="30" fillId="4" borderId="16" xfId="0" applyNumberFormat="1" applyFont="1" applyFill="1" applyBorder="1" applyAlignment="1">
      <alignment horizontal="right"/>
    </xf>
    <xf numFmtId="3" fontId="8" fillId="4" borderId="16" xfId="0" applyNumberFormat="1" applyFont="1" applyFill="1" applyBorder="1"/>
    <xf numFmtId="2" fontId="8" fillId="4" borderId="16" xfId="0" applyNumberFormat="1" applyFont="1" applyFill="1" applyBorder="1"/>
    <xf numFmtId="0" fontId="10" fillId="0" borderId="6" xfId="0" applyFont="1" applyBorder="1" applyAlignment="1">
      <alignment vertical="center"/>
    </xf>
    <xf numFmtId="2" fontId="10" fillId="0" borderId="6" xfId="0" applyNumberFormat="1" applyFont="1" applyBorder="1"/>
    <xf numFmtId="0" fontId="10" fillId="0" borderId="3" xfId="0" applyFont="1" applyBorder="1" applyAlignment="1">
      <alignment vertical="center"/>
    </xf>
    <xf numFmtId="167" fontId="10" fillId="0" borderId="3" xfId="0" applyNumberFormat="1" applyFont="1" applyBorder="1" applyAlignment="1">
      <alignment horizontal="right"/>
    </xf>
    <xf numFmtId="2" fontId="10" fillId="0" borderId="3" xfId="0" applyNumberFormat="1" applyFont="1" applyBorder="1"/>
    <xf numFmtId="169" fontId="10" fillId="0" borderId="6" xfId="0" applyNumberFormat="1" applyFont="1" applyBorder="1" applyAlignment="1">
      <alignment horizontal="right"/>
    </xf>
    <xf numFmtId="169" fontId="8" fillId="0" borderId="7" xfId="0" applyNumberFormat="1" applyFont="1" applyBorder="1" applyAlignment="1">
      <alignment horizontal="right"/>
    </xf>
    <xf numFmtId="169" fontId="8" fillId="0" borderId="7" xfId="0" applyNumberFormat="1" applyFont="1" applyBorder="1"/>
    <xf numFmtId="169" fontId="8" fillId="0" borderId="7" xfId="1" applyNumberFormat="1" applyFont="1" applyFill="1" applyBorder="1" applyAlignment="1">
      <alignment horizontal="right"/>
    </xf>
    <xf numFmtId="169" fontId="8" fillId="0" borderId="16" xfId="0" applyNumberFormat="1" applyFont="1" applyBorder="1"/>
    <xf numFmtId="169" fontId="8" fillId="0" borderId="16" xfId="0" applyNumberFormat="1" applyFont="1" applyBorder="1" applyAlignment="1">
      <alignment horizontal="right"/>
    </xf>
    <xf numFmtId="169" fontId="8" fillId="0" borderId="7" xfId="0" applyNumberFormat="1" applyFont="1" applyFill="1" applyBorder="1"/>
    <xf numFmtId="169" fontId="30" fillId="4" borderId="16" xfId="0" applyNumberFormat="1" applyFont="1" applyFill="1" applyBorder="1" applyAlignment="1">
      <alignment horizontal="right"/>
    </xf>
    <xf numFmtId="169" fontId="8" fillId="4" borderId="16" xfId="0" applyNumberFormat="1" applyFont="1" applyFill="1" applyBorder="1"/>
    <xf numFmtId="169" fontId="10" fillId="0" borderId="3" xfId="0" applyNumberFormat="1" applyFont="1" applyBorder="1" applyAlignment="1">
      <alignment horizontal="right"/>
    </xf>
    <xf numFmtId="0" fontId="8" fillId="0" borderId="0" xfId="0" applyFont="1" applyBorder="1"/>
    <xf numFmtId="167" fontId="8" fillId="0" borderId="0" xfId="0" applyNumberFormat="1" applyFont="1" applyBorder="1" applyAlignment="1">
      <alignment horizontal="left" indent="1"/>
    </xf>
    <xf numFmtId="167" fontId="34" fillId="0" borderId="0" xfId="0" applyNumberFormat="1" applyFont="1" applyBorder="1"/>
    <xf numFmtId="0" fontId="33" fillId="0" borderId="0" xfId="0" applyFont="1" applyBorder="1"/>
    <xf numFmtId="3" fontId="10" fillId="0" borderId="6" xfId="0" applyNumberFormat="1" applyFont="1" applyBorder="1" applyAlignment="1">
      <alignment vertical="center"/>
    </xf>
    <xf numFmtId="165" fontId="10" fillId="0" borderId="6" xfId="0" applyNumberFormat="1" applyFont="1" applyBorder="1" applyAlignment="1">
      <alignment vertical="center"/>
    </xf>
    <xf numFmtId="172" fontId="10" fillId="0" borderId="34" xfId="0" applyNumberFormat="1" applyFont="1" applyBorder="1" applyAlignment="1">
      <alignment vertical="center"/>
    </xf>
    <xf numFmtId="3" fontId="7" fillId="0" borderId="37" xfId="0" applyNumberFormat="1" applyFont="1" applyBorder="1" applyAlignment="1">
      <alignment vertical="center"/>
    </xf>
    <xf numFmtId="165" fontId="7" fillId="0" borderId="37" xfId="0" applyNumberFormat="1" applyFont="1" applyBorder="1" applyAlignment="1">
      <alignment vertical="center"/>
    </xf>
    <xf numFmtId="172" fontId="7" fillId="0" borderId="38" xfId="0" applyNumberFormat="1" applyFont="1" applyBorder="1" applyAlignment="1">
      <alignment vertical="center"/>
    </xf>
    <xf numFmtId="0" fontId="44" fillId="7" borderId="28" xfId="16" applyFont="1" applyFill="1" applyBorder="1" applyAlignment="1">
      <alignment horizontal="center"/>
    </xf>
    <xf numFmtId="0" fontId="45" fillId="7" borderId="30" xfId="16" applyFont="1" applyFill="1" applyBorder="1" applyAlignment="1">
      <alignment horizontal="center"/>
    </xf>
    <xf numFmtId="0" fontId="44" fillId="7" borderId="35" xfId="16" applyFont="1" applyFill="1" applyBorder="1" applyAlignment="1">
      <alignment horizontal="center"/>
    </xf>
    <xf numFmtId="16" fontId="45" fillId="7" borderId="32" xfId="16" quotePrefix="1" applyNumberFormat="1" applyFont="1" applyFill="1" applyBorder="1" applyAlignment="1">
      <alignment horizontal="center"/>
    </xf>
    <xf numFmtId="3" fontId="10" fillId="0" borderId="33" xfId="0" applyNumberFormat="1" applyFont="1" applyBorder="1" applyAlignment="1">
      <alignment vertical="center"/>
    </xf>
    <xf numFmtId="3" fontId="8" fillId="0" borderId="29" xfId="0" applyNumberFormat="1" applyFont="1" applyBorder="1" applyAlignment="1">
      <alignment vertical="center"/>
    </xf>
    <xf numFmtId="3" fontId="8" fillId="0" borderId="31" xfId="0" applyNumberFormat="1" applyFont="1" applyBorder="1" applyAlignment="1">
      <alignment vertical="center"/>
    </xf>
    <xf numFmtId="3" fontId="10" fillId="0" borderId="41" xfId="0" applyNumberFormat="1" applyFont="1" applyBorder="1" applyAlignment="1">
      <alignment vertical="center"/>
    </xf>
    <xf numFmtId="165" fontId="10" fillId="0" borderId="42" xfId="0" applyNumberFormat="1" applyFont="1" applyBorder="1" applyAlignment="1">
      <alignment vertical="center"/>
    </xf>
    <xf numFmtId="3" fontId="10" fillId="0" borderId="42" xfId="0" applyNumberFormat="1" applyFont="1" applyBorder="1" applyAlignment="1">
      <alignment vertical="center"/>
    </xf>
    <xf numFmtId="172" fontId="10" fillId="0" borderId="43" xfId="0" applyNumberFormat="1" applyFont="1" applyBorder="1" applyAlignment="1">
      <alignment vertical="center"/>
    </xf>
    <xf numFmtId="0" fontId="44" fillId="7" borderId="44" xfId="16" applyFont="1" applyFill="1" applyBorder="1" applyAlignment="1">
      <alignment horizontal="left"/>
    </xf>
    <xf numFmtId="3" fontId="7" fillId="0" borderId="36" xfId="0" applyNumberFormat="1" applyFont="1" applyBorder="1" applyAlignment="1">
      <alignment vertical="center"/>
    </xf>
    <xf numFmtId="165" fontId="7" fillId="0" borderId="45" xfId="0" applyNumberFormat="1" applyFont="1" applyBorder="1" applyAlignment="1">
      <alignment vertical="center"/>
    </xf>
    <xf numFmtId="0" fontId="8" fillId="0" borderId="0" xfId="0" applyFont="1" applyFill="1" applyBorder="1"/>
    <xf numFmtId="0" fontId="8" fillId="4" borderId="0" xfId="0" applyFont="1" applyFill="1" applyBorder="1"/>
    <xf numFmtId="167" fontId="8" fillId="5" borderId="0" xfId="0" applyNumberFormat="1" applyFont="1" applyFill="1"/>
    <xf numFmtId="3" fontId="7" fillId="0" borderId="0" xfId="0" applyNumberFormat="1" applyFont="1" applyBorder="1" applyAlignment="1">
      <alignment vertical="center"/>
    </xf>
    <xf numFmtId="165" fontId="7" fillId="0" borderId="0" xfId="0" applyNumberFormat="1" applyFont="1" applyBorder="1" applyAlignment="1">
      <alignment vertical="center"/>
    </xf>
    <xf numFmtId="172" fontId="7" fillId="0" borderId="0" xfId="0" applyNumberFormat="1" applyFont="1" applyBorder="1" applyAlignment="1">
      <alignment vertical="center"/>
    </xf>
    <xf numFmtId="3" fontId="34" fillId="0" borderId="0" xfId="0" applyNumberFormat="1" applyFont="1"/>
    <xf numFmtId="0" fontId="10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10" fillId="0" borderId="50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7" fillId="4" borderId="47" xfId="0" applyFont="1" applyFill="1" applyBorder="1" applyAlignment="1">
      <alignment horizontal="left" indent="1"/>
    </xf>
    <xf numFmtId="0" fontId="77" fillId="0" borderId="0" xfId="0" applyFont="1" applyAlignment="1">
      <alignment horizontal="right"/>
    </xf>
    <xf numFmtId="0" fontId="9" fillId="0" borderId="0" xfId="0" applyFont="1" applyBorder="1"/>
    <xf numFmtId="0" fontId="8" fillId="0" borderId="0" xfId="0" applyFont="1" applyBorder="1" applyAlignment="1">
      <alignment horizontal="left" indent="1"/>
    </xf>
    <xf numFmtId="0" fontId="10" fillId="0" borderId="0" xfId="0" applyFont="1" applyBorder="1"/>
    <xf numFmtId="167" fontId="9" fillId="0" borderId="0" xfId="0" applyNumberFormat="1" applyFont="1"/>
    <xf numFmtId="172" fontId="8" fillId="0" borderId="32" xfId="0" applyNumberFormat="1" applyFont="1" applyBorder="1" applyAlignment="1">
      <alignment horizontal="right" vertical="center"/>
    </xf>
    <xf numFmtId="172" fontId="10" fillId="0" borderId="34" xfId="0" applyNumberFormat="1" applyFont="1" applyBorder="1" applyAlignment="1">
      <alignment horizontal="right" vertical="center"/>
    </xf>
    <xf numFmtId="0" fontId="11" fillId="4" borderId="0" xfId="0" applyFont="1" applyFill="1" applyBorder="1" applyAlignment="1">
      <alignment horizontal="left" indent="1"/>
    </xf>
    <xf numFmtId="17" fontId="33" fillId="0" borderId="0" xfId="0" applyNumberFormat="1" applyFont="1"/>
    <xf numFmtId="38" fontId="33" fillId="0" borderId="0" xfId="0" applyNumberFormat="1" applyFont="1"/>
    <xf numFmtId="165" fontId="33" fillId="0" borderId="0" xfId="0" applyNumberFormat="1" applyFont="1"/>
    <xf numFmtId="38" fontId="86" fillId="0" borderId="0" xfId="1" applyNumberFormat="1" applyFont="1" applyAlignment="1">
      <alignment horizontal="right"/>
    </xf>
    <xf numFmtId="167" fontId="14" fillId="0" borderId="18" xfId="6" applyNumberFormat="1" applyFont="1" applyFill="1" applyBorder="1" applyAlignment="1">
      <alignment horizontal="right" indent="1"/>
    </xf>
    <xf numFmtId="167" fontId="14" fillId="0" borderId="21" xfId="6" applyNumberFormat="1" applyFont="1" applyFill="1" applyBorder="1" applyAlignment="1">
      <alignment horizontal="right" indent="1"/>
    </xf>
    <xf numFmtId="49" fontId="14" fillId="4" borderId="0" xfId="6" quotePrefix="1" applyNumberFormat="1" applyFont="1" applyFill="1" applyAlignment="1" applyProtection="1">
      <alignment horizontal="left"/>
      <protection locked="0"/>
    </xf>
    <xf numFmtId="0" fontId="14" fillId="4" borderId="6" xfId="16" applyFont="1" applyFill="1" applyBorder="1" applyAlignment="1">
      <alignment horizontal="left" indent="1"/>
    </xf>
    <xf numFmtId="0" fontId="14" fillId="4" borderId="7" xfId="0" applyFont="1" applyFill="1" applyBorder="1" applyAlignment="1">
      <alignment horizontal="left" indent="1"/>
    </xf>
    <xf numFmtId="0" fontId="66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42" fillId="0" borderId="0" xfId="0" applyFont="1"/>
    <xf numFmtId="0" fontId="33" fillId="0" borderId="0" xfId="0" applyFont="1" applyAlignment="1">
      <alignment horizontal="center"/>
    </xf>
    <xf numFmtId="166" fontId="14" fillId="4" borderId="23" xfId="16" applyNumberFormat="1" applyFont="1" applyFill="1" applyBorder="1"/>
    <xf numFmtId="2" fontId="14" fillId="0" borderId="6" xfId="0" applyNumberFormat="1" applyFont="1" applyBorder="1" applyAlignment="1">
      <alignment horizontal="right"/>
    </xf>
    <xf numFmtId="166" fontId="14" fillId="0" borderId="0" xfId="16" applyNumberFormat="1" applyFont="1" applyBorder="1"/>
    <xf numFmtId="41" fontId="14" fillId="4" borderId="6" xfId="2" applyFont="1" applyFill="1" applyBorder="1" applyAlignment="1">
      <alignment horizontal="right"/>
    </xf>
    <xf numFmtId="0" fontId="87" fillId="8" borderId="0" xfId="16" applyFont="1" applyFill="1" applyAlignment="1">
      <alignment horizontal="center"/>
    </xf>
    <xf numFmtId="0" fontId="89" fillId="0" borderId="0" xfId="0" applyFont="1" applyAlignment="1">
      <alignment horizontal="center"/>
    </xf>
    <xf numFmtId="0" fontId="88" fillId="0" borderId="0" xfId="0" applyFont="1" applyAlignment="1">
      <alignment horizontal="center"/>
    </xf>
    <xf numFmtId="1" fontId="44" fillId="7" borderId="27" xfId="16" applyNumberFormat="1" applyFont="1" applyFill="1" applyBorder="1" applyAlignment="1">
      <alignment horizontal="center"/>
    </xf>
    <xf numFmtId="1" fontId="44" fillId="7" borderId="39" xfId="16" applyNumberFormat="1" applyFont="1" applyFill="1" applyBorder="1" applyAlignment="1">
      <alignment horizontal="center"/>
    </xf>
    <xf numFmtId="1" fontId="44" fillId="7" borderId="40" xfId="16" applyNumberFormat="1" applyFont="1" applyFill="1" applyBorder="1" applyAlignment="1">
      <alignment horizontal="center"/>
    </xf>
    <xf numFmtId="1" fontId="45" fillId="7" borderId="31" xfId="16" applyNumberFormat="1" applyFont="1" applyFill="1" applyBorder="1" applyAlignment="1">
      <alignment horizontal="center"/>
    </xf>
    <xf numFmtId="1" fontId="45" fillId="7" borderId="25" xfId="16" applyNumberFormat="1" applyFont="1" applyFill="1" applyBorder="1" applyAlignment="1">
      <alignment horizontal="center"/>
    </xf>
    <xf numFmtId="1" fontId="45" fillId="7" borderId="21" xfId="16" applyNumberFormat="1" applyFont="1" applyFill="1" applyBorder="1" applyAlignment="1">
      <alignment horizontal="center"/>
    </xf>
    <xf numFmtId="0" fontId="51" fillId="0" borderId="0" xfId="15" applyFont="1" applyAlignment="1">
      <alignment horizontal="center"/>
    </xf>
    <xf numFmtId="0" fontId="33" fillId="0" borderId="0" xfId="0" applyFont="1" applyAlignment="1">
      <alignment horizontal="center"/>
    </xf>
    <xf numFmtId="0" fontId="39" fillId="0" borderId="0" xfId="13" applyFont="1" applyAlignment="1">
      <alignment horizontal="left"/>
    </xf>
    <xf numFmtId="0" fontId="42" fillId="0" borderId="0" xfId="0" applyFont="1"/>
    <xf numFmtId="0" fontId="40" fillId="0" borderId="0" xfId="13" applyFont="1" applyAlignment="1">
      <alignment horizontal="left"/>
    </xf>
    <xf numFmtId="0" fontId="46" fillId="0" borderId="25" xfId="0" applyFont="1" applyBorder="1" applyAlignment="1">
      <alignment horizontal="left"/>
    </xf>
    <xf numFmtId="1" fontId="44" fillId="7" borderId="23" xfId="16" applyNumberFormat="1" applyFont="1" applyFill="1" applyBorder="1" applyAlignment="1">
      <alignment horizontal="center"/>
    </xf>
    <xf numFmtId="1" fontId="44" fillId="7" borderId="24" xfId="16" applyNumberFormat="1" applyFont="1" applyFill="1" applyBorder="1" applyAlignment="1">
      <alignment horizontal="center"/>
    </xf>
    <xf numFmtId="1" fontId="44" fillId="7" borderId="26" xfId="16" applyNumberFormat="1" applyFont="1" applyFill="1" applyBorder="1" applyAlignment="1">
      <alignment horizontal="center"/>
    </xf>
    <xf numFmtId="1" fontId="45" fillId="7" borderId="15" xfId="16" applyNumberFormat="1" applyFont="1" applyFill="1" applyBorder="1" applyAlignment="1">
      <alignment horizontal="center"/>
    </xf>
    <xf numFmtId="49" fontId="14" fillId="4" borderId="0" xfId="6" applyNumberFormat="1" applyFont="1" applyFill="1" applyBorder="1" applyAlignment="1">
      <alignment horizontal="left"/>
    </xf>
    <xf numFmtId="0" fontId="14" fillId="4" borderId="25" xfId="15" applyFont="1" applyFill="1" applyBorder="1" applyAlignment="1" applyProtection="1">
      <alignment horizontal="left"/>
      <protection locked="0"/>
    </xf>
  </cellXfs>
  <cellStyles count="23">
    <cellStyle name="Migliaia" xfId="1" builtinId="3"/>
    <cellStyle name="Migliaia [0]" xfId="2" builtinId="6"/>
    <cellStyle name="Migliaia [0] 2" xfId="3" xr:uid="{00000000-0005-0000-0000-000002000000}"/>
    <cellStyle name="Migliaia [0] 3" xfId="4" xr:uid="{00000000-0005-0000-0000-000003000000}"/>
    <cellStyle name="Migliaia [0] 4" xfId="5" xr:uid="{00000000-0005-0000-0000-000004000000}"/>
    <cellStyle name="Migliaia [0]_09_TOP TEN - SETTEMBRE 2005" xfId="6" xr:uid="{00000000-0005-0000-0000-000005000000}"/>
    <cellStyle name="Migliaia 2" xfId="7" xr:uid="{00000000-0005-0000-0000-000006000000}"/>
    <cellStyle name="Migliaia 2 2" xfId="8" xr:uid="{00000000-0005-0000-0000-000007000000}"/>
    <cellStyle name="Migliaia 2 3" xfId="21" xr:uid="{00000000-0005-0000-0000-000008000000}"/>
    <cellStyle name="Migliaia 3" xfId="9" xr:uid="{00000000-0005-0000-0000-000009000000}"/>
    <cellStyle name="Migliaia 4" xfId="19" xr:uid="{00000000-0005-0000-0000-00000A000000}"/>
    <cellStyle name="Normale" xfId="0" builtinId="0"/>
    <cellStyle name="Normale 2" xfId="10" xr:uid="{00000000-0005-0000-0000-00000C000000}"/>
    <cellStyle name="Normale 2 2" xfId="11" xr:uid="{00000000-0005-0000-0000-00000D000000}"/>
    <cellStyle name="Normale 2_top 10" xfId="12" xr:uid="{00000000-0005-0000-0000-00000E000000}"/>
    <cellStyle name="Normale 3" xfId="13" xr:uid="{00000000-0005-0000-0000-00000F000000}"/>
    <cellStyle name="Normale 3 2" xfId="20" xr:uid="{00000000-0005-0000-0000-000010000000}"/>
    <cellStyle name="Normale 3 3" xfId="22" xr:uid="{00000000-0005-0000-0000-000011000000}"/>
    <cellStyle name="Normale 4" xfId="18" xr:uid="{00000000-0005-0000-0000-000012000000}"/>
    <cellStyle name="Normale_01-MERCATO COMUNICATO STAMPA" xfId="14" xr:uid="{00000000-0005-0000-0000-000013000000}"/>
    <cellStyle name="Normale_1_Autovetture nuove - comunicato stampa" xfId="15" xr:uid="{00000000-0005-0000-0000-000014000000}"/>
    <cellStyle name="Normale_Immat gennaio 1996" xfId="16" xr:uid="{00000000-0005-0000-0000-000015000000}"/>
    <cellStyle name="Valuta (0)_Trend2001.xls Grafico 1" xfId="17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b="1">
                <a:solidFill>
                  <a:schemeClr val="bg2"/>
                </a:solidFill>
              </a:defRPr>
            </a:pPr>
            <a:r>
              <a:rPr lang="it-IT" b="1">
                <a:solidFill>
                  <a:schemeClr val="bg2"/>
                </a:solidFill>
              </a:rPr>
              <a:t> </a:t>
            </a:r>
            <a:r>
              <a:rPr lang="it-IT" sz="1100" b="1">
                <a:solidFill>
                  <a:schemeClr val="bg2"/>
                </a:solidFill>
              </a:rPr>
              <a:t>Italia - Immatricolazioni di autovetture nuove da MARZO 2021 a MARZO 2022</a:t>
            </a:r>
          </a:p>
          <a:p>
            <a:pPr algn="l">
              <a:defRPr b="1">
                <a:solidFill>
                  <a:schemeClr val="bg2"/>
                </a:solidFill>
              </a:defRPr>
            </a:pPr>
            <a:r>
              <a:rPr lang="it-IT" sz="1100" b="1" i="1">
                <a:solidFill>
                  <a:schemeClr val="bg2"/>
                </a:solidFill>
              </a:rPr>
              <a:t> Italy - New car registrations from MARCH 2021 to MARCH 2022</a:t>
            </a:r>
          </a:p>
        </c:rich>
      </c:tx>
      <c:layout>
        <c:manualLayout>
          <c:xMode val="edge"/>
          <c:yMode val="edge"/>
          <c:x val="1.1642596808100409E-2"/>
          <c:y val="5.2691289405817743E-2"/>
        </c:manualLayout>
      </c:layout>
      <c:overlay val="1"/>
      <c:spPr>
        <a:solidFill>
          <a:srgbClr val="C0504D">
            <a:alpha val="98000"/>
          </a:srgbClr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8929037244579"/>
          <c:y val="0.35285254375882752"/>
          <c:w val="0.83620423597357074"/>
          <c:h val="0.572313105660394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D4E-4DDA-858A-FDCAC274072F}"/>
              </c:ext>
            </c:extLst>
          </c:dPt>
          <c:cat>
            <c:numRef>
              <c:f>'Monthly trend'!$AG$55:$AS$55</c:f>
              <c:numCache>
                <c:formatCode>mmm\-yy</c:formatCode>
                <c:ptCount val="13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  <c:pt idx="7">
                  <c:v>44470</c:v>
                </c:pt>
                <c:pt idx="8">
                  <c:v>44501</c:v>
                </c:pt>
                <c:pt idx="9">
                  <c:v>44531</c:v>
                </c:pt>
                <c:pt idx="10">
                  <c:v>44562</c:v>
                </c:pt>
                <c:pt idx="11">
                  <c:v>44593</c:v>
                </c:pt>
                <c:pt idx="12">
                  <c:v>44621</c:v>
                </c:pt>
              </c:numCache>
            </c:numRef>
          </c:cat>
          <c:val>
            <c:numRef>
              <c:f>'Monthly trend'!$AG$56:$AS$56</c:f>
              <c:numCache>
                <c:formatCode>#,##0_);[Red]\(#,##0\)</c:formatCode>
                <c:ptCount val="13"/>
                <c:pt idx="0" formatCode="#,##0">
                  <c:v>169886</c:v>
                </c:pt>
                <c:pt idx="1">
                  <c:v>145242</c:v>
                </c:pt>
                <c:pt idx="2">
                  <c:v>142932</c:v>
                </c:pt>
                <c:pt idx="3">
                  <c:v>149670</c:v>
                </c:pt>
                <c:pt idx="4">
                  <c:v>110511</c:v>
                </c:pt>
                <c:pt idx="5">
                  <c:v>64766</c:v>
                </c:pt>
                <c:pt idx="6">
                  <c:v>105317</c:v>
                </c:pt>
                <c:pt idx="7">
                  <c:v>101101</c:v>
                </c:pt>
                <c:pt idx="8">
                  <c:v>104519</c:v>
                </c:pt>
                <c:pt idx="9">
                  <c:v>86713</c:v>
                </c:pt>
                <c:pt idx="10">
                  <c:v>107850</c:v>
                </c:pt>
                <c:pt idx="11">
                  <c:v>110911</c:v>
                </c:pt>
                <c:pt idx="12">
                  <c:v>119497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E-4DDA-858A-FDCAC274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166626432"/>
        <c:axId val="166627968"/>
      </c:barChart>
      <c:lineChart>
        <c:grouping val="standard"/>
        <c:varyColors val="0"/>
        <c:ser>
          <c:idx val="1"/>
          <c:order val="1"/>
          <c:marker>
            <c:symbol val="none"/>
          </c:marker>
          <c:dLbls>
            <c:dLbl>
              <c:idx val="8"/>
              <c:layout>
                <c:manualLayout>
                  <c:x val="-3.2719836400817999E-2"/>
                  <c:y val="4.732214845693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3C-4C45-9FCA-C3090DBA5A8E}"/>
                </c:ext>
              </c:extLst>
            </c:dLbl>
            <c:numFmt formatCode="#,##0.0_ ;[Red]\-#,##0.0\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/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'Monthly trend'!$AG$55:$AS$55</c:f>
              <c:numCache>
                <c:formatCode>mmm\-yy</c:formatCode>
                <c:ptCount val="13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  <c:pt idx="7">
                  <c:v>44470</c:v>
                </c:pt>
                <c:pt idx="8">
                  <c:v>44501</c:v>
                </c:pt>
                <c:pt idx="9">
                  <c:v>44531</c:v>
                </c:pt>
                <c:pt idx="10">
                  <c:v>44562</c:v>
                </c:pt>
                <c:pt idx="11">
                  <c:v>44593</c:v>
                </c:pt>
                <c:pt idx="12">
                  <c:v>44621</c:v>
                </c:pt>
              </c:numCache>
            </c:numRef>
          </c:cat>
          <c:val>
            <c:numRef>
              <c:f>'Monthly trend'!$AG$57:$AS$57</c:f>
              <c:numCache>
                <c:formatCode>0.0</c:formatCode>
                <c:ptCount val="13"/>
                <c:pt idx="0">
                  <c:v>497.87436213267642</c:v>
                </c:pt>
                <c:pt idx="1">
                  <c:v>3281.6530849825376</c:v>
                </c:pt>
                <c:pt idx="2">
                  <c:v>43.158189940105366</c:v>
                </c:pt>
                <c:pt idx="3">
                  <c:v>12.795894220406808</c:v>
                </c:pt>
                <c:pt idx="4">
                  <c:v>-19.19879504858557</c:v>
                </c:pt>
                <c:pt idx="5">
                  <c:v>-27.207130252998102</c:v>
                </c:pt>
                <c:pt idx="6">
                  <c:v>-32.643245905204118</c:v>
                </c:pt>
                <c:pt idx="7">
                  <c:v>-35.68147695752856</c:v>
                </c:pt>
                <c:pt idx="8">
                  <c:v>-24.595994574784292</c:v>
                </c:pt>
                <c:pt idx="9">
                  <c:v>-27.510219777463824</c:v>
                </c:pt>
                <c:pt idx="10">
                  <c:v>-19.633675613645512</c:v>
                </c:pt>
                <c:pt idx="11">
                  <c:v>-22.527084890438037</c:v>
                </c:pt>
                <c:pt idx="12">
                  <c:v>-29.660478203030266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E-4DDA-858A-FDCAC274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60928"/>
        <c:axId val="167262464"/>
      </c:lineChart>
      <c:dateAx>
        <c:axId val="166626432"/>
        <c:scaling>
          <c:orientation val="minMax"/>
        </c:scaling>
        <c:delete val="0"/>
        <c:axPos val="b"/>
        <c:numFmt formatCode="mm/yy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66627968"/>
        <c:crosses val="autoZero"/>
        <c:auto val="1"/>
        <c:lblOffset val="100"/>
        <c:baseTimeUnit val="months"/>
      </c:dateAx>
      <c:valAx>
        <c:axId val="16662796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66626432"/>
        <c:crosses val="autoZero"/>
        <c:crossBetween val="between"/>
      </c:valAx>
      <c:dateAx>
        <c:axId val="1672609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7262464"/>
        <c:crosses val="autoZero"/>
        <c:auto val="1"/>
        <c:lblOffset val="100"/>
        <c:baseTimeUnit val="months"/>
      </c:dateAx>
      <c:valAx>
        <c:axId val="16726246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67260928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rebuchet MS" pitchFamily="34" charset="0"/>
          <a:ea typeface="Calibri"/>
          <a:cs typeface="Calibri"/>
        </a:defRPr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chemeClr val="bg2"/>
                </a:solidFill>
                <a:latin typeface="Trebuchet MS"/>
                <a:ea typeface="Trebuchet MS"/>
                <a:cs typeface="Trebuchet MS"/>
              </a:defRPr>
            </a:pPr>
            <a:r>
              <a:rPr lang="it-IT" sz="1200" b="1" i="0" u="none" strike="noStrike" baseline="0">
                <a:solidFill>
                  <a:schemeClr val="bg2"/>
                </a:solidFill>
                <a:latin typeface="Trebuchet MS"/>
              </a:rPr>
              <a:t> </a:t>
            </a:r>
            <a:r>
              <a:rPr lang="it-IT" sz="1100" b="1" i="0" u="none" strike="noStrike" baseline="0">
                <a:solidFill>
                  <a:schemeClr val="bg2"/>
                </a:solidFill>
                <a:latin typeface="Trebuchet MS"/>
              </a:rPr>
              <a:t>Italia - Immatricolazioni di autovetture nuove nel mese di MARZO dal 2007 al 2021</a:t>
            </a:r>
          </a:p>
          <a:p>
            <a:pPr algn="l">
              <a:defRPr sz="1200" b="1" i="0" u="none" strike="noStrike" baseline="0">
                <a:solidFill>
                  <a:schemeClr val="bg2"/>
                </a:solidFill>
                <a:latin typeface="Trebuchet MS"/>
                <a:ea typeface="Trebuchet MS"/>
                <a:cs typeface="Trebuchet MS"/>
              </a:defRPr>
            </a:pPr>
            <a:r>
              <a:rPr lang="it-IT" sz="1100" b="1" i="1" u="none" strike="noStrike" baseline="0">
                <a:solidFill>
                  <a:schemeClr val="bg2"/>
                </a:solidFill>
                <a:latin typeface="Trebuchet MS"/>
              </a:rPr>
              <a:t> Italy - New car registrations on MARCH from 2007 to 2021</a:t>
            </a:r>
          </a:p>
          <a:p>
            <a:pPr algn="l">
              <a:defRPr sz="1200" b="1" i="0" u="none" strike="noStrike" baseline="0">
                <a:solidFill>
                  <a:schemeClr val="bg2"/>
                </a:solidFill>
                <a:latin typeface="Trebuchet MS"/>
                <a:ea typeface="Trebuchet MS"/>
                <a:cs typeface="Trebuchet MS"/>
              </a:defRPr>
            </a:pPr>
            <a:endParaRPr lang="it-IT" sz="1200" b="1" i="1" u="none" strike="noStrike" baseline="0">
              <a:solidFill>
                <a:schemeClr val="bg2"/>
              </a:solidFill>
              <a:latin typeface="Trebuchet MS"/>
            </a:endParaRPr>
          </a:p>
        </c:rich>
      </c:tx>
      <c:layout>
        <c:manualLayout>
          <c:xMode val="edge"/>
          <c:yMode val="edge"/>
          <c:x val="3.5622981375143983E-2"/>
          <c:y val="2.8737046339035212E-2"/>
        </c:manualLayout>
      </c:layout>
      <c:overlay val="1"/>
      <c:spPr>
        <a:solidFill>
          <a:srgbClr val="C0504D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261083743842367E-2"/>
          <c:y val="0.2727275913104526"/>
          <c:w val="0.89854050403893693"/>
          <c:h val="0.55502457178969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Trebuchet MS"/>
                    <a:ea typeface="Trebuchet MS"/>
                    <a:cs typeface="Trebuchet M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4925">
                <a:solidFill>
                  <a:srgbClr val="C00000"/>
                </a:solidFill>
                <a:prstDash val="lgDashDotDot"/>
              </a:ln>
            </c:spPr>
            <c:trendlineType val="poly"/>
            <c:order val="4"/>
            <c:dispRSqr val="0"/>
            <c:dispEq val="0"/>
          </c:trendline>
          <c:cat>
            <c:numRef>
              <c:f>'Monthly trend'!$L$9:$AF$9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'Monthly trend'!$P$12:$AF$12</c:f>
              <c:numCache>
                <c:formatCode>#,##0_);[Red]\(#,##0\)</c:formatCode>
                <c:ptCount val="16"/>
                <c:pt idx="0">
                  <c:v>261371</c:v>
                </c:pt>
                <c:pt idx="1">
                  <c:v>214246</c:v>
                </c:pt>
                <c:pt idx="2">
                  <c:v>215450</c:v>
                </c:pt>
                <c:pt idx="3">
                  <c:v>259115</c:v>
                </c:pt>
                <c:pt idx="4">
                  <c:v>188598</c:v>
                </c:pt>
                <c:pt idx="5">
                  <c:v>138816</c:v>
                </c:pt>
                <c:pt idx="6">
                  <c:v>132753</c:v>
                </c:pt>
                <c:pt idx="7">
                  <c:v>140189</c:v>
                </c:pt>
                <c:pt idx="8">
                  <c:v>162181</c:v>
                </c:pt>
                <c:pt idx="9">
                  <c:v>191409</c:v>
                </c:pt>
                <c:pt idx="10">
                  <c:v>226780</c:v>
                </c:pt>
                <c:pt idx="11">
                  <c:v>214247</c:v>
                </c:pt>
                <c:pt idx="12">
                  <c:v>194302</c:v>
                </c:pt>
                <c:pt idx="13">
                  <c:v>28415</c:v>
                </c:pt>
                <c:pt idx="14">
                  <c:v>169886</c:v>
                </c:pt>
                <c:pt idx="15">
                  <c:v>119497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1-432F-AFC1-AE6A249B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258480000"/>
        <c:axId val="272646912"/>
      </c:barChart>
      <c:catAx>
        <c:axId val="2584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it-IT"/>
          </a:p>
        </c:txPr>
        <c:crossAx val="272646912"/>
        <c:crosses val="autoZero"/>
        <c:auto val="1"/>
        <c:lblAlgn val="ctr"/>
        <c:lblOffset val="100"/>
        <c:noMultiLvlLbl val="0"/>
      </c:catAx>
      <c:valAx>
        <c:axId val="272646912"/>
        <c:scaling>
          <c:orientation val="minMax"/>
        </c:scaling>
        <c:delete val="1"/>
        <c:axPos val="l"/>
        <c:majorGridlines/>
        <c:numFmt formatCode="#,##0_);[Red]\(#,##0\)" sourceLinked="1"/>
        <c:majorTickMark val="out"/>
        <c:minorTickMark val="none"/>
        <c:tickLblPos val="nextTo"/>
        <c:crossAx val="258480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99060</xdr:rowOff>
    </xdr:from>
    <xdr:to>
      <xdr:col>11</xdr:col>
      <xdr:colOff>1905</xdr:colOff>
      <xdr:row>5</xdr:row>
      <xdr:rowOff>160020</xdr:rowOff>
    </xdr:to>
    <xdr:pic>
      <xdr:nvPicPr>
        <xdr:cNvPr id="176553" name="Picture 5" descr="Logo ANFIA PANTONE">
          <a:extLst>
            <a:ext uri="{FF2B5EF4-FFF2-40B4-BE49-F238E27FC236}">
              <a16:creationId xmlns:a16="http://schemas.microsoft.com/office/drawing/2014/main" id="{00000000-0008-0000-0000-0000A9B1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953" y="99060"/>
          <a:ext cx="1523935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15240</xdr:rowOff>
    </xdr:from>
    <xdr:to>
      <xdr:col>2</xdr:col>
      <xdr:colOff>142875</xdr:colOff>
      <xdr:row>6</xdr:row>
      <xdr:rowOff>76200</xdr:rowOff>
    </xdr:to>
    <xdr:pic>
      <xdr:nvPicPr>
        <xdr:cNvPr id="6" name="Picture 5" descr="Logo ANFIA PANTON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205740"/>
          <a:ext cx="1464945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331470</xdr:colOff>
      <xdr:row>0</xdr:row>
      <xdr:rowOff>131445</xdr:rowOff>
    </xdr:from>
    <xdr:to>
      <xdr:col>45</xdr:col>
      <xdr:colOff>104775</xdr:colOff>
      <xdr:row>4</xdr:row>
      <xdr:rowOff>146685</xdr:rowOff>
    </xdr:to>
    <xdr:pic>
      <xdr:nvPicPr>
        <xdr:cNvPr id="661015" name="Picture 2" descr="Logo ANFIA PANTONE">
          <a:extLst>
            <a:ext uri="{FF2B5EF4-FFF2-40B4-BE49-F238E27FC236}">
              <a16:creationId xmlns:a16="http://schemas.microsoft.com/office/drawing/2014/main" id="{00000000-0008-0000-0200-000017160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2245" y="131445"/>
          <a:ext cx="1287780" cy="853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354331</xdr:colOff>
      <xdr:row>30</xdr:row>
      <xdr:rowOff>112395</xdr:rowOff>
    </xdr:from>
    <xdr:to>
      <xdr:col>46</xdr:col>
      <xdr:colOff>227508</xdr:colOff>
      <xdr:row>51</xdr:row>
      <xdr:rowOff>142875</xdr:rowOff>
    </xdr:to>
    <xdr:graphicFrame macro="">
      <xdr:nvGraphicFramePr>
        <xdr:cNvPr id="661016" name="Grafico 3">
          <a:extLst>
            <a:ext uri="{FF2B5EF4-FFF2-40B4-BE49-F238E27FC236}">
              <a16:creationId xmlns:a16="http://schemas.microsoft.com/office/drawing/2014/main" id="{00000000-0008-0000-0200-00001816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354331</xdr:colOff>
      <xdr:row>7</xdr:row>
      <xdr:rowOff>104775</xdr:rowOff>
    </xdr:from>
    <xdr:to>
      <xdr:col>46</xdr:col>
      <xdr:colOff>228600</xdr:colOff>
      <xdr:row>29</xdr:row>
      <xdr:rowOff>5715</xdr:rowOff>
    </xdr:to>
    <xdr:graphicFrame macro="">
      <xdr:nvGraphicFramePr>
        <xdr:cNvPr id="661017" name="Grafico 2">
          <a:extLst>
            <a:ext uri="{FF2B5EF4-FFF2-40B4-BE49-F238E27FC236}">
              <a16:creationId xmlns:a16="http://schemas.microsoft.com/office/drawing/2014/main" id="{00000000-0008-0000-0200-00001916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600075</xdr:colOff>
      <xdr:row>0</xdr:row>
      <xdr:rowOff>121920</xdr:rowOff>
    </xdr:from>
    <xdr:to>
      <xdr:col>31</xdr:col>
      <xdr:colOff>552450</xdr:colOff>
      <xdr:row>4</xdr:row>
      <xdr:rowOff>160020</xdr:rowOff>
    </xdr:to>
    <xdr:pic>
      <xdr:nvPicPr>
        <xdr:cNvPr id="6" name="Picture 2" descr="Logo ANFIA PANTON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21920"/>
          <a:ext cx="12573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0.43556</cdr:x>
      <cdr:y>0.88027</cdr:y>
    </cdr:from>
    <cdr:to>
      <cdr:x>0.76459</cdr:x>
      <cdr:y>0.94694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481669" y="4223633"/>
          <a:ext cx="3259667" cy="310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0.84399</cdr:x>
      <cdr:y>0.0129</cdr:y>
    </cdr:from>
    <cdr:to>
      <cdr:x>0.97536</cdr:x>
      <cdr:y>0.19537</cdr:y>
    </cdr:to>
    <cdr:pic>
      <cdr:nvPicPr>
        <cdr:cNvPr id="3" name="Picture 2" descr="Logo ANFIA PANTONE">
          <a:extLst xmlns:a="http://schemas.openxmlformats.org/drawingml/2006/main">
            <a:ext uri="{FF2B5EF4-FFF2-40B4-BE49-F238E27FC236}">
              <a16:creationId xmlns:a16="http://schemas.microsoft.com/office/drawing/2014/main" id="{1C7527DA-57CD-4F9D-AFE0-CFBA7864E82D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784886" y="45104"/>
          <a:ext cx="1056093" cy="6382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pic>
  </cdr:relSizeAnchor>
  <cdr:relSizeAnchor xmlns:cdr="http://schemas.openxmlformats.org/drawingml/2006/chartDrawing">
    <cdr:from>
      <cdr:x>0</cdr:x>
      <cdr:y>0.24306</cdr:y>
    </cdr:from>
    <cdr:to>
      <cdr:x>0.21071</cdr:x>
      <cdr:y>0.31828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0" y="850111"/>
          <a:ext cx="1570296" cy="26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it-IT" sz="900" b="1">
              <a:solidFill>
                <a:schemeClr val="accent2"/>
              </a:solidFill>
              <a:latin typeface="Trebuchet MS" pitchFamily="34" charset="0"/>
            </a:rPr>
            <a:t>volumi</a:t>
          </a:r>
        </a:p>
      </cdr:txBody>
    </cdr:sp>
  </cdr:relSizeAnchor>
  <cdr:relSizeAnchor xmlns:cdr="http://schemas.openxmlformats.org/drawingml/2006/chartDrawing">
    <cdr:from>
      <cdr:x>0.85189</cdr:x>
      <cdr:y>0.22121</cdr:y>
    </cdr:from>
    <cdr:to>
      <cdr:x>0.99089</cdr:x>
      <cdr:y>0.3606</cdr:y>
    </cdr:to>
    <cdr:sp macro="" textlink="">
      <cdr:nvSpPr>
        <cdr:cNvPr id="5" name="CasellaDiTesto 4"/>
        <cdr:cNvSpPr txBox="1"/>
      </cdr:nvSpPr>
      <cdr:spPr>
        <a:xfrm xmlns:a="http://schemas.openxmlformats.org/drawingml/2006/main">
          <a:off x="6348554" y="773697"/>
          <a:ext cx="1035952" cy="487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>
            <a:lnSpc>
              <a:spcPts val="700"/>
            </a:lnSpc>
          </a:pPr>
          <a:r>
            <a:rPr lang="it-IT" sz="900" b="1">
              <a:solidFill>
                <a:schemeClr val="accent2"/>
              </a:solidFill>
              <a:latin typeface="Trebuchet MS" pitchFamily="34" charset="0"/>
            </a:rPr>
            <a:t>var.% su stesso mese anno precedente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0.21442</cdr:x>
      <cdr:y>0.90565</cdr:y>
    </cdr:from>
    <cdr:to>
      <cdr:x>0.75467</cdr:x>
      <cdr:y>0.97328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630851" y="3202089"/>
          <a:ext cx="4109072" cy="23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it-IT" sz="1000" b="1" i="0" u="none" strike="noStrike" baseline="0">
              <a:solidFill>
                <a:srgbClr val="333399"/>
              </a:solidFill>
              <a:latin typeface="Trebuchet MS"/>
            </a:rPr>
            <a:t>MARZO/MARCH</a:t>
          </a:r>
        </a:p>
        <a:p xmlns:a="http://schemas.openxmlformats.org/drawingml/2006/main">
          <a:pPr algn="ctr" rtl="0">
            <a:defRPr sz="1000"/>
          </a:pPr>
          <a:endParaRPr lang="it-IT" sz="1000" b="1" i="0" u="none" strike="noStrike" baseline="0">
            <a:solidFill>
              <a:srgbClr val="333399"/>
            </a:solidFill>
            <a:latin typeface="Trebuchet MS"/>
          </a:endParaRPr>
        </a:p>
      </cdr:txBody>
    </cdr:sp>
  </cdr:relSizeAnchor>
  <cdr:relSizeAnchor xmlns:cdr="http://schemas.openxmlformats.org/drawingml/2006/chartDrawing">
    <cdr:from>
      <cdr:x>0.86053</cdr:x>
      <cdr:y>0.03838</cdr:y>
    </cdr:from>
    <cdr:to>
      <cdr:x>0.98554</cdr:x>
      <cdr:y>0.21371</cdr:y>
    </cdr:to>
    <cdr:pic>
      <cdr:nvPicPr>
        <cdr:cNvPr id="3" name="Picture 2" descr="Logo ANFIA PANTONE">
          <a:extLst xmlns:a="http://schemas.openxmlformats.org/drawingml/2006/main">
            <a:ext uri="{FF2B5EF4-FFF2-40B4-BE49-F238E27FC236}">
              <a16:creationId xmlns:a16="http://schemas.microsoft.com/office/drawing/2014/main" id="{6AE04971-AE48-4BEE-B736-0648C369D28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699162" y="149999"/>
          <a:ext cx="977520" cy="707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8</xdr:row>
      <xdr:rowOff>121920</xdr:rowOff>
    </xdr:from>
    <xdr:to>
      <xdr:col>14</xdr:col>
      <xdr:colOff>373380</xdr:colOff>
      <xdr:row>12</xdr:row>
      <xdr:rowOff>160020</xdr:rowOff>
    </xdr:to>
    <xdr:pic>
      <xdr:nvPicPr>
        <xdr:cNvPr id="2" name="Picture 5" descr="Logo ANFIA PANTONE">
          <a:extLst>
            <a:ext uri="{FF2B5EF4-FFF2-40B4-BE49-F238E27FC236}">
              <a16:creationId xmlns:a16="http://schemas.microsoft.com/office/drawing/2014/main" id="{B38822C7-1966-44BA-8331-C096C66BD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426720"/>
          <a:ext cx="132588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142876</xdr:colOff>
      <xdr:row>9</xdr:row>
      <xdr:rowOff>0</xdr:rowOff>
    </xdr:from>
    <xdr:to>
      <xdr:col>29</xdr:col>
      <xdr:colOff>617221</xdr:colOff>
      <xdr:row>13</xdr:row>
      <xdr:rowOff>7620</xdr:rowOff>
    </xdr:to>
    <xdr:pic>
      <xdr:nvPicPr>
        <xdr:cNvPr id="3" name="Picture 5" descr="Logo ANFIA PANTONE">
          <a:extLst>
            <a:ext uri="{FF2B5EF4-FFF2-40B4-BE49-F238E27FC236}">
              <a16:creationId xmlns:a16="http://schemas.microsoft.com/office/drawing/2014/main" id="{84FDC223-C50F-4FC9-9A52-B46313EDD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35876" y="495300"/>
          <a:ext cx="99822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8</xdr:row>
      <xdr:rowOff>121920</xdr:rowOff>
    </xdr:from>
    <xdr:to>
      <xdr:col>14</xdr:col>
      <xdr:colOff>373380</xdr:colOff>
      <xdr:row>12</xdr:row>
      <xdr:rowOff>160020</xdr:rowOff>
    </xdr:to>
    <xdr:pic>
      <xdr:nvPicPr>
        <xdr:cNvPr id="2" name="Picture 5" descr="Logo ANFIA PANTON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0305" y="121920"/>
          <a:ext cx="1369695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142876</xdr:colOff>
      <xdr:row>9</xdr:row>
      <xdr:rowOff>0</xdr:rowOff>
    </xdr:from>
    <xdr:to>
      <xdr:col>29</xdr:col>
      <xdr:colOff>617221</xdr:colOff>
      <xdr:row>13</xdr:row>
      <xdr:rowOff>7620</xdr:rowOff>
    </xdr:to>
    <xdr:pic>
      <xdr:nvPicPr>
        <xdr:cNvPr id="3" name="Picture 5" descr="Logo ANFIA PANTON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3096" y="175260"/>
          <a:ext cx="1030605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121920</xdr:rowOff>
    </xdr:from>
    <xdr:to>
      <xdr:col>14</xdr:col>
      <xdr:colOff>373380</xdr:colOff>
      <xdr:row>4</xdr:row>
      <xdr:rowOff>160020</xdr:rowOff>
    </xdr:to>
    <xdr:pic>
      <xdr:nvPicPr>
        <xdr:cNvPr id="2" name="Picture 5" descr="Logo ANFIA PANTON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9380" y="121920"/>
          <a:ext cx="115062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182880</xdr:colOff>
      <xdr:row>1</xdr:row>
      <xdr:rowOff>0</xdr:rowOff>
    </xdr:from>
    <xdr:to>
      <xdr:col>29</xdr:col>
      <xdr:colOff>617220</xdr:colOff>
      <xdr:row>5</xdr:row>
      <xdr:rowOff>7620</xdr:rowOff>
    </xdr:to>
    <xdr:pic>
      <xdr:nvPicPr>
        <xdr:cNvPr id="3" name="Picture 5" descr="Logo ANFIA PANTON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91220" y="175260"/>
          <a:ext cx="115062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2</xdr:row>
      <xdr:rowOff>5715</xdr:rowOff>
    </xdr:from>
    <xdr:to>
      <xdr:col>10</xdr:col>
      <xdr:colOff>354329</xdr:colOff>
      <xdr:row>6</xdr:row>
      <xdr:rowOff>177165</xdr:rowOff>
    </xdr:to>
    <xdr:pic>
      <xdr:nvPicPr>
        <xdr:cNvPr id="4" name="Picture 2" descr="Logo ANFIA PANTON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367665"/>
          <a:ext cx="1403984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nfia.i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nfia.i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K82"/>
  <sheetViews>
    <sheetView showGridLines="0" tabSelected="1" zoomScaleNormal="100" workbookViewId="0"/>
  </sheetViews>
  <sheetFormatPr defaultColWidth="25.5703125" defaultRowHeight="15"/>
  <cols>
    <col min="1" max="1" width="24.7109375" style="207" customWidth="1"/>
    <col min="2" max="2" width="11" style="207" customWidth="1"/>
    <col min="3" max="3" width="5.85546875" style="207" customWidth="1"/>
    <col min="4" max="4" width="11" style="207" customWidth="1"/>
    <col min="5" max="5" width="5.85546875" style="207" customWidth="1"/>
    <col min="6" max="6" width="9.140625" style="207" bestFit="1" customWidth="1"/>
    <col min="7" max="7" width="11" style="207" customWidth="1"/>
    <col min="8" max="8" width="5.85546875" style="207" customWidth="1"/>
    <col min="9" max="9" width="11" style="207" customWidth="1"/>
    <col min="10" max="10" width="5.85546875" style="207" customWidth="1"/>
    <col min="11" max="11" width="8" style="207" bestFit="1" customWidth="1"/>
    <col min="12" max="14" width="9.7109375" style="207" customWidth="1"/>
    <col min="15" max="16384" width="25.5703125" style="207"/>
  </cols>
  <sheetData>
    <row r="3" spans="1:11">
      <c r="A3" s="379" t="s">
        <v>184</v>
      </c>
    </row>
    <row r="4" spans="1:11">
      <c r="A4" s="379"/>
    </row>
    <row r="7" spans="1:11">
      <c r="H7" s="208"/>
      <c r="I7" s="209"/>
    </row>
    <row r="8" spans="1:11">
      <c r="H8" s="209"/>
      <c r="I8" s="209"/>
    </row>
    <row r="9" spans="1:11" ht="18">
      <c r="A9" s="210" t="s">
        <v>74</v>
      </c>
      <c r="B9" s="211"/>
      <c r="C9" s="211"/>
      <c r="D9" s="211"/>
      <c r="E9" s="211"/>
      <c r="F9" s="211"/>
      <c r="H9" s="209"/>
      <c r="I9" s="209"/>
    </row>
    <row r="10" spans="1:11" ht="18">
      <c r="A10" s="212" t="s">
        <v>72</v>
      </c>
      <c r="B10" s="213"/>
      <c r="C10" s="213"/>
      <c r="D10" s="213"/>
      <c r="E10" s="213"/>
      <c r="F10" s="213"/>
      <c r="H10" s="209"/>
      <c r="I10" s="209"/>
    </row>
    <row r="11" spans="1:11">
      <c r="A11" s="214"/>
      <c r="B11" s="215"/>
      <c r="C11" s="213"/>
      <c r="E11" s="213"/>
      <c r="F11" s="213"/>
      <c r="G11" s="236"/>
      <c r="H11" s="209"/>
      <c r="I11" s="236"/>
    </row>
    <row r="12" spans="1:11">
      <c r="A12" s="227" t="s">
        <v>147</v>
      </c>
      <c r="B12" s="215"/>
      <c r="C12" s="213"/>
      <c r="D12" s="213"/>
      <c r="E12" s="213"/>
      <c r="F12" s="213"/>
      <c r="H12" s="209"/>
      <c r="I12" s="209"/>
    </row>
    <row r="13" spans="1:11" ht="15.75" thickBot="1">
      <c r="A13" s="227"/>
      <c r="B13" s="215"/>
      <c r="C13" s="213"/>
      <c r="D13" s="213"/>
      <c r="E13" s="213"/>
      <c r="F13" s="213"/>
      <c r="H13" s="209"/>
      <c r="I13" s="209"/>
    </row>
    <row r="14" spans="1:11" ht="15.75">
      <c r="A14" s="290"/>
      <c r="B14" s="382" t="s">
        <v>30</v>
      </c>
      <c r="C14" s="383"/>
      <c r="D14" s="383"/>
      <c r="E14" s="384"/>
      <c r="F14" s="327" t="s">
        <v>66</v>
      </c>
      <c r="G14" s="382" t="s">
        <v>191</v>
      </c>
      <c r="H14" s="383"/>
      <c r="I14" s="383"/>
      <c r="J14" s="384"/>
      <c r="K14" s="327" t="s">
        <v>66</v>
      </c>
    </row>
    <row r="15" spans="1:11" ht="15" customHeight="1" thickBot="1">
      <c r="A15" s="290"/>
      <c r="B15" s="385" t="s">
        <v>190</v>
      </c>
      <c r="C15" s="386"/>
      <c r="D15" s="386"/>
      <c r="E15" s="387"/>
      <c r="F15" s="328" t="s">
        <v>75</v>
      </c>
      <c r="G15" s="385" t="s">
        <v>192</v>
      </c>
      <c r="H15" s="386"/>
      <c r="I15" s="386"/>
      <c r="J15" s="387"/>
      <c r="K15" s="328" t="s">
        <v>75</v>
      </c>
    </row>
    <row r="16" spans="1:11" ht="21" customHeight="1">
      <c r="A16" s="338" t="s">
        <v>136</v>
      </c>
      <c r="B16" s="329">
        <v>2022</v>
      </c>
      <c r="C16" s="291" t="s">
        <v>69</v>
      </c>
      <c r="D16" s="151">
        <v>2021</v>
      </c>
      <c r="E16" s="291" t="s">
        <v>69</v>
      </c>
      <c r="F16" s="330" t="s">
        <v>185</v>
      </c>
      <c r="G16" s="329">
        <v>2022</v>
      </c>
      <c r="H16" s="291" t="s">
        <v>69</v>
      </c>
      <c r="I16" s="151">
        <v>2021</v>
      </c>
      <c r="J16" s="291" t="s">
        <v>69</v>
      </c>
      <c r="K16" s="330" t="s">
        <v>185</v>
      </c>
    </row>
    <row r="17" spans="1:11">
      <c r="A17" s="348" t="s">
        <v>172</v>
      </c>
      <c r="B17" s="331">
        <f>'Monthly trend by make 2022'!D17</f>
        <v>43426</v>
      </c>
      <c r="C17" s="322">
        <f t="shared" ref="C17:C64" si="0">B17/B$66*100</f>
        <v>36.340661271831095</v>
      </c>
      <c r="D17" s="321">
        <f>'Monthly trend by make 2021'!D17</f>
        <v>68518</v>
      </c>
      <c r="E17" s="322">
        <f t="shared" ref="E17:E64" si="1">D17/D$66*100</f>
        <v>40.331751880672925</v>
      </c>
      <c r="F17" s="323">
        <f t="shared" ref="F17" si="2">(B17-D17)/D17*100</f>
        <v>-36.62103388890511</v>
      </c>
      <c r="G17" s="331">
        <f>'Monthly trend by make 2022'!N17</f>
        <v>124133</v>
      </c>
      <c r="H17" s="322">
        <f t="shared" ref="H17:H64" si="3">G17/G$66*100</f>
        <v>36.697727769927099</v>
      </c>
      <c r="I17" s="321">
        <f>'Monthly trend by make 2021'!AF17</f>
        <v>180499</v>
      </c>
      <c r="J17" s="322">
        <f t="shared" ref="J17:J64" si="4">I17/I$66*100</f>
        <v>40.357969345660656</v>
      </c>
      <c r="K17" s="323">
        <f t="shared" ref="K17" si="5">(G17-I17)/I17*100</f>
        <v>-31.227873838636228</v>
      </c>
    </row>
    <row r="18" spans="1:11">
      <c r="A18" s="349" t="s">
        <v>40</v>
      </c>
      <c r="B18" s="332">
        <f>'Monthly trend by make 2022'!D18</f>
        <v>15582</v>
      </c>
      <c r="C18" s="284">
        <f t="shared" si="0"/>
        <v>13.03965789936149</v>
      </c>
      <c r="D18" s="285">
        <f>'Monthly trend by make 2021'!D18</f>
        <v>26425</v>
      </c>
      <c r="E18" s="284">
        <f t="shared" si="1"/>
        <v>15.554548344183747</v>
      </c>
      <c r="F18" s="286">
        <f t="shared" ref="F18:F64" si="6">(B18-D18)/D18*100</f>
        <v>-41.033112582781456</v>
      </c>
      <c r="G18" s="332">
        <f>'Monthly trend by make 2022'!N18</f>
        <v>47682</v>
      </c>
      <c r="H18" s="284">
        <f t="shared" si="3"/>
        <v>14.096340663044185</v>
      </c>
      <c r="I18" s="285">
        <f>'Monthly trend by make 2021'!AF18</f>
        <v>69445</v>
      </c>
      <c r="J18" s="284">
        <f t="shared" si="4"/>
        <v>15.527283703562924</v>
      </c>
      <c r="K18" s="286">
        <f t="shared" ref="K18:K64" si="7">(G18-I18)/I18*100</f>
        <v>-31.338469292245662</v>
      </c>
    </row>
    <row r="19" spans="1:11">
      <c r="A19" s="349" t="s">
        <v>55</v>
      </c>
      <c r="B19" s="332">
        <f>'Monthly trend by make 2022'!D19</f>
        <v>6593</v>
      </c>
      <c r="C19" s="284">
        <f t="shared" si="0"/>
        <v>5.5172933211712429</v>
      </c>
      <c r="D19" s="285">
        <f>'Monthly trend by make 2021'!D19</f>
        <v>11465</v>
      </c>
      <c r="E19" s="284">
        <f t="shared" si="1"/>
        <v>6.7486432077981702</v>
      </c>
      <c r="F19" s="286">
        <f t="shared" si="6"/>
        <v>-42.494548626253817</v>
      </c>
      <c r="G19" s="332">
        <f>'Monthly trend by make 2022'!N19</f>
        <v>20165</v>
      </c>
      <c r="H19" s="284">
        <f t="shared" si="3"/>
        <v>5.9614258938443436</v>
      </c>
      <c r="I19" s="285">
        <f>'Monthly trend by make 2021'!AF19</f>
        <v>31350</v>
      </c>
      <c r="J19" s="284">
        <f t="shared" si="4"/>
        <v>7.0095808784894187</v>
      </c>
      <c r="K19" s="286">
        <f t="shared" si="7"/>
        <v>-35.677830940988834</v>
      </c>
    </row>
    <row r="20" spans="1:11">
      <c r="A20" s="349" t="s">
        <v>44</v>
      </c>
      <c r="B20" s="332">
        <f>'Monthly trend by make 2022'!D20</f>
        <v>7038</v>
      </c>
      <c r="C20" s="284">
        <f t="shared" si="0"/>
        <v>5.8896876072202646</v>
      </c>
      <c r="D20" s="285">
        <f>'Monthly trend by make 2021'!D20</f>
        <v>8874</v>
      </c>
      <c r="E20" s="284">
        <f t="shared" si="1"/>
        <v>5.2235028195378082</v>
      </c>
      <c r="F20" s="286">
        <f>(B20-D20)/D20*100</f>
        <v>-20.689655172413794</v>
      </c>
      <c r="G20" s="332">
        <f>'Monthly trend by make 2022'!N20</f>
        <v>15230</v>
      </c>
      <c r="H20" s="284">
        <f t="shared" si="3"/>
        <v>4.5024803552318051</v>
      </c>
      <c r="I20" s="285">
        <f>'Monthly trend by make 2021'!AF20</f>
        <v>24252</v>
      </c>
      <c r="J20" s="284">
        <f t="shared" si="4"/>
        <v>5.422531274804637</v>
      </c>
      <c r="K20" s="286">
        <f>(G20-I20)/I20*100</f>
        <v>-37.201055583044692</v>
      </c>
    </row>
    <row r="21" spans="1:11">
      <c r="A21" s="349" t="s">
        <v>115</v>
      </c>
      <c r="B21" s="332">
        <f>'Monthly trend by make 2022'!D21</f>
        <v>4417</v>
      </c>
      <c r="C21" s="284">
        <f t="shared" si="0"/>
        <v>3.6963271044461363</v>
      </c>
      <c r="D21" s="285">
        <f>'Monthly trend by make 2021'!D21</f>
        <v>7357</v>
      </c>
      <c r="E21" s="284">
        <f t="shared" si="1"/>
        <v>4.3305510754270511</v>
      </c>
      <c r="F21" s="286">
        <f>(B21-D21)/D21*100</f>
        <v>-39.961941008563272</v>
      </c>
      <c r="G21" s="332">
        <f>'Monthly trend by make 2022'!N21</f>
        <v>13634</v>
      </c>
      <c r="H21" s="284">
        <f t="shared" si="3"/>
        <v>4.0306511597656227</v>
      </c>
      <c r="I21" s="285">
        <f>'Monthly trend by make 2021'!AF21</f>
        <v>18478</v>
      </c>
      <c r="J21" s="284">
        <f t="shared" si="4"/>
        <v>4.1315162830216101</v>
      </c>
      <c r="K21" s="286">
        <f>(G21-I21)/I21*100</f>
        <v>-26.214958328823467</v>
      </c>
    </row>
    <row r="22" spans="1:11">
      <c r="A22" s="349" t="s">
        <v>54</v>
      </c>
      <c r="B22" s="332">
        <f>'Monthly trend by make 2022'!D22</f>
        <v>4584</v>
      </c>
      <c r="C22" s="284">
        <f t="shared" si="0"/>
        <v>3.8360795668510508</v>
      </c>
      <c r="D22" s="285">
        <f>'Monthly trend by make 2021'!D22</f>
        <v>7399</v>
      </c>
      <c r="E22" s="284">
        <f t="shared" si="1"/>
        <v>4.355273536371449</v>
      </c>
      <c r="F22" s="286">
        <f t="shared" si="6"/>
        <v>-38.045681848898496</v>
      </c>
      <c r="G22" s="332">
        <f>'Monthly trend by make 2022'!N22</f>
        <v>12629</v>
      </c>
      <c r="H22" s="284">
        <f t="shared" si="3"/>
        <v>3.733540670139361</v>
      </c>
      <c r="I22" s="285">
        <f>'Monthly trend by make 2021'!AF22</f>
        <v>19369</v>
      </c>
      <c r="J22" s="284">
        <f t="shared" si="4"/>
        <v>4.3307359500944669</v>
      </c>
      <c r="K22" s="286">
        <f t="shared" si="7"/>
        <v>-34.797872889669058</v>
      </c>
    </row>
    <row r="23" spans="1:11">
      <c r="A23" s="349" t="s">
        <v>150</v>
      </c>
      <c r="B23" s="332">
        <f>'Monthly trend by make 2022'!D23</f>
        <v>3608</v>
      </c>
      <c r="C23" s="284">
        <f t="shared" si="0"/>
        <v>3.0193226608199368</v>
      </c>
      <c r="D23" s="285">
        <f>'Monthly trend by make 2021'!D23</f>
        <v>5093</v>
      </c>
      <c r="E23" s="284">
        <f t="shared" si="1"/>
        <v>2.9978927045195012</v>
      </c>
      <c r="F23" s="286">
        <f t="shared" si="6"/>
        <v>-29.15766738660907</v>
      </c>
      <c r="G23" s="332">
        <f>'Monthly trend by make 2022'!N23</f>
        <v>10767</v>
      </c>
      <c r="H23" s="284">
        <f t="shared" si="3"/>
        <v>3.1830732754288147</v>
      </c>
      <c r="I23" s="285">
        <f>'Monthly trend by make 2021'!AF23</f>
        <v>13007</v>
      </c>
      <c r="J23" s="284">
        <f t="shared" si="4"/>
        <v>2.9082493935091507</v>
      </c>
      <c r="K23" s="286">
        <f t="shared" si="7"/>
        <v>-17.221496117475205</v>
      </c>
    </row>
    <row r="24" spans="1:11">
      <c r="A24" s="349" t="s">
        <v>41</v>
      </c>
      <c r="B24" s="332">
        <f>'Monthly trend by make 2022'!D24</f>
        <v>813</v>
      </c>
      <c r="C24" s="284">
        <f t="shared" si="0"/>
        <v>0.6803518079951798</v>
      </c>
      <c r="D24" s="285">
        <f>'Monthly trend by make 2021'!D24</f>
        <v>1241</v>
      </c>
      <c r="E24" s="284">
        <f t="shared" si="1"/>
        <v>0.73048985790471255</v>
      </c>
      <c r="F24" s="286">
        <f t="shared" si="6"/>
        <v>-34.488315874294919</v>
      </c>
      <c r="G24" s="332">
        <f>'Monthly trend by make 2022'!N24</f>
        <v>2155</v>
      </c>
      <c r="H24" s="284">
        <f t="shared" si="3"/>
        <v>0.63708766681054108</v>
      </c>
      <c r="I24" s="285">
        <f>'Monthly trend by make 2021'!AF24</f>
        <v>3044</v>
      </c>
      <c r="J24" s="284">
        <f t="shared" si="4"/>
        <v>0.68061129805811138</v>
      </c>
      <c r="K24" s="286">
        <f t="shared" si="7"/>
        <v>-29.204993429697769</v>
      </c>
    </row>
    <row r="25" spans="1:11">
      <c r="A25" s="349" t="s">
        <v>158</v>
      </c>
      <c r="B25" s="332">
        <f>'Monthly trend by make 2022'!D25</f>
        <v>658</v>
      </c>
      <c r="C25" s="284">
        <f t="shared" si="0"/>
        <v>0.55064143869720583</v>
      </c>
      <c r="D25" s="285">
        <f>'Monthly trend by make 2021'!D25</f>
        <v>436</v>
      </c>
      <c r="E25" s="284">
        <f t="shared" si="1"/>
        <v>0.25664268980375071</v>
      </c>
      <c r="F25" s="286">
        <f t="shared" si="6"/>
        <v>50.917431192660544</v>
      </c>
      <c r="G25" s="332">
        <f>'Monthly trend by make 2022'!N25</f>
        <v>1506</v>
      </c>
      <c r="H25" s="284">
        <f t="shared" si="3"/>
        <v>0.44522228594741298</v>
      </c>
      <c r="I25" s="285">
        <f>'Monthly trend by make 2021'!AF25</f>
        <v>1079</v>
      </c>
      <c r="J25" s="284">
        <f t="shared" si="4"/>
        <v>0.2412547932341334</v>
      </c>
      <c r="K25" s="286">
        <f t="shared" si="7"/>
        <v>39.573679332715479</v>
      </c>
    </row>
    <row r="26" spans="1:11">
      <c r="A26" s="350" t="s">
        <v>65</v>
      </c>
      <c r="B26" s="333">
        <f>'Monthly trend by make 2022'!D26</f>
        <v>133</v>
      </c>
      <c r="C26" s="287">
        <f t="shared" si="0"/>
        <v>0.11129986526858414</v>
      </c>
      <c r="D26" s="288">
        <f>'Monthly trend by make 2021'!D26</f>
        <v>228</v>
      </c>
      <c r="E26" s="287">
        <f t="shared" si="1"/>
        <v>0.13420764512673203</v>
      </c>
      <c r="F26" s="359">
        <f t="shared" si="6"/>
        <v>-41.666666666666671</v>
      </c>
      <c r="G26" s="333">
        <f>'Monthly trend by make 2022'!N26</f>
        <v>365</v>
      </c>
      <c r="H26" s="287">
        <f t="shared" si="3"/>
        <v>0.10790579971501042</v>
      </c>
      <c r="I26" s="288">
        <f>'Monthly trend by make 2021'!AF26</f>
        <v>475</v>
      </c>
      <c r="J26" s="287">
        <f t="shared" si="4"/>
        <v>0.1062057708862033</v>
      </c>
      <c r="K26" s="289">
        <f t="shared" si="7"/>
        <v>-23.157894736842106</v>
      </c>
    </row>
    <row r="27" spans="1:11">
      <c r="A27" s="348" t="s">
        <v>121</v>
      </c>
      <c r="B27" s="331">
        <f>'Monthly trend by make 2022'!D27</f>
        <v>19285</v>
      </c>
      <c r="C27" s="322">
        <f t="shared" si="0"/>
        <v>16.138480463944703</v>
      </c>
      <c r="D27" s="321">
        <f>'Monthly trend by make 2021'!D27</f>
        <v>27032</v>
      </c>
      <c r="E27" s="322">
        <f t="shared" si="1"/>
        <v>15.911846767832547</v>
      </c>
      <c r="F27" s="323">
        <f t="shared" si="6"/>
        <v>-28.658626812666473</v>
      </c>
      <c r="G27" s="331">
        <f>'Monthly trend by make 2022'!N27</f>
        <v>49807</v>
      </c>
      <c r="H27" s="322">
        <f t="shared" si="3"/>
        <v>14.724559360015135</v>
      </c>
      <c r="I27" s="321">
        <f>'Monthly trend by make 2021'!AF27</f>
        <v>71059</v>
      </c>
      <c r="J27" s="322">
        <f t="shared" si="4"/>
        <v>15.888159733479412</v>
      </c>
      <c r="K27" s="323">
        <f t="shared" si="7"/>
        <v>-29.907541620343657</v>
      </c>
    </row>
    <row r="28" spans="1:11">
      <c r="A28" s="349" t="s">
        <v>62</v>
      </c>
      <c r="B28" s="332">
        <f>'Monthly trend by make 2022'!D28</f>
        <v>8892</v>
      </c>
      <c r="C28" s="284">
        <f t="shared" si="0"/>
        <v>7.4411909922424826</v>
      </c>
      <c r="D28" s="285">
        <f>'Monthly trend by make 2021'!D28</f>
        <v>13706</v>
      </c>
      <c r="E28" s="284">
        <f t="shared" si="1"/>
        <v>8.0677630881885491</v>
      </c>
      <c r="F28" s="286">
        <f t="shared" si="6"/>
        <v>-35.12330366262951</v>
      </c>
      <c r="G28" s="332">
        <f>'Monthly trend by make 2022'!N28</f>
        <v>24022</v>
      </c>
      <c r="H28" s="284">
        <f t="shared" si="3"/>
        <v>7.1016797828876186</v>
      </c>
      <c r="I28" s="285">
        <f>'Monthly trend by make 2021'!AF28</f>
        <v>35861</v>
      </c>
      <c r="J28" s="284">
        <f t="shared" si="4"/>
        <v>8.0182003152634458</v>
      </c>
      <c r="K28" s="286">
        <f t="shared" si="7"/>
        <v>-33.013580212487106</v>
      </c>
    </row>
    <row r="29" spans="1:11">
      <c r="A29" s="349" t="s">
        <v>42</v>
      </c>
      <c r="B29" s="332">
        <f>'Monthly trend by make 2022'!D29</f>
        <v>5552</v>
      </c>
      <c r="C29" s="284">
        <f t="shared" si="0"/>
        <v>4.646141744144205</v>
      </c>
      <c r="D29" s="285">
        <f>'Monthly trend by make 2021'!D29</f>
        <v>6428</v>
      </c>
      <c r="E29" s="284">
        <f t="shared" si="1"/>
        <v>3.7837137845378663</v>
      </c>
      <c r="F29" s="286">
        <f t="shared" si="6"/>
        <v>-13.627878033602986</v>
      </c>
      <c r="G29" s="332">
        <f>'Monthly trend by make 2022'!N29</f>
        <v>12908</v>
      </c>
      <c r="H29" s="284">
        <f t="shared" si="3"/>
        <v>3.8160220896475474</v>
      </c>
      <c r="I29" s="285">
        <f>'Monthly trend by make 2021'!AF29</f>
        <v>17169</v>
      </c>
      <c r="J29" s="284">
        <f t="shared" si="4"/>
        <v>3.8388355375688938</v>
      </c>
      <c r="K29" s="286">
        <f t="shared" si="7"/>
        <v>-24.817985904828472</v>
      </c>
    </row>
    <row r="30" spans="1:11">
      <c r="A30" s="349" t="s">
        <v>58</v>
      </c>
      <c r="B30" s="332">
        <f>'Monthly trend by make 2022'!D30</f>
        <v>1848</v>
      </c>
      <c r="C30" s="284">
        <f t="shared" si="0"/>
        <v>1.5464823384687483</v>
      </c>
      <c r="D30" s="285">
        <f>'Monthly trend by make 2021'!D30</f>
        <v>2981</v>
      </c>
      <c r="E30" s="284">
        <f t="shared" si="1"/>
        <v>1.754706097029773</v>
      </c>
      <c r="F30" s="286">
        <f t="shared" si="6"/>
        <v>-38.007380073800739</v>
      </c>
      <c r="G30" s="332">
        <f>'Monthly trend by make 2022'!N30</f>
        <v>5618</v>
      </c>
      <c r="H30" s="284">
        <f t="shared" si="3"/>
        <v>1.6608624186272019</v>
      </c>
      <c r="I30" s="285">
        <f>'Monthly trend by make 2021'!AF30</f>
        <v>8576</v>
      </c>
      <c r="J30" s="284">
        <f t="shared" si="4"/>
        <v>1.9175172444633255</v>
      </c>
      <c r="K30" s="286">
        <f t="shared" si="7"/>
        <v>-34.491604477611943</v>
      </c>
    </row>
    <row r="31" spans="1:11">
      <c r="A31" s="349" t="s">
        <v>57</v>
      </c>
      <c r="B31" s="332">
        <f>'Monthly trend by make 2022'!D31</f>
        <v>1412</v>
      </c>
      <c r="C31" s="284">
        <f t="shared" si="0"/>
        <v>1.1816196222499309</v>
      </c>
      <c r="D31" s="285">
        <f>'Monthly trend by make 2021'!D31</f>
        <v>2720</v>
      </c>
      <c r="E31" s="284">
        <f t="shared" si="1"/>
        <v>1.6010736611610139</v>
      </c>
      <c r="F31" s="286">
        <f t="shared" si="6"/>
        <v>-48.088235294117645</v>
      </c>
      <c r="G31" s="332">
        <f>'Monthly trend by make 2022'!N31</f>
        <v>3757</v>
      </c>
      <c r="H31" s="284">
        <f t="shared" si="3"/>
        <v>1.1106906562446417</v>
      </c>
      <c r="I31" s="285">
        <f>'Monthly trend by make 2021'!AF31</f>
        <v>6314</v>
      </c>
      <c r="J31" s="284">
        <f t="shared" si="4"/>
        <v>1.4117541839483951</v>
      </c>
      <c r="K31" s="286">
        <f t="shared" si="7"/>
        <v>-40.497307570478306</v>
      </c>
    </row>
    <row r="32" spans="1:11">
      <c r="A32" s="349" t="s">
        <v>108</v>
      </c>
      <c r="B32" s="332">
        <f>'Monthly trend by make 2022'!D32</f>
        <v>738</v>
      </c>
      <c r="C32" s="284">
        <f t="shared" si="0"/>
        <v>0.61758872607680526</v>
      </c>
      <c r="D32" s="285">
        <f>'Monthly trend by make 2021'!D32</f>
        <v>665</v>
      </c>
      <c r="E32" s="284">
        <f t="shared" si="1"/>
        <v>0.39143896495296843</v>
      </c>
      <c r="F32" s="286">
        <f t="shared" si="6"/>
        <v>10.977443609022556</v>
      </c>
      <c r="G32" s="332">
        <f>'Monthly trend by make 2022'!N32</f>
        <v>1786</v>
      </c>
      <c r="H32" s="284">
        <f t="shared" si="3"/>
        <v>0.52799933778358532</v>
      </c>
      <c r="I32" s="285">
        <f>'Monthly trend by make 2021'!AF32</f>
        <v>1826</v>
      </c>
      <c r="J32" s="284">
        <f t="shared" si="4"/>
        <v>0.40827734239622582</v>
      </c>
      <c r="K32" s="286">
        <f t="shared" si="7"/>
        <v>-2.190580503833516</v>
      </c>
    </row>
    <row r="33" spans="1:11">
      <c r="A33" s="349" t="s">
        <v>186</v>
      </c>
      <c r="B33" s="332">
        <f>'Monthly trend by make 2022'!D33</f>
        <v>815</v>
      </c>
      <c r="C33" s="284">
        <f t="shared" si="0"/>
        <v>0.68202549017966974</v>
      </c>
      <c r="D33" s="285">
        <f>'Monthly trend by make 2021'!D33</f>
        <v>511</v>
      </c>
      <c r="E33" s="284">
        <f t="shared" si="1"/>
        <v>0.30078994149017574</v>
      </c>
      <c r="F33" s="286">
        <f t="shared" si="6"/>
        <v>59.49119373776908</v>
      </c>
      <c r="G33" s="332">
        <f>'Monthly trend by make 2022'!N33</f>
        <v>1645</v>
      </c>
      <c r="H33" s="284">
        <f t="shared" si="3"/>
        <v>0.4863151795375128</v>
      </c>
      <c r="I33" s="285">
        <f>'Monthly trend by make 2021'!AF33</f>
        <v>1242</v>
      </c>
      <c r="J33" s="284">
        <f t="shared" si="4"/>
        <v>0.27770014198034637</v>
      </c>
      <c r="K33" s="286">
        <f t="shared" si="7"/>
        <v>32.447665056360705</v>
      </c>
    </row>
    <row r="34" spans="1:11">
      <c r="A34" s="350" t="s">
        <v>166</v>
      </c>
      <c r="B34" s="333">
        <f>'Monthly trend by make 2022'!D34</f>
        <v>28</v>
      </c>
      <c r="C34" s="287">
        <f t="shared" si="0"/>
        <v>2.3431550582859822E-2</v>
      </c>
      <c r="D34" s="288">
        <f>'Monthly trend by make 2021'!D34</f>
        <v>21</v>
      </c>
      <c r="E34" s="287">
        <f t="shared" si="1"/>
        <v>1.2361230472199005E-2</v>
      </c>
      <c r="F34" s="289">
        <f t="shared" si="6"/>
        <v>33.333333333333329</v>
      </c>
      <c r="G34" s="333">
        <f>'Monthly trend by make 2022'!N34</f>
        <v>71</v>
      </c>
      <c r="H34" s="287">
        <f t="shared" si="3"/>
        <v>2.0989895287029429E-2</v>
      </c>
      <c r="I34" s="288">
        <f>'Monthly trend by make 2021'!AF34</f>
        <v>71</v>
      </c>
      <c r="J34" s="287">
        <f t="shared" si="4"/>
        <v>1.5874967858779863E-2</v>
      </c>
      <c r="K34" s="289">
        <f t="shared" si="7"/>
        <v>0</v>
      </c>
    </row>
    <row r="35" spans="1:11">
      <c r="A35" s="348" t="s">
        <v>122</v>
      </c>
      <c r="B35" s="331">
        <f>'Monthly trend by make 2022'!D35</f>
        <v>12183</v>
      </c>
      <c r="C35" s="322">
        <f t="shared" si="0"/>
        <v>10.195235026820756</v>
      </c>
      <c r="D35" s="321">
        <f>'Monthly trend by make 2021'!D35</f>
        <v>14241</v>
      </c>
      <c r="E35" s="322">
        <f t="shared" si="1"/>
        <v>8.3826801502183823</v>
      </c>
      <c r="F35" s="323">
        <f t="shared" si="6"/>
        <v>-14.451232357278283</v>
      </c>
      <c r="G35" s="331">
        <f>'Monthly trend by make 2022'!N35</f>
        <v>35124</v>
      </c>
      <c r="H35" s="322">
        <f t="shared" si="3"/>
        <v>10.383789888191854</v>
      </c>
      <c r="I35" s="321">
        <f>'Monthly trend by make 2021'!AF35</f>
        <v>37205</v>
      </c>
      <c r="J35" s="322">
        <f t="shared" si="4"/>
        <v>8.3187067490972524</v>
      </c>
      <c r="K35" s="323">
        <f t="shared" si="7"/>
        <v>-5.5933342292702593</v>
      </c>
    </row>
    <row r="36" spans="1:11">
      <c r="A36" s="349" t="s">
        <v>107</v>
      </c>
      <c r="B36" s="332">
        <f>'Monthly trend by make 2022'!D36</f>
        <v>6962</v>
      </c>
      <c r="C36" s="284">
        <f t="shared" si="0"/>
        <v>5.8260876842096447</v>
      </c>
      <c r="D36" s="285">
        <f>'Monthly trend by make 2021'!D36</f>
        <v>5527</v>
      </c>
      <c r="E36" s="284">
        <f t="shared" si="1"/>
        <v>3.2533581342782809</v>
      </c>
      <c r="F36" s="286">
        <f>(B36-D36)/D36*100</f>
        <v>25.963452144020266</v>
      </c>
      <c r="G36" s="332">
        <f>'Monthly trend by make 2022'!N36</f>
        <v>19191</v>
      </c>
      <c r="H36" s="284">
        <f t="shared" si="3"/>
        <v>5.6734800063856579</v>
      </c>
      <c r="I36" s="285">
        <f>'Monthly trend by make 2021'!AF36</f>
        <v>15009</v>
      </c>
      <c r="J36" s="284">
        <f t="shared" si="4"/>
        <v>3.3558787689074219</v>
      </c>
      <c r="K36" s="286">
        <f>(G36-I36)/I36*100</f>
        <v>27.863282030781534</v>
      </c>
    </row>
    <row r="37" spans="1:11">
      <c r="A37" s="350" t="s">
        <v>56</v>
      </c>
      <c r="B37" s="333">
        <f>'Monthly trend by make 2022'!D37</f>
        <v>5221</v>
      </c>
      <c r="C37" s="287">
        <f t="shared" si="0"/>
        <v>4.3691473426111109</v>
      </c>
      <c r="D37" s="288">
        <f>'Monthly trend by make 2021'!D37</f>
        <v>8714</v>
      </c>
      <c r="E37" s="287">
        <f t="shared" si="1"/>
        <v>5.129322015940101</v>
      </c>
      <c r="F37" s="289">
        <f t="shared" si="6"/>
        <v>-40.084920817075968</v>
      </c>
      <c r="G37" s="333">
        <f>'Monthly trend by make 2022'!N37</f>
        <v>15933</v>
      </c>
      <c r="H37" s="287">
        <f t="shared" si="3"/>
        <v>4.7103098818061957</v>
      </c>
      <c r="I37" s="288">
        <f>'Monthly trend by make 2021'!AF37</f>
        <v>22196</v>
      </c>
      <c r="J37" s="287">
        <f t="shared" si="4"/>
        <v>4.9628279801898287</v>
      </c>
      <c r="K37" s="289">
        <f t="shared" si="7"/>
        <v>-28.216795819066498</v>
      </c>
    </row>
    <row r="38" spans="1:11">
      <c r="A38" s="348" t="s">
        <v>123</v>
      </c>
      <c r="B38" s="331">
        <f>'Monthly trend by make 2022'!D38</f>
        <v>7823</v>
      </c>
      <c r="C38" s="322">
        <f t="shared" si="0"/>
        <v>6.5466078646325849</v>
      </c>
      <c r="D38" s="321">
        <f>'Monthly trend by make 2021'!D38</f>
        <v>9288</v>
      </c>
      <c r="E38" s="322">
        <f t="shared" si="1"/>
        <v>5.4671956488468743</v>
      </c>
      <c r="F38" s="323">
        <f t="shared" si="6"/>
        <v>-15.773040482342807</v>
      </c>
      <c r="G38" s="331">
        <f>'Monthly trend by make 2022'!N38</f>
        <v>21975</v>
      </c>
      <c r="H38" s="322">
        <f t="shared" si="3"/>
        <v>6.4965204074996006</v>
      </c>
      <c r="I38" s="321">
        <f>'Monthly trend by make 2021'!AF38</f>
        <v>26802</v>
      </c>
      <c r="J38" s="322">
        <f t="shared" si="4"/>
        <v>5.9926885711410973</v>
      </c>
      <c r="K38" s="323">
        <f t="shared" si="7"/>
        <v>-18.009850011193194</v>
      </c>
    </row>
    <row r="39" spans="1:11">
      <c r="A39" s="349" t="s">
        <v>160</v>
      </c>
      <c r="B39" s="332">
        <f>'Monthly trend by make 2022'!D39</f>
        <v>7430</v>
      </c>
      <c r="C39" s="284">
        <f t="shared" si="0"/>
        <v>6.2177293153803026</v>
      </c>
      <c r="D39" s="285">
        <f>'Monthly trend by make 2021'!D39</f>
        <v>8797</v>
      </c>
      <c r="E39" s="284">
        <f t="shared" si="1"/>
        <v>5.1781783078064114</v>
      </c>
      <c r="F39" s="286">
        <f t="shared" ref="F39:F64" si="8">(B39-D39)/D39*100</f>
        <v>-15.539388427873138</v>
      </c>
      <c r="G39" s="332">
        <f>'Monthly trend by make 2022'!N39</f>
        <v>20904</v>
      </c>
      <c r="H39" s="284">
        <f t="shared" si="3"/>
        <v>6.1798981842262419</v>
      </c>
      <c r="I39" s="285">
        <f>'Monthly trend by make 2021'!AF39</f>
        <v>25360</v>
      </c>
      <c r="J39" s="284">
        <f t="shared" si="4"/>
        <v>5.6702702098402442</v>
      </c>
      <c r="K39" s="286">
        <f t="shared" ref="K39:K64" si="9">(G39-I39)/I39*100</f>
        <v>-17.570977917981072</v>
      </c>
    </row>
    <row r="40" spans="1:11">
      <c r="A40" s="350" t="s">
        <v>116</v>
      </c>
      <c r="B40" s="333">
        <f>'Monthly trend by make 2022'!D40</f>
        <v>393</v>
      </c>
      <c r="C40" s="287">
        <f t="shared" si="0"/>
        <v>0.32887854925228249</v>
      </c>
      <c r="D40" s="288">
        <f>'Monthly trend by make 2021'!D40</f>
        <v>491</v>
      </c>
      <c r="E40" s="287">
        <f t="shared" si="1"/>
        <v>0.28901734104046239</v>
      </c>
      <c r="F40" s="289">
        <f t="shared" si="8"/>
        <v>-19.959266802443992</v>
      </c>
      <c r="G40" s="333">
        <f>'Monthly trend by make 2022'!N40</f>
        <v>1071</v>
      </c>
      <c r="H40" s="287">
        <f t="shared" si="3"/>
        <v>0.31662222327335937</v>
      </c>
      <c r="I40" s="288">
        <f>'Monthly trend by make 2021'!AF40</f>
        <v>1442</v>
      </c>
      <c r="J40" s="287">
        <f t="shared" si="4"/>
        <v>0.322418361300853</v>
      </c>
      <c r="K40" s="289">
        <f t="shared" si="9"/>
        <v>-25.728155339805824</v>
      </c>
    </row>
    <row r="41" spans="1:11">
      <c r="A41" s="348" t="s">
        <v>45</v>
      </c>
      <c r="B41" s="331">
        <f>'Monthly trend by make 2022'!D41</f>
        <v>7642</v>
      </c>
      <c r="C41" s="322">
        <f t="shared" si="0"/>
        <v>6.3951396269362419</v>
      </c>
      <c r="D41" s="321">
        <f>'Monthly trend by make 2021'!D41</f>
        <v>10787</v>
      </c>
      <c r="E41" s="322">
        <f t="shared" si="1"/>
        <v>6.3495520525528883</v>
      </c>
      <c r="F41" s="323">
        <f t="shared" si="8"/>
        <v>-29.155464911467504</v>
      </c>
      <c r="G41" s="331">
        <f>'Monthly trend by make 2022'!N41</f>
        <v>24473</v>
      </c>
      <c r="H41" s="322">
        <f t="shared" si="3"/>
        <v>7.2350099628094533</v>
      </c>
      <c r="I41" s="321">
        <f>'Monthly trend by make 2021'!AF41</f>
        <v>29359</v>
      </c>
      <c r="J41" s="322">
        <f t="shared" si="4"/>
        <v>6.564411005153775</v>
      </c>
      <c r="K41" s="323">
        <f t="shared" si="9"/>
        <v>-16.6422562076365</v>
      </c>
    </row>
    <row r="42" spans="1:11">
      <c r="A42" s="348" t="s">
        <v>159</v>
      </c>
      <c r="B42" s="331">
        <f>'Monthly trend by make 2022'!D42</f>
        <v>7007</v>
      </c>
      <c r="C42" s="322">
        <f t="shared" si="0"/>
        <v>5.8637455333606701</v>
      </c>
      <c r="D42" s="321">
        <f>'Monthly trend by make 2021'!D42</f>
        <v>8821</v>
      </c>
      <c r="E42" s="322">
        <f t="shared" si="1"/>
        <v>5.1923054283460672</v>
      </c>
      <c r="F42" s="323">
        <f t="shared" si="8"/>
        <v>-20.564561841061106</v>
      </c>
      <c r="G42" s="331">
        <f>'Monthly trend by make 2022'!N42</f>
        <v>20539</v>
      </c>
      <c r="H42" s="322">
        <f t="shared" si="3"/>
        <v>6.0719923845112307</v>
      </c>
      <c r="I42" s="321">
        <f>'Monthly trend by make 2021'!AF42</f>
        <v>22831</v>
      </c>
      <c r="J42" s="322">
        <f t="shared" si="4"/>
        <v>5.1048083265324378</v>
      </c>
      <c r="K42" s="323">
        <f t="shared" si="9"/>
        <v>-10.038982085760589</v>
      </c>
    </row>
    <row r="43" spans="1:11">
      <c r="A43" s="349" t="s">
        <v>48</v>
      </c>
      <c r="B43" s="332">
        <f>'Monthly trend by make 2022'!D43</f>
        <v>4102</v>
      </c>
      <c r="C43" s="284">
        <f t="shared" si="0"/>
        <v>3.4327221603889639</v>
      </c>
      <c r="D43" s="285">
        <f>'Monthly trend by make 2021'!D43</f>
        <v>4174</v>
      </c>
      <c r="E43" s="284">
        <f t="shared" si="1"/>
        <v>2.4569417138551737</v>
      </c>
      <c r="F43" s="286">
        <f t="shared" si="8"/>
        <v>-1.7249640632486822</v>
      </c>
      <c r="G43" s="332">
        <f>'Monthly trend by make 2022'!N43</f>
        <v>10865</v>
      </c>
      <c r="H43" s="284">
        <f t="shared" si="3"/>
        <v>3.2120452435714748</v>
      </c>
      <c r="I43" s="285">
        <f>'Monthly trend by make 2021'!AF43</f>
        <v>11095</v>
      </c>
      <c r="J43" s="284">
        <f t="shared" si="4"/>
        <v>2.4807432168051067</v>
      </c>
      <c r="K43" s="286">
        <f t="shared" si="9"/>
        <v>-2.0730058584948177</v>
      </c>
    </row>
    <row r="44" spans="1:11">
      <c r="A44" s="350" t="s">
        <v>47</v>
      </c>
      <c r="B44" s="333">
        <f>'Monthly trend by make 2022'!D44</f>
        <v>2905</v>
      </c>
      <c r="C44" s="287">
        <f t="shared" si="0"/>
        <v>2.4310233729717066</v>
      </c>
      <c r="D44" s="288">
        <f>'Monthly trend by make 2021'!D44</f>
        <v>4647</v>
      </c>
      <c r="E44" s="287">
        <f t="shared" si="1"/>
        <v>2.735363714490894</v>
      </c>
      <c r="F44" s="289">
        <f t="shared" si="8"/>
        <v>-37.486550462664084</v>
      </c>
      <c r="G44" s="333">
        <f>'Monthly trend by make 2022'!N44</f>
        <v>9674</v>
      </c>
      <c r="H44" s="287">
        <f t="shared" si="3"/>
        <v>2.8599471409397559</v>
      </c>
      <c r="I44" s="288">
        <f>'Monthly trend by make 2021'!AF44</f>
        <v>11736</v>
      </c>
      <c r="J44" s="287">
        <f t="shared" si="4"/>
        <v>2.6240651097273306</v>
      </c>
      <c r="K44" s="289">
        <f t="shared" si="9"/>
        <v>-17.569870483980914</v>
      </c>
    </row>
    <row r="45" spans="1:11">
      <c r="A45" s="348" t="s">
        <v>124</v>
      </c>
      <c r="B45" s="331">
        <f>'Monthly trend by make 2022'!D45</f>
        <v>5278</v>
      </c>
      <c r="C45" s="322">
        <f t="shared" si="0"/>
        <v>4.4168472848690765</v>
      </c>
      <c r="D45" s="321">
        <f>'Monthly trend by make 2021'!D45</f>
        <v>7915</v>
      </c>
      <c r="E45" s="322">
        <f t="shared" si="1"/>
        <v>4.659006627974053</v>
      </c>
      <c r="F45" s="323">
        <f t="shared" si="8"/>
        <v>-33.316487681617183</v>
      </c>
      <c r="G45" s="331">
        <f>'Monthly trend by make 2022'!N45</f>
        <v>17348</v>
      </c>
      <c r="H45" s="322">
        <f t="shared" si="3"/>
        <v>5.1286296259068518</v>
      </c>
      <c r="I45" s="321">
        <f>'Monthly trend by make 2021'!AF45</f>
        <v>21334</v>
      </c>
      <c r="J45" s="322">
        <f t="shared" si="4"/>
        <v>4.7700924549184451</v>
      </c>
      <c r="K45" s="323">
        <f t="shared" si="9"/>
        <v>-18.683791131527137</v>
      </c>
    </row>
    <row r="46" spans="1:11">
      <c r="A46" s="349" t="s">
        <v>43</v>
      </c>
      <c r="B46" s="332">
        <f>'Monthly trend by make 2022'!D46</f>
        <v>4100</v>
      </c>
      <c r="C46" s="284">
        <f t="shared" si="0"/>
        <v>3.4310484782044739</v>
      </c>
      <c r="D46" s="285">
        <f>'Monthly trend by make 2021'!D46</f>
        <v>5752</v>
      </c>
      <c r="E46" s="284">
        <f t="shared" si="1"/>
        <v>3.3857998893375556</v>
      </c>
      <c r="F46" s="286">
        <f t="shared" si="8"/>
        <v>-28.720445062586926</v>
      </c>
      <c r="G46" s="332">
        <f>'Monthly trend by make 2022'!N46</f>
        <v>12634</v>
      </c>
      <c r="H46" s="284">
        <f t="shared" si="3"/>
        <v>3.7350188317792932</v>
      </c>
      <c r="I46" s="285">
        <f>'Monthly trend by make 2021'!AF46</f>
        <v>16139</v>
      </c>
      <c r="J46" s="284">
        <f t="shared" si="4"/>
        <v>3.6085367080682849</v>
      </c>
      <c r="K46" s="286">
        <f t="shared" si="9"/>
        <v>-21.717578536464465</v>
      </c>
    </row>
    <row r="47" spans="1:11">
      <c r="A47" s="350" t="s">
        <v>95</v>
      </c>
      <c r="B47" s="333">
        <f>'Monthly trend by make 2022'!D47</f>
        <v>1178</v>
      </c>
      <c r="C47" s="287">
        <f t="shared" si="0"/>
        <v>0.98579880666460251</v>
      </c>
      <c r="D47" s="288">
        <f>'Monthly trend by make 2021'!D47</f>
        <v>2163</v>
      </c>
      <c r="E47" s="287">
        <f t="shared" si="1"/>
        <v>1.2732067386364974</v>
      </c>
      <c r="F47" s="289">
        <f t="shared" si="8"/>
        <v>-45.538603791030972</v>
      </c>
      <c r="G47" s="333">
        <f>'Monthly trend by make 2022'!N47</f>
        <v>4714</v>
      </c>
      <c r="H47" s="287">
        <f t="shared" si="3"/>
        <v>1.3936107941275593</v>
      </c>
      <c r="I47" s="288">
        <f>'Monthly trend by make 2021'!AF47</f>
        <v>5195</v>
      </c>
      <c r="J47" s="287">
        <f t="shared" si="4"/>
        <v>1.1615557468501605</v>
      </c>
      <c r="K47" s="289">
        <f t="shared" si="9"/>
        <v>-9.2589027911453314</v>
      </c>
    </row>
    <row r="48" spans="1:11">
      <c r="A48" s="348" t="s">
        <v>162</v>
      </c>
      <c r="B48" s="331">
        <f>'Monthly trend by make 2022'!D48</f>
        <v>4932</v>
      </c>
      <c r="C48" s="322">
        <f t="shared" si="0"/>
        <v>4.1273002669523082</v>
      </c>
      <c r="D48" s="321">
        <f>'Monthly trend by make 2021'!D48</f>
        <v>6723</v>
      </c>
      <c r="E48" s="322">
        <f t="shared" si="1"/>
        <v>3.9573596411711383</v>
      </c>
      <c r="F48" s="323">
        <f t="shared" si="8"/>
        <v>-26.639892904953143</v>
      </c>
      <c r="G48" s="331">
        <f>'Monthly trend by make 2022'!N48</f>
        <v>12068</v>
      </c>
      <c r="H48" s="322">
        <f t="shared" si="3"/>
        <v>3.5676909341390299</v>
      </c>
      <c r="I48" s="321">
        <f>'Monthly trend by make 2021'!AF48</f>
        <v>16335</v>
      </c>
      <c r="J48" s="322">
        <f t="shared" si="4"/>
        <v>3.652360563002381</v>
      </c>
      <c r="K48" s="323">
        <f t="shared" si="9"/>
        <v>-26.121824303642487</v>
      </c>
    </row>
    <row r="49" spans="1:11">
      <c r="A49" s="349" t="s">
        <v>51</v>
      </c>
      <c r="B49" s="332">
        <f>'Monthly trend by make 2022'!D49</f>
        <v>4559</v>
      </c>
      <c r="C49" s="284">
        <f t="shared" si="0"/>
        <v>3.8151585395449259</v>
      </c>
      <c r="D49" s="285">
        <f>'Monthly trend by make 2021'!D49</f>
        <v>5876</v>
      </c>
      <c r="E49" s="284">
        <f t="shared" si="1"/>
        <v>3.4587900121257786</v>
      </c>
      <c r="F49" s="286">
        <f t="shared" si="8"/>
        <v>-22.413206262763786</v>
      </c>
      <c r="G49" s="332">
        <f>'Monthly trend by make 2022'!N49</f>
        <v>11107</v>
      </c>
      <c r="H49" s="284">
        <f t="shared" si="3"/>
        <v>3.2835882669441667</v>
      </c>
      <c r="I49" s="285">
        <f>'Monthly trend by make 2021'!AF49</f>
        <v>14438</v>
      </c>
      <c r="J49" s="284">
        <f t="shared" si="4"/>
        <v>3.2282082527473754</v>
      </c>
      <c r="K49" s="286">
        <f t="shared" si="9"/>
        <v>-23.071062474026874</v>
      </c>
    </row>
    <row r="50" spans="1:11">
      <c r="A50" s="350" t="s">
        <v>59</v>
      </c>
      <c r="B50" s="333">
        <f>'Monthly trend by make 2022'!D50</f>
        <v>373</v>
      </c>
      <c r="C50" s="287">
        <f t="shared" si="0"/>
        <v>0.31214172740738261</v>
      </c>
      <c r="D50" s="288">
        <f>'Monthly trend by make 2021'!D50</f>
        <v>847</v>
      </c>
      <c r="E50" s="287">
        <f t="shared" si="1"/>
        <v>0.49856962904535984</v>
      </c>
      <c r="F50" s="289">
        <f t="shared" si="8"/>
        <v>-55.962219598583239</v>
      </c>
      <c r="G50" s="333">
        <f>'Monthly trend by make 2022'!N50</f>
        <v>961</v>
      </c>
      <c r="H50" s="287">
        <f t="shared" si="3"/>
        <v>0.2841026671948631</v>
      </c>
      <c r="I50" s="288">
        <f>'Monthly trend by make 2021'!AF50</f>
        <v>1897</v>
      </c>
      <c r="J50" s="287">
        <f t="shared" si="4"/>
        <v>0.42415231025500566</v>
      </c>
      <c r="K50" s="289">
        <f t="shared" si="9"/>
        <v>-49.341064839219825</v>
      </c>
    </row>
    <row r="51" spans="1:11">
      <c r="A51" s="348" t="s">
        <v>60</v>
      </c>
      <c r="B51" s="331">
        <f>'Monthly trend by make 2022'!D51</f>
        <v>2114</v>
      </c>
      <c r="C51" s="322">
        <f t="shared" si="0"/>
        <v>1.7690820690059166</v>
      </c>
      <c r="D51" s="321">
        <f>'Monthly trend by make 2021'!D51</f>
        <v>3783</v>
      </c>
      <c r="E51" s="322">
        <f t="shared" si="1"/>
        <v>2.2267873750632781</v>
      </c>
      <c r="F51" s="323">
        <f t="shared" si="8"/>
        <v>-44.118424530795664</v>
      </c>
      <c r="G51" s="331">
        <f>'Monthly trend by make 2022'!N51</f>
        <v>7151</v>
      </c>
      <c r="H51" s="322">
        <f t="shared" si="3"/>
        <v>2.1140667774302453</v>
      </c>
      <c r="I51" s="321">
        <f>'Monthly trend by make 2021'!AF51</f>
        <v>12202</v>
      </c>
      <c r="J51" s="322">
        <f t="shared" si="4"/>
        <v>2.7282585607441114</v>
      </c>
      <c r="K51" s="323">
        <f t="shared" si="9"/>
        <v>-41.394853302737253</v>
      </c>
    </row>
    <row r="52" spans="1:11">
      <c r="A52" s="348" t="s">
        <v>53</v>
      </c>
      <c r="B52" s="331">
        <f>'Monthly trend by make 2022'!D52</f>
        <v>2537</v>
      </c>
      <c r="C52" s="322">
        <f t="shared" si="0"/>
        <v>2.1230658510255487</v>
      </c>
      <c r="D52" s="321">
        <f>'Monthly trend by make 2021'!D52</f>
        <v>3403</v>
      </c>
      <c r="E52" s="322">
        <f t="shared" si="1"/>
        <v>2.0031079665187241</v>
      </c>
      <c r="F52" s="323">
        <f t="shared" si="8"/>
        <v>-25.448133999412281</v>
      </c>
      <c r="G52" s="331">
        <f>'Monthly trend by make 2022'!N52</f>
        <v>6562</v>
      </c>
      <c r="H52" s="322">
        <f t="shared" si="3"/>
        <v>1.9399393362462973</v>
      </c>
      <c r="I52" s="321">
        <f>'Monthly trend by make 2021'!AF52</f>
        <v>8613</v>
      </c>
      <c r="J52" s="322">
        <f t="shared" si="4"/>
        <v>1.9257901150376191</v>
      </c>
      <c r="K52" s="323">
        <f t="shared" si="9"/>
        <v>-23.812841054220364</v>
      </c>
    </row>
    <row r="53" spans="1:11">
      <c r="A53" s="348" t="s">
        <v>63</v>
      </c>
      <c r="B53" s="331">
        <f>'Monthly trend by make 2022'!D53</f>
        <v>1226</v>
      </c>
      <c r="C53" s="322">
        <f t="shared" si="0"/>
        <v>1.0259671790923621</v>
      </c>
      <c r="D53" s="321">
        <f>'Monthly trend by make 2021'!D53</f>
        <v>1926</v>
      </c>
      <c r="E53" s="322">
        <f t="shared" si="1"/>
        <v>1.1337014233073943</v>
      </c>
      <c r="F53" s="323">
        <f t="shared" si="8"/>
        <v>-36.344755970924197</v>
      </c>
      <c r="G53" s="331">
        <f>'Monthly trend by make 2022'!N53</f>
        <v>3218</v>
      </c>
      <c r="H53" s="322">
        <f t="shared" si="3"/>
        <v>0.95134483146000981</v>
      </c>
      <c r="I53" s="321">
        <f>'Monthly trend by make 2021'!AF53</f>
        <v>5230</v>
      </c>
      <c r="J53" s="322">
        <f t="shared" si="4"/>
        <v>1.169381435231249</v>
      </c>
      <c r="K53" s="323">
        <f t="shared" si="9"/>
        <v>-38.470363288718929</v>
      </c>
    </row>
    <row r="54" spans="1:11">
      <c r="A54" s="348" t="s">
        <v>161</v>
      </c>
      <c r="B54" s="331">
        <f>'Monthly trend by make 2022'!D54</f>
        <v>735</v>
      </c>
      <c r="C54" s="322">
        <f t="shared" si="0"/>
        <v>0.61507820280007031</v>
      </c>
      <c r="D54" s="321">
        <f>'Monthly trend by make 2021'!D54</f>
        <v>2443</v>
      </c>
      <c r="E54" s="322">
        <f t="shared" si="1"/>
        <v>1.4380231449324841</v>
      </c>
      <c r="F54" s="323">
        <f t="shared" si="8"/>
        <v>-69.914040114613186</v>
      </c>
      <c r="G54" s="331">
        <f>'Monthly trend by make 2022'!N54</f>
        <v>2006</v>
      </c>
      <c r="H54" s="322">
        <f t="shared" si="3"/>
        <v>0.59303844994057797</v>
      </c>
      <c r="I54" s="321">
        <f>'Monthly trend by make 2021'!AF54</f>
        <v>4611</v>
      </c>
      <c r="J54" s="322">
        <f t="shared" si="4"/>
        <v>1.0309785464342809</v>
      </c>
      <c r="K54" s="323">
        <f t="shared" si="9"/>
        <v>-56.495337237041852</v>
      </c>
    </row>
    <row r="55" spans="1:11">
      <c r="A55" s="349" t="s">
        <v>49</v>
      </c>
      <c r="B55" s="332">
        <f>'Monthly trend by make 2022'!D55</f>
        <v>449</v>
      </c>
      <c r="C55" s="284">
        <f t="shared" si="0"/>
        <v>0.37574165041800212</v>
      </c>
      <c r="D55" s="285">
        <f>'Monthly trend by make 2021'!D55</f>
        <v>1773</v>
      </c>
      <c r="E55" s="284">
        <f t="shared" si="1"/>
        <v>1.0436410298670873</v>
      </c>
      <c r="F55" s="286">
        <f t="shared" si="8"/>
        <v>-74.67569091934574</v>
      </c>
      <c r="G55" s="332">
        <f>'Monthly trend by make 2022'!N55</f>
        <v>1423</v>
      </c>
      <c r="H55" s="284">
        <f t="shared" si="3"/>
        <v>0.4206848027245475</v>
      </c>
      <c r="I55" s="285">
        <f>'Monthly trend by make 2021'!AF55</f>
        <v>3464</v>
      </c>
      <c r="J55" s="284">
        <f t="shared" si="4"/>
        <v>0.77451955863117539</v>
      </c>
      <c r="K55" s="286">
        <f t="shared" si="9"/>
        <v>-58.920323325635103</v>
      </c>
    </row>
    <row r="56" spans="1:11">
      <c r="A56" s="350" t="s">
        <v>94</v>
      </c>
      <c r="B56" s="333">
        <f>'Monthly trend by make 2022'!D56</f>
        <v>286</v>
      </c>
      <c r="C56" s="287">
        <f t="shared" si="0"/>
        <v>0.23933655238206819</v>
      </c>
      <c r="D56" s="288">
        <f>'Monthly trend by make 2021'!D56</f>
        <v>670</v>
      </c>
      <c r="E56" s="287">
        <f t="shared" si="1"/>
        <v>0.39438211506539678</v>
      </c>
      <c r="F56" s="289">
        <f t="shared" si="8"/>
        <v>-57.313432835820898</v>
      </c>
      <c r="G56" s="333">
        <f>'Monthly trend by make 2022'!N56</f>
        <v>583</v>
      </c>
      <c r="H56" s="287">
        <f t="shared" si="3"/>
        <v>0.17235364721603036</v>
      </c>
      <c r="I56" s="288">
        <f>'Monthly trend by make 2021'!AF56</f>
        <v>1147</v>
      </c>
      <c r="J56" s="287">
        <f t="shared" si="4"/>
        <v>0.25645898780310566</v>
      </c>
      <c r="K56" s="289">
        <f t="shared" si="9"/>
        <v>-49.171752397558848</v>
      </c>
    </row>
    <row r="57" spans="1:11">
      <c r="A57" s="351" t="s">
        <v>50</v>
      </c>
      <c r="B57" s="331">
        <f>'Monthly trend by make 2022'!D57</f>
        <v>966</v>
      </c>
      <c r="C57" s="322">
        <f t="shared" si="0"/>
        <v>0.80838849510866373</v>
      </c>
      <c r="D57" s="321">
        <f>'Monthly trend by make 2021'!D57</f>
        <v>1464</v>
      </c>
      <c r="E57" s="322">
        <f t="shared" si="1"/>
        <v>0.86175435291901625</v>
      </c>
      <c r="F57" s="323">
        <f t="shared" si="8"/>
        <v>-34.016393442622949</v>
      </c>
      <c r="G57" s="331">
        <f>'Monthly trend by make 2022'!N57</f>
        <v>2714</v>
      </c>
      <c r="H57" s="322">
        <f t="shared" si="3"/>
        <v>0.80234613815489941</v>
      </c>
      <c r="I57" s="321">
        <f>'Monthly trend by make 2021'!AF57</f>
        <v>3606</v>
      </c>
      <c r="J57" s="322">
        <f t="shared" si="4"/>
        <v>0.80626949434873496</v>
      </c>
      <c r="K57" s="323">
        <f t="shared" si="9"/>
        <v>-24.736550194120909</v>
      </c>
    </row>
    <row r="58" spans="1:11">
      <c r="A58" s="348" t="s">
        <v>163</v>
      </c>
      <c r="B58" s="331">
        <f>'Monthly trend by make 2022'!D58</f>
        <v>1504</v>
      </c>
      <c r="C58" s="322">
        <f t="shared" si="0"/>
        <v>1.2586090027364705</v>
      </c>
      <c r="D58" s="321">
        <f>'Monthly trend by make 2021'!D58</f>
        <v>571</v>
      </c>
      <c r="E58" s="322">
        <f t="shared" si="1"/>
        <v>0.33610774283931577</v>
      </c>
      <c r="F58" s="323">
        <f t="shared" si="8"/>
        <v>163.39754816112085</v>
      </c>
      <c r="G58" s="331">
        <f>'Monthly trend by make 2022'!N58</f>
        <v>4548</v>
      </c>
      <c r="H58" s="322">
        <f t="shared" si="3"/>
        <v>1.3445358276818287</v>
      </c>
      <c r="I58" s="321">
        <f>'Monthly trend by make 2021'!AF58</f>
        <v>1562</v>
      </c>
      <c r="J58" s="322">
        <f t="shared" si="4"/>
        <v>0.34924929289315698</v>
      </c>
      <c r="K58" s="323">
        <f t="shared" si="9"/>
        <v>191.1651728553137</v>
      </c>
    </row>
    <row r="59" spans="1:11">
      <c r="A59" s="351" t="s">
        <v>46</v>
      </c>
      <c r="B59" s="331">
        <f>'Monthly trend by make 2022'!D59</f>
        <v>609</v>
      </c>
      <c r="C59" s="322">
        <f t="shared" si="0"/>
        <v>0.50963622517720109</v>
      </c>
      <c r="D59" s="321">
        <f>'Monthly trend by make 2021'!D59</f>
        <v>547</v>
      </c>
      <c r="E59" s="322">
        <f t="shared" si="1"/>
        <v>0.32198062229965979</v>
      </c>
      <c r="F59" s="323">
        <f t="shared" si="8"/>
        <v>11.3345521023766</v>
      </c>
      <c r="G59" s="331">
        <f>'Monthly trend by make 2022'!N59</f>
        <v>1905</v>
      </c>
      <c r="H59" s="322">
        <f t="shared" si="3"/>
        <v>0.56317958481395858</v>
      </c>
      <c r="I59" s="321">
        <f>'Monthly trend by make 2021'!AF59</f>
        <v>1657</v>
      </c>
      <c r="J59" s="322">
        <f t="shared" si="4"/>
        <v>0.37049044707039763</v>
      </c>
      <c r="K59" s="323">
        <f t="shared" si="9"/>
        <v>14.966807483403741</v>
      </c>
    </row>
    <row r="60" spans="1:11">
      <c r="A60" s="351" t="s">
        <v>164</v>
      </c>
      <c r="B60" s="331">
        <f>'Monthly trend by make 2022'!D60</f>
        <v>1056</v>
      </c>
      <c r="C60" s="322">
        <f t="shared" si="0"/>
        <v>0.88370419341071327</v>
      </c>
      <c r="D60" s="321">
        <f>'Monthly trend by make 2021'!D60</f>
        <v>1367</v>
      </c>
      <c r="E60" s="322">
        <f t="shared" si="1"/>
        <v>0.80465724073790668</v>
      </c>
      <c r="F60" s="323">
        <f t="shared" si="8"/>
        <v>-22.750548646671543</v>
      </c>
      <c r="G60" s="331">
        <f>'Monthly trend by make 2022'!N60</f>
        <v>1367</v>
      </c>
      <c r="H60" s="322">
        <f t="shared" si="3"/>
        <v>0.4041293923573131</v>
      </c>
      <c r="I60" s="321">
        <f>'Monthly trend by make 2021'!AF60</f>
        <v>1704</v>
      </c>
      <c r="J60" s="322">
        <f t="shared" si="4"/>
        <v>0.38099922861071672</v>
      </c>
      <c r="K60" s="323">
        <f t="shared" si="9"/>
        <v>-19.77699530516432</v>
      </c>
    </row>
    <row r="61" spans="1:11">
      <c r="A61" s="351" t="s">
        <v>52</v>
      </c>
      <c r="B61" s="331">
        <f>'Monthly trend by make 2022'!D61</f>
        <v>203</v>
      </c>
      <c r="C61" s="322">
        <f t="shared" si="0"/>
        <v>0.1698787417257337</v>
      </c>
      <c r="D61" s="321">
        <f>'Monthly trend by make 2021'!D61</f>
        <v>382</v>
      </c>
      <c r="E61" s="322">
        <f t="shared" si="1"/>
        <v>0.22485666858952474</v>
      </c>
      <c r="F61" s="323">
        <f t="shared" si="8"/>
        <v>-46.858638743455501</v>
      </c>
      <c r="G61" s="331">
        <f>'Monthly trend by make 2022'!N61</f>
        <v>492</v>
      </c>
      <c r="H61" s="322">
        <f t="shared" si="3"/>
        <v>0.14545110536927433</v>
      </c>
      <c r="I61" s="321">
        <f>'Monthly trend by make 2021'!AF61</f>
        <v>1073</v>
      </c>
      <c r="J61" s="322">
        <f t="shared" si="4"/>
        <v>0.23991324665451821</v>
      </c>
      <c r="K61" s="323">
        <f t="shared" si="9"/>
        <v>-54.147250698974837</v>
      </c>
    </row>
    <row r="62" spans="1:11">
      <c r="A62" s="351" t="s">
        <v>109</v>
      </c>
      <c r="B62" s="331">
        <f>'Monthly trend by make 2022'!D62</f>
        <v>156</v>
      </c>
      <c r="C62" s="322">
        <f t="shared" si="0"/>
        <v>0.13054721039021899</v>
      </c>
      <c r="D62" s="321">
        <f>'Monthly trend by make 2021'!D62</f>
        <v>281</v>
      </c>
      <c r="E62" s="322">
        <f t="shared" si="1"/>
        <v>0.16540503631847239</v>
      </c>
      <c r="F62" s="323">
        <f t="shared" si="8"/>
        <v>-44.483985765124558</v>
      </c>
      <c r="G62" s="331">
        <f>'Monthly trend by make 2022'!N62</f>
        <v>488</v>
      </c>
      <c r="H62" s="322">
        <f t="shared" si="3"/>
        <v>0.14426857605732904</v>
      </c>
      <c r="I62" s="321">
        <f>'Monthly trend by make 2021'!AF62</f>
        <v>621</v>
      </c>
      <c r="J62" s="322">
        <f t="shared" si="4"/>
        <v>0.13885007099017319</v>
      </c>
      <c r="K62" s="323">
        <f t="shared" si="9"/>
        <v>-21.417069243156199</v>
      </c>
    </row>
    <row r="63" spans="1:11">
      <c r="A63" s="351" t="s">
        <v>165</v>
      </c>
      <c r="B63" s="331">
        <f>'Monthly trend by make 2022'!D63</f>
        <v>94</v>
      </c>
      <c r="C63" s="322">
        <f t="shared" si="0"/>
        <v>7.8663062671029405E-2</v>
      </c>
      <c r="D63" s="321">
        <f>'Monthly trend by make 2021'!D63</f>
        <v>65</v>
      </c>
      <c r="E63" s="322">
        <f t="shared" si="1"/>
        <v>3.8260951461568347E-2</v>
      </c>
      <c r="F63" s="360">
        <f t="shared" si="8"/>
        <v>44.61538461538462</v>
      </c>
      <c r="G63" s="331">
        <f>'Monthly trend by make 2022'!N63</f>
        <v>219</v>
      </c>
      <c r="H63" s="322">
        <f t="shared" si="3"/>
        <v>6.4743479829006259E-2</v>
      </c>
      <c r="I63" s="321">
        <f>'Monthly trend by make 2021'!AF63</f>
        <v>166</v>
      </c>
      <c r="J63" s="322">
        <f t="shared" si="4"/>
        <v>3.7116122036020521E-2</v>
      </c>
      <c r="K63" s="323">
        <f t="shared" si="9"/>
        <v>31.92771084337349</v>
      </c>
    </row>
    <row r="64" spans="1:11" ht="15.75" thickBot="1">
      <c r="A64" s="352" t="s">
        <v>104</v>
      </c>
      <c r="B64" s="334">
        <f>'Monthly trend by make 2022'!D64</f>
        <v>721</v>
      </c>
      <c r="C64" s="335">
        <f t="shared" si="0"/>
        <v>0.60336242750864033</v>
      </c>
      <c r="D64" s="336">
        <f>'Monthly trend by make 2021'!D64</f>
        <v>329</v>
      </c>
      <c r="E64" s="335">
        <f t="shared" si="1"/>
        <v>0.19365927739778441</v>
      </c>
      <c r="F64" s="337">
        <f t="shared" si="8"/>
        <v>119.14893617021276</v>
      </c>
      <c r="G64" s="334">
        <f>'Monthly trend by make 2022'!N64</f>
        <v>2121</v>
      </c>
      <c r="H64" s="335">
        <f t="shared" si="3"/>
        <v>0.62703616765900583</v>
      </c>
      <c r="I64" s="336">
        <f>'Monthly trend by make 2021'!AF64</f>
        <v>776</v>
      </c>
      <c r="J64" s="335">
        <f t="shared" si="4"/>
        <v>0.17350669096356583</v>
      </c>
      <c r="K64" s="337">
        <f t="shared" si="9"/>
        <v>173.32474226804123</v>
      </c>
    </row>
    <row r="65" spans="1:11" ht="15.75" thickBot="1">
      <c r="A65" s="116"/>
      <c r="B65" s="344"/>
      <c r="C65" s="345"/>
      <c r="D65" s="344"/>
      <c r="E65" s="345"/>
      <c r="F65" s="346"/>
      <c r="G65" s="344"/>
      <c r="H65" s="345"/>
      <c r="I65" s="344"/>
      <c r="J65" s="345"/>
      <c r="K65" s="346"/>
    </row>
    <row r="66" spans="1:11" ht="15.75" thickBot="1">
      <c r="A66" s="353" t="s">
        <v>64</v>
      </c>
      <c r="B66" s="339">
        <f>'Monthly trend by make 2022'!D66</f>
        <v>119497</v>
      </c>
      <c r="C66" s="340">
        <f t="shared" ref="C66" si="10">B66/B$66*100</f>
        <v>100</v>
      </c>
      <c r="D66" s="324">
        <f>'Monthly trend by make 2021'!D66</f>
        <v>169886</v>
      </c>
      <c r="E66" s="325">
        <f t="shared" ref="E66" si="11">D66/D$66*100</f>
        <v>100</v>
      </c>
      <c r="F66" s="326">
        <f t="shared" ref="F66" si="12">(B66-D66)/D66*100</f>
        <v>-29.660478203030266</v>
      </c>
      <c r="G66" s="339">
        <f>'Monthly trend by make 2022'!N66</f>
        <v>338258</v>
      </c>
      <c r="H66" s="340">
        <f t="shared" ref="H66" si="13">G66/G$66*100</f>
        <v>100</v>
      </c>
      <c r="I66" s="324">
        <f>'Monthly trend by make 2021'!AF66</f>
        <v>447245</v>
      </c>
      <c r="J66" s="325">
        <f t="shared" ref="J66" si="14">I66/I$66*100</f>
        <v>100</v>
      </c>
      <c r="K66" s="326">
        <f t="shared" ref="K66" si="15">(G66-I66)/I66*100</f>
        <v>-24.368522845420294</v>
      </c>
    </row>
    <row r="67" spans="1:11">
      <c r="A67" s="361" t="s">
        <v>177</v>
      </c>
      <c r="B67" s="344"/>
      <c r="C67" s="345"/>
      <c r="D67" s="344"/>
      <c r="E67" s="345"/>
      <c r="F67" s="346"/>
      <c r="G67" s="344"/>
      <c r="H67" s="345"/>
      <c r="I67" s="344"/>
      <c r="J67" s="345"/>
      <c r="K67" s="346"/>
    </row>
    <row r="68" spans="1:11">
      <c r="A68" s="223" t="s">
        <v>196</v>
      </c>
    </row>
    <row r="69" spans="1:11">
      <c r="A69" s="223" t="s">
        <v>173</v>
      </c>
      <c r="B69" s="218"/>
    </row>
    <row r="70" spans="1:11">
      <c r="A70" s="217"/>
      <c r="B70" s="218"/>
    </row>
    <row r="71" spans="1:11" s="219" customFormat="1" ht="12">
      <c r="A71" s="381" t="s">
        <v>114</v>
      </c>
      <c r="B71" s="381"/>
      <c r="C71" s="381"/>
      <c r="D71" s="381"/>
      <c r="E71" s="381"/>
      <c r="F71" s="381"/>
      <c r="G71" s="381"/>
      <c r="H71" s="381"/>
      <c r="I71" s="381"/>
      <c r="J71" s="381"/>
      <c r="K71" s="381"/>
    </row>
    <row r="72" spans="1:11" s="219" customFormat="1" ht="12">
      <c r="A72" s="380" t="s">
        <v>180</v>
      </c>
      <c r="B72" s="380"/>
      <c r="C72" s="380"/>
      <c r="D72" s="380"/>
      <c r="E72" s="380"/>
      <c r="F72" s="380"/>
      <c r="G72" s="380"/>
      <c r="H72" s="380"/>
      <c r="I72" s="380"/>
      <c r="J72" s="380"/>
      <c r="K72" s="380"/>
    </row>
    <row r="73" spans="1:11" s="219" customFormat="1" ht="12">
      <c r="A73" s="380" t="s">
        <v>182</v>
      </c>
      <c r="B73" s="380"/>
      <c r="C73" s="380"/>
      <c r="D73" s="380"/>
      <c r="E73" s="380"/>
      <c r="F73" s="380"/>
      <c r="G73" s="380"/>
      <c r="H73" s="380"/>
      <c r="I73" s="380"/>
      <c r="J73" s="380"/>
      <c r="K73" s="380"/>
    </row>
    <row r="74" spans="1:11" s="220" customFormat="1" ht="11.25">
      <c r="A74" s="380" t="s">
        <v>181</v>
      </c>
      <c r="B74" s="380"/>
      <c r="C74" s="380"/>
      <c r="D74" s="380"/>
      <c r="E74" s="380"/>
      <c r="F74" s="380"/>
      <c r="G74" s="380"/>
      <c r="H74" s="380"/>
      <c r="I74" s="380"/>
      <c r="J74" s="380"/>
      <c r="K74" s="380"/>
    </row>
    <row r="75" spans="1:11" s="219" customFormat="1" ht="12">
      <c r="A75" s="380" t="s">
        <v>183</v>
      </c>
      <c r="B75" s="380"/>
      <c r="C75" s="380"/>
      <c r="D75" s="380"/>
      <c r="E75" s="380"/>
      <c r="F75" s="380"/>
      <c r="G75" s="380"/>
      <c r="H75" s="380"/>
      <c r="I75" s="380"/>
      <c r="J75" s="380"/>
      <c r="K75" s="380"/>
    </row>
    <row r="76" spans="1:11">
      <c r="D76" s="221"/>
    </row>
    <row r="82" spans="2:2">
      <c r="B82" s="221"/>
    </row>
  </sheetData>
  <mergeCells count="10">
    <mergeCell ref="A3:A4"/>
    <mergeCell ref="A74:K74"/>
    <mergeCell ref="A75:K75"/>
    <mergeCell ref="A71:K71"/>
    <mergeCell ref="B14:E14"/>
    <mergeCell ref="G14:J14"/>
    <mergeCell ref="B15:E15"/>
    <mergeCell ref="G15:J15"/>
    <mergeCell ref="A73:K73"/>
    <mergeCell ref="A72:K72"/>
  </mergeCells>
  <phoneticPr fontId="5" type="noConversion"/>
  <hyperlinks>
    <hyperlink ref="A72" r:id="rId1" xr:uid="{CEE1954D-B230-4048-8070-BC4F76B6486F}"/>
  </hyperlinks>
  <printOptions horizontalCentered="1" verticalCentered="1"/>
  <pageMargins left="0.51181102362204722" right="0.15748031496062992" top="0.31496062992125984" bottom="0.31496062992125984" header="0.19685039370078741" footer="0.15748031496062992"/>
  <pageSetup paperSize="9" scale="73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0:N49"/>
  <sheetViews>
    <sheetView showGridLines="0" zoomScaleNormal="100" workbookViewId="0"/>
  </sheetViews>
  <sheetFormatPr defaultColWidth="11.42578125" defaultRowHeight="15"/>
  <cols>
    <col min="1" max="1" width="5.5703125" style="3" customWidth="1"/>
    <col min="2" max="2" width="16.42578125" style="3" customWidth="1"/>
    <col min="3" max="3" width="27.5703125" style="3" customWidth="1"/>
    <col min="4" max="4" width="16" style="3" bestFit="1" customWidth="1"/>
    <col min="5" max="5" width="3.5703125" style="3" customWidth="1"/>
    <col min="6" max="6" width="5.5703125" style="3" customWidth="1"/>
    <col min="7" max="7" width="16.42578125" style="3" customWidth="1"/>
    <col min="8" max="8" width="27.5703125" style="3" customWidth="1"/>
    <col min="9" max="9" width="14.7109375" style="3" customWidth="1"/>
    <col min="10" max="10" width="11.42578125" style="3" customWidth="1"/>
    <col min="11" max="16384" width="11.42578125" style="3"/>
  </cols>
  <sheetData>
    <row r="10" spans="1:9" s="181" customFormat="1" ht="16.5">
      <c r="A10" s="180" t="s">
        <v>91</v>
      </c>
      <c r="B10" s="90"/>
      <c r="C10" s="90"/>
      <c r="D10" s="90"/>
    </row>
    <row r="11" spans="1:9" s="183" customFormat="1" ht="16.5">
      <c r="A11" s="182" t="s">
        <v>73</v>
      </c>
      <c r="B11" s="91"/>
      <c r="C11" s="91"/>
      <c r="D11" s="91"/>
    </row>
    <row r="13" spans="1:9">
      <c r="A13" s="159" t="s">
        <v>137</v>
      </c>
    </row>
    <row r="15" spans="1:9" s="96" customFormat="1" ht="17.25">
      <c r="A15" s="388" t="s">
        <v>145</v>
      </c>
      <c r="B15" s="388"/>
      <c r="C15" s="388"/>
      <c r="D15" s="388"/>
      <c r="E15" s="388"/>
      <c r="F15" s="388"/>
      <c r="G15" s="388"/>
      <c r="H15" s="388"/>
      <c r="I15" s="388"/>
    </row>
    <row r="16" spans="1:9" s="2" customFormat="1" ht="15.75">
      <c r="A16" s="92"/>
      <c r="B16" s="92"/>
      <c r="C16" s="92"/>
      <c r="D16" s="92"/>
    </row>
    <row r="17" spans="1:14" ht="16.350000000000001" customHeight="1">
      <c r="A17" s="153" t="s">
        <v>67</v>
      </c>
      <c r="B17" s="154" t="s">
        <v>27</v>
      </c>
      <c r="C17" s="154" t="s">
        <v>68</v>
      </c>
      <c r="D17" s="155" t="s">
        <v>200</v>
      </c>
      <c r="F17" s="153" t="s">
        <v>67</v>
      </c>
      <c r="G17" s="154" t="s">
        <v>27</v>
      </c>
      <c r="H17" s="154" t="s">
        <v>68</v>
      </c>
      <c r="I17" s="155" t="s">
        <v>194</v>
      </c>
    </row>
    <row r="18" spans="1:14" s="2" customFormat="1" ht="16.350000000000001" customHeight="1">
      <c r="A18" s="156"/>
      <c r="B18" s="157" t="s">
        <v>76</v>
      </c>
      <c r="C18" s="157" t="s">
        <v>77</v>
      </c>
      <c r="D18" s="158" t="s">
        <v>193</v>
      </c>
      <c r="F18" s="156"/>
      <c r="G18" s="157" t="s">
        <v>76</v>
      </c>
      <c r="H18" s="157" t="s">
        <v>77</v>
      </c>
      <c r="I18" s="158" t="s">
        <v>195</v>
      </c>
    </row>
    <row r="19" spans="1:14" ht="15" customHeight="1">
      <c r="A19" s="83">
        <v>1</v>
      </c>
      <c r="B19" s="84" t="s">
        <v>143</v>
      </c>
      <c r="C19" s="200" t="s">
        <v>129</v>
      </c>
      <c r="D19" s="201">
        <v>10130</v>
      </c>
      <c r="F19" s="83">
        <v>1</v>
      </c>
      <c r="G19" s="200" t="s">
        <v>40</v>
      </c>
      <c r="H19" s="200" t="s">
        <v>129</v>
      </c>
      <c r="I19" s="366">
        <v>29579</v>
      </c>
      <c r="J19" s="200"/>
      <c r="K19" s="265"/>
      <c r="L19" s="267"/>
      <c r="M19" s="200"/>
      <c r="N19" s="200"/>
    </row>
    <row r="20" spans="1:14" ht="15" customHeight="1">
      <c r="A20" s="83">
        <v>2</v>
      </c>
      <c r="B20" s="85" t="s">
        <v>44</v>
      </c>
      <c r="C20" s="202" t="s">
        <v>146</v>
      </c>
      <c r="D20" s="201">
        <v>4636</v>
      </c>
      <c r="F20" s="83">
        <v>2</v>
      </c>
      <c r="G20" s="202" t="s">
        <v>150</v>
      </c>
      <c r="H20" s="202" t="s">
        <v>130</v>
      </c>
      <c r="I20" s="366">
        <v>10765</v>
      </c>
      <c r="J20" s="200"/>
      <c r="K20" s="266"/>
      <c r="L20" s="267"/>
      <c r="M20" s="248"/>
      <c r="N20" s="202"/>
    </row>
    <row r="21" spans="1:14" ht="15" customHeight="1">
      <c r="A21" s="83">
        <v>3</v>
      </c>
      <c r="B21" s="85" t="s">
        <v>150</v>
      </c>
      <c r="C21" s="202" t="s">
        <v>130</v>
      </c>
      <c r="D21" s="201">
        <v>3608</v>
      </c>
      <c r="F21" s="83">
        <v>3</v>
      </c>
      <c r="G21" s="248" t="s">
        <v>107</v>
      </c>
      <c r="H21" s="202" t="s">
        <v>176</v>
      </c>
      <c r="I21" s="366">
        <v>9578</v>
      </c>
      <c r="J21" s="265"/>
      <c r="K21" s="265"/>
      <c r="L21" s="267"/>
      <c r="M21" s="242"/>
      <c r="N21" s="242"/>
    </row>
    <row r="22" spans="1:14" ht="15" customHeight="1">
      <c r="A22" s="83">
        <v>4</v>
      </c>
      <c r="B22" s="85" t="s">
        <v>107</v>
      </c>
      <c r="C22" s="200" t="s">
        <v>176</v>
      </c>
      <c r="D22" s="201">
        <v>3017</v>
      </c>
      <c r="F22" s="83">
        <v>4</v>
      </c>
      <c r="G22" s="248" t="s">
        <v>45</v>
      </c>
      <c r="H22" s="200" t="s">
        <v>174</v>
      </c>
      <c r="I22" s="366">
        <v>9309</v>
      </c>
      <c r="J22" s="265"/>
      <c r="K22" s="265"/>
      <c r="L22" s="267"/>
      <c r="M22" s="248"/>
      <c r="N22" s="200"/>
    </row>
    <row r="23" spans="1:14" ht="15" customHeight="1">
      <c r="A23" s="83">
        <v>5</v>
      </c>
      <c r="B23" s="85" t="s">
        <v>45</v>
      </c>
      <c r="C23" s="200" t="s">
        <v>174</v>
      </c>
      <c r="D23" s="201">
        <v>2892</v>
      </c>
      <c r="F23" s="83">
        <v>5</v>
      </c>
      <c r="G23" s="248" t="s">
        <v>44</v>
      </c>
      <c r="H23" s="200" t="s">
        <v>146</v>
      </c>
      <c r="I23" s="366">
        <v>8394</v>
      </c>
      <c r="J23" s="200"/>
      <c r="K23" s="265"/>
      <c r="L23" s="267"/>
      <c r="M23" s="202"/>
      <c r="N23" s="200"/>
    </row>
    <row r="24" spans="1:14" ht="15" customHeight="1">
      <c r="A24" s="83">
        <v>6</v>
      </c>
      <c r="B24" s="85" t="s">
        <v>55</v>
      </c>
      <c r="C24" s="202">
        <v>208</v>
      </c>
      <c r="D24" s="201">
        <v>2832</v>
      </c>
      <c r="F24" s="83">
        <v>6</v>
      </c>
      <c r="G24" s="242" t="s">
        <v>107</v>
      </c>
      <c r="H24" s="200" t="s">
        <v>179</v>
      </c>
      <c r="I24" s="366">
        <v>7588</v>
      </c>
      <c r="J24" s="265"/>
      <c r="K24" s="265"/>
      <c r="L24" s="267"/>
      <c r="M24" s="242"/>
      <c r="N24" s="242"/>
    </row>
    <row r="25" spans="1:14" ht="15" customHeight="1">
      <c r="A25" s="86">
        <v>7</v>
      </c>
      <c r="B25" s="84" t="s">
        <v>61</v>
      </c>
      <c r="C25" s="368" t="s">
        <v>156</v>
      </c>
      <c r="D25" s="201">
        <v>2780</v>
      </c>
      <c r="F25" s="86">
        <v>7</v>
      </c>
      <c r="G25" s="398" t="s">
        <v>61</v>
      </c>
      <c r="H25" s="398" t="s">
        <v>156</v>
      </c>
      <c r="I25" s="366">
        <v>7248</v>
      </c>
      <c r="J25" s="265"/>
      <c r="K25" s="265"/>
      <c r="L25" s="267"/>
      <c r="M25" s="248"/>
      <c r="N25" s="202"/>
    </row>
    <row r="26" spans="1:14" ht="15" customHeight="1">
      <c r="A26" s="83">
        <v>8</v>
      </c>
      <c r="B26" s="93" t="s">
        <v>107</v>
      </c>
      <c r="C26" s="200" t="s">
        <v>179</v>
      </c>
      <c r="D26" s="201">
        <v>2713</v>
      </c>
      <c r="F26" s="83">
        <v>8</v>
      </c>
      <c r="G26" s="202" t="s">
        <v>40</v>
      </c>
      <c r="H26" s="202" t="s">
        <v>141</v>
      </c>
      <c r="I26" s="366">
        <v>7090</v>
      </c>
      <c r="J26" s="265"/>
      <c r="K26" s="265"/>
      <c r="L26" s="267"/>
      <c r="M26" s="202"/>
      <c r="N26" s="202"/>
    </row>
    <row r="27" spans="1:14" ht="15" customHeight="1">
      <c r="A27" s="83">
        <v>9</v>
      </c>
      <c r="B27" s="85" t="s">
        <v>115</v>
      </c>
      <c r="C27" s="202" t="s">
        <v>189</v>
      </c>
      <c r="D27" s="201">
        <v>2282</v>
      </c>
      <c r="F27" s="83">
        <v>9</v>
      </c>
      <c r="G27" s="248" t="s">
        <v>55</v>
      </c>
      <c r="H27" s="242">
        <v>208</v>
      </c>
      <c r="I27" s="366">
        <v>6993</v>
      </c>
      <c r="J27" s="265"/>
      <c r="K27" s="265"/>
      <c r="L27" s="267"/>
      <c r="M27" s="202"/>
      <c r="N27" s="202"/>
    </row>
    <row r="28" spans="1:14" ht="15" customHeight="1">
      <c r="A28" s="87">
        <v>10</v>
      </c>
      <c r="B28" s="224" t="s">
        <v>62</v>
      </c>
      <c r="C28" s="222" t="s">
        <v>199</v>
      </c>
      <c r="D28" s="203">
        <v>2207</v>
      </c>
      <c r="F28" s="87">
        <v>10</v>
      </c>
      <c r="G28" s="399" t="s">
        <v>115</v>
      </c>
      <c r="H28" s="222" t="s">
        <v>189</v>
      </c>
      <c r="I28" s="367">
        <v>6809</v>
      </c>
      <c r="J28" s="265"/>
      <c r="K28" s="265"/>
      <c r="L28" s="267"/>
      <c r="M28" s="202"/>
      <c r="N28" s="202"/>
    </row>
    <row r="29" spans="1:14">
      <c r="A29" s="225" t="s">
        <v>177</v>
      </c>
      <c r="C29" s="4"/>
      <c r="D29" s="226"/>
      <c r="F29" s="233"/>
      <c r="G29" s="148"/>
      <c r="H29" s="234"/>
      <c r="I29" s="235"/>
    </row>
    <row r="30" spans="1:14" s="232" customFormat="1">
      <c r="A30" s="230"/>
      <c r="B30" s="231"/>
    </row>
    <row r="31" spans="1:14">
      <c r="B31" s="262" t="str">
        <f>'032022'!A68</f>
        <v>I dati  rappresentano le risultanze dell'archivio nazionale dei veicoli al 31/03/2022</v>
      </c>
    </row>
    <row r="32" spans="1:14">
      <c r="B32" s="244"/>
      <c r="C32" s="244"/>
      <c r="D32" s="244"/>
      <c r="E32" s="244"/>
      <c r="F32" s="244"/>
      <c r="G32" s="244"/>
      <c r="H32" s="244"/>
    </row>
    <row r="40" spans="1:11">
      <c r="A40" s="6"/>
    </row>
    <row r="43" spans="1:11">
      <c r="B43" s="4"/>
      <c r="C43" s="4"/>
      <c r="D43" s="5"/>
    </row>
    <row r="44" spans="1:11">
      <c r="B44" s="7"/>
      <c r="C44" s="7"/>
      <c r="D44" s="8"/>
    </row>
    <row r="45" spans="1:11" s="1" customFormat="1">
      <c r="A45" s="372" t="s">
        <v>114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</row>
    <row r="46" spans="1:11" s="1" customFormat="1">
      <c r="A46" s="372" t="s">
        <v>180</v>
      </c>
      <c r="B46" s="372"/>
      <c r="C46" s="372"/>
      <c r="D46" s="372"/>
      <c r="E46" s="372"/>
      <c r="F46" s="372"/>
      <c r="G46" s="372"/>
      <c r="H46" s="372"/>
      <c r="I46" s="372"/>
      <c r="J46" s="372"/>
      <c r="K46" s="372"/>
    </row>
    <row r="47" spans="1:11" s="1" customFormat="1">
      <c r="A47" s="371" t="s">
        <v>182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</row>
    <row r="48" spans="1:11" s="1" customFormat="1">
      <c r="A48" s="371" t="s">
        <v>181</v>
      </c>
      <c r="B48" s="371"/>
      <c r="C48" s="371"/>
      <c r="D48" s="371"/>
      <c r="E48" s="371"/>
      <c r="F48" s="371"/>
      <c r="G48" s="371"/>
      <c r="H48" s="371"/>
      <c r="I48" s="371"/>
      <c r="J48" s="371"/>
      <c r="K48" s="371"/>
    </row>
    <row r="49" spans="1:11" s="1" customFormat="1">
      <c r="A49" s="371" t="s">
        <v>183</v>
      </c>
      <c r="B49" s="371"/>
      <c r="C49" s="371"/>
      <c r="D49" s="371"/>
      <c r="E49" s="371"/>
      <c r="F49" s="371"/>
      <c r="G49" s="371"/>
      <c r="H49" s="371"/>
      <c r="I49" s="371"/>
      <c r="J49" s="371"/>
      <c r="K49" s="371"/>
    </row>
  </sheetData>
  <sortState xmlns:xlrd2="http://schemas.microsoft.com/office/spreadsheetml/2017/richdata2" ref="G19:I28">
    <sortCondition descending="1" ref="I19:I28"/>
  </sortState>
  <mergeCells count="1">
    <mergeCell ref="A15:I15"/>
  </mergeCells>
  <phoneticPr fontId="5" type="noConversion"/>
  <hyperlinks>
    <hyperlink ref="A46" r:id="rId1" xr:uid="{E2CD4044-746C-4A6E-AB1D-CABADBF56497}"/>
  </hyperlinks>
  <printOptions horizontalCentered="1"/>
  <pageMargins left="0.31496062992125984" right="0.31496062992125984" top="0.43307086614173229" bottom="0" header="0.19685039370078741" footer="0.31496062992125984"/>
  <pageSetup paperSize="9" scale="74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V69"/>
  <sheetViews>
    <sheetView showGridLines="0" showZeros="0" zoomScaleNormal="100" workbookViewId="0"/>
  </sheetViews>
  <sheetFormatPr defaultColWidth="9.28515625" defaultRowHeight="15"/>
  <cols>
    <col min="1" max="1" width="12.7109375" style="11" customWidth="1"/>
    <col min="2" max="2" width="11" style="11" hidden="1" customWidth="1"/>
    <col min="3" max="12" width="10.5703125" style="11" hidden="1" customWidth="1"/>
    <col min="13" max="15" width="10.28515625" style="11" hidden="1" customWidth="1"/>
    <col min="16" max="16" width="10.5703125" style="11" hidden="1" customWidth="1"/>
    <col min="17" max="31" width="9.28515625" style="11" customWidth="1"/>
    <col min="32" max="42" width="9.7109375" style="11" bestFit="1" customWidth="1"/>
    <col min="43" max="45" width="7.5703125" style="11" bestFit="1" customWidth="1"/>
    <col min="46" max="46" width="7.7109375" style="11" bestFit="1" customWidth="1"/>
    <col min="47" max="47" width="8.28515625" style="11" bestFit="1" customWidth="1"/>
    <col min="48" max="16384" width="9.28515625" style="11"/>
  </cols>
  <sheetData>
    <row r="3" spans="1:54" ht="18">
      <c r="A3" s="147" t="s">
        <v>70</v>
      </c>
    </row>
    <row r="4" spans="1:54" ht="18">
      <c r="A4" s="184" t="s">
        <v>71</v>
      </c>
    </row>
    <row r="5" spans="1:54">
      <c r="A5" s="160"/>
    </row>
    <row r="6" spans="1:54">
      <c r="A6" s="160"/>
    </row>
    <row r="7" spans="1:54" ht="15.75">
      <c r="A7" s="185" t="s">
        <v>139</v>
      </c>
      <c r="B7" s="10"/>
      <c r="C7" s="10"/>
      <c r="D7" s="10"/>
      <c r="E7" s="10"/>
      <c r="F7" s="10"/>
      <c r="G7" s="10"/>
      <c r="H7" s="10"/>
      <c r="I7" s="10"/>
      <c r="J7" s="10"/>
      <c r="K7" s="10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F7" s="354" t="str">
        <f>'032022'!A68</f>
        <v>I dati  rappresentano le risultanze dell'archivio nazionale dei veicoli al 31/03/2022</v>
      </c>
    </row>
    <row r="8" spans="1:54" ht="9" customHeight="1">
      <c r="B8" s="12"/>
      <c r="C8" s="12"/>
      <c r="E8" s="12"/>
    </row>
    <row r="9" spans="1:54">
      <c r="A9" s="161" t="s">
        <v>138</v>
      </c>
      <c r="B9" s="162">
        <v>1992</v>
      </c>
      <c r="C9" s="162">
        <v>1993</v>
      </c>
      <c r="D9" s="162">
        <v>1994</v>
      </c>
      <c r="E9" s="162">
        <v>1995</v>
      </c>
      <c r="F9" s="162">
        <v>1996</v>
      </c>
      <c r="G9" s="162">
        <v>1997</v>
      </c>
      <c r="H9" s="162">
        <v>1998</v>
      </c>
      <c r="I9" s="162">
        <v>1999</v>
      </c>
      <c r="J9" s="162">
        <v>2000</v>
      </c>
      <c r="K9" s="162">
        <v>2001</v>
      </c>
      <c r="L9" s="162">
        <v>2002</v>
      </c>
      <c r="M9" s="162">
        <v>2003</v>
      </c>
      <c r="N9" s="162">
        <v>2004</v>
      </c>
      <c r="O9" s="162">
        <v>2005</v>
      </c>
      <c r="P9" s="162">
        <v>2006</v>
      </c>
      <c r="Q9" s="162">
        <v>2007</v>
      </c>
      <c r="R9" s="162">
        <v>2008</v>
      </c>
      <c r="S9" s="162">
        <v>2009</v>
      </c>
      <c r="T9" s="162">
        <v>2010</v>
      </c>
      <c r="U9" s="162">
        <v>2011</v>
      </c>
      <c r="V9" s="162">
        <v>2012</v>
      </c>
      <c r="W9" s="162">
        <v>2013</v>
      </c>
      <c r="X9" s="162">
        <v>2014</v>
      </c>
      <c r="Y9" s="162">
        <v>2015</v>
      </c>
      <c r="Z9" s="162">
        <v>2016</v>
      </c>
      <c r="AA9" s="162">
        <v>2017</v>
      </c>
      <c r="AB9" s="162">
        <v>2018</v>
      </c>
      <c r="AC9" s="162">
        <v>2019</v>
      </c>
      <c r="AD9" s="162">
        <v>2020</v>
      </c>
      <c r="AE9" s="162">
        <v>2021</v>
      </c>
      <c r="AF9" s="162">
        <v>2022</v>
      </c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54">
      <c r="A10" s="13" t="s">
        <v>8</v>
      </c>
      <c r="B10" s="14">
        <v>284332</v>
      </c>
      <c r="C10" s="14">
        <v>228886</v>
      </c>
      <c r="D10" s="14">
        <v>190641</v>
      </c>
      <c r="E10" s="14">
        <v>200973</v>
      </c>
      <c r="F10" s="14">
        <v>198028</v>
      </c>
      <c r="G10" s="14">
        <v>203844</v>
      </c>
      <c r="H10" s="14">
        <v>274825</v>
      </c>
      <c r="I10" s="15">
        <v>225575</v>
      </c>
      <c r="J10" s="15">
        <v>266004</v>
      </c>
      <c r="K10" s="15">
        <v>272048</v>
      </c>
      <c r="L10" s="15">
        <v>246886</v>
      </c>
      <c r="M10" s="15">
        <v>210581</v>
      </c>
      <c r="N10" s="15">
        <v>220742</v>
      </c>
      <c r="O10" s="15">
        <v>214440</v>
      </c>
      <c r="P10" s="15">
        <v>239651</v>
      </c>
      <c r="Q10" s="15">
        <v>250311</v>
      </c>
      <c r="R10" s="15">
        <v>233708</v>
      </c>
      <c r="S10" s="15">
        <v>158428</v>
      </c>
      <c r="T10" s="15">
        <v>207267</v>
      </c>
      <c r="U10" s="15">
        <v>165172</v>
      </c>
      <c r="V10" s="15">
        <v>137744</v>
      </c>
      <c r="W10" s="15">
        <v>114102</v>
      </c>
      <c r="X10" s="15">
        <v>118464</v>
      </c>
      <c r="Y10" s="15">
        <v>132109</v>
      </c>
      <c r="Z10" s="15">
        <v>155851</v>
      </c>
      <c r="AA10" s="15">
        <v>172035</v>
      </c>
      <c r="AB10" s="15">
        <v>178324</v>
      </c>
      <c r="AC10" s="15">
        <f>'Monthly trend by make 2019'!B65</f>
        <v>165271</v>
      </c>
      <c r="AD10" s="15">
        <v>155869</v>
      </c>
      <c r="AE10" s="15">
        <f>'Monthly trend by make 2021'!B66</f>
        <v>134198</v>
      </c>
      <c r="AF10" s="15">
        <f>'Monthly trend by make 2022'!B66</f>
        <v>107850</v>
      </c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</row>
    <row r="11" spans="1:54">
      <c r="A11" s="16" t="s">
        <v>9</v>
      </c>
      <c r="B11" s="17">
        <v>208095</v>
      </c>
      <c r="C11" s="17">
        <v>183121</v>
      </c>
      <c r="D11" s="17">
        <v>147032</v>
      </c>
      <c r="E11" s="17">
        <v>153614</v>
      </c>
      <c r="F11" s="17">
        <v>163128</v>
      </c>
      <c r="G11" s="17">
        <v>194954</v>
      </c>
      <c r="H11" s="17">
        <v>226631</v>
      </c>
      <c r="I11" s="18">
        <v>217801</v>
      </c>
      <c r="J11" s="19">
        <v>241304</v>
      </c>
      <c r="K11" s="18">
        <v>224756</v>
      </c>
      <c r="L11" s="18">
        <v>198127</v>
      </c>
      <c r="M11" s="18">
        <v>212570</v>
      </c>
      <c r="N11" s="18">
        <v>207035</v>
      </c>
      <c r="O11" s="18">
        <v>197582</v>
      </c>
      <c r="P11" s="18">
        <v>211563</v>
      </c>
      <c r="Q11" s="18">
        <v>225695</v>
      </c>
      <c r="R11" s="18">
        <v>218767</v>
      </c>
      <c r="S11" s="18">
        <v>166320</v>
      </c>
      <c r="T11" s="18">
        <v>201638</v>
      </c>
      <c r="U11" s="18">
        <v>161303</v>
      </c>
      <c r="V11" s="18">
        <v>131269</v>
      </c>
      <c r="W11" s="18">
        <v>108963</v>
      </c>
      <c r="X11" s="18">
        <v>118976</v>
      </c>
      <c r="Y11" s="18">
        <v>135310</v>
      </c>
      <c r="Z11" s="18">
        <v>173097</v>
      </c>
      <c r="AA11" s="18">
        <v>184349</v>
      </c>
      <c r="AB11" s="18">
        <v>182228</v>
      </c>
      <c r="AC11" s="18">
        <f>'Monthly trend by make 2019'!C65</f>
        <v>178494</v>
      </c>
      <c r="AD11" s="18">
        <v>163125</v>
      </c>
      <c r="AE11" s="18">
        <f>'Monthly trend by make 2021'!C66</f>
        <v>143161</v>
      </c>
      <c r="AF11" s="18">
        <f>'Monthly trend by make 2022'!C66</f>
        <v>110911</v>
      </c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</row>
    <row r="12" spans="1:54">
      <c r="A12" s="16" t="s">
        <v>10</v>
      </c>
      <c r="B12" s="17">
        <v>223732</v>
      </c>
      <c r="C12" s="17">
        <v>177102</v>
      </c>
      <c r="D12" s="17">
        <v>180515</v>
      </c>
      <c r="E12" s="17">
        <v>176251</v>
      </c>
      <c r="F12" s="17">
        <v>176518</v>
      </c>
      <c r="G12" s="17">
        <v>218651</v>
      </c>
      <c r="H12" s="17">
        <v>225438</v>
      </c>
      <c r="I12" s="20">
        <v>250952</v>
      </c>
      <c r="J12" s="21">
        <v>260352</v>
      </c>
      <c r="K12" s="20">
        <v>251686</v>
      </c>
      <c r="L12" s="20">
        <v>211779</v>
      </c>
      <c r="M12" s="20">
        <v>272217</v>
      </c>
      <c r="N12" s="18">
        <v>249711</v>
      </c>
      <c r="O12" s="18">
        <v>230473</v>
      </c>
      <c r="P12" s="18">
        <v>252901</v>
      </c>
      <c r="Q12" s="18">
        <v>261371</v>
      </c>
      <c r="R12" s="18">
        <v>214246</v>
      </c>
      <c r="S12" s="18">
        <v>215450</v>
      </c>
      <c r="T12" s="18">
        <v>259115</v>
      </c>
      <c r="U12" s="18">
        <v>188598</v>
      </c>
      <c r="V12" s="18">
        <v>138816</v>
      </c>
      <c r="W12" s="18">
        <v>132753</v>
      </c>
      <c r="X12" s="18">
        <v>140189</v>
      </c>
      <c r="Y12" s="18">
        <v>162181</v>
      </c>
      <c r="Z12" s="18">
        <v>191409</v>
      </c>
      <c r="AA12" s="18">
        <v>226780</v>
      </c>
      <c r="AB12" s="18">
        <v>214247</v>
      </c>
      <c r="AC12" s="18">
        <f>'Monthly trend by make 2019'!D65</f>
        <v>194302</v>
      </c>
      <c r="AD12" s="18">
        <v>28415</v>
      </c>
      <c r="AE12" s="18">
        <f>'Monthly trend by make 2021'!D66</f>
        <v>169886</v>
      </c>
      <c r="AF12" s="18">
        <f>'Monthly trend by make 2022'!D66</f>
        <v>119497</v>
      </c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</row>
    <row r="13" spans="1:54">
      <c r="A13" s="22" t="s">
        <v>11</v>
      </c>
      <c r="B13" s="23">
        <f>SUM(B10:B12)</f>
        <v>716159</v>
      </c>
      <c r="C13" s="23">
        <f t="shared" ref="C13:M13" si="0">SUM(C10:C12)</f>
        <v>589109</v>
      </c>
      <c r="D13" s="23">
        <f t="shared" si="0"/>
        <v>518188</v>
      </c>
      <c r="E13" s="23">
        <f t="shared" si="0"/>
        <v>530838</v>
      </c>
      <c r="F13" s="23">
        <f t="shared" si="0"/>
        <v>537674</v>
      </c>
      <c r="G13" s="23">
        <f t="shared" si="0"/>
        <v>617449</v>
      </c>
      <c r="H13" s="23">
        <f t="shared" si="0"/>
        <v>726894</v>
      </c>
      <c r="I13" s="23">
        <f t="shared" si="0"/>
        <v>694328</v>
      </c>
      <c r="J13" s="23">
        <f t="shared" si="0"/>
        <v>767660</v>
      </c>
      <c r="K13" s="23">
        <f t="shared" si="0"/>
        <v>748490</v>
      </c>
      <c r="L13" s="23">
        <f t="shared" si="0"/>
        <v>656792</v>
      </c>
      <c r="M13" s="23">
        <f t="shared" si="0"/>
        <v>695368</v>
      </c>
      <c r="N13" s="23">
        <f t="shared" ref="N13:W13" si="1">SUM(N10:N12)</f>
        <v>677488</v>
      </c>
      <c r="O13" s="23">
        <f t="shared" si="1"/>
        <v>642495</v>
      </c>
      <c r="P13" s="23">
        <f t="shared" si="1"/>
        <v>704115</v>
      </c>
      <c r="Q13" s="23">
        <f t="shared" si="1"/>
        <v>737377</v>
      </c>
      <c r="R13" s="23">
        <f t="shared" si="1"/>
        <v>666721</v>
      </c>
      <c r="S13" s="23">
        <f t="shared" si="1"/>
        <v>540198</v>
      </c>
      <c r="T13" s="23">
        <f t="shared" si="1"/>
        <v>668020</v>
      </c>
      <c r="U13" s="23">
        <f t="shared" si="1"/>
        <v>515073</v>
      </c>
      <c r="V13" s="23">
        <f t="shared" si="1"/>
        <v>407829</v>
      </c>
      <c r="W13" s="23">
        <f t="shared" si="1"/>
        <v>355818</v>
      </c>
      <c r="X13" s="23">
        <f t="shared" ref="X13:AC13" si="2">SUM(X10:X12)</f>
        <v>377629</v>
      </c>
      <c r="Y13" s="23">
        <f t="shared" si="2"/>
        <v>429600</v>
      </c>
      <c r="Z13" s="23">
        <f t="shared" si="2"/>
        <v>520357</v>
      </c>
      <c r="AA13" s="23">
        <f t="shared" si="2"/>
        <v>583164</v>
      </c>
      <c r="AB13" s="23">
        <f t="shared" si="2"/>
        <v>574799</v>
      </c>
      <c r="AC13" s="23">
        <f t="shared" si="2"/>
        <v>538067</v>
      </c>
      <c r="AD13" s="23">
        <f t="shared" ref="AD13:AF13" si="3">SUM(AD10:AD12)</f>
        <v>347409</v>
      </c>
      <c r="AE13" s="23">
        <f t="shared" si="3"/>
        <v>447245</v>
      </c>
      <c r="AF13" s="23">
        <f t="shared" si="3"/>
        <v>338258</v>
      </c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</row>
    <row r="14" spans="1:54">
      <c r="A14" s="16" t="s">
        <v>12</v>
      </c>
      <c r="B14" s="17">
        <v>258767</v>
      </c>
      <c r="C14" s="17">
        <v>154578</v>
      </c>
      <c r="D14" s="17">
        <v>135412</v>
      </c>
      <c r="E14" s="17">
        <v>141129</v>
      </c>
      <c r="F14" s="17">
        <v>152156</v>
      </c>
      <c r="G14" s="17">
        <v>228989</v>
      </c>
      <c r="H14" s="17">
        <v>229442</v>
      </c>
      <c r="I14" s="15">
        <v>222826</v>
      </c>
      <c r="J14" s="24">
        <v>213827</v>
      </c>
      <c r="K14" s="15">
        <v>220797</v>
      </c>
      <c r="L14" s="18">
        <v>193976</v>
      </c>
      <c r="M14" s="18">
        <v>183787</v>
      </c>
      <c r="N14" s="18">
        <v>208769</v>
      </c>
      <c r="O14" s="18">
        <v>197715</v>
      </c>
      <c r="P14" s="18">
        <v>187508</v>
      </c>
      <c r="Q14" s="18">
        <v>207777</v>
      </c>
      <c r="R14" s="18">
        <v>203748</v>
      </c>
      <c r="S14" s="18">
        <v>189661</v>
      </c>
      <c r="T14" s="18">
        <v>160920</v>
      </c>
      <c r="U14" s="88">
        <v>158171</v>
      </c>
      <c r="V14" s="88">
        <v>130320</v>
      </c>
      <c r="W14" s="88">
        <v>116838</v>
      </c>
      <c r="X14" s="88">
        <v>119850</v>
      </c>
      <c r="Y14" s="88">
        <v>149693</v>
      </c>
      <c r="Z14" s="18">
        <v>168132</v>
      </c>
      <c r="AA14" s="18">
        <v>160969</v>
      </c>
      <c r="AB14" s="18">
        <v>171886</v>
      </c>
      <c r="AC14" s="18">
        <f>'Monthly trend by make 2019'!E65</f>
        <v>174924</v>
      </c>
      <c r="AD14" s="18">
        <v>4295</v>
      </c>
      <c r="AE14" s="18">
        <f>'Monthly trend by make 2021'!E66</f>
        <v>145242</v>
      </c>
      <c r="AF14" s="18">
        <f>'Monthly trend by make 2022'!E66</f>
        <v>0</v>
      </c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</row>
    <row r="15" spans="1:54">
      <c r="A15" s="16" t="s">
        <v>13</v>
      </c>
      <c r="B15" s="17">
        <v>227378</v>
      </c>
      <c r="C15" s="17">
        <v>144243</v>
      </c>
      <c r="D15" s="17">
        <v>159909</v>
      </c>
      <c r="E15" s="17">
        <v>167720</v>
      </c>
      <c r="F15" s="17">
        <v>162798</v>
      </c>
      <c r="G15" s="17">
        <v>230822</v>
      </c>
      <c r="H15" s="17">
        <v>209554</v>
      </c>
      <c r="I15" s="18">
        <v>217648</v>
      </c>
      <c r="J15" s="19">
        <v>236914</v>
      </c>
      <c r="K15" s="18">
        <v>234924</v>
      </c>
      <c r="L15" s="18">
        <v>207677</v>
      </c>
      <c r="M15" s="18">
        <v>184860</v>
      </c>
      <c r="N15" s="18">
        <v>207022</v>
      </c>
      <c r="O15" s="18">
        <v>151133</v>
      </c>
      <c r="P15" s="18">
        <v>228643</v>
      </c>
      <c r="Q15" s="18">
        <v>248195</v>
      </c>
      <c r="R15" s="18">
        <v>206406</v>
      </c>
      <c r="S15" s="18">
        <v>189876</v>
      </c>
      <c r="T15" s="18">
        <v>164704</v>
      </c>
      <c r="U15" s="18">
        <v>171642</v>
      </c>
      <c r="V15" s="18">
        <v>147938</v>
      </c>
      <c r="W15" s="18">
        <v>136850</v>
      </c>
      <c r="X15" s="18">
        <v>132312</v>
      </c>
      <c r="Y15" s="18">
        <v>147405</v>
      </c>
      <c r="Z15" s="18">
        <v>188657</v>
      </c>
      <c r="AA15" s="18">
        <v>204806</v>
      </c>
      <c r="AB15" s="18">
        <v>199693</v>
      </c>
      <c r="AC15" s="18">
        <f>'Monthly trend by make 2019'!F65</f>
        <v>197882</v>
      </c>
      <c r="AD15" s="18">
        <v>99842</v>
      </c>
      <c r="AE15" s="18">
        <f>'Monthly trend by make 2021'!F66</f>
        <v>142932</v>
      </c>
      <c r="AF15" s="18">
        <f>'Monthly trend by make 2022'!F66</f>
        <v>0</v>
      </c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</row>
    <row r="16" spans="1:54">
      <c r="A16" s="16" t="s">
        <v>14</v>
      </c>
      <c r="B16" s="17">
        <v>236386</v>
      </c>
      <c r="C16" s="17">
        <v>152615</v>
      </c>
      <c r="D16" s="17">
        <v>155103</v>
      </c>
      <c r="E16" s="17">
        <v>160806</v>
      </c>
      <c r="F16" s="17">
        <v>148122</v>
      </c>
      <c r="G16" s="17">
        <v>219428</v>
      </c>
      <c r="H16" s="17">
        <v>211401</v>
      </c>
      <c r="I16" s="20">
        <v>230294</v>
      </c>
      <c r="J16" s="21">
        <v>198694</v>
      </c>
      <c r="K16" s="20">
        <v>217685</v>
      </c>
      <c r="L16" s="18">
        <v>180406</v>
      </c>
      <c r="M16" s="18">
        <v>190135</v>
      </c>
      <c r="N16" s="18">
        <v>198273</v>
      </c>
      <c r="O16" s="18">
        <v>236488</v>
      </c>
      <c r="P16" s="18">
        <v>209265</v>
      </c>
      <c r="Q16" s="18">
        <v>228925</v>
      </c>
      <c r="R16" s="18">
        <v>186257</v>
      </c>
      <c r="S16" s="18">
        <v>210970</v>
      </c>
      <c r="T16" s="18">
        <v>171753</v>
      </c>
      <c r="U16" s="18">
        <v>169937</v>
      </c>
      <c r="V16" s="18">
        <v>129113</v>
      </c>
      <c r="W16" s="18">
        <v>122815</v>
      </c>
      <c r="X16" s="18">
        <v>128272</v>
      </c>
      <c r="Y16" s="18">
        <v>147652</v>
      </c>
      <c r="Z16" s="18">
        <v>166232</v>
      </c>
      <c r="AA16" s="18">
        <v>188363</v>
      </c>
      <c r="AB16" s="18">
        <v>175271</v>
      </c>
      <c r="AC16" s="18">
        <f>'Monthly trend by make 2019'!G65</f>
        <v>172313</v>
      </c>
      <c r="AD16" s="18">
        <v>132691</v>
      </c>
      <c r="AE16" s="18">
        <f>'Monthly trend by make 2021'!G66</f>
        <v>149670</v>
      </c>
      <c r="AF16" s="18">
        <f>'Monthly trend by make 2022'!G66</f>
        <v>0</v>
      </c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</row>
    <row r="17" spans="1:56">
      <c r="A17" s="22" t="s">
        <v>15</v>
      </c>
      <c r="B17" s="23">
        <f t="shared" ref="B17:T17" si="4">+B14+B15+B16</f>
        <v>722531</v>
      </c>
      <c r="C17" s="23">
        <f t="shared" si="4"/>
        <v>451436</v>
      </c>
      <c r="D17" s="23">
        <f t="shared" si="4"/>
        <v>450424</v>
      </c>
      <c r="E17" s="23">
        <f t="shared" si="4"/>
        <v>469655</v>
      </c>
      <c r="F17" s="23">
        <f t="shared" si="4"/>
        <v>463076</v>
      </c>
      <c r="G17" s="23">
        <f t="shared" si="4"/>
        <v>679239</v>
      </c>
      <c r="H17" s="23">
        <f t="shared" si="4"/>
        <v>650397</v>
      </c>
      <c r="I17" s="23">
        <f t="shared" si="4"/>
        <v>670768</v>
      </c>
      <c r="J17" s="23">
        <f t="shared" si="4"/>
        <v>649435</v>
      </c>
      <c r="K17" s="23">
        <f t="shared" si="4"/>
        <v>673406</v>
      </c>
      <c r="L17" s="23">
        <f t="shared" si="4"/>
        <v>582059</v>
      </c>
      <c r="M17" s="23">
        <f t="shared" si="4"/>
        <v>558782</v>
      </c>
      <c r="N17" s="23">
        <f t="shared" si="4"/>
        <v>614064</v>
      </c>
      <c r="O17" s="23">
        <f t="shared" si="4"/>
        <v>585336</v>
      </c>
      <c r="P17" s="23">
        <f t="shared" si="4"/>
        <v>625416</v>
      </c>
      <c r="Q17" s="23">
        <f t="shared" si="4"/>
        <v>684897</v>
      </c>
      <c r="R17" s="23">
        <f t="shared" si="4"/>
        <v>596411</v>
      </c>
      <c r="S17" s="23">
        <f t="shared" si="4"/>
        <v>590507</v>
      </c>
      <c r="T17" s="23">
        <f t="shared" si="4"/>
        <v>497377</v>
      </c>
      <c r="U17" s="23">
        <f t="shared" ref="U17:Y17" si="5">+U14+U15+U16</f>
        <v>499750</v>
      </c>
      <c r="V17" s="23">
        <f t="shared" si="5"/>
        <v>407371</v>
      </c>
      <c r="W17" s="23">
        <f t="shared" si="5"/>
        <v>376503</v>
      </c>
      <c r="X17" s="23">
        <f t="shared" si="5"/>
        <v>380434</v>
      </c>
      <c r="Y17" s="23">
        <f t="shared" si="5"/>
        <v>444750</v>
      </c>
      <c r="Z17" s="23">
        <f t="shared" ref="Z17:AD17" si="6">+Z14+Z15+Z16</f>
        <v>523021</v>
      </c>
      <c r="AA17" s="23">
        <f t="shared" si="6"/>
        <v>554138</v>
      </c>
      <c r="AB17" s="23">
        <f t="shared" si="6"/>
        <v>546850</v>
      </c>
      <c r="AC17" s="23">
        <f t="shared" si="6"/>
        <v>545119</v>
      </c>
      <c r="AD17" s="23">
        <f t="shared" si="6"/>
        <v>236828</v>
      </c>
      <c r="AE17" s="23">
        <f>+AE14+AE15+AE16</f>
        <v>437844</v>
      </c>
      <c r="AF17" s="23">
        <f>+AF14+AF15+AF16</f>
        <v>0</v>
      </c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</row>
    <row r="18" spans="1:56">
      <c r="A18" s="22" t="s">
        <v>16</v>
      </c>
      <c r="B18" s="23">
        <f t="shared" ref="B18:T18" si="7">+B17+B13</f>
        <v>1438690</v>
      </c>
      <c r="C18" s="23">
        <f t="shared" si="7"/>
        <v>1040545</v>
      </c>
      <c r="D18" s="23">
        <f t="shared" si="7"/>
        <v>968612</v>
      </c>
      <c r="E18" s="23">
        <f t="shared" si="7"/>
        <v>1000493</v>
      </c>
      <c r="F18" s="23">
        <f t="shared" si="7"/>
        <v>1000750</v>
      </c>
      <c r="G18" s="23">
        <f t="shared" si="7"/>
        <v>1296688</v>
      </c>
      <c r="H18" s="23">
        <f t="shared" si="7"/>
        <v>1377291</v>
      </c>
      <c r="I18" s="23">
        <f t="shared" si="7"/>
        <v>1365096</v>
      </c>
      <c r="J18" s="23">
        <f t="shared" si="7"/>
        <v>1417095</v>
      </c>
      <c r="K18" s="23">
        <f t="shared" si="7"/>
        <v>1421896</v>
      </c>
      <c r="L18" s="23">
        <f t="shared" si="7"/>
        <v>1238851</v>
      </c>
      <c r="M18" s="23">
        <f t="shared" si="7"/>
        <v>1254150</v>
      </c>
      <c r="N18" s="23">
        <f t="shared" si="7"/>
        <v>1291552</v>
      </c>
      <c r="O18" s="23">
        <f t="shared" si="7"/>
        <v>1227831</v>
      </c>
      <c r="P18" s="23">
        <f t="shared" si="7"/>
        <v>1329531</v>
      </c>
      <c r="Q18" s="23">
        <f t="shared" si="7"/>
        <v>1422274</v>
      </c>
      <c r="R18" s="23">
        <f t="shared" si="7"/>
        <v>1263132</v>
      </c>
      <c r="S18" s="23">
        <f t="shared" si="7"/>
        <v>1130705</v>
      </c>
      <c r="T18" s="23">
        <f t="shared" si="7"/>
        <v>1165397</v>
      </c>
      <c r="U18" s="23">
        <f t="shared" ref="U18:Y18" si="8">+U17+U13</f>
        <v>1014823</v>
      </c>
      <c r="V18" s="23">
        <f t="shared" si="8"/>
        <v>815200</v>
      </c>
      <c r="W18" s="23">
        <f t="shared" si="8"/>
        <v>732321</v>
      </c>
      <c r="X18" s="23">
        <f t="shared" si="8"/>
        <v>758063</v>
      </c>
      <c r="Y18" s="23">
        <f t="shared" si="8"/>
        <v>874350</v>
      </c>
      <c r="Z18" s="23">
        <f t="shared" ref="Z18:AD18" si="9">+Z17+Z13</f>
        <v>1043378</v>
      </c>
      <c r="AA18" s="23">
        <f t="shared" si="9"/>
        <v>1137302</v>
      </c>
      <c r="AB18" s="23">
        <f t="shared" si="9"/>
        <v>1121649</v>
      </c>
      <c r="AC18" s="23">
        <f t="shared" si="9"/>
        <v>1083186</v>
      </c>
      <c r="AD18" s="23">
        <f t="shared" si="9"/>
        <v>584237</v>
      </c>
      <c r="AE18" s="23">
        <f>+AE17+AE13</f>
        <v>885089</v>
      </c>
      <c r="AF18" s="23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</row>
    <row r="19" spans="1:56">
      <c r="A19" s="16" t="s">
        <v>17</v>
      </c>
      <c r="B19" s="17">
        <v>234931</v>
      </c>
      <c r="C19" s="17">
        <v>151859</v>
      </c>
      <c r="D19" s="17">
        <v>147731</v>
      </c>
      <c r="E19" s="17">
        <v>156190</v>
      </c>
      <c r="F19" s="17">
        <v>160158</v>
      </c>
      <c r="G19" s="17">
        <v>246590</v>
      </c>
      <c r="H19" s="17">
        <v>256570</v>
      </c>
      <c r="I19" s="15">
        <v>231638</v>
      </c>
      <c r="J19" s="25">
        <v>223320</v>
      </c>
      <c r="K19" s="18">
        <v>216085</v>
      </c>
      <c r="L19" s="18">
        <v>204490</v>
      </c>
      <c r="M19" s="18">
        <v>219450</v>
      </c>
      <c r="N19" s="18">
        <v>208793</v>
      </c>
      <c r="O19" s="18">
        <v>214088</v>
      </c>
      <c r="P19" s="18">
        <v>192083</v>
      </c>
      <c r="Q19" s="18">
        <v>214194</v>
      </c>
      <c r="R19" s="18">
        <v>193017</v>
      </c>
      <c r="S19" s="18">
        <v>206332</v>
      </c>
      <c r="T19" s="18">
        <v>153886</v>
      </c>
      <c r="U19" s="18">
        <v>138510</v>
      </c>
      <c r="V19" s="18">
        <v>109616</v>
      </c>
      <c r="W19" s="18">
        <v>108339</v>
      </c>
      <c r="X19" s="18">
        <v>114793</v>
      </c>
      <c r="Y19" s="18">
        <v>132473</v>
      </c>
      <c r="Z19" s="18">
        <v>137223</v>
      </c>
      <c r="AA19" s="18">
        <v>145944</v>
      </c>
      <c r="AB19" s="18">
        <v>152949</v>
      </c>
      <c r="AC19" s="18">
        <f>'Monthly trend by make 2019'!H65</f>
        <v>153336</v>
      </c>
      <c r="AD19" s="18">
        <v>136769</v>
      </c>
      <c r="AE19" s="18">
        <f>'Monthly trend by make 2021'!H66</f>
        <v>110511</v>
      </c>
      <c r="AF19" s="18">
        <f>'Monthly trend by make 2022'!H66</f>
        <v>0</v>
      </c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</row>
    <row r="20" spans="1:56">
      <c r="A20" s="16" t="s">
        <v>18</v>
      </c>
      <c r="B20" s="17">
        <v>80218</v>
      </c>
      <c r="C20" s="26">
        <v>66509</v>
      </c>
      <c r="D20" s="17">
        <v>73023</v>
      </c>
      <c r="E20" s="17">
        <v>80223</v>
      </c>
      <c r="F20" s="17">
        <v>73249</v>
      </c>
      <c r="G20" s="17">
        <v>108150</v>
      </c>
      <c r="H20" s="17">
        <v>99465</v>
      </c>
      <c r="I20" s="18">
        <v>94203</v>
      </c>
      <c r="J20" s="17">
        <v>111683</v>
      </c>
      <c r="K20" s="18">
        <v>107329</v>
      </c>
      <c r="L20" s="18">
        <v>100615</v>
      </c>
      <c r="M20" s="18">
        <v>89732</v>
      </c>
      <c r="N20" s="18">
        <v>86121</v>
      </c>
      <c r="O20" s="18">
        <v>98133</v>
      </c>
      <c r="P20" s="18">
        <v>97168</v>
      </c>
      <c r="Q20" s="18">
        <v>104860</v>
      </c>
      <c r="R20" s="18">
        <v>77905</v>
      </c>
      <c r="S20" s="18">
        <v>85122</v>
      </c>
      <c r="T20" s="18">
        <v>69262</v>
      </c>
      <c r="U20" s="18">
        <v>70764</v>
      </c>
      <c r="V20" s="18">
        <v>56715</v>
      </c>
      <c r="W20" s="18">
        <v>53296</v>
      </c>
      <c r="X20" s="18">
        <v>53505</v>
      </c>
      <c r="Y20" s="18">
        <v>59584</v>
      </c>
      <c r="Z20" s="18">
        <v>72004</v>
      </c>
      <c r="AA20" s="18">
        <v>83638</v>
      </c>
      <c r="AB20" s="18">
        <v>91791</v>
      </c>
      <c r="AC20" s="18">
        <f>'Monthly trend by make 2019'!I65</f>
        <v>89186</v>
      </c>
      <c r="AD20" s="18">
        <v>88973</v>
      </c>
      <c r="AE20" s="18">
        <f>'Monthly trend by make 2021'!I66</f>
        <v>64766</v>
      </c>
      <c r="AF20" s="18">
        <f>'Monthly trend by make 2022'!I66</f>
        <v>0</v>
      </c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08"/>
      <c r="AZ20" s="108"/>
      <c r="BA20" s="108"/>
      <c r="BB20" s="108"/>
    </row>
    <row r="21" spans="1:56">
      <c r="A21" s="16" t="s">
        <v>19</v>
      </c>
      <c r="B21" s="17">
        <v>149948</v>
      </c>
      <c r="C21" s="17">
        <v>117329</v>
      </c>
      <c r="D21" s="17">
        <v>124535</v>
      </c>
      <c r="E21" s="17">
        <v>127038</v>
      </c>
      <c r="F21" s="17">
        <v>114832</v>
      </c>
      <c r="G21" s="17">
        <v>205011</v>
      </c>
      <c r="H21" s="17">
        <v>176288</v>
      </c>
      <c r="I21" s="20">
        <v>169447</v>
      </c>
      <c r="J21" s="17">
        <v>183096</v>
      </c>
      <c r="K21" s="18">
        <v>159738</v>
      </c>
      <c r="L21" s="18">
        <v>165982</v>
      </c>
      <c r="M21" s="18">
        <v>181015</v>
      </c>
      <c r="N21" s="18">
        <v>180445</v>
      </c>
      <c r="O21" s="18">
        <v>188417</v>
      </c>
      <c r="P21" s="18">
        <v>184406</v>
      </c>
      <c r="Q21" s="18">
        <v>186381</v>
      </c>
      <c r="R21" s="18">
        <v>177467</v>
      </c>
      <c r="S21" s="18">
        <v>190386</v>
      </c>
      <c r="T21" s="18">
        <v>155231</v>
      </c>
      <c r="U21" s="18">
        <v>147021</v>
      </c>
      <c r="V21" s="18">
        <v>109543</v>
      </c>
      <c r="W21" s="18">
        <v>106940</v>
      </c>
      <c r="X21" s="18">
        <v>111027</v>
      </c>
      <c r="Y21" s="18">
        <v>130818</v>
      </c>
      <c r="Z21" s="18">
        <v>154393</v>
      </c>
      <c r="AA21" s="18">
        <v>167469</v>
      </c>
      <c r="AB21" s="18">
        <v>125354</v>
      </c>
      <c r="AC21" s="18">
        <f>'Monthly trend by make 2019'!J65</f>
        <v>142532</v>
      </c>
      <c r="AD21" s="18">
        <v>156357</v>
      </c>
      <c r="AE21" s="18">
        <f>'Monthly trend by make 2021'!J66</f>
        <v>105317</v>
      </c>
      <c r="AF21" s="18">
        <f>'Monthly trend by make 2022'!J66</f>
        <v>0</v>
      </c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26"/>
      <c r="AY21" s="108"/>
      <c r="AZ21" s="108"/>
      <c r="BA21" s="108"/>
      <c r="BB21" s="108"/>
    </row>
    <row r="22" spans="1:56">
      <c r="A22" s="22" t="s">
        <v>20</v>
      </c>
      <c r="B22" s="23">
        <f t="shared" ref="B22:P22" si="10">+B19+B20+B21</f>
        <v>465097</v>
      </c>
      <c r="C22" s="23">
        <f t="shared" si="10"/>
        <v>335697</v>
      </c>
      <c r="D22" s="23">
        <f t="shared" si="10"/>
        <v>345289</v>
      </c>
      <c r="E22" s="23">
        <f t="shared" si="10"/>
        <v>363451</v>
      </c>
      <c r="F22" s="23">
        <f t="shared" si="10"/>
        <v>348239</v>
      </c>
      <c r="G22" s="23">
        <f t="shared" si="10"/>
        <v>559751</v>
      </c>
      <c r="H22" s="23">
        <f t="shared" si="10"/>
        <v>532323</v>
      </c>
      <c r="I22" s="23">
        <f t="shared" si="10"/>
        <v>495288</v>
      </c>
      <c r="J22" s="23">
        <f t="shared" si="10"/>
        <v>518099</v>
      </c>
      <c r="K22" s="23">
        <f t="shared" si="10"/>
        <v>483152</v>
      </c>
      <c r="L22" s="23">
        <f t="shared" si="10"/>
        <v>471087</v>
      </c>
      <c r="M22" s="23">
        <f t="shared" si="10"/>
        <v>490197</v>
      </c>
      <c r="N22" s="23">
        <f t="shared" si="10"/>
        <v>475359</v>
      </c>
      <c r="O22" s="23">
        <f t="shared" si="10"/>
        <v>500638</v>
      </c>
      <c r="P22" s="23">
        <f t="shared" si="10"/>
        <v>473657</v>
      </c>
      <c r="Q22" s="23">
        <f t="shared" ref="Q22:Z22" si="11">SUM(Q19:Q21)</f>
        <v>505435</v>
      </c>
      <c r="R22" s="23">
        <f t="shared" si="11"/>
        <v>448389</v>
      </c>
      <c r="S22" s="23">
        <f t="shared" si="11"/>
        <v>481840</v>
      </c>
      <c r="T22" s="23">
        <f t="shared" si="11"/>
        <v>378379</v>
      </c>
      <c r="U22" s="23">
        <f t="shared" si="11"/>
        <v>356295</v>
      </c>
      <c r="V22" s="23">
        <f t="shared" si="11"/>
        <v>275874</v>
      </c>
      <c r="W22" s="23">
        <f t="shared" si="11"/>
        <v>268575</v>
      </c>
      <c r="X22" s="23">
        <f t="shared" si="11"/>
        <v>279325</v>
      </c>
      <c r="Y22" s="23">
        <f t="shared" si="11"/>
        <v>322875</v>
      </c>
      <c r="Z22" s="23">
        <f t="shared" si="11"/>
        <v>363620</v>
      </c>
      <c r="AA22" s="23">
        <f t="shared" ref="AA22:AB22" si="12">SUM(AA19:AA21)</f>
        <v>397051</v>
      </c>
      <c r="AB22" s="23">
        <f t="shared" si="12"/>
        <v>370094</v>
      </c>
      <c r="AC22" s="23">
        <f t="shared" ref="AC22" si="13">SUM(AC19:AC21)</f>
        <v>385054</v>
      </c>
      <c r="AD22" s="23">
        <f t="shared" ref="AD22:AE22" si="14">SUM(AD19:AD21)</f>
        <v>382099</v>
      </c>
      <c r="AE22" s="23">
        <f t="shared" si="14"/>
        <v>280594</v>
      </c>
      <c r="AF22" s="23">
        <f t="shared" ref="AF22" si="15">SUM(AF19:AF21)</f>
        <v>0</v>
      </c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26"/>
      <c r="AY22" s="108"/>
      <c r="AZ22" s="108"/>
      <c r="BA22" s="108"/>
      <c r="BB22" s="108"/>
    </row>
    <row r="23" spans="1:56">
      <c r="A23" s="16" t="s">
        <v>21</v>
      </c>
      <c r="B23" s="17">
        <v>191253</v>
      </c>
      <c r="C23" s="17">
        <v>122863</v>
      </c>
      <c r="D23" s="17">
        <v>131136</v>
      </c>
      <c r="E23" s="26">
        <v>117765</v>
      </c>
      <c r="F23" s="17">
        <v>144853</v>
      </c>
      <c r="G23" s="17">
        <v>228629</v>
      </c>
      <c r="H23" s="17">
        <v>180741</v>
      </c>
      <c r="I23" s="15">
        <v>183905</v>
      </c>
      <c r="J23" s="17">
        <v>188091</v>
      </c>
      <c r="K23" s="18">
        <v>198363</v>
      </c>
      <c r="L23" s="15">
        <v>192258</v>
      </c>
      <c r="M23" s="15">
        <v>190100</v>
      </c>
      <c r="N23" s="15">
        <v>175181</v>
      </c>
      <c r="O23" s="15">
        <v>186745</v>
      </c>
      <c r="P23" s="15">
        <v>189235</v>
      </c>
      <c r="Q23" s="15">
        <v>207048</v>
      </c>
      <c r="R23" s="15">
        <v>169031</v>
      </c>
      <c r="S23" s="15">
        <v>196326</v>
      </c>
      <c r="T23" s="15">
        <v>140418</v>
      </c>
      <c r="U23" s="15">
        <v>133411</v>
      </c>
      <c r="V23" s="15">
        <v>117398</v>
      </c>
      <c r="W23" s="15">
        <v>111466</v>
      </c>
      <c r="X23" s="15">
        <v>122445</v>
      </c>
      <c r="Y23" s="15">
        <v>133606</v>
      </c>
      <c r="Z23" s="15">
        <v>147435</v>
      </c>
      <c r="AA23" s="15">
        <v>158417</v>
      </c>
      <c r="AB23" s="15">
        <v>147038</v>
      </c>
      <c r="AC23" s="15">
        <f>'Monthly trend by make 2019'!K65</f>
        <v>157262</v>
      </c>
      <c r="AD23" s="18">
        <v>157188</v>
      </c>
      <c r="AE23" s="18">
        <f>'Monthly trend by make 2021'!K66</f>
        <v>101101</v>
      </c>
      <c r="AF23" s="18">
        <f>'Monthly trend by make 2022'!K66</f>
        <v>0</v>
      </c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26"/>
      <c r="AY23" s="108"/>
      <c r="AZ23" s="108"/>
      <c r="BA23" s="108"/>
      <c r="BB23" s="108"/>
      <c r="BC23" s="101"/>
    </row>
    <row r="24" spans="1:56">
      <c r="A24" s="27" t="s">
        <v>22</v>
      </c>
      <c r="B24" s="19">
        <v>150787</v>
      </c>
      <c r="C24" s="17">
        <v>114038</v>
      </c>
      <c r="D24" s="17">
        <v>133149</v>
      </c>
      <c r="E24" s="17">
        <v>151379</v>
      </c>
      <c r="F24" s="17">
        <v>129955</v>
      </c>
      <c r="G24" s="17">
        <v>187794</v>
      </c>
      <c r="H24" s="17">
        <v>173521</v>
      </c>
      <c r="I24" s="18">
        <v>170767</v>
      </c>
      <c r="J24" s="17">
        <v>176500</v>
      </c>
      <c r="K24" s="18">
        <v>178812</v>
      </c>
      <c r="L24" s="18">
        <v>179355</v>
      </c>
      <c r="M24" s="18">
        <v>170131</v>
      </c>
      <c r="N24" s="18">
        <v>172213</v>
      </c>
      <c r="O24" s="18">
        <v>179411</v>
      </c>
      <c r="P24" s="18">
        <v>192726</v>
      </c>
      <c r="Q24" s="18">
        <v>196125</v>
      </c>
      <c r="R24" s="28">
        <v>139413</v>
      </c>
      <c r="S24" s="28">
        <v>184101</v>
      </c>
      <c r="T24" s="28">
        <v>146088</v>
      </c>
      <c r="U24" s="28">
        <v>133283</v>
      </c>
      <c r="V24" s="28">
        <v>107058</v>
      </c>
      <c r="W24" s="28">
        <v>102871</v>
      </c>
      <c r="X24" s="28">
        <v>108546</v>
      </c>
      <c r="Y24" s="28">
        <v>134790</v>
      </c>
      <c r="Z24" s="28">
        <v>146397</v>
      </c>
      <c r="AA24" s="28">
        <v>156886</v>
      </c>
      <c r="AB24" s="28">
        <v>147387</v>
      </c>
      <c r="AC24" s="28">
        <f>'Monthly trend by make 2019'!L65</f>
        <v>151001</v>
      </c>
      <c r="AD24" s="28">
        <v>138612</v>
      </c>
      <c r="AE24" s="28">
        <f>'Monthly trend by make 2021'!L66</f>
        <v>104519</v>
      </c>
      <c r="AF24" s="28">
        <f>'Monthly trend by make 2022'!L66</f>
        <v>0</v>
      </c>
      <c r="AX24" s="126"/>
      <c r="AY24" s="108"/>
      <c r="AZ24" s="108"/>
    </row>
    <row r="25" spans="1:56" ht="13.5" customHeight="1">
      <c r="A25" s="29" t="s">
        <v>23</v>
      </c>
      <c r="B25" s="30">
        <v>143568</v>
      </c>
      <c r="C25" s="17">
        <v>80180</v>
      </c>
      <c r="D25" s="17">
        <v>94223</v>
      </c>
      <c r="E25" s="17">
        <v>99114</v>
      </c>
      <c r="F25" s="17">
        <v>108390</v>
      </c>
      <c r="G25" s="17">
        <v>130835</v>
      </c>
      <c r="H25" s="17">
        <v>114640</v>
      </c>
      <c r="I25" s="31">
        <v>123352</v>
      </c>
      <c r="J25" s="17">
        <v>123236</v>
      </c>
      <c r="K25" s="18">
        <v>131155</v>
      </c>
      <c r="L25" s="20">
        <v>198061</v>
      </c>
      <c r="M25" s="20">
        <v>142466</v>
      </c>
      <c r="N25" s="20">
        <v>150384</v>
      </c>
      <c r="O25" s="20">
        <v>142819</v>
      </c>
      <c r="P25" s="20">
        <v>140903</v>
      </c>
      <c r="Q25" s="20">
        <v>162223</v>
      </c>
      <c r="R25" s="20">
        <v>141715</v>
      </c>
      <c r="S25" s="20">
        <v>166493</v>
      </c>
      <c r="T25" s="20">
        <v>131298</v>
      </c>
      <c r="U25" s="28">
        <v>111928</v>
      </c>
      <c r="V25" s="28">
        <v>87478</v>
      </c>
      <c r="W25" s="28">
        <v>89415</v>
      </c>
      <c r="X25" s="28">
        <v>92199</v>
      </c>
      <c r="Y25" s="28">
        <v>110056</v>
      </c>
      <c r="Z25" s="28">
        <v>125062</v>
      </c>
      <c r="AA25" s="28">
        <v>121689</v>
      </c>
      <c r="AB25" s="28">
        <v>124535</v>
      </c>
      <c r="AC25" s="28">
        <f>'Monthly trend by make 2019'!M65</f>
        <v>140448</v>
      </c>
      <c r="AD25" s="28">
        <v>119621</v>
      </c>
      <c r="AE25" s="28">
        <f>'Monthly trend by make 2021'!M66</f>
        <v>86713</v>
      </c>
      <c r="AF25" s="28">
        <f>'Monthly trend by make 2022'!M66</f>
        <v>0</v>
      </c>
      <c r="AX25" s="126"/>
      <c r="AY25" s="108"/>
      <c r="AZ25" s="108"/>
    </row>
    <row r="26" spans="1:56">
      <c r="A26" s="32" t="s">
        <v>24</v>
      </c>
      <c r="B26" s="33">
        <f t="shared" ref="B26:S26" si="16">+B23+B24+B25</f>
        <v>485608</v>
      </c>
      <c r="C26" s="23">
        <f t="shared" si="16"/>
        <v>317081</v>
      </c>
      <c r="D26" s="23">
        <f t="shared" si="16"/>
        <v>358508</v>
      </c>
      <c r="E26" s="23">
        <f t="shared" si="16"/>
        <v>368258</v>
      </c>
      <c r="F26" s="23">
        <f t="shared" si="16"/>
        <v>383198</v>
      </c>
      <c r="G26" s="23">
        <f t="shared" si="16"/>
        <v>547258</v>
      </c>
      <c r="H26" s="23">
        <f t="shared" si="16"/>
        <v>468902</v>
      </c>
      <c r="I26" s="23">
        <f t="shared" si="16"/>
        <v>478024</v>
      </c>
      <c r="J26" s="23">
        <f t="shared" si="16"/>
        <v>487827</v>
      </c>
      <c r="K26" s="23">
        <f t="shared" si="16"/>
        <v>508330</v>
      </c>
      <c r="L26" s="23">
        <f t="shared" si="16"/>
        <v>569674</v>
      </c>
      <c r="M26" s="23">
        <f t="shared" si="16"/>
        <v>502697</v>
      </c>
      <c r="N26" s="23">
        <f t="shared" si="16"/>
        <v>497778</v>
      </c>
      <c r="O26" s="23">
        <f t="shared" si="16"/>
        <v>508975</v>
      </c>
      <c r="P26" s="23">
        <f t="shared" si="16"/>
        <v>522864</v>
      </c>
      <c r="Q26" s="23">
        <f t="shared" si="16"/>
        <v>565396</v>
      </c>
      <c r="R26" s="23">
        <f t="shared" si="16"/>
        <v>450159</v>
      </c>
      <c r="S26" s="23">
        <f t="shared" si="16"/>
        <v>546920</v>
      </c>
      <c r="T26" s="23">
        <f t="shared" ref="T26:Y26" si="17">+T23+T24+T25</f>
        <v>417804</v>
      </c>
      <c r="U26" s="23">
        <f t="shared" si="17"/>
        <v>378622</v>
      </c>
      <c r="V26" s="23">
        <f t="shared" si="17"/>
        <v>311934</v>
      </c>
      <c r="W26" s="23">
        <f t="shared" si="17"/>
        <v>303752</v>
      </c>
      <c r="X26" s="23">
        <f t="shared" si="17"/>
        <v>323190</v>
      </c>
      <c r="Y26" s="23">
        <f t="shared" si="17"/>
        <v>378452</v>
      </c>
      <c r="Z26" s="23">
        <f t="shared" ref="Z26:AA26" si="18">+Z23+Z24+Z25</f>
        <v>418894</v>
      </c>
      <c r="AA26" s="23">
        <f t="shared" si="18"/>
        <v>436992</v>
      </c>
      <c r="AB26" s="23">
        <f t="shared" ref="AB26:AC26" si="19">+AB23+AB24+AB25</f>
        <v>418960</v>
      </c>
      <c r="AC26" s="23">
        <f t="shared" si="19"/>
        <v>448711</v>
      </c>
      <c r="AD26" s="23">
        <f t="shared" ref="AD26:AE26" si="20">+AD23+AD24+AD25</f>
        <v>415421</v>
      </c>
      <c r="AE26" s="23">
        <f t="shared" si="20"/>
        <v>292333</v>
      </c>
      <c r="AF26" s="23">
        <f t="shared" ref="AF26" si="21">+AF23+AF24+AF25</f>
        <v>0</v>
      </c>
      <c r="AX26" s="126"/>
      <c r="AY26" s="108"/>
      <c r="AZ26" s="108"/>
    </row>
    <row r="27" spans="1:56">
      <c r="A27" s="22" t="s">
        <v>97</v>
      </c>
      <c r="B27" s="23">
        <f t="shared" ref="B27:S27" si="22">+B26+B22</f>
        <v>950705</v>
      </c>
      <c r="C27" s="23">
        <f t="shared" si="22"/>
        <v>652778</v>
      </c>
      <c r="D27" s="23">
        <f t="shared" si="22"/>
        <v>703797</v>
      </c>
      <c r="E27" s="23">
        <f t="shared" si="22"/>
        <v>731709</v>
      </c>
      <c r="F27" s="23">
        <f t="shared" si="22"/>
        <v>731437</v>
      </c>
      <c r="G27" s="23">
        <f t="shared" si="22"/>
        <v>1107009</v>
      </c>
      <c r="H27" s="23">
        <f t="shared" si="22"/>
        <v>1001225</v>
      </c>
      <c r="I27" s="23">
        <f t="shared" si="22"/>
        <v>973312</v>
      </c>
      <c r="J27" s="23">
        <f t="shared" si="22"/>
        <v>1005926</v>
      </c>
      <c r="K27" s="23">
        <f t="shared" si="22"/>
        <v>991482</v>
      </c>
      <c r="L27" s="23">
        <f t="shared" si="22"/>
        <v>1040761</v>
      </c>
      <c r="M27" s="23">
        <f t="shared" si="22"/>
        <v>992894</v>
      </c>
      <c r="N27" s="23">
        <f t="shared" si="22"/>
        <v>973137</v>
      </c>
      <c r="O27" s="23">
        <f t="shared" si="22"/>
        <v>1009613</v>
      </c>
      <c r="P27" s="23">
        <f t="shared" si="22"/>
        <v>996521</v>
      </c>
      <c r="Q27" s="23">
        <f t="shared" si="22"/>
        <v>1070831</v>
      </c>
      <c r="R27" s="23">
        <f t="shared" si="22"/>
        <v>898548</v>
      </c>
      <c r="S27" s="23">
        <f t="shared" si="22"/>
        <v>1028760</v>
      </c>
      <c r="T27" s="23">
        <f t="shared" ref="T27:Y27" si="23">+T26+T22</f>
        <v>796183</v>
      </c>
      <c r="U27" s="23">
        <f t="shared" si="23"/>
        <v>734917</v>
      </c>
      <c r="V27" s="23">
        <f t="shared" si="23"/>
        <v>587808</v>
      </c>
      <c r="W27" s="23">
        <f t="shared" si="23"/>
        <v>572327</v>
      </c>
      <c r="X27" s="23">
        <f t="shared" si="23"/>
        <v>602515</v>
      </c>
      <c r="Y27" s="23">
        <f t="shared" si="23"/>
        <v>701327</v>
      </c>
      <c r="Z27" s="23">
        <f t="shared" ref="Z27:AA27" si="24">+Z26+Z22</f>
        <v>782514</v>
      </c>
      <c r="AA27" s="23">
        <f t="shared" si="24"/>
        <v>834043</v>
      </c>
      <c r="AB27" s="23">
        <f t="shared" ref="AB27:AC27" si="25">+AB26+AB22</f>
        <v>789054</v>
      </c>
      <c r="AC27" s="23">
        <f t="shared" si="25"/>
        <v>833765</v>
      </c>
      <c r="AD27" s="23">
        <f t="shared" ref="AD27:AE27" si="26">+AD26+AD22</f>
        <v>797520</v>
      </c>
      <c r="AE27" s="23">
        <f t="shared" si="26"/>
        <v>572927</v>
      </c>
      <c r="AF27" s="23">
        <f t="shared" ref="AF27" si="27">+AF26+AF22</f>
        <v>0</v>
      </c>
      <c r="AX27" s="108"/>
      <c r="AY27" s="108"/>
      <c r="AZ27" s="108"/>
      <c r="BA27" s="108"/>
      <c r="BB27" s="108"/>
      <c r="BC27" s="108"/>
      <c r="BD27" s="108"/>
    </row>
    <row r="28" spans="1:56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X28" s="108"/>
      <c r="AY28" s="108"/>
      <c r="AZ28" s="108"/>
      <c r="BA28" s="108"/>
      <c r="BB28" s="101"/>
      <c r="BC28" s="101"/>
    </row>
    <row r="29" spans="1:56">
      <c r="A29" s="35" t="s">
        <v>25</v>
      </c>
      <c r="B29" s="36">
        <f t="shared" ref="B29:N29" si="28">+B18+B22+B26</f>
        <v>2389395</v>
      </c>
      <c r="C29" s="36">
        <f t="shared" si="28"/>
        <v>1693323</v>
      </c>
      <c r="D29" s="36">
        <f t="shared" si="28"/>
        <v>1672409</v>
      </c>
      <c r="E29" s="36">
        <f t="shared" si="28"/>
        <v>1732202</v>
      </c>
      <c r="F29" s="36">
        <f t="shared" si="28"/>
        <v>1732187</v>
      </c>
      <c r="G29" s="36">
        <f t="shared" si="28"/>
        <v>2403697</v>
      </c>
      <c r="H29" s="36">
        <f t="shared" si="28"/>
        <v>2378516</v>
      </c>
      <c r="I29" s="36">
        <f t="shared" si="28"/>
        <v>2338408</v>
      </c>
      <c r="J29" s="36">
        <f t="shared" si="28"/>
        <v>2423021</v>
      </c>
      <c r="K29" s="36">
        <f t="shared" si="28"/>
        <v>2413378</v>
      </c>
      <c r="L29" s="36">
        <f t="shared" si="28"/>
        <v>2279612</v>
      </c>
      <c r="M29" s="36">
        <f t="shared" si="28"/>
        <v>2247044</v>
      </c>
      <c r="N29" s="36">
        <f t="shared" si="28"/>
        <v>2264689</v>
      </c>
      <c r="O29" s="36">
        <f t="shared" ref="O29:U29" si="29">+O18+O22+O26</f>
        <v>2237444</v>
      </c>
      <c r="P29" s="36">
        <f t="shared" si="29"/>
        <v>2326052</v>
      </c>
      <c r="Q29" s="36">
        <f t="shared" si="29"/>
        <v>2493105</v>
      </c>
      <c r="R29" s="36">
        <f t="shared" si="29"/>
        <v>2161680</v>
      </c>
      <c r="S29" s="36">
        <f t="shared" si="29"/>
        <v>2159465</v>
      </c>
      <c r="T29" s="36">
        <f t="shared" si="29"/>
        <v>1961580</v>
      </c>
      <c r="U29" s="36">
        <f t="shared" si="29"/>
        <v>1749740</v>
      </c>
      <c r="V29" s="36">
        <f t="shared" ref="V29:AA29" si="30">+V18+V22+V26</f>
        <v>1403008</v>
      </c>
      <c r="W29" s="36">
        <f t="shared" si="30"/>
        <v>1304648</v>
      </c>
      <c r="X29" s="36">
        <f t="shared" si="30"/>
        <v>1360578</v>
      </c>
      <c r="Y29" s="36">
        <f t="shared" si="30"/>
        <v>1575677</v>
      </c>
      <c r="Z29" s="36">
        <f t="shared" si="30"/>
        <v>1825892</v>
      </c>
      <c r="AA29" s="36">
        <f t="shared" si="30"/>
        <v>1971345</v>
      </c>
      <c r="AB29" s="36">
        <f t="shared" ref="AB29" si="31">+AB18+AB22+AB26</f>
        <v>1910703</v>
      </c>
      <c r="AC29" s="36">
        <f>+AC18+AC22+AC26</f>
        <v>1916951</v>
      </c>
      <c r="AD29" s="36">
        <f>+AD18+AD22+AD26</f>
        <v>1381757</v>
      </c>
      <c r="AE29" s="36">
        <f>+AE18+AE22+AE26</f>
        <v>1458016</v>
      </c>
      <c r="AF29" s="36">
        <f>+AF18+AF22+AF26</f>
        <v>0</v>
      </c>
      <c r="AX29" s="108"/>
      <c r="AY29" s="108"/>
      <c r="AZ29" s="108"/>
      <c r="BA29" s="108"/>
      <c r="BB29" s="101"/>
      <c r="BC29" s="101"/>
    </row>
    <row r="30" spans="1:56">
      <c r="A30" s="3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65"/>
      <c r="AD30" s="365"/>
      <c r="AE30" s="365"/>
      <c r="AF30" s="365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8"/>
      <c r="AZ30" s="102"/>
      <c r="BA30" s="101"/>
      <c r="BB30" s="101"/>
      <c r="BC30" s="101"/>
      <c r="BD30" s="101"/>
    </row>
    <row r="31" spans="1:56" ht="15.75">
      <c r="A31" s="186" t="s">
        <v>140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191"/>
      <c r="Z31" s="191"/>
      <c r="AA31" s="191"/>
      <c r="AB31" s="191"/>
      <c r="AC31" s="191"/>
      <c r="AD31" s="191"/>
      <c r="AE31" s="191"/>
      <c r="AF31" s="191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8"/>
      <c r="AZ31" s="102"/>
      <c r="BA31" s="101"/>
      <c r="BB31" s="101"/>
      <c r="BC31" s="101"/>
      <c r="BD31" s="101"/>
    </row>
    <row r="32" spans="1:56" ht="8.25" customHeight="1"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2"/>
      <c r="AZ32" s="102"/>
      <c r="BA32" s="101"/>
      <c r="BB32" s="101"/>
      <c r="BC32" s="101"/>
      <c r="BD32" s="101"/>
    </row>
    <row r="33" spans="1:74" s="40" customFormat="1">
      <c r="A33" s="163" t="s">
        <v>138</v>
      </c>
      <c r="B33" s="164"/>
      <c r="C33" s="165" t="s">
        <v>7</v>
      </c>
      <c r="D33" s="162" t="s">
        <v>6</v>
      </c>
      <c r="E33" s="162" t="s">
        <v>5</v>
      </c>
      <c r="F33" s="162" t="s">
        <v>4</v>
      </c>
      <c r="G33" s="162" t="s">
        <v>3</v>
      </c>
      <c r="H33" s="162" t="s">
        <v>2</v>
      </c>
      <c r="I33" s="162" t="s">
        <v>1</v>
      </c>
      <c r="J33" s="162" t="s">
        <v>0</v>
      </c>
      <c r="K33" s="162" t="s">
        <v>26</v>
      </c>
      <c r="L33" s="166" t="s">
        <v>93</v>
      </c>
      <c r="M33" s="166" t="s">
        <v>96</v>
      </c>
      <c r="N33" s="166" t="s">
        <v>98</v>
      </c>
      <c r="O33" s="166" t="s">
        <v>100</v>
      </c>
      <c r="P33" s="166" t="s">
        <v>101</v>
      </c>
      <c r="Q33" s="166" t="s">
        <v>102</v>
      </c>
      <c r="R33" s="166" t="s">
        <v>103</v>
      </c>
      <c r="S33" s="166" t="s">
        <v>105</v>
      </c>
      <c r="T33" s="166" t="s">
        <v>106</v>
      </c>
      <c r="U33" s="166" t="s">
        <v>112</v>
      </c>
      <c r="V33" s="166" t="s">
        <v>120</v>
      </c>
      <c r="W33" s="166" t="s">
        <v>126</v>
      </c>
      <c r="X33" s="166" t="s">
        <v>128</v>
      </c>
      <c r="Y33" s="166" t="s">
        <v>131</v>
      </c>
      <c r="Z33" s="166" t="s">
        <v>142</v>
      </c>
      <c r="AA33" s="166" t="s">
        <v>144</v>
      </c>
      <c r="AB33" s="166" t="s">
        <v>148</v>
      </c>
      <c r="AC33" s="166" t="s">
        <v>153</v>
      </c>
      <c r="AD33" s="166" t="s">
        <v>155</v>
      </c>
      <c r="AE33" s="166" t="s">
        <v>170</v>
      </c>
      <c r="AF33" s="166" t="s">
        <v>185</v>
      </c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1"/>
      <c r="BB33" s="101"/>
      <c r="BC33" s="101"/>
      <c r="BD33" s="10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>
      <c r="A34" s="13" t="s">
        <v>8</v>
      </c>
      <c r="B34" s="41"/>
      <c r="C34" s="42">
        <f t="shared" ref="C34:Q49" si="32">(C10-B10)/B10*100</f>
        <v>-19.500443143930333</v>
      </c>
      <c r="D34" s="42">
        <f t="shared" si="32"/>
        <v>-16.709191475232213</v>
      </c>
      <c r="E34" s="42">
        <f t="shared" si="32"/>
        <v>5.4196106818575229</v>
      </c>
      <c r="F34" s="42">
        <f t="shared" si="32"/>
        <v>-1.4653709702298319</v>
      </c>
      <c r="G34" s="42">
        <f t="shared" si="32"/>
        <v>2.9369584099218295</v>
      </c>
      <c r="H34" s="42">
        <f t="shared" si="32"/>
        <v>34.821235847020269</v>
      </c>
      <c r="I34" s="42">
        <f t="shared" si="32"/>
        <v>-17.920494860365686</v>
      </c>
      <c r="J34" s="42">
        <f t="shared" si="32"/>
        <v>17.92264213676161</v>
      </c>
      <c r="K34" s="42">
        <f t="shared" si="32"/>
        <v>2.2721462835145334</v>
      </c>
      <c r="L34" s="42">
        <f t="shared" si="32"/>
        <v>-9.2491030994530377</v>
      </c>
      <c r="M34" s="42">
        <f t="shared" si="32"/>
        <v>-14.705167567217259</v>
      </c>
      <c r="N34" s="42">
        <f t="shared" ref="N34:X34" si="33">(N10-M10)/M10*100</f>
        <v>4.8252216486767567</v>
      </c>
      <c r="O34" s="42">
        <f t="shared" si="33"/>
        <v>-2.8549165994690635</v>
      </c>
      <c r="P34" s="42">
        <f t="shared" si="33"/>
        <v>11.7566685319903</v>
      </c>
      <c r="Q34" s="43">
        <f t="shared" si="33"/>
        <v>4.4481349963071297</v>
      </c>
      <c r="R34" s="43">
        <f t="shared" si="33"/>
        <v>-6.6329486119267633</v>
      </c>
      <c r="S34" s="43">
        <f t="shared" si="33"/>
        <v>-32.211135262806579</v>
      </c>
      <c r="T34" s="43">
        <f t="shared" si="33"/>
        <v>30.827252758350799</v>
      </c>
      <c r="U34" s="43">
        <f t="shared" si="33"/>
        <v>-20.309552413071064</v>
      </c>
      <c r="V34" s="43">
        <f t="shared" si="33"/>
        <v>-16.605720097837406</v>
      </c>
      <c r="W34" s="43">
        <f t="shared" si="33"/>
        <v>-17.163724009757232</v>
      </c>
      <c r="X34" s="43">
        <f t="shared" si="33"/>
        <v>3.8228953042015039</v>
      </c>
      <c r="Y34" s="43">
        <f t="shared" ref="Y34:AE39" si="34">(Y10-X10)/X10*100</f>
        <v>11.51826715289033</v>
      </c>
      <c r="Z34" s="43">
        <f t="shared" ref="Z34:AD37" si="35">(Z10-Y10)/Y10*100</f>
        <v>17.971523514673489</v>
      </c>
      <c r="AA34" s="43">
        <f t="shared" si="35"/>
        <v>10.384277290488992</v>
      </c>
      <c r="AB34" s="43">
        <f>(AB10-AA10)/AA10*100</f>
        <v>3.6556514662713981</v>
      </c>
      <c r="AC34" s="43">
        <f>(AC10-AB10)/AB10*100</f>
        <v>-7.3198223458423985</v>
      </c>
      <c r="AD34" s="43">
        <f>(AD10-AC10)/AC10*100</f>
        <v>-5.6888383321937912</v>
      </c>
      <c r="AE34" s="43">
        <f>(AE10-AD10)/AD10*100</f>
        <v>-13.903341908910688</v>
      </c>
      <c r="AF34" s="43">
        <f>(AF10-AE10)/AE10*100</f>
        <v>-19.633675613645512</v>
      </c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</row>
    <row r="35" spans="1:74">
      <c r="A35" s="16" t="s">
        <v>9</v>
      </c>
      <c r="B35" s="44"/>
      <c r="C35" s="45">
        <f t="shared" si="32"/>
        <v>-12.001249429347173</v>
      </c>
      <c r="D35" s="42">
        <f t="shared" si="32"/>
        <v>-19.707734230372267</v>
      </c>
      <c r="E35" s="46">
        <f t="shared" si="32"/>
        <v>4.4765765275586267</v>
      </c>
      <c r="F35" s="46">
        <f t="shared" si="32"/>
        <v>6.1934459098780055</v>
      </c>
      <c r="G35" s="47">
        <f t="shared" si="32"/>
        <v>19.509832769359033</v>
      </c>
      <c r="H35" s="47">
        <f t="shared" si="32"/>
        <v>16.248448351918913</v>
      </c>
      <c r="I35" s="47">
        <f t="shared" si="32"/>
        <v>-3.896201314030296</v>
      </c>
      <c r="J35" s="48">
        <f t="shared" si="32"/>
        <v>10.791043199985308</v>
      </c>
      <c r="K35" s="42">
        <f t="shared" si="32"/>
        <v>-6.8577396147598044</v>
      </c>
      <c r="L35" s="42">
        <f t="shared" si="32"/>
        <v>-11.847959565039421</v>
      </c>
      <c r="M35" s="42">
        <f t="shared" si="32"/>
        <v>7.2897686837230662</v>
      </c>
      <c r="N35" s="42">
        <f t="shared" si="32"/>
        <v>-2.6038481441407537</v>
      </c>
      <c r="O35" s="42">
        <f t="shared" si="32"/>
        <v>-4.5658946554930324</v>
      </c>
      <c r="P35" s="42">
        <f t="shared" si="32"/>
        <v>7.0760494377018146</v>
      </c>
      <c r="Q35" s="43">
        <f t="shared" si="32"/>
        <v>6.6798069605743917</v>
      </c>
      <c r="R35" s="43">
        <f t="shared" ref="R35:U51" si="36">(R11-Q11)/Q11*100</f>
        <v>-3.0696293670661734</v>
      </c>
      <c r="S35" s="43">
        <f t="shared" si="36"/>
        <v>-23.973908313411073</v>
      </c>
      <c r="T35" s="43">
        <f t="shared" si="36"/>
        <v>21.234968734968735</v>
      </c>
      <c r="U35" s="43">
        <f t="shared" ref="U35:AE46" si="37">(U11-T11)/T11*100</f>
        <v>-20.003669943165477</v>
      </c>
      <c r="V35" s="43">
        <f t="shared" si="37"/>
        <v>-18.619616498143245</v>
      </c>
      <c r="W35" s="43">
        <f t="shared" si="37"/>
        <v>-16.992587739679589</v>
      </c>
      <c r="X35" s="43">
        <f>(X11-W11)/W11*100</f>
        <v>9.1893578554188124</v>
      </c>
      <c r="Y35" s="43">
        <f t="shared" si="34"/>
        <v>13.728819257665412</v>
      </c>
      <c r="Z35" s="43">
        <f t="shared" si="35"/>
        <v>27.926243440987363</v>
      </c>
      <c r="AA35" s="43">
        <f t="shared" si="35"/>
        <v>6.5004015089805129</v>
      </c>
      <c r="AB35" s="43">
        <f t="shared" si="35"/>
        <v>-1.1505351263093373</v>
      </c>
      <c r="AC35" s="43">
        <f t="shared" si="35"/>
        <v>-2.0490813705906885</v>
      </c>
      <c r="AD35" s="43">
        <f t="shared" si="35"/>
        <v>-8.6103734579313578</v>
      </c>
      <c r="AE35" s="43">
        <f t="shared" ref="AE35:AF38" si="38">(AE11-AD11)/AD11*100</f>
        <v>-12.238467432950191</v>
      </c>
      <c r="AF35" s="43">
        <f t="shared" si="38"/>
        <v>-22.527084890438037</v>
      </c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</row>
    <row r="36" spans="1:74">
      <c r="A36" s="16" t="s">
        <v>10</v>
      </c>
      <c r="B36" s="44"/>
      <c r="C36" s="47">
        <f t="shared" si="32"/>
        <v>-20.841900130513295</v>
      </c>
      <c r="D36" s="47">
        <f t="shared" si="32"/>
        <v>1.9271380334496504</v>
      </c>
      <c r="E36" s="47">
        <f t="shared" si="32"/>
        <v>-2.3621305708666869</v>
      </c>
      <c r="F36" s="47">
        <f t="shared" si="32"/>
        <v>0.15148850219289536</v>
      </c>
      <c r="G36" s="47">
        <f t="shared" si="32"/>
        <v>23.868953874392414</v>
      </c>
      <c r="H36" s="48">
        <f t="shared" si="32"/>
        <v>3.1040333682443713</v>
      </c>
      <c r="I36" s="48">
        <f t="shared" si="32"/>
        <v>11.317524108624101</v>
      </c>
      <c r="J36" s="48">
        <f t="shared" si="32"/>
        <v>3.7457362364117439</v>
      </c>
      <c r="K36" s="48">
        <f t="shared" si="32"/>
        <v>-3.3285705506391343</v>
      </c>
      <c r="L36" s="48">
        <f t="shared" si="32"/>
        <v>-15.855868026032438</v>
      </c>
      <c r="M36" s="48">
        <f t="shared" si="32"/>
        <v>28.538240335444026</v>
      </c>
      <c r="N36" s="42">
        <f t="shared" si="32"/>
        <v>-8.2676688083404049</v>
      </c>
      <c r="O36" s="42">
        <f t="shared" si="32"/>
        <v>-7.7041059464741242</v>
      </c>
      <c r="P36" s="42">
        <f t="shared" si="32"/>
        <v>9.7312917348236017</v>
      </c>
      <c r="Q36" s="43">
        <f t="shared" si="32"/>
        <v>3.3491366186768734</v>
      </c>
      <c r="R36" s="45">
        <f t="shared" si="36"/>
        <v>-18.029926809018598</v>
      </c>
      <c r="S36" s="49">
        <f t="shared" si="36"/>
        <v>0.56197081859171227</v>
      </c>
      <c r="T36" s="43">
        <f t="shared" si="36"/>
        <v>20.266883267579487</v>
      </c>
      <c r="U36" s="43">
        <f t="shared" si="37"/>
        <v>-27.214557242923025</v>
      </c>
      <c r="V36" s="43">
        <f t="shared" si="37"/>
        <v>-26.395826042693983</v>
      </c>
      <c r="W36" s="43">
        <f>(W12-V12)/V12*100</f>
        <v>-4.3676521438450893</v>
      </c>
      <c r="X36" s="43">
        <f>(X12-W12)/W12*100</f>
        <v>5.6013800064781964</v>
      </c>
      <c r="Y36" s="43">
        <f t="shared" si="34"/>
        <v>15.687393447417413</v>
      </c>
      <c r="Z36" s="43">
        <f t="shared" si="35"/>
        <v>18.021839796277</v>
      </c>
      <c r="AA36" s="43">
        <f t="shared" si="35"/>
        <v>18.479277358953862</v>
      </c>
      <c r="AB36" s="43">
        <f t="shared" si="35"/>
        <v>-5.5265014551547758</v>
      </c>
      <c r="AC36" s="43">
        <f t="shared" si="35"/>
        <v>-9.3093485556390512</v>
      </c>
      <c r="AD36" s="43">
        <f t="shared" si="35"/>
        <v>-85.375858200121456</v>
      </c>
      <c r="AE36" s="43">
        <f t="shared" si="38"/>
        <v>497.87436213267642</v>
      </c>
      <c r="AF36" s="43">
        <f t="shared" si="38"/>
        <v>-29.660478203030266</v>
      </c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</row>
    <row r="37" spans="1:74">
      <c r="A37" s="22" t="s">
        <v>11</v>
      </c>
      <c r="B37" s="50"/>
      <c r="C37" s="51">
        <f t="shared" si="32"/>
        <v>-17.740473833324721</v>
      </c>
      <c r="D37" s="51">
        <f t="shared" si="32"/>
        <v>-12.038688935324362</v>
      </c>
      <c r="E37" s="51">
        <f t="shared" si="32"/>
        <v>2.44119894710028</v>
      </c>
      <c r="F37" s="51">
        <f t="shared" si="32"/>
        <v>1.2877751781146036</v>
      </c>
      <c r="G37" s="51">
        <f t="shared" si="32"/>
        <v>14.837057399093132</v>
      </c>
      <c r="H37" s="51">
        <f t="shared" si="32"/>
        <v>17.725350595757703</v>
      </c>
      <c r="I37" s="51">
        <f t="shared" si="32"/>
        <v>-4.4801580423005278</v>
      </c>
      <c r="J37" s="52">
        <f t="shared" si="32"/>
        <v>10.561578965560946</v>
      </c>
      <c r="K37" s="52">
        <f t="shared" si="32"/>
        <v>-2.4971992809316625</v>
      </c>
      <c r="L37" s="52">
        <f t="shared" si="32"/>
        <v>-12.251065478496706</v>
      </c>
      <c r="M37" s="52">
        <f t="shared" si="32"/>
        <v>5.8733967527010069</v>
      </c>
      <c r="N37" s="52">
        <f t="shared" si="32"/>
        <v>-2.5713003762036792</v>
      </c>
      <c r="O37" s="52">
        <f t="shared" si="32"/>
        <v>-5.1651099355265329</v>
      </c>
      <c r="P37" s="52">
        <f t="shared" si="32"/>
        <v>9.5907361146779344</v>
      </c>
      <c r="Q37" s="52">
        <f t="shared" si="32"/>
        <v>4.7239442420627311</v>
      </c>
      <c r="R37" s="51">
        <f t="shared" si="36"/>
        <v>-9.5820726711031128</v>
      </c>
      <c r="S37" s="51">
        <f t="shared" si="36"/>
        <v>-18.976903382374335</v>
      </c>
      <c r="T37" s="51">
        <f t="shared" si="36"/>
        <v>23.66206465036894</v>
      </c>
      <c r="U37" s="51">
        <f t="shared" si="37"/>
        <v>-22.89557198886261</v>
      </c>
      <c r="V37" s="51">
        <f t="shared" si="37"/>
        <v>-20.821126325782945</v>
      </c>
      <c r="W37" s="51">
        <f t="shared" si="37"/>
        <v>-12.753139183334191</v>
      </c>
      <c r="X37" s="51">
        <f t="shared" si="37"/>
        <v>6.1298191772198152</v>
      </c>
      <c r="Y37" s="51">
        <f t="shared" si="34"/>
        <v>13.762449388156101</v>
      </c>
      <c r="Z37" s="51">
        <f t="shared" si="35"/>
        <v>21.125931098696462</v>
      </c>
      <c r="AA37" s="51">
        <f t="shared" si="35"/>
        <v>12.069982723399512</v>
      </c>
      <c r="AB37" s="51">
        <f t="shared" si="35"/>
        <v>-1.4344163905865246</v>
      </c>
      <c r="AC37" s="51">
        <f t="shared" si="35"/>
        <v>-6.3904077773273782</v>
      </c>
      <c r="AD37" s="51">
        <f t="shared" si="35"/>
        <v>-35.433877193732378</v>
      </c>
      <c r="AE37" s="51">
        <f t="shared" si="38"/>
        <v>28.737309626405764</v>
      </c>
      <c r="AF37" s="51">
        <f t="shared" si="38"/>
        <v>-24.368522845420294</v>
      </c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</row>
    <row r="38" spans="1:74">
      <c r="A38" s="16" t="s">
        <v>12</v>
      </c>
      <c r="B38" s="44"/>
      <c r="C38" s="45">
        <f t="shared" si="32"/>
        <v>-40.263634852975841</v>
      </c>
      <c r="D38" s="53">
        <f t="shared" si="32"/>
        <v>-12.398918345430786</v>
      </c>
      <c r="E38" s="54">
        <f t="shared" si="32"/>
        <v>4.2219301095914687</v>
      </c>
      <c r="F38" s="47">
        <f t="shared" si="32"/>
        <v>7.8134189287814699</v>
      </c>
      <c r="G38" s="47">
        <f t="shared" si="32"/>
        <v>50.49620126712059</v>
      </c>
      <c r="H38" s="48">
        <f t="shared" si="32"/>
        <v>0.19782609645004781</v>
      </c>
      <c r="I38" s="48">
        <f t="shared" si="32"/>
        <v>-2.8835174030909774</v>
      </c>
      <c r="J38" s="48">
        <f t="shared" si="32"/>
        <v>-4.0385771857862194</v>
      </c>
      <c r="K38" s="42">
        <f t="shared" si="32"/>
        <v>3.2596444789479344</v>
      </c>
      <c r="L38" s="55">
        <f t="shared" si="32"/>
        <v>-12.147357074597934</v>
      </c>
      <c r="M38" s="42">
        <f t="shared" si="32"/>
        <v>-5.2527116756712173</v>
      </c>
      <c r="N38" s="42">
        <f t="shared" si="32"/>
        <v>13.59290918291283</v>
      </c>
      <c r="O38" s="42">
        <f t="shared" si="32"/>
        <v>-5.2948474150855729</v>
      </c>
      <c r="P38" s="42">
        <f t="shared" si="32"/>
        <v>-5.1624813494170905</v>
      </c>
      <c r="Q38" s="43">
        <f t="shared" si="32"/>
        <v>10.809672120656186</v>
      </c>
      <c r="R38" s="43">
        <f t="shared" si="36"/>
        <v>-1.9390981677471522</v>
      </c>
      <c r="S38" s="43">
        <f t="shared" si="36"/>
        <v>-6.9139328975008336</v>
      </c>
      <c r="T38" s="43">
        <f t="shared" si="36"/>
        <v>-15.153879817147436</v>
      </c>
      <c r="U38" s="89">
        <f t="shared" si="37"/>
        <v>-1.7083022619935371</v>
      </c>
      <c r="V38" s="89">
        <f t="shared" si="37"/>
        <v>-17.60815825909933</v>
      </c>
      <c r="W38" s="89">
        <f t="shared" si="37"/>
        <v>-10.345303867403315</v>
      </c>
      <c r="X38" s="89">
        <f t="shared" si="37"/>
        <v>2.5779284137010219</v>
      </c>
      <c r="Y38" s="89">
        <f t="shared" si="34"/>
        <v>24.9002920317063</v>
      </c>
      <c r="Z38" s="89">
        <f>(Z14-Y14)/Y14*100</f>
        <v>12.317877255449487</v>
      </c>
      <c r="AA38" s="89">
        <f>(AA14-Z14)/Z14*100</f>
        <v>-4.2603430637832185</v>
      </c>
      <c r="AB38" s="89">
        <f>(AB14-AA14)/AA14*100</f>
        <v>6.7820512024054329</v>
      </c>
      <c r="AC38" s="89">
        <f>(AC14-AB14)/AB14*100</f>
        <v>1.7674505195303865</v>
      </c>
      <c r="AD38" s="89">
        <f>(AD14-AC14)/AC14*100</f>
        <v>-97.544647961400372</v>
      </c>
      <c r="AE38" s="89">
        <f t="shared" si="38"/>
        <v>3281.6530849825376</v>
      </c>
      <c r="AF38" s="89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</row>
    <row r="39" spans="1:74">
      <c r="A39" s="16" t="s">
        <v>13</v>
      </c>
      <c r="B39" s="44"/>
      <c r="C39" s="47">
        <f t="shared" si="32"/>
        <v>-36.562464266551729</v>
      </c>
      <c r="D39" s="56">
        <f t="shared" si="32"/>
        <v>10.860839000852728</v>
      </c>
      <c r="E39" s="56">
        <f t="shared" si="32"/>
        <v>4.8846531464770591</v>
      </c>
      <c r="F39" s="47">
        <f t="shared" si="32"/>
        <v>-2.9346529930837106</v>
      </c>
      <c r="G39" s="47">
        <f t="shared" si="32"/>
        <v>41.784297104387029</v>
      </c>
      <c r="H39" s="47">
        <f t="shared" si="32"/>
        <v>-9.2140263926315509</v>
      </c>
      <c r="I39" s="47">
        <f t="shared" si="32"/>
        <v>3.8624889050077784</v>
      </c>
      <c r="J39" s="48">
        <f t="shared" si="32"/>
        <v>8.8519076674263033</v>
      </c>
      <c r="K39" s="42">
        <f t="shared" si="32"/>
        <v>-0.83996724549836654</v>
      </c>
      <c r="L39" s="57">
        <f t="shared" si="32"/>
        <v>-11.598218998484617</v>
      </c>
      <c r="M39" s="42">
        <f t="shared" si="32"/>
        <v>-10.986772728804826</v>
      </c>
      <c r="N39" s="42">
        <f t="shared" si="32"/>
        <v>11.988531861949584</v>
      </c>
      <c r="O39" s="42">
        <f t="shared" si="32"/>
        <v>-26.996647699278338</v>
      </c>
      <c r="P39" s="42">
        <f t="shared" si="32"/>
        <v>51.285953431745547</v>
      </c>
      <c r="Q39" s="43">
        <f t="shared" si="32"/>
        <v>8.5513223671837757</v>
      </c>
      <c r="R39" s="43">
        <f t="shared" si="36"/>
        <v>-16.837164326436874</v>
      </c>
      <c r="S39" s="43">
        <f t="shared" si="36"/>
        <v>-8.0084881253451936</v>
      </c>
      <c r="T39" s="43">
        <f t="shared" si="36"/>
        <v>-13.257073037140026</v>
      </c>
      <c r="U39" s="89">
        <f t="shared" si="37"/>
        <v>4.2124052846318243</v>
      </c>
      <c r="V39" s="89">
        <f t="shared" ref="V39:X41" si="39">(V15-U15)/U15*100</f>
        <v>-13.810139709395136</v>
      </c>
      <c r="W39" s="89">
        <f t="shared" si="39"/>
        <v>-7.4950317024699533</v>
      </c>
      <c r="X39" s="89">
        <f>(X15-W15)/W15*100</f>
        <v>-3.3160394592619657</v>
      </c>
      <c r="Y39" s="89">
        <f t="shared" si="34"/>
        <v>11.407128605115183</v>
      </c>
      <c r="Z39" s="89">
        <f t="shared" si="34"/>
        <v>27.98548217496014</v>
      </c>
      <c r="AA39" s="89">
        <f t="shared" si="34"/>
        <v>8.5599792215502202</v>
      </c>
      <c r="AB39" s="89">
        <f t="shared" si="34"/>
        <v>-2.4965088913410738</v>
      </c>
      <c r="AC39" s="89">
        <f t="shared" si="34"/>
        <v>-0.90689207934178973</v>
      </c>
      <c r="AD39" s="89">
        <f t="shared" si="34"/>
        <v>-49.544678141518681</v>
      </c>
      <c r="AE39" s="89">
        <f t="shared" si="34"/>
        <v>43.158189940105366</v>
      </c>
      <c r="AF39" s="89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</row>
    <row r="40" spans="1:74">
      <c r="A40" s="16" t="s">
        <v>14</v>
      </c>
      <c r="B40" s="44"/>
      <c r="C40" s="47">
        <f t="shared" si="32"/>
        <v>-35.438223921890469</v>
      </c>
      <c r="D40" s="47">
        <f t="shared" si="32"/>
        <v>1.6302460439668445</v>
      </c>
      <c r="E40" s="58">
        <f t="shared" si="32"/>
        <v>3.676911471731688</v>
      </c>
      <c r="F40" s="47">
        <f t="shared" si="32"/>
        <v>-7.8877653818887357</v>
      </c>
      <c r="G40" s="47">
        <f t="shared" si="32"/>
        <v>48.14004671824577</v>
      </c>
      <c r="H40" s="47">
        <f t="shared" si="32"/>
        <v>-3.6581475472592375</v>
      </c>
      <c r="I40" s="47">
        <f t="shared" si="32"/>
        <v>8.937043817200486</v>
      </c>
      <c r="J40" s="48">
        <f t="shared" si="32"/>
        <v>-13.721590662370708</v>
      </c>
      <c r="K40" s="48">
        <f t="shared" si="32"/>
        <v>9.5579131730198199</v>
      </c>
      <c r="L40" s="48">
        <f t="shared" si="32"/>
        <v>-17.125203849599192</v>
      </c>
      <c r="M40" s="48">
        <f t="shared" si="32"/>
        <v>5.3928361584426234</v>
      </c>
      <c r="N40" s="48">
        <f t="shared" si="32"/>
        <v>4.2801167591448186</v>
      </c>
      <c r="O40" s="48">
        <f t="shared" si="32"/>
        <v>19.273930388908223</v>
      </c>
      <c r="P40" s="48">
        <f t="shared" si="32"/>
        <v>-11.511366327255505</v>
      </c>
      <c r="Q40" s="48">
        <f t="shared" si="32"/>
        <v>9.3947865147062348</v>
      </c>
      <c r="R40" s="48">
        <f t="shared" si="36"/>
        <v>-18.638418696079501</v>
      </c>
      <c r="S40" s="43">
        <f t="shared" si="36"/>
        <v>13.268226160627519</v>
      </c>
      <c r="T40" s="43">
        <f t="shared" si="36"/>
        <v>-18.588898895577572</v>
      </c>
      <c r="U40" s="43">
        <f t="shared" si="37"/>
        <v>-1.0573323318952217</v>
      </c>
      <c r="V40" s="43">
        <f t="shared" si="39"/>
        <v>-24.023020295756663</v>
      </c>
      <c r="W40" s="43">
        <f t="shared" si="39"/>
        <v>-4.8778976555420446</v>
      </c>
      <c r="X40" s="43">
        <f t="shared" si="39"/>
        <v>4.4432683304156662</v>
      </c>
      <c r="Y40" s="43">
        <f t="shared" ref="Y40:AE41" si="40">(Y16-X16)/X16*100</f>
        <v>15.108519396282899</v>
      </c>
      <c r="Z40" s="43">
        <f t="shared" si="40"/>
        <v>12.583642619131471</v>
      </c>
      <c r="AA40" s="43">
        <f t="shared" si="40"/>
        <v>13.313321141537129</v>
      </c>
      <c r="AB40" s="43">
        <f t="shared" si="40"/>
        <v>-6.9504095814995521</v>
      </c>
      <c r="AC40" s="43">
        <f t="shared" si="40"/>
        <v>-1.6876722332844567</v>
      </c>
      <c r="AD40" s="43">
        <f t="shared" si="40"/>
        <v>-22.994202410729311</v>
      </c>
      <c r="AE40" s="43">
        <f t="shared" si="40"/>
        <v>12.795894220406808</v>
      </c>
      <c r="AF40" s="43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</row>
    <row r="41" spans="1:74">
      <c r="A41" s="22" t="s">
        <v>15</v>
      </c>
      <c r="B41" s="50"/>
      <c r="C41" s="51">
        <f t="shared" si="32"/>
        <v>-37.520189445158749</v>
      </c>
      <c r="D41" s="51">
        <f t="shared" si="32"/>
        <v>-0.22417352625842868</v>
      </c>
      <c r="E41" s="51">
        <f t="shared" si="32"/>
        <v>4.2695327069605531</v>
      </c>
      <c r="F41" s="51">
        <f t="shared" si="32"/>
        <v>-1.4008154922230149</v>
      </c>
      <c r="G41" s="51">
        <f t="shared" si="32"/>
        <v>46.679810657429883</v>
      </c>
      <c r="H41" s="51">
        <f t="shared" si="32"/>
        <v>-4.2462226108924837</v>
      </c>
      <c r="I41" s="51">
        <f t="shared" si="32"/>
        <v>3.1320870176215454</v>
      </c>
      <c r="J41" s="52">
        <f t="shared" si="32"/>
        <v>-3.1803842759344509</v>
      </c>
      <c r="K41" s="52">
        <f t="shared" si="32"/>
        <v>3.6910545320162913</v>
      </c>
      <c r="L41" s="52">
        <f t="shared" si="32"/>
        <v>-13.564922201465388</v>
      </c>
      <c r="M41" s="52">
        <f t="shared" si="32"/>
        <v>-3.9990791311533713</v>
      </c>
      <c r="N41" s="52">
        <f t="shared" si="32"/>
        <v>9.8933036497238636</v>
      </c>
      <c r="O41" s="52">
        <f t="shared" si="32"/>
        <v>-4.6783397170327516</v>
      </c>
      <c r="P41" s="52">
        <f t="shared" si="32"/>
        <v>6.847349214809956</v>
      </c>
      <c r="Q41" s="52">
        <f t="shared" si="32"/>
        <v>9.5106297248551375</v>
      </c>
      <c r="R41" s="52">
        <f t="shared" si="36"/>
        <v>-12.919606889795107</v>
      </c>
      <c r="S41" s="52">
        <f t="shared" si="36"/>
        <v>-0.98992137971968996</v>
      </c>
      <c r="T41" s="52">
        <f t="shared" si="36"/>
        <v>-15.771193228869429</v>
      </c>
      <c r="U41" s="52">
        <f t="shared" si="37"/>
        <v>0.47710288171748999</v>
      </c>
      <c r="V41" s="52">
        <f t="shared" si="39"/>
        <v>-18.485042521260631</v>
      </c>
      <c r="W41" s="52">
        <f t="shared" si="39"/>
        <v>-7.5773680502539449</v>
      </c>
      <c r="X41" s="52">
        <f t="shared" si="39"/>
        <v>1.044081986066512</v>
      </c>
      <c r="Y41" s="52">
        <f t="shared" si="40"/>
        <v>16.905954777964112</v>
      </c>
      <c r="Z41" s="52">
        <f t="shared" si="40"/>
        <v>17.598875772906126</v>
      </c>
      <c r="AA41" s="52">
        <f t="shared" si="40"/>
        <v>5.9494743040910407</v>
      </c>
      <c r="AB41" s="52">
        <f t="shared" si="40"/>
        <v>-1.315195853740404</v>
      </c>
      <c r="AC41" s="52">
        <f t="shared" si="40"/>
        <v>-0.31654018469415746</v>
      </c>
      <c r="AD41" s="52">
        <f t="shared" si="40"/>
        <v>-56.554807298956746</v>
      </c>
      <c r="AE41" s="52">
        <f t="shared" si="40"/>
        <v>84.878477207087002</v>
      </c>
      <c r="AF41" s="5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</row>
    <row r="42" spans="1:74">
      <c r="A42" s="22" t="s">
        <v>16</v>
      </c>
      <c r="B42" s="50"/>
      <c r="C42" s="51">
        <f t="shared" si="32"/>
        <v>-27.674134108112241</v>
      </c>
      <c r="D42" s="51">
        <f t="shared" si="32"/>
        <v>-6.9130119312475671</v>
      </c>
      <c r="E42" s="51">
        <f t="shared" si="32"/>
        <v>3.2914108022613804</v>
      </c>
      <c r="F42" s="51">
        <f t="shared" si="32"/>
        <v>2.5687336143281361E-2</v>
      </c>
      <c r="G42" s="51">
        <f t="shared" si="32"/>
        <v>29.571621284036969</v>
      </c>
      <c r="H42" s="51">
        <f t="shared" si="32"/>
        <v>6.2160673963204713</v>
      </c>
      <c r="I42" s="51">
        <f t="shared" si="32"/>
        <v>-0.88543379721496773</v>
      </c>
      <c r="J42" s="52">
        <f t="shared" si="32"/>
        <v>3.8091826508904867</v>
      </c>
      <c r="K42" s="52">
        <f t="shared" si="32"/>
        <v>0.33879168298526208</v>
      </c>
      <c r="L42" s="52">
        <f t="shared" si="32"/>
        <v>-12.873304376691403</v>
      </c>
      <c r="M42" s="52">
        <f t="shared" si="32"/>
        <v>1.2349346289424636</v>
      </c>
      <c r="N42" s="52">
        <f t="shared" si="32"/>
        <v>2.9822589004505042</v>
      </c>
      <c r="O42" s="52">
        <f t="shared" si="32"/>
        <v>-4.9336766928470555</v>
      </c>
      <c r="P42" s="52">
        <f t="shared" si="32"/>
        <v>8.2828988680038211</v>
      </c>
      <c r="Q42" s="52">
        <f t="shared" si="32"/>
        <v>6.9756177178268128</v>
      </c>
      <c r="R42" s="52">
        <f t="shared" si="36"/>
        <v>-11.189264515838721</v>
      </c>
      <c r="S42" s="52">
        <f t="shared" si="36"/>
        <v>-10.484019089057993</v>
      </c>
      <c r="T42" s="52">
        <f t="shared" si="36"/>
        <v>3.0681742806479142</v>
      </c>
      <c r="U42" s="52">
        <f t="shared" si="37"/>
        <v>-12.920403948182466</v>
      </c>
      <c r="V42" s="52">
        <f t="shared" si="37"/>
        <v>-19.670720904039424</v>
      </c>
      <c r="W42" s="52">
        <f t="shared" si="37"/>
        <v>-10.16670755642787</v>
      </c>
      <c r="X42" s="52">
        <f t="shared" si="37"/>
        <v>3.5151251978299132</v>
      </c>
      <c r="Y42" s="52">
        <f t="shared" si="37"/>
        <v>15.340017914078382</v>
      </c>
      <c r="Z42" s="52">
        <f t="shared" si="37"/>
        <v>19.331846514553668</v>
      </c>
      <c r="AA42" s="52">
        <f t="shared" si="37"/>
        <v>9.0019149339932412</v>
      </c>
      <c r="AB42" s="52">
        <f t="shared" si="37"/>
        <v>-1.3763274838169632</v>
      </c>
      <c r="AC42" s="52">
        <f t="shared" si="37"/>
        <v>-3.429147621047226</v>
      </c>
      <c r="AD42" s="52">
        <f t="shared" si="37"/>
        <v>-46.063095350198395</v>
      </c>
      <c r="AE42" s="52">
        <f t="shared" si="37"/>
        <v>51.494855683566776</v>
      </c>
      <c r="AF42" s="52"/>
      <c r="AG42" s="97"/>
      <c r="AH42" s="97"/>
      <c r="AI42" s="97"/>
      <c r="AJ42" s="97"/>
      <c r="AK42" s="97"/>
      <c r="AL42" s="97"/>
    </row>
    <row r="43" spans="1:74">
      <c r="A43" s="16" t="s">
        <v>17</v>
      </c>
      <c r="B43" s="44"/>
      <c r="C43" s="45">
        <f t="shared" si="32"/>
        <v>-35.36016958170697</v>
      </c>
      <c r="D43" s="53">
        <f t="shared" si="32"/>
        <v>-2.7183110648693853</v>
      </c>
      <c r="E43" s="54">
        <f t="shared" si="32"/>
        <v>5.7259478376237887</v>
      </c>
      <c r="F43" s="47">
        <f t="shared" si="32"/>
        <v>2.5404955502913116</v>
      </c>
      <c r="G43" s="47">
        <f t="shared" si="32"/>
        <v>53.966707875972475</v>
      </c>
      <c r="H43" s="47">
        <f t="shared" si="32"/>
        <v>4.0472038606593941</v>
      </c>
      <c r="I43" s="48">
        <f t="shared" si="32"/>
        <v>-9.7174260435748536</v>
      </c>
      <c r="J43" s="48">
        <f t="shared" si="32"/>
        <v>-3.5909479446377541</v>
      </c>
      <c r="K43" s="59">
        <f t="shared" si="32"/>
        <v>-3.2397456564571021</v>
      </c>
      <c r="L43" s="55">
        <f t="shared" si="32"/>
        <v>-5.3659439572390495</v>
      </c>
      <c r="M43" s="42">
        <f t="shared" si="32"/>
        <v>7.3157611619150078</v>
      </c>
      <c r="N43" s="48">
        <f t="shared" si="32"/>
        <v>-4.8562314878104349</v>
      </c>
      <c r="O43" s="42">
        <f t="shared" si="32"/>
        <v>2.5360045595398311</v>
      </c>
      <c r="P43" s="42">
        <f>(P19-O19)/O19*100</f>
        <v>-10.278483614214716</v>
      </c>
      <c r="Q43" s="43">
        <f t="shared" si="32"/>
        <v>11.511169650619784</v>
      </c>
      <c r="R43" s="43">
        <f t="shared" si="36"/>
        <v>-9.886831563909352</v>
      </c>
      <c r="S43" s="43">
        <f t="shared" si="36"/>
        <v>6.8983561033484104</v>
      </c>
      <c r="T43" s="43">
        <f t="shared" si="36"/>
        <v>-25.418257953201636</v>
      </c>
      <c r="U43" s="89">
        <f t="shared" si="37"/>
        <v>-9.9918121206607502</v>
      </c>
      <c r="V43" s="89">
        <f t="shared" si="37"/>
        <v>-20.860587683199768</v>
      </c>
      <c r="W43" s="89">
        <f t="shared" si="37"/>
        <v>-1.1649759159246824</v>
      </c>
      <c r="X43" s="89">
        <f t="shared" si="37"/>
        <v>5.9572268527492405</v>
      </c>
      <c r="Y43" s="89">
        <f t="shared" ref="Y43:AB48" si="41">(Y19-X19)/X19*100</f>
        <v>15.401635988257123</v>
      </c>
      <c r="Z43" s="89">
        <f t="shared" si="41"/>
        <v>3.5856363183441156</v>
      </c>
      <c r="AA43" s="89">
        <f t="shared" ref="AA43:AE46" si="42">(AA19-Z19)/Z19*100</f>
        <v>6.3553485931658686</v>
      </c>
      <c r="AB43" s="89">
        <f t="shared" si="42"/>
        <v>4.7997862193718142</v>
      </c>
      <c r="AC43" s="89">
        <f t="shared" si="42"/>
        <v>0.25302551831002495</v>
      </c>
      <c r="AD43" s="89">
        <f t="shared" si="42"/>
        <v>-10.804377315177128</v>
      </c>
      <c r="AE43" s="89">
        <f t="shared" si="42"/>
        <v>-19.19879504858557</v>
      </c>
      <c r="AF43" s="89"/>
      <c r="AG43" s="97"/>
      <c r="AH43" s="97"/>
      <c r="AI43" s="97"/>
      <c r="AJ43" s="97"/>
      <c r="AK43" s="97"/>
      <c r="AL43" s="97"/>
    </row>
    <row r="44" spans="1:74">
      <c r="A44" s="16" t="s">
        <v>18</v>
      </c>
      <c r="B44" s="44"/>
      <c r="C44" s="47">
        <f t="shared" si="32"/>
        <v>-17.089680620309654</v>
      </c>
      <c r="D44" s="56">
        <f t="shared" si="32"/>
        <v>9.7941631959584416</v>
      </c>
      <c r="E44" s="56">
        <f t="shared" si="32"/>
        <v>9.8599071525409787</v>
      </c>
      <c r="F44" s="47">
        <f t="shared" si="32"/>
        <v>-8.6932675167969293</v>
      </c>
      <c r="G44" s="47">
        <f t="shared" si="32"/>
        <v>47.647066854155007</v>
      </c>
      <c r="H44" s="47">
        <f t="shared" si="32"/>
        <v>-8.0305131761442432</v>
      </c>
      <c r="I44" s="48">
        <f t="shared" si="32"/>
        <v>-5.2903031217011005</v>
      </c>
      <c r="J44" s="48">
        <f t="shared" si="32"/>
        <v>18.555672324660573</v>
      </c>
      <c r="K44" s="48">
        <f t="shared" si="32"/>
        <v>-3.8985342442448716</v>
      </c>
      <c r="L44" s="57">
        <f t="shared" si="32"/>
        <v>-6.2555320556419973</v>
      </c>
      <c r="M44" s="42">
        <f t="shared" si="32"/>
        <v>-10.816478656263977</v>
      </c>
      <c r="N44" s="48">
        <f t="shared" si="32"/>
        <v>-4.024205411670307</v>
      </c>
      <c r="O44" s="42">
        <f t="shared" si="32"/>
        <v>13.947817605462081</v>
      </c>
      <c r="P44" s="42">
        <f t="shared" si="32"/>
        <v>-0.98335931847594593</v>
      </c>
      <c r="Q44" s="43">
        <f t="shared" si="32"/>
        <v>7.9161863988144248</v>
      </c>
      <c r="R44" s="43">
        <f t="shared" si="36"/>
        <v>-25.705702841884413</v>
      </c>
      <c r="S44" s="43">
        <f t="shared" si="36"/>
        <v>9.2638469931326615</v>
      </c>
      <c r="T44" s="43">
        <f t="shared" si="36"/>
        <v>-18.632081013134087</v>
      </c>
      <c r="U44" s="89">
        <f t="shared" si="37"/>
        <v>2.1685772862464265</v>
      </c>
      <c r="V44" s="89">
        <f t="shared" si="37"/>
        <v>-19.853315245039852</v>
      </c>
      <c r="W44" s="89">
        <f t="shared" si="37"/>
        <v>-6.0283875517940579</v>
      </c>
      <c r="X44" s="89">
        <f t="shared" ref="X44:X49" si="43">(X20-W20)/W20*100</f>
        <v>0.39214950465325726</v>
      </c>
      <c r="Y44" s="89">
        <f t="shared" si="41"/>
        <v>11.361554994860294</v>
      </c>
      <c r="Z44" s="89">
        <f t="shared" si="41"/>
        <v>20.84452201933405</v>
      </c>
      <c r="AA44" s="89">
        <f t="shared" si="42"/>
        <v>16.157435698016776</v>
      </c>
      <c r="AB44" s="89">
        <f t="shared" si="42"/>
        <v>9.7479614529280951</v>
      </c>
      <c r="AC44" s="89">
        <f t="shared" si="42"/>
        <v>-2.8379688640498522</v>
      </c>
      <c r="AD44" s="89">
        <f t="shared" si="42"/>
        <v>-0.2388267216827753</v>
      </c>
      <c r="AE44" s="89">
        <f t="shared" si="42"/>
        <v>-27.207130252998102</v>
      </c>
      <c r="AF44" s="89"/>
      <c r="AG44" s="97"/>
      <c r="AH44" s="97"/>
      <c r="AI44" s="97"/>
      <c r="AJ44" s="97"/>
      <c r="AK44" s="97"/>
      <c r="AL44" s="97"/>
    </row>
    <row r="45" spans="1:74">
      <c r="A45" s="16" t="s">
        <v>19</v>
      </c>
      <c r="B45" s="44"/>
      <c r="C45" s="47">
        <f t="shared" si="32"/>
        <v>-21.753541227625579</v>
      </c>
      <c r="D45" s="47">
        <f t="shared" si="32"/>
        <v>6.1417040970263104</v>
      </c>
      <c r="E45" s="58">
        <f t="shared" si="32"/>
        <v>2.0098767414782994</v>
      </c>
      <c r="F45" s="47">
        <f t="shared" si="32"/>
        <v>-9.6081487428958265</v>
      </c>
      <c r="G45" s="47">
        <f t="shared" si="32"/>
        <v>78.531245645813016</v>
      </c>
      <c r="H45" s="47">
        <f t="shared" si="32"/>
        <v>-14.010467730999801</v>
      </c>
      <c r="I45" s="47">
        <f t="shared" si="32"/>
        <v>-3.8805817752768195</v>
      </c>
      <c r="J45" s="48">
        <f t="shared" si="32"/>
        <v>8.0550260553447401</v>
      </c>
      <c r="K45" s="48">
        <f t="shared" si="32"/>
        <v>-12.757242102503605</v>
      </c>
      <c r="L45" s="48">
        <f t="shared" si="32"/>
        <v>3.9089008251011035</v>
      </c>
      <c r="M45" s="48">
        <f t="shared" si="32"/>
        <v>9.057006181393163</v>
      </c>
      <c r="N45" s="48">
        <f t="shared" si="32"/>
        <v>-0.31489103113001682</v>
      </c>
      <c r="O45" s="48">
        <f t="shared" si="32"/>
        <v>4.417966693452299</v>
      </c>
      <c r="P45" s="46">
        <f t="shared" si="32"/>
        <v>-2.1287888035580655</v>
      </c>
      <c r="Q45" s="43">
        <f t="shared" si="32"/>
        <v>1.0710063663872109</v>
      </c>
      <c r="R45" s="43">
        <f t="shared" si="36"/>
        <v>-4.782676345764858</v>
      </c>
      <c r="S45" s="43">
        <f t="shared" si="36"/>
        <v>7.2796632613387269</v>
      </c>
      <c r="T45" s="45">
        <f t="shared" si="36"/>
        <v>-18.465118233483555</v>
      </c>
      <c r="U45" s="45">
        <f t="shared" si="37"/>
        <v>-5.2888920383170888</v>
      </c>
      <c r="V45" s="45">
        <f t="shared" si="37"/>
        <v>-25.491596438604009</v>
      </c>
      <c r="W45" s="45">
        <f t="shared" si="37"/>
        <v>-2.3762358160722274</v>
      </c>
      <c r="X45" s="45">
        <f t="shared" si="43"/>
        <v>3.8217692163830184</v>
      </c>
      <c r="Y45" s="45">
        <f t="shared" si="41"/>
        <v>17.825393823124106</v>
      </c>
      <c r="Z45" s="45">
        <f>(Z21-Y21)/Y21*100</f>
        <v>18.021220321362506</v>
      </c>
      <c r="AA45" s="45">
        <f t="shared" si="42"/>
        <v>8.4692958877669327</v>
      </c>
      <c r="AB45" s="45">
        <f t="shared" si="42"/>
        <v>-25.147937827299383</v>
      </c>
      <c r="AC45" s="45">
        <f t="shared" si="42"/>
        <v>13.703591429072864</v>
      </c>
      <c r="AD45" s="45">
        <f t="shared" si="42"/>
        <v>9.6995762355120245</v>
      </c>
      <c r="AE45" s="45">
        <f t="shared" si="42"/>
        <v>-32.643245905204118</v>
      </c>
      <c r="AF45" s="45"/>
      <c r="AG45" s="97"/>
      <c r="AH45" s="97"/>
      <c r="AI45" s="97"/>
      <c r="AJ45" s="97"/>
      <c r="AK45" s="97"/>
      <c r="AL45" s="97"/>
    </row>
    <row r="46" spans="1:74" s="62" customFormat="1">
      <c r="A46" s="22" t="s">
        <v>20</v>
      </c>
      <c r="B46" s="50"/>
      <c r="C46" s="51">
        <f t="shared" si="32"/>
        <v>-27.822153228251313</v>
      </c>
      <c r="D46" s="51">
        <f t="shared" si="32"/>
        <v>2.8573386119029958</v>
      </c>
      <c r="E46" s="51">
        <f t="shared" si="32"/>
        <v>5.2599416720486323</v>
      </c>
      <c r="F46" s="51">
        <f t="shared" si="32"/>
        <v>-4.1854335247392358</v>
      </c>
      <c r="G46" s="51">
        <f t="shared" si="32"/>
        <v>60.737596880303471</v>
      </c>
      <c r="H46" s="51">
        <f t="shared" si="32"/>
        <v>-4.9000359088237442</v>
      </c>
      <c r="I46" s="51">
        <f t="shared" si="32"/>
        <v>-6.9572421255515922</v>
      </c>
      <c r="J46" s="52">
        <f t="shared" si="32"/>
        <v>4.6056032046001523</v>
      </c>
      <c r="K46" s="52">
        <f t="shared" si="32"/>
        <v>-6.7452359491139733</v>
      </c>
      <c r="L46" s="52">
        <f t="shared" si="32"/>
        <v>-2.4971437560022522</v>
      </c>
      <c r="M46" s="52">
        <f t="shared" si="32"/>
        <v>4.0565755370027192</v>
      </c>
      <c r="N46" s="52">
        <f t="shared" si="32"/>
        <v>-3.0269463093409383</v>
      </c>
      <c r="O46" s="52">
        <f t="shared" si="32"/>
        <v>5.3178755424847326</v>
      </c>
      <c r="P46" s="60">
        <f t="shared" si="32"/>
        <v>-5.3893232235667288</v>
      </c>
      <c r="Q46" s="51">
        <f t="shared" si="32"/>
        <v>6.7090742879340954</v>
      </c>
      <c r="R46" s="51">
        <f t="shared" si="36"/>
        <v>-11.286515575692226</v>
      </c>
      <c r="S46" s="51">
        <f t="shared" si="36"/>
        <v>7.4602632981629791</v>
      </c>
      <c r="T46" s="61">
        <f t="shared" si="36"/>
        <v>-21.472065415905696</v>
      </c>
      <c r="U46" s="61">
        <f t="shared" si="37"/>
        <v>-5.8364761257892219</v>
      </c>
      <c r="V46" s="61">
        <f t="shared" si="37"/>
        <v>-22.571464657095948</v>
      </c>
      <c r="W46" s="61">
        <f t="shared" si="37"/>
        <v>-2.6457730703147089</v>
      </c>
      <c r="X46" s="61">
        <f t="shared" si="43"/>
        <v>4.0026063483198362</v>
      </c>
      <c r="Y46" s="61">
        <f t="shared" si="41"/>
        <v>15.591157254094693</v>
      </c>
      <c r="Z46" s="61">
        <f>(Z22-Y22)/Y22*100</f>
        <v>12.61943476577623</v>
      </c>
      <c r="AA46" s="61">
        <f t="shared" si="42"/>
        <v>9.1939387272427258</v>
      </c>
      <c r="AB46" s="61">
        <f t="shared" si="42"/>
        <v>-6.7893041448075939</v>
      </c>
      <c r="AC46" s="61">
        <f t="shared" si="42"/>
        <v>4.0422163018044062</v>
      </c>
      <c r="AD46" s="61">
        <f t="shared" si="42"/>
        <v>-0.76742482872532169</v>
      </c>
      <c r="AE46" s="61">
        <f t="shared" si="42"/>
        <v>-26.565104855024487</v>
      </c>
      <c r="AF46" s="61"/>
      <c r="AG46" s="98"/>
      <c r="AH46" s="98"/>
      <c r="AI46" s="98"/>
      <c r="AJ46" s="98"/>
      <c r="AK46" s="98"/>
      <c r="AL46" s="98"/>
    </row>
    <row r="47" spans="1:74">
      <c r="A47" s="16" t="s">
        <v>21</v>
      </c>
      <c r="B47" s="44"/>
      <c r="C47" s="45">
        <f t="shared" si="32"/>
        <v>-35.75891620000732</v>
      </c>
      <c r="D47" s="63">
        <f t="shared" si="32"/>
        <v>6.733516192832667</v>
      </c>
      <c r="E47" s="64">
        <f t="shared" si="32"/>
        <v>-10.196284773060031</v>
      </c>
      <c r="F47" s="47">
        <f t="shared" si="32"/>
        <v>23.00174075489322</v>
      </c>
      <c r="G47" s="47">
        <f t="shared" si="32"/>
        <v>57.835184635458013</v>
      </c>
      <c r="H47" s="47">
        <f t="shared" si="32"/>
        <v>-20.945724295693022</v>
      </c>
      <c r="I47" s="48">
        <f t="shared" si="32"/>
        <v>1.750571259426472</v>
      </c>
      <c r="J47" s="48">
        <f t="shared" si="32"/>
        <v>2.2761751991517358</v>
      </c>
      <c r="K47" s="48">
        <f>(K23-J23)/J23*100</f>
        <v>5.4611863406542582</v>
      </c>
      <c r="L47" s="59">
        <f t="shared" si="32"/>
        <v>-3.0776909000166364</v>
      </c>
      <c r="M47" s="65">
        <f t="shared" si="32"/>
        <v>-1.122450041090618</v>
      </c>
      <c r="N47" s="59">
        <f t="shared" si="32"/>
        <v>-7.8479747501315105</v>
      </c>
      <c r="O47" s="42">
        <f t="shared" si="32"/>
        <v>6.6011725015840756</v>
      </c>
      <c r="P47" s="42">
        <f t="shared" si="32"/>
        <v>1.3333690326380894</v>
      </c>
      <c r="Q47" s="43">
        <f t="shared" si="32"/>
        <v>9.4131635268317169</v>
      </c>
      <c r="R47" s="43">
        <f t="shared" si="36"/>
        <v>-18.361442757235039</v>
      </c>
      <c r="S47" s="43">
        <f t="shared" si="36"/>
        <v>16.14792552845336</v>
      </c>
      <c r="T47" s="43">
        <f t="shared" si="36"/>
        <v>-28.47712478224993</v>
      </c>
      <c r="U47" s="43">
        <f>(U23-T23)/T23*100</f>
        <v>-4.9901009842043038</v>
      </c>
      <c r="V47" s="43">
        <f>(V23-U23)/U23*100</f>
        <v>-12.00275839323594</v>
      </c>
      <c r="W47" s="43">
        <f>(W23-V23)/V23*100</f>
        <v>-5.0528969829128263</v>
      </c>
      <c r="X47" s="43">
        <f t="shared" si="43"/>
        <v>9.8496402490445512</v>
      </c>
      <c r="Y47" s="43">
        <f t="shared" si="41"/>
        <v>9.1151129078361723</v>
      </c>
      <c r="Z47" s="43">
        <f t="shared" si="41"/>
        <v>10.350583057647111</v>
      </c>
      <c r="AA47" s="43">
        <f t="shared" si="41"/>
        <v>7.4487062095160583</v>
      </c>
      <c r="AB47" s="43">
        <f t="shared" si="41"/>
        <v>-7.1829412247422937</v>
      </c>
      <c r="AC47" s="43">
        <f t="shared" ref="AC47:AE48" si="44">(AC23-AB23)/AB23*100</f>
        <v>6.9533045879296509</v>
      </c>
      <c r="AD47" s="43">
        <f t="shared" si="44"/>
        <v>-4.7055232669049103E-2</v>
      </c>
      <c r="AE47" s="43">
        <f t="shared" si="44"/>
        <v>-35.68147695752856</v>
      </c>
      <c r="AF47" s="43"/>
      <c r="AG47" s="97"/>
      <c r="AH47" s="97"/>
      <c r="AI47" s="97"/>
      <c r="AJ47" s="97"/>
      <c r="AK47" s="97"/>
      <c r="AL47" s="97"/>
    </row>
    <row r="48" spans="1:74">
      <c r="A48" s="27" t="s">
        <v>22</v>
      </c>
      <c r="B48" s="66"/>
      <c r="C48" s="67">
        <f t="shared" si="32"/>
        <v>-24.371464383534388</v>
      </c>
      <c r="D48" s="67">
        <f t="shared" si="32"/>
        <v>16.758448938073272</v>
      </c>
      <c r="E48" s="56">
        <f t="shared" si="32"/>
        <v>13.691428399762673</v>
      </c>
      <c r="F48" s="67">
        <f t="shared" si="32"/>
        <v>-14.152557488158859</v>
      </c>
      <c r="G48" s="67">
        <f t="shared" si="32"/>
        <v>44.50694471163095</v>
      </c>
      <c r="H48" s="67">
        <f t="shared" si="32"/>
        <v>-7.600349318934577</v>
      </c>
      <c r="I48" s="57">
        <f t="shared" si="32"/>
        <v>-1.5871277828043868</v>
      </c>
      <c r="J48" s="57">
        <f t="shared" si="32"/>
        <v>3.3572060175560852</v>
      </c>
      <c r="K48" s="57">
        <f>(K24-J24)/J24*100</f>
        <v>1.3099150141643059</v>
      </c>
      <c r="L48" s="57">
        <f t="shared" si="32"/>
        <v>0.30367089457083418</v>
      </c>
      <c r="M48" s="68">
        <f t="shared" si="32"/>
        <v>-5.1428730729558696</v>
      </c>
      <c r="N48" s="57">
        <f t="shared" si="32"/>
        <v>1.2237628650863159</v>
      </c>
      <c r="O48" s="42">
        <f t="shared" si="32"/>
        <v>4.1797076875729475</v>
      </c>
      <c r="P48" s="42">
        <f t="shared" si="32"/>
        <v>7.4215070424890337</v>
      </c>
      <c r="Q48" s="43">
        <f t="shared" si="32"/>
        <v>1.7636437221755237</v>
      </c>
      <c r="R48" s="43">
        <f t="shared" si="36"/>
        <v>-28.916252390057362</v>
      </c>
      <c r="S48" s="43">
        <f t="shared" si="36"/>
        <v>32.054399517978958</v>
      </c>
      <c r="T48" s="43">
        <f t="shared" si="36"/>
        <v>-20.647905225935766</v>
      </c>
      <c r="U48" s="43">
        <f t="shared" si="36"/>
        <v>-8.7652647719182966</v>
      </c>
      <c r="V48" s="43">
        <f t="shared" ref="V48:X51" si="45">(V24-U24)/U24*100</f>
        <v>-19.676177757103304</v>
      </c>
      <c r="W48" s="43">
        <f t="shared" si="45"/>
        <v>-3.9109641502736832</v>
      </c>
      <c r="X48" s="43">
        <f t="shared" si="43"/>
        <v>5.5166179000884599</v>
      </c>
      <c r="Y48" s="43">
        <f t="shared" si="41"/>
        <v>24.17776795091482</v>
      </c>
      <c r="Z48" s="43">
        <f t="shared" si="41"/>
        <v>8.61117293567772</v>
      </c>
      <c r="AA48" s="43">
        <f t="shared" si="41"/>
        <v>7.1647643052794789</v>
      </c>
      <c r="AB48" s="43">
        <f t="shared" si="41"/>
        <v>-6.0547148885177773</v>
      </c>
      <c r="AC48" s="43">
        <f t="shared" si="44"/>
        <v>2.452048009661639</v>
      </c>
      <c r="AD48" s="43">
        <f t="shared" si="44"/>
        <v>-8.2045814266130677</v>
      </c>
      <c r="AE48" s="43">
        <f t="shared" si="44"/>
        <v>-24.595994574784292</v>
      </c>
      <c r="AF48" s="43"/>
      <c r="AG48" s="97"/>
      <c r="AH48" s="97"/>
      <c r="AI48" s="97"/>
      <c r="AJ48" s="97"/>
      <c r="AK48" s="97"/>
      <c r="AL48" s="97"/>
    </row>
    <row r="49" spans="1:52">
      <c r="A49" s="29" t="s">
        <v>23</v>
      </c>
      <c r="B49" s="69"/>
      <c r="C49" s="45">
        <f t="shared" si="32"/>
        <v>-44.151900144879079</v>
      </c>
      <c r="D49" s="45">
        <f t="shared" si="32"/>
        <v>17.514342728860065</v>
      </c>
      <c r="E49" s="45">
        <f t="shared" si="32"/>
        <v>5.1908769621005479</v>
      </c>
      <c r="F49" s="45">
        <f t="shared" si="32"/>
        <v>9.3589200314789025</v>
      </c>
      <c r="G49" s="45">
        <f t="shared" si="32"/>
        <v>20.707629855152689</v>
      </c>
      <c r="H49" s="45">
        <f t="shared" si="32"/>
        <v>-12.378186265143119</v>
      </c>
      <c r="I49" s="45">
        <f t="shared" si="32"/>
        <v>7.5994417306350313</v>
      </c>
      <c r="J49" s="70">
        <f t="shared" si="32"/>
        <v>-9.403982100006486E-2</v>
      </c>
      <c r="K49" s="70">
        <f>(K25-J25)/J25*100</f>
        <v>6.4258820474536664</v>
      </c>
      <c r="L49" s="70">
        <f t="shared" si="32"/>
        <v>51.01292363996798</v>
      </c>
      <c r="M49" s="71">
        <f t="shared" si="32"/>
        <v>-28.069635112414865</v>
      </c>
      <c r="N49" s="58">
        <f t="shared" si="32"/>
        <v>5.5578173037777434</v>
      </c>
      <c r="O49" s="48">
        <f t="shared" si="32"/>
        <v>-5.0304553675922969</v>
      </c>
      <c r="P49" s="48">
        <f t="shared" si="32"/>
        <v>-1.3415581960383423</v>
      </c>
      <c r="Q49" s="48">
        <f t="shared" si="32"/>
        <v>15.130976629312364</v>
      </c>
      <c r="R49" s="48">
        <f t="shared" si="36"/>
        <v>-12.641857196575085</v>
      </c>
      <c r="S49" s="48">
        <f t="shared" si="36"/>
        <v>17.484387679497583</v>
      </c>
      <c r="T49" s="48">
        <f t="shared" si="36"/>
        <v>-21.139026865994364</v>
      </c>
      <c r="U49" s="48">
        <f t="shared" si="36"/>
        <v>-14.752699964965194</v>
      </c>
      <c r="V49" s="48">
        <f t="shared" si="45"/>
        <v>-21.844399971410191</v>
      </c>
      <c r="W49" s="48">
        <f t="shared" si="45"/>
        <v>2.2142710167127735</v>
      </c>
      <c r="X49" s="48">
        <f t="shared" si="43"/>
        <v>3.1135715483979198</v>
      </c>
      <c r="Y49" s="48">
        <f t="shared" ref="Y49:AE51" si="46">(Y25-X25)/X25*100</f>
        <v>19.367889022657511</v>
      </c>
      <c r="Z49" s="48">
        <f t="shared" si="46"/>
        <v>13.634876789997818</v>
      </c>
      <c r="AA49" s="48">
        <f t="shared" si="46"/>
        <v>-2.6970622571204683</v>
      </c>
      <c r="AB49" s="48">
        <f t="shared" si="46"/>
        <v>2.338748777621642</v>
      </c>
      <c r="AC49" s="48">
        <f t="shared" si="46"/>
        <v>12.777933914160677</v>
      </c>
      <c r="AD49" s="48">
        <f t="shared" si="46"/>
        <v>-14.828975848712691</v>
      </c>
      <c r="AE49" s="48">
        <f t="shared" si="46"/>
        <v>-27.510219777463824</v>
      </c>
      <c r="AF49" s="48"/>
      <c r="AG49" s="97"/>
      <c r="AH49" s="97"/>
      <c r="AI49" s="97"/>
      <c r="AJ49" s="97"/>
      <c r="AK49" s="97"/>
      <c r="AL49" s="97"/>
    </row>
    <row r="50" spans="1:52">
      <c r="A50" s="32" t="s">
        <v>24</v>
      </c>
      <c r="B50" s="72"/>
      <c r="C50" s="51">
        <f t="shared" ref="C50:J51" si="47">(C26-B26)/B26*100</f>
        <v>-34.704329417966754</v>
      </c>
      <c r="D50" s="51">
        <f t="shared" si="47"/>
        <v>13.065115853677767</v>
      </c>
      <c r="E50" s="51">
        <f t="shared" si="47"/>
        <v>2.7196045834402582</v>
      </c>
      <c r="F50" s="51">
        <f t="shared" si="47"/>
        <v>4.0569383421405645</v>
      </c>
      <c r="G50" s="51">
        <f t="shared" si="47"/>
        <v>42.813375852692346</v>
      </c>
      <c r="H50" s="51">
        <f t="shared" si="47"/>
        <v>-14.317926827931249</v>
      </c>
      <c r="I50" s="51">
        <f t="shared" si="47"/>
        <v>1.9453958396423987</v>
      </c>
      <c r="J50" s="52">
        <f t="shared" si="47"/>
        <v>2.0507338543671447</v>
      </c>
      <c r="K50" s="52">
        <f>(K26-J26)/J26*100</f>
        <v>4.2029243973785793</v>
      </c>
      <c r="L50" s="52">
        <f t="shared" ref="L50:Q51" si="48">(L26-K26)/K26*100</f>
        <v>12.067751263942714</v>
      </c>
      <c r="M50" s="52">
        <f t="shared" si="48"/>
        <v>-11.757075099091761</v>
      </c>
      <c r="N50" s="73">
        <f t="shared" si="48"/>
        <v>-0.97852185312424789</v>
      </c>
      <c r="O50" s="52">
        <f t="shared" si="48"/>
        <v>2.2493963172337867</v>
      </c>
      <c r="P50" s="52">
        <f t="shared" si="48"/>
        <v>2.728817721892038</v>
      </c>
      <c r="Q50" s="52">
        <f t="shared" si="48"/>
        <v>8.1344288380917416</v>
      </c>
      <c r="R50" s="52">
        <f t="shared" si="36"/>
        <v>-20.381644015875601</v>
      </c>
      <c r="S50" s="52">
        <f t="shared" si="36"/>
        <v>21.494849597586629</v>
      </c>
      <c r="T50" s="52">
        <f t="shared" si="36"/>
        <v>-23.607840269143569</v>
      </c>
      <c r="U50" s="52">
        <f t="shared" si="36"/>
        <v>-9.3780815884960411</v>
      </c>
      <c r="V50" s="52">
        <f t="shared" si="45"/>
        <v>-17.613345236145815</v>
      </c>
      <c r="W50" s="52">
        <f t="shared" si="45"/>
        <v>-2.6229907608660805</v>
      </c>
      <c r="X50" s="52">
        <f t="shared" si="45"/>
        <v>6.3992994284811298</v>
      </c>
      <c r="Y50" s="52">
        <f t="shared" si="46"/>
        <v>17.09892013985581</v>
      </c>
      <c r="Z50" s="52">
        <f t="shared" si="46"/>
        <v>10.686163635018444</v>
      </c>
      <c r="AA50" s="52">
        <f t="shared" si="46"/>
        <v>4.3204247375230969</v>
      </c>
      <c r="AB50" s="52">
        <f t="shared" si="46"/>
        <v>-4.1263913298183947</v>
      </c>
      <c r="AC50" s="52">
        <f t="shared" si="46"/>
        <v>7.101155241550507</v>
      </c>
      <c r="AD50" s="52">
        <f t="shared" si="46"/>
        <v>-7.4190291746803627</v>
      </c>
      <c r="AE50" s="52">
        <f t="shared" si="46"/>
        <v>-29.629700953971994</v>
      </c>
      <c r="AF50" s="52"/>
      <c r="AG50" s="97"/>
      <c r="AH50" s="97"/>
      <c r="AI50" s="97"/>
      <c r="AJ50" s="97"/>
      <c r="AK50" s="97"/>
      <c r="AL50" s="97"/>
    </row>
    <row r="51" spans="1:52">
      <c r="A51" s="22" t="s">
        <v>97</v>
      </c>
      <c r="B51" s="50"/>
      <c r="C51" s="51">
        <f t="shared" si="47"/>
        <v>-31.337481132422777</v>
      </c>
      <c r="D51" s="51">
        <f t="shared" si="47"/>
        <v>7.8156739350897242</v>
      </c>
      <c r="E51" s="51">
        <f t="shared" si="47"/>
        <v>3.9659163082536586</v>
      </c>
      <c r="F51" s="51">
        <f t="shared" si="47"/>
        <v>-3.717324783486331E-2</v>
      </c>
      <c r="G51" s="51">
        <f t="shared" si="47"/>
        <v>51.347142679410531</v>
      </c>
      <c r="H51" s="51">
        <f t="shared" si="47"/>
        <v>-9.5558392027526438</v>
      </c>
      <c r="I51" s="51">
        <f t="shared" si="47"/>
        <v>-2.7878848410696899</v>
      </c>
      <c r="J51" s="52">
        <f t="shared" si="47"/>
        <v>3.3508268674381907</v>
      </c>
      <c r="K51" s="52">
        <f>(K27-J27)/J27*100</f>
        <v>-1.4358909104645867</v>
      </c>
      <c r="L51" s="52">
        <f t="shared" si="48"/>
        <v>4.9702364742879857</v>
      </c>
      <c r="M51" s="52">
        <f t="shared" si="48"/>
        <v>-4.5992307551877909</v>
      </c>
      <c r="N51" s="52">
        <f t="shared" si="48"/>
        <v>-1.9898398016303855</v>
      </c>
      <c r="O51" s="52">
        <f t="shared" si="48"/>
        <v>3.7482903229452789</v>
      </c>
      <c r="P51" s="52">
        <f t="shared" si="48"/>
        <v>-1.2967344913347987</v>
      </c>
      <c r="Q51" s="52">
        <f t="shared" si="48"/>
        <v>7.4569427036660541</v>
      </c>
      <c r="R51" s="52">
        <f t="shared" si="36"/>
        <v>-16.088719882035541</v>
      </c>
      <c r="S51" s="52">
        <f t="shared" si="36"/>
        <v>14.491379425473097</v>
      </c>
      <c r="T51" s="52">
        <f t="shared" si="36"/>
        <v>-22.607508067965316</v>
      </c>
      <c r="U51" s="52">
        <f t="shared" si="36"/>
        <v>-7.6949645998470206</v>
      </c>
      <c r="V51" s="52">
        <f t="shared" si="45"/>
        <v>-20.017090365306558</v>
      </c>
      <c r="W51" s="52">
        <f t="shared" si="45"/>
        <v>-2.633683107409222</v>
      </c>
      <c r="X51" s="52">
        <f t="shared" si="45"/>
        <v>5.2746069991455933</v>
      </c>
      <c r="Y51" s="52">
        <f t="shared" si="46"/>
        <v>16.399923653353028</v>
      </c>
      <c r="Z51" s="52">
        <f t="shared" si="46"/>
        <v>11.576197693800466</v>
      </c>
      <c r="AA51" s="52">
        <f t="shared" si="46"/>
        <v>6.5850579031173888</v>
      </c>
      <c r="AB51" s="52">
        <f t="shared" si="46"/>
        <v>-5.3940863960251448</v>
      </c>
      <c r="AC51" s="52">
        <f t="shared" si="46"/>
        <v>5.6664055945473946</v>
      </c>
      <c r="AD51" s="52">
        <f t="shared" si="46"/>
        <v>-4.3471481772441871</v>
      </c>
      <c r="AE51" s="52">
        <f t="shared" si="46"/>
        <v>-28.161425418798274</v>
      </c>
      <c r="AF51" s="52"/>
      <c r="AG51" s="97"/>
      <c r="AH51" s="97"/>
      <c r="AI51" s="97"/>
      <c r="AJ51" s="97"/>
      <c r="AK51" s="97"/>
      <c r="AL51" s="97"/>
    </row>
    <row r="52" spans="1:52">
      <c r="C52" s="74"/>
      <c r="D52" s="74"/>
      <c r="E52" s="74"/>
      <c r="F52" s="74"/>
      <c r="G52" s="74"/>
      <c r="H52" s="74"/>
      <c r="I52" s="74"/>
      <c r="J52" s="75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97"/>
      <c r="AH52" s="97"/>
      <c r="AI52" s="97"/>
      <c r="AJ52" s="97"/>
      <c r="AK52" s="97"/>
      <c r="AL52" s="97"/>
      <c r="AX52" s="11" t="s">
        <v>110</v>
      </c>
    </row>
    <row r="53" spans="1:52">
      <c r="A53" s="22" t="s">
        <v>25</v>
      </c>
      <c r="B53" s="50"/>
      <c r="C53" s="51">
        <f t="shared" ref="C53:M53" si="49">(C29-B29)/B29*100</f>
        <v>-29.131725813438131</v>
      </c>
      <c r="D53" s="51">
        <f t="shared" si="49"/>
        <v>-1.2350862771012974</v>
      </c>
      <c r="E53" s="51">
        <f t="shared" si="49"/>
        <v>3.5752617930183348</v>
      </c>
      <c r="F53" s="51">
        <f t="shared" si="49"/>
        <v>-8.6594981416716985E-4</v>
      </c>
      <c r="G53" s="51">
        <f t="shared" si="49"/>
        <v>38.766599680057638</v>
      </c>
      <c r="H53" s="51">
        <f t="shared" si="49"/>
        <v>-1.0475946011498123</v>
      </c>
      <c r="I53" s="51">
        <f t="shared" si="49"/>
        <v>-1.6862615176858176</v>
      </c>
      <c r="J53" s="52">
        <f t="shared" si="49"/>
        <v>3.6184019213071452</v>
      </c>
      <c r="K53" s="52">
        <f t="shared" si="49"/>
        <v>-0.39797426435841865</v>
      </c>
      <c r="L53" s="52">
        <f t="shared" si="49"/>
        <v>-5.5426874695965571</v>
      </c>
      <c r="M53" s="52">
        <f t="shared" si="49"/>
        <v>-1.4286641761843684</v>
      </c>
      <c r="N53" s="52">
        <f t="shared" ref="N53:S53" si="50">(N29-M29)/M29*100</f>
        <v>0.78525387130826096</v>
      </c>
      <c r="O53" s="52">
        <f t="shared" si="50"/>
        <v>-1.2030349421046334</v>
      </c>
      <c r="P53" s="52">
        <f t="shared" si="50"/>
        <v>3.9602331946631959</v>
      </c>
      <c r="Q53" s="52">
        <f t="shared" si="50"/>
        <v>7.1818256857542311</v>
      </c>
      <c r="R53" s="52">
        <f t="shared" si="50"/>
        <v>-13.29366392510544</v>
      </c>
      <c r="S53" s="52">
        <f t="shared" si="50"/>
        <v>-0.10246660005181155</v>
      </c>
      <c r="T53" s="51">
        <f t="shared" ref="T53:AE53" si="51">(T29-S29)/S29*100</f>
        <v>-9.1636122835980203</v>
      </c>
      <c r="U53" s="51">
        <f t="shared" si="51"/>
        <v>-10.799457580113989</v>
      </c>
      <c r="V53" s="51">
        <f t="shared" si="51"/>
        <v>-19.816201264187821</v>
      </c>
      <c r="W53" s="51">
        <f t="shared" si="51"/>
        <v>-7.0106514004196692</v>
      </c>
      <c r="X53" s="51">
        <f t="shared" si="51"/>
        <v>4.2869800896487025</v>
      </c>
      <c r="Y53" s="51">
        <f t="shared" si="51"/>
        <v>15.809383952996448</v>
      </c>
      <c r="Z53" s="51">
        <f t="shared" si="51"/>
        <v>15.879840855708371</v>
      </c>
      <c r="AA53" s="51">
        <f t="shared" si="51"/>
        <v>7.9661338129527932</v>
      </c>
      <c r="AB53" s="51">
        <f t="shared" si="51"/>
        <v>-3.076173881284098</v>
      </c>
      <c r="AC53" s="51">
        <f t="shared" si="51"/>
        <v>0.32700006228074169</v>
      </c>
      <c r="AD53" s="51">
        <f t="shared" si="51"/>
        <v>-27.91902349094995</v>
      </c>
      <c r="AE53" s="51">
        <f t="shared" si="51"/>
        <v>5.5189877814984838</v>
      </c>
      <c r="AF53" s="51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08"/>
      <c r="AW53" s="108"/>
      <c r="AX53" s="243"/>
      <c r="AY53" s="243"/>
      <c r="AZ53" s="243"/>
    </row>
    <row r="54" spans="1:52">
      <c r="A54" s="361" t="s">
        <v>177</v>
      </c>
      <c r="Z54" s="108"/>
      <c r="AA54" s="108"/>
      <c r="AB54" s="108"/>
      <c r="AC54" s="74"/>
      <c r="AD54" s="74"/>
      <c r="AE54" s="365"/>
      <c r="AF54" s="108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08"/>
      <c r="AV54" s="108"/>
      <c r="AW54" s="243"/>
    </row>
    <row r="55" spans="1:52" s="108" customFormat="1">
      <c r="A55" s="263"/>
      <c r="B55" s="247"/>
      <c r="C55" s="247"/>
      <c r="D55" s="247"/>
      <c r="E55" s="247"/>
      <c r="F55" s="247"/>
      <c r="G55" s="247"/>
      <c r="H55" s="247"/>
      <c r="AD55" s="126"/>
      <c r="AE55" s="191"/>
      <c r="AF55" s="362"/>
      <c r="AG55" s="268">
        <v>44256</v>
      </c>
      <c r="AH55" s="268">
        <v>44287</v>
      </c>
      <c r="AI55" s="268">
        <v>44317</v>
      </c>
      <c r="AJ55" s="268">
        <v>44348</v>
      </c>
      <c r="AK55" s="268">
        <v>44378</v>
      </c>
      <c r="AL55" s="268">
        <v>44409</v>
      </c>
      <c r="AM55" s="268">
        <v>44440</v>
      </c>
      <c r="AN55" s="268">
        <v>44470</v>
      </c>
      <c r="AO55" s="268">
        <v>44501</v>
      </c>
      <c r="AP55" s="268">
        <v>44531</v>
      </c>
      <c r="AQ55" s="268">
        <v>44562</v>
      </c>
      <c r="AR55" s="268">
        <v>44593</v>
      </c>
      <c r="AS55" s="268">
        <v>44621</v>
      </c>
      <c r="AT55" s="126"/>
    </row>
    <row r="56" spans="1:52" s="108" customFormat="1">
      <c r="AD56" s="126"/>
      <c r="AE56" s="110" t="s">
        <v>119</v>
      </c>
      <c r="AF56" s="363"/>
      <c r="AG56" s="347">
        <f>'Monthly trend by make 2021'!D66</f>
        <v>169886</v>
      </c>
      <c r="AH56" s="269">
        <f>AE14</f>
        <v>145242</v>
      </c>
      <c r="AI56" s="269">
        <f>AE15</f>
        <v>142932</v>
      </c>
      <c r="AJ56" s="269">
        <f>AE16</f>
        <v>149670</v>
      </c>
      <c r="AK56" s="269">
        <f>AE19</f>
        <v>110511</v>
      </c>
      <c r="AL56" s="269">
        <f>AE20</f>
        <v>64766</v>
      </c>
      <c r="AM56" s="269">
        <f>AE21</f>
        <v>105317</v>
      </c>
      <c r="AN56" s="269">
        <f>AE23</f>
        <v>101101</v>
      </c>
      <c r="AO56" s="269">
        <f>AE24</f>
        <v>104519</v>
      </c>
      <c r="AP56" s="269">
        <f>AE25</f>
        <v>86713</v>
      </c>
      <c r="AQ56" s="269">
        <f>AF10</f>
        <v>107850</v>
      </c>
      <c r="AR56" s="269">
        <f>AF11</f>
        <v>110911</v>
      </c>
      <c r="AS56" s="269">
        <f>AF12</f>
        <v>119497</v>
      </c>
      <c r="AT56" s="126"/>
    </row>
    <row r="57" spans="1:52" s="108" customFormat="1">
      <c r="AD57" s="126"/>
      <c r="AE57" s="110" t="s">
        <v>113</v>
      </c>
      <c r="AF57" s="364"/>
      <c r="AG57" s="270">
        <f>AE36</f>
        <v>497.87436213267642</v>
      </c>
      <c r="AH57" s="270">
        <f>AE38</f>
        <v>3281.6530849825376</v>
      </c>
      <c r="AI57" s="270">
        <f>AE39</f>
        <v>43.158189940105366</v>
      </c>
      <c r="AJ57" s="270">
        <f>AE40</f>
        <v>12.795894220406808</v>
      </c>
      <c r="AK57" s="270">
        <f>AE43</f>
        <v>-19.19879504858557</v>
      </c>
      <c r="AL57" s="270">
        <f>AE44</f>
        <v>-27.207130252998102</v>
      </c>
      <c r="AM57" s="270">
        <f>AE45</f>
        <v>-32.643245905204118</v>
      </c>
      <c r="AN57" s="270">
        <f>AE47</f>
        <v>-35.68147695752856</v>
      </c>
      <c r="AO57" s="270">
        <f>AE48</f>
        <v>-24.595994574784292</v>
      </c>
      <c r="AP57" s="270">
        <f>AE49</f>
        <v>-27.510219777463824</v>
      </c>
      <c r="AQ57" s="270">
        <f>AF34</f>
        <v>-19.633675613645512</v>
      </c>
      <c r="AR57" s="270">
        <f>AF35</f>
        <v>-22.527084890438037</v>
      </c>
      <c r="AS57" s="270">
        <f>AF36</f>
        <v>-29.660478203030266</v>
      </c>
      <c r="AT57" s="126"/>
    </row>
    <row r="58" spans="1:52" s="108" customFormat="1">
      <c r="AE58" s="110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</row>
    <row r="59" spans="1:52" s="108" customFormat="1">
      <c r="AE59" s="264"/>
      <c r="AF59" s="109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26"/>
    </row>
    <row r="60" spans="1:52" s="108" customFormat="1">
      <c r="A60" s="389"/>
      <c r="B60" s="389"/>
      <c r="C60" s="389"/>
      <c r="D60" s="389"/>
      <c r="E60" s="389"/>
      <c r="F60" s="389"/>
      <c r="G60" s="389"/>
      <c r="H60" s="389"/>
      <c r="I60" s="389"/>
      <c r="J60" s="389"/>
      <c r="K60" s="389"/>
      <c r="L60" s="389"/>
      <c r="M60" s="389"/>
      <c r="N60" s="389"/>
      <c r="O60" s="389"/>
      <c r="P60" s="389"/>
      <c r="Q60" s="389"/>
      <c r="R60" s="389"/>
      <c r="S60" s="389"/>
      <c r="T60" s="389"/>
      <c r="U60" s="389"/>
      <c r="V60" s="389"/>
      <c r="W60" s="389"/>
      <c r="X60" s="389"/>
      <c r="Y60" s="389"/>
      <c r="Z60" s="389"/>
      <c r="AA60" s="389"/>
      <c r="AB60" s="389"/>
      <c r="AC60" s="389"/>
      <c r="AD60" s="389"/>
      <c r="AE60" s="389"/>
      <c r="AF60" s="109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</row>
    <row r="61" spans="1:52" s="108" customFormat="1">
      <c r="A61" s="389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89"/>
      <c r="O61" s="389"/>
      <c r="P61" s="389"/>
      <c r="Q61" s="389"/>
      <c r="R61" s="389"/>
      <c r="S61" s="389"/>
      <c r="T61" s="389"/>
      <c r="U61" s="389"/>
      <c r="V61" s="389"/>
      <c r="W61" s="389"/>
      <c r="X61" s="389"/>
      <c r="Y61" s="389"/>
      <c r="Z61" s="389"/>
      <c r="AA61" s="389"/>
      <c r="AB61" s="389"/>
      <c r="AC61" s="389"/>
      <c r="AD61" s="389"/>
      <c r="AE61" s="389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</row>
    <row r="62" spans="1:52" s="108" customFormat="1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</row>
    <row r="63" spans="1:52" s="108" customFormat="1">
      <c r="A63" s="389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89"/>
      <c r="O63" s="389"/>
      <c r="P63" s="389"/>
      <c r="Q63" s="389"/>
      <c r="R63" s="389"/>
      <c r="S63" s="389"/>
      <c r="T63" s="389"/>
      <c r="U63" s="389"/>
      <c r="V63" s="389"/>
      <c r="W63" s="389"/>
      <c r="X63" s="389"/>
      <c r="Y63" s="389"/>
      <c r="Z63" s="389"/>
      <c r="AA63" s="389"/>
      <c r="AB63" s="389"/>
      <c r="AC63" s="389"/>
      <c r="AD63" s="389"/>
      <c r="AE63" s="389"/>
    </row>
    <row r="64" spans="1:52" s="108" customFormat="1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89"/>
      <c r="O64" s="389"/>
      <c r="P64" s="389"/>
      <c r="Q64" s="389"/>
      <c r="R64" s="389"/>
      <c r="S64" s="389"/>
      <c r="T64" s="389"/>
      <c r="U64" s="389"/>
      <c r="V64" s="389"/>
      <c r="W64" s="389"/>
      <c r="X64" s="389"/>
      <c r="Y64" s="389"/>
      <c r="Z64" s="389"/>
      <c r="AA64" s="389"/>
      <c r="AB64" s="389"/>
      <c r="AC64" s="389"/>
      <c r="AD64" s="389"/>
      <c r="AE64" s="389"/>
    </row>
    <row r="65" spans="1:49" s="108" customFormat="1">
      <c r="A65" s="374"/>
      <c r="B65" s="374"/>
      <c r="C65" s="374"/>
      <c r="D65" s="374"/>
      <c r="E65" s="374"/>
      <c r="F65" s="374"/>
      <c r="G65" s="374"/>
      <c r="H65" s="374"/>
      <c r="I65" s="374"/>
      <c r="J65" s="374"/>
      <c r="K65" s="374"/>
      <c r="L65" s="374"/>
      <c r="M65" s="374"/>
      <c r="N65" s="374"/>
      <c r="O65" s="374"/>
      <c r="P65" s="374"/>
      <c r="Q65" s="374"/>
      <c r="R65" s="374"/>
      <c r="S65" s="374"/>
      <c r="T65" s="374"/>
      <c r="U65" s="374"/>
      <c r="V65" s="374"/>
      <c r="W65" s="374"/>
      <c r="X65" s="374"/>
      <c r="Y65" s="374"/>
      <c r="Z65" s="374"/>
      <c r="AA65" s="374"/>
      <c r="AB65" s="374"/>
      <c r="AC65" s="374"/>
      <c r="AD65" s="374"/>
      <c r="AE65" s="374"/>
    </row>
    <row r="66" spans="1:49"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</row>
    <row r="67" spans="1:49"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</row>
    <row r="68" spans="1:49"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</row>
    <row r="69" spans="1:49"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</row>
  </sheetData>
  <mergeCells count="5">
    <mergeCell ref="A64:AE64"/>
    <mergeCell ref="A60:AE60"/>
    <mergeCell ref="A61:AE61"/>
    <mergeCell ref="A62:AE62"/>
    <mergeCell ref="A63:AE63"/>
  </mergeCells>
  <phoneticPr fontId="0" type="noConversion"/>
  <printOptions horizontalCentered="1"/>
  <pageMargins left="0.59055118110236227" right="0.55118110236220474" top="0.31496062992125984" bottom="0.54" header="0.15748031496062992" footer="0.27559055118110237"/>
  <pageSetup paperSize="9" scale="65" orientation="landscape" horizontalDpi="4294967292" r:id="rId1"/>
  <headerFooter alignWithMargins="0">
    <oddFooter>&amp;L&amp;"Trebuchet MS,Grassetto"&amp;14ANFIA - Studi e statistiche</oddFooter>
  </headerFooter>
  <colBreaks count="1" manualBreakCount="1">
    <brk id="32" max="54" man="1"/>
  </colBreaks>
  <ignoredErrors>
    <ignoredError sqref="Q13:AB1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4355-3B51-435F-86F7-64A6C637777E}">
  <dimension ref="A1:AR82"/>
  <sheetViews>
    <sheetView showGridLines="0" showZeros="0" topLeftCell="A3" zoomScaleNormal="100" workbookViewId="0">
      <selection activeCell="A3" sqref="A1:A3"/>
    </sheetView>
  </sheetViews>
  <sheetFormatPr defaultColWidth="9.28515625" defaultRowHeight="15"/>
  <cols>
    <col min="1" max="1" width="24.42578125" style="11" customWidth="1"/>
    <col min="2" max="13" width="10.42578125" style="11" customWidth="1"/>
    <col min="14" max="14" width="11.42578125" style="11" customWidth="1"/>
    <col min="15" max="15" width="6.7109375" style="11" customWidth="1"/>
    <col min="16" max="16" width="3.42578125" style="11" customWidth="1"/>
    <col min="17" max="17" width="23.28515625" style="11" customWidth="1"/>
    <col min="18" max="29" width="9.85546875" style="11" customWidth="1"/>
    <col min="30" max="30" width="7.28515625" style="11" bestFit="1" customWidth="1"/>
    <col min="31" max="16384" width="9.28515625" style="11"/>
  </cols>
  <sheetData>
    <row r="1" spans="1:30" ht="3" hidden="1" customHeight="1"/>
    <row r="2" spans="1:30" ht="3" hidden="1" customHeight="1"/>
    <row r="3" spans="1:30" ht="3" customHeight="1"/>
    <row r="4" spans="1:30" ht="3" customHeight="1"/>
    <row r="5" spans="1:30" ht="3" customHeight="1"/>
    <row r="6" spans="1:30" ht="3" customHeight="1"/>
    <row r="7" spans="1:30" ht="3" customHeight="1"/>
    <row r="8" spans="1:30" ht="3" customHeight="1"/>
    <row r="9" spans="1:30">
      <c r="B9"/>
      <c r="C9"/>
      <c r="D9"/>
      <c r="E9"/>
      <c r="F9"/>
      <c r="G9"/>
      <c r="H9" s="100"/>
    </row>
    <row r="11" spans="1:30" s="81" customFormat="1" ht="18">
      <c r="A11" s="167" t="s">
        <v>187</v>
      </c>
      <c r="B11" s="373"/>
      <c r="C11" s="373"/>
      <c r="D11" s="373"/>
      <c r="E11" s="373"/>
      <c r="F11" s="373"/>
      <c r="G11" s="373"/>
      <c r="H11" s="94"/>
      <c r="I11" s="94"/>
      <c r="J11" s="94"/>
      <c r="K11" s="94"/>
      <c r="P11" s="81" t="s">
        <v>110</v>
      </c>
      <c r="Q11" s="390" t="str">
        <f>A11</f>
        <v>ITALIA - IMMATRICOLAZIONI AUTOVETTURE - Andamento mensile per marca nel 2022</v>
      </c>
      <c r="R11" s="391"/>
      <c r="S11" s="391"/>
      <c r="T11" s="391"/>
      <c r="U11" s="391"/>
      <c r="V11" s="391"/>
      <c r="W11" s="391"/>
      <c r="X11" s="391"/>
      <c r="Y11" s="80"/>
      <c r="Z11" s="80"/>
      <c r="AA11" s="80"/>
      <c r="AD11" s="82"/>
    </row>
    <row r="12" spans="1:30" s="81" customFormat="1" ht="18">
      <c r="A12" s="392" t="s">
        <v>188</v>
      </c>
      <c r="B12" s="391"/>
      <c r="C12" s="391"/>
      <c r="D12" s="391"/>
      <c r="E12" s="391"/>
      <c r="F12" s="391"/>
      <c r="G12" s="391"/>
      <c r="H12" s="80"/>
      <c r="I12" s="80"/>
      <c r="J12" s="80"/>
      <c r="K12" s="80"/>
      <c r="Q12" s="392" t="str">
        <f>A12</f>
        <v>ITALY - NEW CAR REGISTRATIONS  - Monthly trend by make in 2022</v>
      </c>
      <c r="R12" s="391"/>
      <c r="S12" s="391"/>
      <c r="T12" s="391"/>
      <c r="U12" s="391"/>
      <c r="V12" s="391"/>
      <c r="W12" s="391"/>
      <c r="X12" s="391"/>
      <c r="Y12" s="80"/>
      <c r="Z12" s="80"/>
      <c r="AA12" s="80"/>
    </row>
    <row r="13" spans="1:30" s="9" customFormat="1">
      <c r="A13" s="187" t="s">
        <v>117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88"/>
      <c r="L13" s="188"/>
      <c r="M13" s="188"/>
      <c r="N13" s="188"/>
      <c r="O13" s="188"/>
      <c r="Q13" s="187" t="s">
        <v>118</v>
      </c>
      <c r="R13" s="173"/>
      <c r="S13" s="173"/>
      <c r="T13" s="173"/>
      <c r="U13" s="173"/>
      <c r="V13" s="173"/>
      <c r="W13" s="173"/>
      <c r="X13" s="173"/>
      <c r="Y13" s="188"/>
      <c r="Z13" s="188"/>
      <c r="AA13" s="188"/>
      <c r="AB13" s="188"/>
      <c r="AC13" s="188"/>
      <c r="AD13" s="188"/>
    </row>
    <row r="14" spans="1:30" s="160" customFormat="1" ht="17.25" customHeight="1">
      <c r="A14" s="393" t="s">
        <v>197</v>
      </c>
      <c r="B14" s="393"/>
      <c r="C14" s="393"/>
      <c r="D14" s="393"/>
      <c r="E14" s="393"/>
      <c r="F14" s="393"/>
      <c r="G14" s="175"/>
      <c r="H14" s="176"/>
      <c r="I14" s="175"/>
      <c r="J14" s="176"/>
      <c r="K14" s="176"/>
      <c r="L14" s="176"/>
      <c r="M14" s="176"/>
      <c r="N14" s="175"/>
      <c r="Q14" s="174" t="str">
        <f>A14</f>
        <v>dati provvisori al 31/03/2022 - provisional data as of March 31, 2022</v>
      </c>
      <c r="R14" s="174"/>
      <c r="S14" s="174"/>
      <c r="T14" s="174"/>
      <c r="U14" s="175"/>
      <c r="V14" s="175"/>
      <c r="W14" s="175"/>
      <c r="X14" s="176"/>
      <c r="Y14" s="175"/>
      <c r="Z14" s="176"/>
      <c r="AA14" s="176"/>
      <c r="AB14" s="176"/>
      <c r="AC14" s="176"/>
      <c r="AD14" s="175"/>
    </row>
    <row r="15" spans="1:30" ht="17.25" customHeight="1">
      <c r="A15" s="168" t="s">
        <v>27</v>
      </c>
      <c r="B15" s="169" t="s">
        <v>28</v>
      </c>
      <c r="C15" s="169" t="s">
        <v>29</v>
      </c>
      <c r="D15" s="169" t="s">
        <v>30</v>
      </c>
      <c r="E15" s="169" t="s">
        <v>31</v>
      </c>
      <c r="F15" s="169" t="s">
        <v>32</v>
      </c>
      <c r="G15" s="169" t="s">
        <v>33</v>
      </c>
      <c r="H15" s="169" t="s">
        <v>34</v>
      </c>
      <c r="I15" s="169" t="s">
        <v>35</v>
      </c>
      <c r="J15" s="169" t="s">
        <v>92</v>
      </c>
      <c r="K15" s="170" t="s">
        <v>36</v>
      </c>
      <c r="L15" s="170" t="s">
        <v>37</v>
      </c>
      <c r="M15" s="170" t="s">
        <v>38</v>
      </c>
      <c r="N15" s="169" t="s">
        <v>39</v>
      </c>
      <c r="O15" s="169" t="s">
        <v>69</v>
      </c>
      <c r="Q15" s="177" t="s">
        <v>27</v>
      </c>
      <c r="R15" s="169" t="s">
        <v>28</v>
      </c>
      <c r="S15" s="169" t="s">
        <v>29</v>
      </c>
      <c r="T15" s="169" t="s">
        <v>30</v>
      </c>
      <c r="U15" s="169" t="s">
        <v>31</v>
      </c>
      <c r="V15" s="169" t="s">
        <v>32</v>
      </c>
      <c r="W15" s="169" t="s">
        <v>33</v>
      </c>
      <c r="X15" s="169" t="s">
        <v>34</v>
      </c>
      <c r="Y15" s="169" t="s">
        <v>35</v>
      </c>
      <c r="Z15" s="169" t="s">
        <v>92</v>
      </c>
      <c r="AA15" s="170" t="s">
        <v>36</v>
      </c>
      <c r="AB15" s="170" t="s">
        <v>37</v>
      </c>
      <c r="AC15" s="170" t="s">
        <v>38</v>
      </c>
      <c r="AD15" s="169" t="s">
        <v>39</v>
      </c>
    </row>
    <row r="16" spans="1:30" s="62" customFormat="1" ht="17.25" customHeight="1">
      <c r="A16" s="171" t="s">
        <v>76</v>
      </c>
      <c r="B16" s="172" t="s">
        <v>78</v>
      </c>
      <c r="C16" s="172" t="s">
        <v>79</v>
      </c>
      <c r="D16" s="172" t="s">
        <v>80</v>
      </c>
      <c r="E16" s="172" t="s">
        <v>81</v>
      </c>
      <c r="F16" s="172" t="s">
        <v>82</v>
      </c>
      <c r="G16" s="172" t="s">
        <v>83</v>
      </c>
      <c r="H16" s="172" t="s">
        <v>84</v>
      </c>
      <c r="I16" s="172" t="s">
        <v>85</v>
      </c>
      <c r="J16" s="172" t="s">
        <v>86</v>
      </c>
      <c r="K16" s="172" t="s">
        <v>87</v>
      </c>
      <c r="L16" s="172" t="s">
        <v>88</v>
      </c>
      <c r="M16" s="172" t="s">
        <v>89</v>
      </c>
      <c r="N16" s="172" t="s">
        <v>90</v>
      </c>
      <c r="O16" s="172"/>
      <c r="Q16" s="178" t="s">
        <v>76</v>
      </c>
      <c r="R16" s="172" t="s">
        <v>78</v>
      </c>
      <c r="S16" s="172" t="s">
        <v>79</v>
      </c>
      <c r="T16" s="172" t="s">
        <v>80</v>
      </c>
      <c r="U16" s="172" t="s">
        <v>81</v>
      </c>
      <c r="V16" s="172" t="s">
        <v>82</v>
      </c>
      <c r="W16" s="172" t="s">
        <v>83</v>
      </c>
      <c r="X16" s="172" t="s">
        <v>84</v>
      </c>
      <c r="Y16" s="172" t="s">
        <v>85</v>
      </c>
      <c r="Z16" s="172" t="s">
        <v>86</v>
      </c>
      <c r="AA16" s="172" t="s">
        <v>87</v>
      </c>
      <c r="AB16" s="172" t="s">
        <v>88</v>
      </c>
      <c r="AC16" s="172" t="s">
        <v>89</v>
      </c>
      <c r="AD16" s="172" t="s">
        <v>90</v>
      </c>
    </row>
    <row r="17" spans="1:31" s="62" customFormat="1">
      <c r="A17" s="302" t="s">
        <v>172</v>
      </c>
      <c r="B17" s="104">
        <f t="shared" ref="B17:M17" si="0">SUM(B18:B26)</f>
        <v>38710</v>
      </c>
      <c r="C17" s="104">
        <f t="shared" si="0"/>
        <v>41997</v>
      </c>
      <c r="D17" s="104">
        <f t="shared" si="0"/>
        <v>43426</v>
      </c>
      <c r="E17" s="104">
        <f t="shared" si="0"/>
        <v>0</v>
      </c>
      <c r="F17" s="104">
        <f t="shared" si="0"/>
        <v>0</v>
      </c>
      <c r="G17" s="104">
        <f t="shared" si="0"/>
        <v>0</v>
      </c>
      <c r="H17" s="104">
        <f t="shared" si="0"/>
        <v>0</v>
      </c>
      <c r="I17" s="104">
        <f t="shared" si="0"/>
        <v>0</v>
      </c>
      <c r="J17" s="104">
        <f t="shared" si="0"/>
        <v>0</v>
      </c>
      <c r="K17" s="104">
        <f t="shared" si="0"/>
        <v>0</v>
      </c>
      <c r="L17" s="104">
        <f t="shared" si="0"/>
        <v>0</v>
      </c>
      <c r="M17" s="104">
        <f t="shared" si="0"/>
        <v>0</v>
      </c>
      <c r="N17" s="104">
        <f t="shared" ref="N17:N34" si="1">SUM(B17:M17)</f>
        <v>124133</v>
      </c>
      <c r="O17" s="303">
        <f t="shared" ref="O17:O34" si="2">N17/N$66*100</f>
        <v>36.697727769927099</v>
      </c>
      <c r="P17" s="355"/>
      <c r="Q17" s="302" t="s">
        <v>172</v>
      </c>
      <c r="R17" s="307">
        <f t="shared" ref="R17:R64" si="3">B17/B$66*100</f>
        <v>35.892443208159477</v>
      </c>
      <c r="S17" s="307">
        <f t="shared" ref="S17:S64" si="4">C17/C$66*100</f>
        <v>37.865495757859904</v>
      </c>
      <c r="T17" s="307">
        <f t="shared" ref="T17:T64" si="5">D17/D$66*100</f>
        <v>36.340661271831095</v>
      </c>
      <c r="U17" s="307"/>
      <c r="V17" s="307"/>
      <c r="W17" s="307"/>
      <c r="X17" s="307"/>
      <c r="Y17" s="307"/>
      <c r="Z17" s="307"/>
      <c r="AA17" s="307"/>
      <c r="AB17" s="307"/>
      <c r="AC17" s="307"/>
      <c r="AD17" s="307">
        <f t="shared" ref="AD17:AD64" si="6">N17/N$66*100</f>
        <v>36.697727769927099</v>
      </c>
    </row>
    <row r="18" spans="1:31" s="95" customFormat="1">
      <c r="A18" s="293" t="s">
        <v>40</v>
      </c>
      <c r="B18" s="250">
        <v>16033</v>
      </c>
      <c r="C18" s="250">
        <v>16067</v>
      </c>
      <c r="D18" s="250">
        <v>15582</v>
      </c>
      <c r="E18" s="250"/>
      <c r="F18" s="250"/>
      <c r="G18" s="250"/>
      <c r="H18" s="250"/>
      <c r="I18" s="250"/>
      <c r="J18" s="250"/>
      <c r="K18" s="250"/>
      <c r="L18" s="250"/>
      <c r="M18" s="250"/>
      <c r="N18" s="103">
        <f t="shared" ref="N18:N23" si="7">SUM(B18:M18)</f>
        <v>47682</v>
      </c>
      <c r="O18" s="77">
        <f t="shared" si="2"/>
        <v>14.096340663044185</v>
      </c>
      <c r="P18" s="356"/>
      <c r="Q18" s="293" t="s">
        <v>40</v>
      </c>
      <c r="R18" s="106">
        <f t="shared" si="3"/>
        <v>14.866017617060734</v>
      </c>
      <c r="S18" s="106">
        <f t="shared" si="4"/>
        <v>14.486389988369053</v>
      </c>
      <c r="T18" s="106">
        <f t="shared" si="5"/>
        <v>13.03965789936149</v>
      </c>
      <c r="U18" s="106"/>
      <c r="V18" s="106"/>
      <c r="W18" s="106"/>
      <c r="X18" s="106"/>
      <c r="Y18" s="106"/>
      <c r="Z18" s="106"/>
      <c r="AA18" s="106"/>
      <c r="AB18" s="106"/>
      <c r="AC18" s="106"/>
      <c r="AD18" s="106">
        <f t="shared" si="6"/>
        <v>14.096340663044185</v>
      </c>
      <c r="AE18" s="228"/>
    </row>
    <row r="19" spans="1:31">
      <c r="A19" s="293" t="s">
        <v>55</v>
      </c>
      <c r="B19" s="250">
        <v>6641</v>
      </c>
      <c r="C19" s="250">
        <v>6931</v>
      </c>
      <c r="D19" s="250">
        <v>6593</v>
      </c>
      <c r="E19" s="250"/>
      <c r="F19" s="250"/>
      <c r="G19" s="250"/>
      <c r="H19" s="250"/>
      <c r="I19" s="250"/>
      <c r="J19" s="250"/>
      <c r="K19" s="250"/>
      <c r="L19" s="250"/>
      <c r="M19" s="250"/>
      <c r="N19" s="103">
        <f t="shared" si="7"/>
        <v>20165</v>
      </c>
      <c r="O19" s="77">
        <f t="shared" si="2"/>
        <v>5.9614258938443436</v>
      </c>
      <c r="P19" s="317"/>
      <c r="Q19" s="293" t="s">
        <v>55</v>
      </c>
      <c r="R19" s="106">
        <f t="shared" si="3"/>
        <v>6.157626332869726</v>
      </c>
      <c r="S19" s="106">
        <f t="shared" si="4"/>
        <v>6.2491547276645232</v>
      </c>
      <c r="T19" s="106">
        <f t="shared" si="5"/>
        <v>5.5172933211712429</v>
      </c>
      <c r="U19" s="106"/>
      <c r="V19" s="106"/>
      <c r="W19" s="106"/>
      <c r="X19" s="106"/>
      <c r="Y19" s="106"/>
      <c r="Z19" s="106"/>
      <c r="AA19" s="106"/>
      <c r="AB19" s="106"/>
      <c r="AC19" s="106"/>
      <c r="AD19" s="106">
        <f t="shared" si="6"/>
        <v>5.9614258938443436</v>
      </c>
      <c r="AE19" s="228"/>
    </row>
    <row r="20" spans="1:31" s="95" customFormat="1">
      <c r="A20" s="293" t="s">
        <v>44</v>
      </c>
      <c r="B20" s="250">
        <f t="shared" ref="B20:M20" si="8">B76</f>
        <v>3460</v>
      </c>
      <c r="C20" s="250">
        <f t="shared" si="8"/>
        <v>4732</v>
      </c>
      <c r="D20" s="250">
        <f t="shared" si="8"/>
        <v>7038</v>
      </c>
      <c r="E20" s="250">
        <f t="shared" si="8"/>
        <v>0</v>
      </c>
      <c r="F20" s="250">
        <f t="shared" si="8"/>
        <v>0</v>
      </c>
      <c r="G20" s="250">
        <f t="shared" si="8"/>
        <v>0</v>
      </c>
      <c r="H20" s="250">
        <f t="shared" si="8"/>
        <v>0</v>
      </c>
      <c r="I20" s="250">
        <f t="shared" si="8"/>
        <v>0</v>
      </c>
      <c r="J20" s="250">
        <f t="shared" si="8"/>
        <v>0</v>
      </c>
      <c r="K20" s="250">
        <f t="shared" si="8"/>
        <v>0</v>
      </c>
      <c r="L20" s="250">
        <f t="shared" si="8"/>
        <v>0</v>
      </c>
      <c r="M20" s="250">
        <f t="shared" si="8"/>
        <v>0</v>
      </c>
      <c r="N20" s="103">
        <f>SUM(B20:M20)</f>
        <v>15230</v>
      </c>
      <c r="O20" s="77">
        <f t="shared" si="2"/>
        <v>4.5024803552318051</v>
      </c>
      <c r="P20" s="356"/>
      <c r="Q20" s="293" t="s">
        <v>44</v>
      </c>
      <c r="R20" s="106">
        <f t="shared" si="3"/>
        <v>3.2081594807603158</v>
      </c>
      <c r="S20" s="106">
        <f t="shared" si="4"/>
        <v>4.2664839375715662</v>
      </c>
      <c r="T20" s="106">
        <f t="shared" si="5"/>
        <v>5.8896876072202646</v>
      </c>
      <c r="U20" s="106"/>
      <c r="V20" s="106"/>
      <c r="W20" s="106"/>
      <c r="X20" s="106"/>
      <c r="Y20" s="106"/>
      <c r="Z20" s="106"/>
      <c r="AA20" s="106"/>
      <c r="AB20" s="106"/>
      <c r="AC20" s="106"/>
      <c r="AD20" s="106">
        <f t="shared" si="6"/>
        <v>4.5024803552318051</v>
      </c>
      <c r="AE20" s="228"/>
    </row>
    <row r="21" spans="1:31">
      <c r="A21" s="293" t="s">
        <v>115</v>
      </c>
      <c r="B21" s="250">
        <v>4515</v>
      </c>
      <c r="C21" s="250">
        <v>4702</v>
      </c>
      <c r="D21" s="250">
        <v>4417</v>
      </c>
      <c r="E21" s="250"/>
      <c r="F21" s="250"/>
      <c r="G21" s="250"/>
      <c r="H21" s="250"/>
      <c r="I21" s="250"/>
      <c r="J21" s="250"/>
      <c r="K21" s="250"/>
      <c r="L21" s="250"/>
      <c r="M21" s="250"/>
      <c r="N21" s="103">
        <f>SUM(B21:M21)</f>
        <v>13634</v>
      </c>
      <c r="O21" s="77">
        <f t="shared" si="2"/>
        <v>4.0306511597656227</v>
      </c>
      <c r="P21" s="317"/>
      <c r="Q21" s="293" t="s">
        <v>115</v>
      </c>
      <c r="R21" s="310">
        <f t="shared" si="3"/>
        <v>4.1863699582753817</v>
      </c>
      <c r="S21" s="310">
        <f t="shared" si="4"/>
        <v>4.2394352228363283</v>
      </c>
      <c r="T21" s="310">
        <f t="shared" si="5"/>
        <v>3.6963271044461363</v>
      </c>
      <c r="U21" s="310"/>
      <c r="V21" s="310"/>
      <c r="W21" s="310"/>
      <c r="X21" s="310"/>
      <c r="Y21" s="310"/>
      <c r="Z21" s="310"/>
      <c r="AA21" s="310"/>
      <c r="AB21" s="310"/>
      <c r="AC21" s="310"/>
      <c r="AD21" s="310">
        <f t="shared" si="6"/>
        <v>4.0306511597656227</v>
      </c>
      <c r="AE21" s="228"/>
    </row>
    <row r="22" spans="1:31">
      <c r="A22" s="293" t="s">
        <v>54</v>
      </c>
      <c r="B22" s="250">
        <v>3609</v>
      </c>
      <c r="C22" s="250">
        <v>4436</v>
      </c>
      <c r="D22" s="250">
        <v>4584</v>
      </c>
      <c r="E22" s="250"/>
      <c r="F22" s="250"/>
      <c r="G22" s="250"/>
      <c r="H22" s="250"/>
      <c r="I22" s="250"/>
      <c r="J22" s="250"/>
      <c r="K22" s="250"/>
      <c r="L22" s="250"/>
      <c r="M22" s="250"/>
      <c r="N22" s="103">
        <f>SUM(B22:M22)</f>
        <v>12629</v>
      </c>
      <c r="O22" s="77">
        <f t="shared" si="2"/>
        <v>3.733540670139361</v>
      </c>
      <c r="P22" s="317"/>
      <c r="Q22" s="293" t="s">
        <v>54</v>
      </c>
      <c r="R22" s="310">
        <f t="shared" si="3"/>
        <v>3.3463143254520169</v>
      </c>
      <c r="S22" s="310">
        <f t="shared" si="4"/>
        <v>3.9996032855172161</v>
      </c>
      <c r="T22" s="310">
        <f t="shared" si="5"/>
        <v>3.8360795668510508</v>
      </c>
      <c r="U22" s="310"/>
      <c r="V22" s="310"/>
      <c r="W22" s="310"/>
      <c r="X22" s="310"/>
      <c r="Y22" s="310"/>
      <c r="Z22" s="310"/>
      <c r="AA22" s="310"/>
      <c r="AB22" s="310"/>
      <c r="AC22" s="310"/>
      <c r="AD22" s="310">
        <f t="shared" si="6"/>
        <v>3.733540670139361</v>
      </c>
      <c r="AE22" s="228"/>
    </row>
    <row r="23" spans="1:31">
      <c r="A23" s="293" t="s">
        <v>150</v>
      </c>
      <c r="B23" s="250">
        <v>3268</v>
      </c>
      <c r="C23" s="250">
        <v>3891</v>
      </c>
      <c r="D23" s="250">
        <v>3608</v>
      </c>
      <c r="E23" s="250"/>
      <c r="F23" s="250"/>
      <c r="G23" s="250"/>
      <c r="H23" s="250"/>
      <c r="I23" s="250"/>
      <c r="J23" s="250"/>
      <c r="K23" s="250"/>
      <c r="L23" s="250"/>
      <c r="M23" s="250"/>
      <c r="N23" s="103">
        <f t="shared" si="7"/>
        <v>10767</v>
      </c>
      <c r="O23" s="77">
        <f t="shared" si="2"/>
        <v>3.1830732754288147</v>
      </c>
      <c r="P23" s="317"/>
      <c r="Q23" s="293" t="s">
        <v>150</v>
      </c>
      <c r="R23" s="310">
        <f t="shared" si="3"/>
        <v>3.0301344459898005</v>
      </c>
      <c r="S23" s="310">
        <f t="shared" si="4"/>
        <v>3.5082183011603902</v>
      </c>
      <c r="T23" s="310">
        <f t="shared" si="5"/>
        <v>3.0193226608199368</v>
      </c>
      <c r="U23" s="310"/>
      <c r="V23" s="310"/>
      <c r="W23" s="310"/>
      <c r="X23" s="310"/>
      <c r="Y23" s="310"/>
      <c r="Z23" s="310"/>
      <c r="AA23" s="310"/>
      <c r="AB23" s="310"/>
      <c r="AC23" s="310"/>
      <c r="AD23" s="310">
        <f t="shared" si="6"/>
        <v>3.1830732754288147</v>
      </c>
      <c r="AE23" s="228"/>
    </row>
    <row r="24" spans="1:31" s="95" customFormat="1">
      <c r="A24" s="293" t="s">
        <v>41</v>
      </c>
      <c r="B24" s="250">
        <v>697</v>
      </c>
      <c r="C24" s="250">
        <v>645</v>
      </c>
      <c r="D24" s="250">
        <v>813</v>
      </c>
      <c r="E24" s="250"/>
      <c r="F24" s="250"/>
      <c r="G24" s="250"/>
      <c r="H24" s="250"/>
      <c r="I24" s="250"/>
      <c r="J24" s="192"/>
      <c r="K24" s="192"/>
      <c r="L24" s="192"/>
      <c r="M24" s="192"/>
      <c r="N24" s="103">
        <f t="shared" si="1"/>
        <v>2155</v>
      </c>
      <c r="O24" s="77">
        <f t="shared" si="2"/>
        <v>0.63708766681054108</v>
      </c>
      <c r="P24" s="356"/>
      <c r="Q24" s="293" t="s">
        <v>41</v>
      </c>
      <c r="R24" s="106">
        <f t="shared" si="3"/>
        <v>0.64626796476587844</v>
      </c>
      <c r="S24" s="106">
        <f t="shared" si="4"/>
        <v>0.58154736680762054</v>
      </c>
      <c r="T24" s="106">
        <f t="shared" si="5"/>
        <v>0.6803518079951798</v>
      </c>
      <c r="U24" s="106"/>
      <c r="V24" s="106"/>
      <c r="W24" s="106"/>
      <c r="X24" s="106"/>
      <c r="Y24" s="106"/>
      <c r="Z24" s="106"/>
      <c r="AA24" s="106"/>
      <c r="AB24" s="106"/>
      <c r="AC24" s="106"/>
      <c r="AD24" s="106">
        <f t="shared" si="6"/>
        <v>0.63708766681054108</v>
      </c>
      <c r="AE24" s="228"/>
    </row>
    <row r="25" spans="1:31" s="95" customFormat="1">
      <c r="A25" s="293" t="s">
        <v>158</v>
      </c>
      <c r="B25" s="250">
        <f>B78</f>
        <v>383</v>
      </c>
      <c r="C25" s="250">
        <f t="shared" ref="C25:M25" si="9">C78</f>
        <v>465</v>
      </c>
      <c r="D25" s="250">
        <f t="shared" si="9"/>
        <v>658</v>
      </c>
      <c r="E25" s="250">
        <f t="shared" si="9"/>
        <v>0</v>
      </c>
      <c r="F25" s="250">
        <f t="shared" si="9"/>
        <v>0</v>
      </c>
      <c r="G25" s="250">
        <f t="shared" si="9"/>
        <v>0</v>
      </c>
      <c r="H25" s="250">
        <f t="shared" si="9"/>
        <v>0</v>
      </c>
      <c r="I25" s="250">
        <f t="shared" si="9"/>
        <v>0</v>
      </c>
      <c r="J25" s="250">
        <f t="shared" si="9"/>
        <v>0</v>
      </c>
      <c r="K25" s="250">
        <f t="shared" si="9"/>
        <v>0</v>
      </c>
      <c r="L25" s="250">
        <f t="shared" si="9"/>
        <v>0</v>
      </c>
      <c r="M25" s="250">
        <f t="shared" si="9"/>
        <v>0</v>
      </c>
      <c r="N25" s="103">
        <f t="shared" si="1"/>
        <v>1506</v>
      </c>
      <c r="O25" s="77">
        <f t="shared" si="2"/>
        <v>0.44522228594741298</v>
      </c>
      <c r="P25" s="356"/>
      <c r="Q25" s="293" t="s">
        <v>158</v>
      </c>
      <c r="R25" s="106">
        <f t="shared" si="3"/>
        <v>0.35512285581826614</v>
      </c>
      <c r="S25" s="106">
        <f t="shared" si="4"/>
        <v>0.41925507839619153</v>
      </c>
      <c r="T25" s="106">
        <f t="shared" si="5"/>
        <v>0.55064143869720583</v>
      </c>
      <c r="U25" s="106"/>
      <c r="V25" s="106"/>
      <c r="W25" s="106"/>
      <c r="X25" s="106"/>
      <c r="Y25" s="106"/>
      <c r="Z25" s="106"/>
      <c r="AA25" s="106"/>
      <c r="AB25" s="106"/>
      <c r="AC25" s="106"/>
      <c r="AD25" s="106">
        <f t="shared" si="6"/>
        <v>0.44522228594741298</v>
      </c>
      <c r="AE25" s="228"/>
    </row>
    <row r="26" spans="1:31">
      <c r="A26" s="293" t="s">
        <v>65</v>
      </c>
      <c r="B26" s="250">
        <v>104</v>
      </c>
      <c r="C26" s="250">
        <v>128</v>
      </c>
      <c r="D26" s="250">
        <v>133</v>
      </c>
      <c r="E26" s="250"/>
      <c r="F26" s="250"/>
      <c r="G26" s="250"/>
      <c r="H26" s="250"/>
      <c r="I26" s="250"/>
      <c r="J26" s="250"/>
      <c r="K26" s="250"/>
      <c r="L26" s="250"/>
      <c r="M26" s="250"/>
      <c r="N26" s="103">
        <f t="shared" si="1"/>
        <v>365</v>
      </c>
      <c r="O26" s="77">
        <f t="shared" si="2"/>
        <v>0.10790579971501042</v>
      </c>
      <c r="P26" s="317"/>
      <c r="Q26" s="293" t="s">
        <v>65</v>
      </c>
      <c r="R26" s="310">
        <f t="shared" si="3"/>
        <v>9.6430227167362076E-2</v>
      </c>
      <c r="S26" s="310">
        <f t="shared" si="4"/>
        <v>0.11540784953701616</v>
      </c>
      <c r="T26" s="310">
        <f t="shared" si="5"/>
        <v>0.11129986526858414</v>
      </c>
      <c r="U26" s="310"/>
      <c r="V26" s="310"/>
      <c r="W26" s="310"/>
      <c r="X26" s="310"/>
      <c r="Y26" s="310"/>
      <c r="Z26" s="310"/>
      <c r="AA26" s="310"/>
      <c r="AB26" s="310"/>
      <c r="AC26" s="310"/>
      <c r="AD26" s="310">
        <f t="shared" si="6"/>
        <v>0.10790579971501042</v>
      </c>
      <c r="AE26" s="228"/>
    </row>
    <row r="27" spans="1:31">
      <c r="A27" s="302" t="s">
        <v>121</v>
      </c>
      <c r="B27" s="104">
        <f>SUM(B28:B34)</f>
        <v>14748</v>
      </c>
      <c r="C27" s="104">
        <f t="shared" ref="C27:M27" si="10">SUM(C28:C34)</f>
        <v>15774</v>
      </c>
      <c r="D27" s="104">
        <f t="shared" si="10"/>
        <v>19285</v>
      </c>
      <c r="E27" s="104">
        <f t="shared" si="10"/>
        <v>0</v>
      </c>
      <c r="F27" s="104">
        <f t="shared" si="10"/>
        <v>0</v>
      </c>
      <c r="G27" s="104">
        <f t="shared" si="10"/>
        <v>0</v>
      </c>
      <c r="H27" s="104">
        <f t="shared" si="10"/>
        <v>0</v>
      </c>
      <c r="I27" s="104">
        <f t="shared" si="10"/>
        <v>0</v>
      </c>
      <c r="J27" s="104">
        <f>SUM(J28:J34)</f>
        <v>0</v>
      </c>
      <c r="K27" s="104">
        <f t="shared" si="10"/>
        <v>0</v>
      </c>
      <c r="L27" s="104">
        <f t="shared" si="10"/>
        <v>0</v>
      </c>
      <c r="M27" s="104">
        <f t="shared" si="10"/>
        <v>0</v>
      </c>
      <c r="N27" s="104">
        <f t="shared" si="1"/>
        <v>49807</v>
      </c>
      <c r="O27" s="303">
        <f t="shared" si="2"/>
        <v>14.724559360015135</v>
      </c>
      <c r="Q27" s="302" t="s">
        <v>121</v>
      </c>
      <c r="R27" s="307">
        <f t="shared" si="3"/>
        <v>13.674547983310154</v>
      </c>
      <c r="S27" s="307">
        <f t="shared" si="4"/>
        <v>14.222214207788229</v>
      </c>
      <c r="T27" s="307">
        <f t="shared" si="5"/>
        <v>16.138480463944703</v>
      </c>
      <c r="U27" s="307"/>
      <c r="V27" s="307"/>
      <c r="W27" s="307"/>
      <c r="X27" s="307"/>
      <c r="Y27" s="307"/>
      <c r="Z27" s="307"/>
      <c r="AA27" s="307"/>
      <c r="AB27" s="307"/>
      <c r="AC27" s="307"/>
      <c r="AD27" s="307">
        <f t="shared" si="6"/>
        <v>14.724559360015135</v>
      </c>
      <c r="AE27" s="228"/>
    </row>
    <row r="28" spans="1:31">
      <c r="A28" s="293" t="s">
        <v>62</v>
      </c>
      <c r="B28" s="192">
        <v>7863</v>
      </c>
      <c r="C28" s="192">
        <v>7267</v>
      </c>
      <c r="D28" s="192">
        <v>8892</v>
      </c>
      <c r="E28" s="192"/>
      <c r="F28" s="192"/>
      <c r="G28" s="192"/>
      <c r="H28" s="192"/>
      <c r="I28" s="192"/>
      <c r="J28" s="192"/>
      <c r="K28" s="192"/>
      <c r="L28" s="192"/>
      <c r="M28" s="192"/>
      <c r="N28" s="103">
        <f>SUM(B28:M28)</f>
        <v>24022</v>
      </c>
      <c r="O28" s="77">
        <f t="shared" si="2"/>
        <v>7.1016797828876186</v>
      </c>
      <c r="P28" s="317"/>
      <c r="Q28" s="293" t="s">
        <v>62</v>
      </c>
      <c r="R28" s="106">
        <f t="shared" si="3"/>
        <v>7.2906815020862314</v>
      </c>
      <c r="S28" s="106">
        <f t="shared" si="4"/>
        <v>6.5521003326991911</v>
      </c>
      <c r="T28" s="106">
        <f t="shared" si="5"/>
        <v>7.4411909922424826</v>
      </c>
      <c r="U28" s="106"/>
      <c r="V28" s="106"/>
      <c r="W28" s="106"/>
      <c r="X28" s="106"/>
      <c r="Y28" s="106"/>
      <c r="Z28" s="106"/>
      <c r="AA28" s="106"/>
      <c r="AB28" s="106"/>
      <c r="AC28" s="106"/>
      <c r="AD28" s="106">
        <f t="shared" si="6"/>
        <v>7.1016797828876186</v>
      </c>
      <c r="AE28" s="228"/>
    </row>
    <row r="29" spans="1:31">
      <c r="A29" s="293" t="s">
        <v>42</v>
      </c>
      <c r="B29" s="192">
        <v>2984</v>
      </c>
      <c r="C29" s="192">
        <v>4372</v>
      </c>
      <c r="D29" s="192">
        <v>5552</v>
      </c>
      <c r="E29" s="192"/>
      <c r="F29" s="192"/>
      <c r="G29" s="192"/>
      <c r="H29" s="192"/>
      <c r="I29" s="192"/>
      <c r="J29" s="192"/>
      <c r="K29" s="192"/>
      <c r="L29" s="192"/>
      <c r="M29" s="192"/>
      <c r="N29" s="103">
        <f t="shared" si="1"/>
        <v>12908</v>
      </c>
      <c r="O29" s="77">
        <f t="shared" si="2"/>
        <v>3.8160220896475474</v>
      </c>
      <c r="Q29" s="293" t="s">
        <v>42</v>
      </c>
      <c r="R29" s="106">
        <f t="shared" si="3"/>
        <v>2.7668057487250812</v>
      </c>
      <c r="S29" s="106">
        <f t="shared" si="4"/>
        <v>3.9418993607487081</v>
      </c>
      <c r="T29" s="106">
        <f t="shared" si="5"/>
        <v>4.646141744144205</v>
      </c>
      <c r="U29" s="106"/>
      <c r="V29" s="106"/>
      <c r="W29" s="106"/>
      <c r="X29" s="106"/>
      <c r="Y29" s="106"/>
      <c r="Z29" s="106"/>
      <c r="AA29" s="106"/>
      <c r="AB29" s="106"/>
      <c r="AC29" s="106"/>
      <c r="AD29" s="106">
        <f t="shared" si="6"/>
        <v>3.8160220896475474</v>
      </c>
      <c r="AE29" s="228"/>
    </row>
    <row r="30" spans="1:31">
      <c r="A30" s="293" t="s">
        <v>58</v>
      </c>
      <c r="B30" s="192">
        <v>1781</v>
      </c>
      <c r="C30" s="192">
        <v>1989</v>
      </c>
      <c r="D30" s="192">
        <v>1848</v>
      </c>
      <c r="E30" s="192"/>
      <c r="F30" s="192"/>
      <c r="G30" s="192"/>
      <c r="H30" s="192"/>
      <c r="I30" s="192"/>
      <c r="J30" s="192"/>
      <c r="K30" s="192"/>
      <c r="L30" s="192"/>
      <c r="M30" s="192"/>
      <c r="N30" s="103">
        <f>SUM(B30:M30)</f>
        <v>5618</v>
      </c>
      <c r="O30" s="77">
        <f t="shared" si="2"/>
        <v>1.6608624186272019</v>
      </c>
      <c r="Q30" s="293" t="s">
        <v>58</v>
      </c>
      <c r="R30" s="106">
        <f t="shared" si="3"/>
        <v>1.6513676402410755</v>
      </c>
      <c r="S30" s="106">
        <f t="shared" si="4"/>
        <v>1.7933297869462901</v>
      </c>
      <c r="T30" s="106">
        <f t="shared" si="5"/>
        <v>1.5464823384687483</v>
      </c>
      <c r="U30" s="106"/>
      <c r="V30" s="106"/>
      <c r="W30" s="106"/>
      <c r="X30" s="106"/>
      <c r="Y30" s="106"/>
      <c r="Z30" s="106"/>
      <c r="AA30" s="106"/>
      <c r="AB30" s="106"/>
      <c r="AC30" s="106"/>
      <c r="AD30" s="106">
        <f t="shared" si="6"/>
        <v>1.6608624186272019</v>
      </c>
      <c r="AE30" s="228"/>
    </row>
    <row r="31" spans="1:31">
      <c r="A31" s="293" t="s">
        <v>57</v>
      </c>
      <c r="B31" s="192">
        <v>1032</v>
      </c>
      <c r="C31" s="192">
        <v>1313</v>
      </c>
      <c r="D31" s="192">
        <v>1412</v>
      </c>
      <c r="E31" s="192"/>
      <c r="F31" s="192"/>
      <c r="G31" s="192"/>
      <c r="H31" s="192"/>
      <c r="I31" s="192"/>
      <c r="J31" s="192"/>
      <c r="K31" s="192"/>
      <c r="L31" s="192"/>
      <c r="M31" s="192"/>
      <c r="N31" s="103">
        <f>SUM(B31:M31)</f>
        <v>3757</v>
      </c>
      <c r="O31" s="77">
        <f t="shared" si="2"/>
        <v>1.1106906562446417</v>
      </c>
      <c r="Q31" s="293" t="s">
        <v>57</v>
      </c>
      <c r="R31" s="106">
        <f t="shared" si="3"/>
        <v>0.95688456189151594</v>
      </c>
      <c r="S31" s="106">
        <f t="shared" si="4"/>
        <v>1.1838320815789236</v>
      </c>
      <c r="T31" s="106">
        <f t="shared" si="5"/>
        <v>1.1816196222499309</v>
      </c>
      <c r="U31" s="106"/>
      <c r="V31" s="106"/>
      <c r="W31" s="106"/>
      <c r="X31" s="106"/>
      <c r="Y31" s="106"/>
      <c r="Z31" s="106"/>
      <c r="AA31" s="106"/>
      <c r="AB31" s="106"/>
      <c r="AC31" s="106"/>
      <c r="AD31" s="106">
        <f t="shared" si="6"/>
        <v>1.1106906562446417</v>
      </c>
      <c r="AE31" s="228"/>
    </row>
    <row r="32" spans="1:31">
      <c r="A32" s="293" t="s">
        <v>108</v>
      </c>
      <c r="B32" s="193">
        <v>699</v>
      </c>
      <c r="C32" s="193">
        <v>349</v>
      </c>
      <c r="D32" s="193">
        <v>738</v>
      </c>
      <c r="E32" s="193"/>
      <c r="F32" s="193"/>
      <c r="G32" s="193"/>
      <c r="H32" s="193"/>
      <c r="I32" s="193"/>
      <c r="J32" s="193"/>
      <c r="K32" s="193"/>
      <c r="L32" s="193"/>
      <c r="M32" s="193"/>
      <c r="N32" s="103">
        <f t="shared" si="1"/>
        <v>1786</v>
      </c>
      <c r="O32" s="77">
        <f t="shared" si="2"/>
        <v>0.52799933778358532</v>
      </c>
      <c r="Q32" s="293" t="s">
        <v>108</v>
      </c>
      <c r="R32" s="308">
        <f t="shared" si="3"/>
        <v>0.64812239221140466</v>
      </c>
      <c r="S32" s="308">
        <f t="shared" si="4"/>
        <v>0.31466671475327063</v>
      </c>
      <c r="T32" s="308">
        <f t="shared" si="5"/>
        <v>0.61758872607680526</v>
      </c>
      <c r="U32" s="308"/>
      <c r="V32" s="308"/>
      <c r="W32" s="308"/>
      <c r="X32" s="308"/>
      <c r="Y32" s="308"/>
      <c r="Z32" s="308"/>
      <c r="AA32" s="308"/>
      <c r="AB32" s="308"/>
      <c r="AC32" s="308"/>
      <c r="AD32" s="308">
        <f t="shared" si="6"/>
        <v>0.52799933778358532</v>
      </c>
      <c r="AE32" s="228"/>
    </row>
    <row r="33" spans="1:44">
      <c r="A33" s="293" t="s">
        <v>186</v>
      </c>
      <c r="B33" s="193">
        <v>372</v>
      </c>
      <c r="C33" s="193">
        <v>458</v>
      </c>
      <c r="D33" s="193">
        <v>815</v>
      </c>
      <c r="E33" s="193"/>
      <c r="F33" s="193"/>
      <c r="G33" s="193"/>
      <c r="H33" s="193"/>
      <c r="I33" s="193"/>
      <c r="J33" s="193"/>
      <c r="K33" s="193"/>
      <c r="L33" s="193"/>
      <c r="M33" s="193"/>
      <c r="N33" s="103">
        <f t="shared" ref="N33" si="11">SUM(B33:M33)</f>
        <v>1645</v>
      </c>
      <c r="O33" s="77">
        <f t="shared" si="2"/>
        <v>0.4863151795375128</v>
      </c>
      <c r="Q33" s="293" t="s">
        <v>108</v>
      </c>
      <c r="R33" s="308">
        <f t="shared" si="3"/>
        <v>0.34492350486787204</v>
      </c>
      <c r="S33" s="308">
        <f t="shared" si="4"/>
        <v>0.41294371162463595</v>
      </c>
      <c r="T33" s="308">
        <f t="shared" si="5"/>
        <v>0.68202549017966974</v>
      </c>
      <c r="U33" s="308"/>
      <c r="V33" s="308"/>
      <c r="W33" s="308"/>
      <c r="X33" s="308"/>
      <c r="Y33" s="308"/>
      <c r="Z33" s="308"/>
      <c r="AA33" s="308"/>
      <c r="AB33" s="308"/>
      <c r="AC33" s="308"/>
      <c r="AD33" s="308">
        <f t="shared" si="6"/>
        <v>0.4863151795375128</v>
      </c>
      <c r="AE33" s="228"/>
    </row>
    <row r="34" spans="1:44" s="113" customFormat="1">
      <c r="A34" s="294" t="s">
        <v>166</v>
      </c>
      <c r="B34" s="296">
        <v>17</v>
      </c>
      <c r="C34" s="296">
        <v>26</v>
      </c>
      <c r="D34" s="296">
        <v>28</v>
      </c>
      <c r="E34" s="296"/>
      <c r="F34" s="296"/>
      <c r="G34" s="296"/>
      <c r="H34" s="296"/>
      <c r="I34" s="296"/>
      <c r="J34" s="296"/>
      <c r="K34" s="296"/>
      <c r="L34" s="296"/>
      <c r="M34" s="296"/>
      <c r="N34" s="296">
        <f t="shared" si="1"/>
        <v>71</v>
      </c>
      <c r="O34" s="292">
        <f t="shared" si="2"/>
        <v>2.0989895287029429E-2</v>
      </c>
      <c r="P34" s="341"/>
      <c r="Q34" s="294" t="s">
        <v>166</v>
      </c>
      <c r="R34" s="312">
        <f t="shared" si="3"/>
        <v>1.5762633286972649E-2</v>
      </c>
      <c r="S34" s="312">
        <f t="shared" si="4"/>
        <v>2.344221943720641E-2</v>
      </c>
      <c r="T34" s="312">
        <f t="shared" si="5"/>
        <v>2.3431550582859822E-2</v>
      </c>
      <c r="U34" s="312"/>
      <c r="V34" s="312"/>
      <c r="W34" s="312"/>
      <c r="X34" s="312"/>
      <c r="Y34" s="312"/>
      <c r="Z34" s="312"/>
      <c r="AA34" s="312"/>
      <c r="AB34" s="312"/>
      <c r="AC34" s="312"/>
      <c r="AD34" s="312">
        <f t="shared" si="6"/>
        <v>2.0989895287029429E-2</v>
      </c>
      <c r="AE34" s="228"/>
    </row>
    <row r="35" spans="1:44">
      <c r="A35" s="302" t="s">
        <v>122</v>
      </c>
      <c r="B35" s="104">
        <f>SUM(B36:B37)</f>
        <v>12501</v>
      </c>
      <c r="C35" s="104">
        <f t="shared" ref="C35:O35" si="12">SUM(C36:C37)</f>
        <v>10440</v>
      </c>
      <c r="D35" s="104">
        <f t="shared" si="12"/>
        <v>12183</v>
      </c>
      <c r="E35" s="104">
        <f t="shared" si="12"/>
        <v>0</v>
      </c>
      <c r="F35" s="104">
        <f t="shared" si="12"/>
        <v>0</v>
      </c>
      <c r="G35" s="104">
        <f t="shared" si="12"/>
        <v>0</v>
      </c>
      <c r="H35" s="104">
        <f t="shared" si="12"/>
        <v>0</v>
      </c>
      <c r="I35" s="104">
        <f t="shared" si="12"/>
        <v>0</v>
      </c>
      <c r="J35" s="104">
        <f t="shared" si="12"/>
        <v>0</v>
      </c>
      <c r="K35" s="104">
        <f t="shared" si="12"/>
        <v>0</v>
      </c>
      <c r="L35" s="104">
        <f t="shared" si="12"/>
        <v>0</v>
      </c>
      <c r="M35" s="104">
        <f t="shared" si="12"/>
        <v>0</v>
      </c>
      <c r="N35" s="104">
        <f t="shared" si="12"/>
        <v>35124</v>
      </c>
      <c r="O35" s="303">
        <f t="shared" si="12"/>
        <v>10.383789888191853</v>
      </c>
      <c r="Q35" s="302" t="s">
        <v>122</v>
      </c>
      <c r="R35" s="307">
        <f t="shared" si="3"/>
        <v>11.591098748261475</v>
      </c>
      <c r="S35" s="307">
        <f t="shared" si="4"/>
        <v>9.41295272786288</v>
      </c>
      <c r="T35" s="307">
        <f t="shared" si="5"/>
        <v>10.195235026820756</v>
      </c>
      <c r="U35" s="307"/>
      <c r="V35" s="307"/>
      <c r="W35" s="307"/>
      <c r="X35" s="307"/>
      <c r="Y35" s="307"/>
      <c r="Z35" s="307"/>
      <c r="AA35" s="307"/>
      <c r="AB35" s="307"/>
      <c r="AC35" s="307"/>
      <c r="AD35" s="307">
        <f t="shared" si="6"/>
        <v>10.383789888191854</v>
      </c>
      <c r="AE35" s="228"/>
    </row>
    <row r="36" spans="1:44">
      <c r="A36" s="293" t="s">
        <v>107</v>
      </c>
      <c r="B36" s="193">
        <v>7084</v>
      </c>
      <c r="C36" s="193">
        <v>5145</v>
      </c>
      <c r="D36" s="193">
        <v>6962</v>
      </c>
      <c r="E36" s="193"/>
      <c r="F36" s="193"/>
      <c r="G36" s="193"/>
      <c r="H36" s="193"/>
      <c r="I36" s="193"/>
      <c r="J36" s="193"/>
      <c r="K36" s="193"/>
      <c r="L36" s="193"/>
      <c r="M36" s="193"/>
      <c r="N36" s="103">
        <f>SUM(B36:M36)</f>
        <v>19191</v>
      </c>
      <c r="O36" s="77">
        <f t="shared" ref="O36:O64" si="13">N36/N$66*100</f>
        <v>5.6734800063856579</v>
      </c>
      <c r="Q36" s="293" t="s">
        <v>107</v>
      </c>
      <c r="R36" s="308">
        <f t="shared" si="3"/>
        <v>6.5683820120537781</v>
      </c>
      <c r="S36" s="308">
        <f t="shared" si="4"/>
        <v>4.6388545770933449</v>
      </c>
      <c r="T36" s="308">
        <f t="shared" si="5"/>
        <v>5.8260876842096447</v>
      </c>
      <c r="U36" s="308"/>
      <c r="V36" s="308"/>
      <c r="W36" s="308"/>
      <c r="X36" s="308"/>
      <c r="Y36" s="308"/>
      <c r="Z36" s="308"/>
      <c r="AA36" s="308"/>
      <c r="AB36" s="308"/>
      <c r="AC36" s="308"/>
      <c r="AD36" s="308">
        <f t="shared" si="6"/>
        <v>5.6734800063856579</v>
      </c>
      <c r="AE36" s="228"/>
    </row>
    <row r="37" spans="1:44">
      <c r="A37" s="293" t="s">
        <v>56</v>
      </c>
      <c r="B37" s="193">
        <v>5417</v>
      </c>
      <c r="C37" s="193">
        <v>5295</v>
      </c>
      <c r="D37" s="193">
        <v>5221</v>
      </c>
      <c r="E37" s="193"/>
      <c r="F37" s="193"/>
      <c r="G37" s="193"/>
      <c r="H37" s="193"/>
      <c r="I37" s="193"/>
      <c r="J37" s="193"/>
      <c r="K37" s="193"/>
      <c r="L37" s="193"/>
      <c r="M37" s="193"/>
      <c r="N37" s="103">
        <f>SUM(B37:M37)</f>
        <v>15933</v>
      </c>
      <c r="O37" s="77">
        <f t="shared" si="13"/>
        <v>4.7103098818061957</v>
      </c>
      <c r="Q37" s="293" t="s">
        <v>56</v>
      </c>
      <c r="R37" s="308">
        <f t="shared" si="3"/>
        <v>5.0227167362076965</v>
      </c>
      <c r="S37" s="308">
        <f t="shared" si="4"/>
        <v>4.7740981507695359</v>
      </c>
      <c r="T37" s="308">
        <f t="shared" si="5"/>
        <v>4.3691473426111109</v>
      </c>
      <c r="U37" s="308"/>
      <c r="V37" s="308"/>
      <c r="W37" s="308"/>
      <c r="X37" s="308"/>
      <c r="Y37" s="308"/>
      <c r="Z37" s="308"/>
      <c r="AA37" s="308"/>
      <c r="AB37" s="308"/>
      <c r="AC37" s="308"/>
      <c r="AD37" s="308">
        <f t="shared" si="6"/>
        <v>4.7103098818061957</v>
      </c>
      <c r="AE37" s="228"/>
    </row>
    <row r="38" spans="1:44">
      <c r="A38" s="302" t="s">
        <v>123</v>
      </c>
      <c r="B38" s="104">
        <f>SUM(B39:B40)</f>
        <v>7870</v>
      </c>
      <c r="C38" s="104">
        <f t="shared" ref="C38:M38" si="14">SUM(C39:C40)</f>
        <v>6282</v>
      </c>
      <c r="D38" s="104">
        <f t="shared" si="14"/>
        <v>7823</v>
      </c>
      <c r="E38" s="104">
        <f t="shared" si="14"/>
        <v>0</v>
      </c>
      <c r="F38" s="104">
        <f t="shared" si="14"/>
        <v>0</v>
      </c>
      <c r="G38" s="104">
        <f t="shared" si="14"/>
        <v>0</v>
      </c>
      <c r="H38" s="104">
        <f t="shared" si="14"/>
        <v>0</v>
      </c>
      <c r="I38" s="104">
        <f t="shared" si="14"/>
        <v>0</v>
      </c>
      <c r="J38" s="104">
        <f>SUM(J39:J40)</f>
        <v>0</v>
      </c>
      <c r="K38" s="104">
        <f t="shared" si="14"/>
        <v>0</v>
      </c>
      <c r="L38" s="104">
        <f t="shared" si="14"/>
        <v>0</v>
      </c>
      <c r="M38" s="104">
        <f t="shared" si="14"/>
        <v>0</v>
      </c>
      <c r="N38" s="104">
        <f t="shared" ref="N38:N64" si="15">SUM(B38:M38)</f>
        <v>21975</v>
      </c>
      <c r="O38" s="303">
        <f t="shared" si="13"/>
        <v>6.4965204074996006</v>
      </c>
      <c r="Q38" s="302" t="s">
        <v>123</v>
      </c>
      <c r="R38" s="307">
        <f t="shared" si="3"/>
        <v>7.2971719981455729</v>
      </c>
      <c r="S38" s="307">
        <f t="shared" si="4"/>
        <v>5.6640008655588714</v>
      </c>
      <c r="T38" s="307">
        <f t="shared" si="5"/>
        <v>6.5466078646325849</v>
      </c>
      <c r="U38" s="307"/>
      <c r="V38" s="307"/>
      <c r="W38" s="307"/>
      <c r="X38" s="307"/>
      <c r="Y38" s="307"/>
      <c r="Z38" s="307"/>
      <c r="AA38" s="307"/>
      <c r="AB38" s="307"/>
      <c r="AC38" s="307"/>
      <c r="AD38" s="307">
        <f t="shared" si="6"/>
        <v>6.4965204074996006</v>
      </c>
      <c r="AE38" s="228"/>
    </row>
    <row r="39" spans="1:44" s="317" customFormat="1">
      <c r="A39" s="293" t="s">
        <v>160</v>
      </c>
      <c r="B39" s="193">
        <f t="shared" ref="B39:M39" si="16">B72</f>
        <v>7574</v>
      </c>
      <c r="C39" s="193">
        <f t="shared" si="16"/>
        <v>5900</v>
      </c>
      <c r="D39" s="193">
        <f t="shared" si="16"/>
        <v>7430</v>
      </c>
      <c r="E39" s="193">
        <f t="shared" si="16"/>
        <v>0</v>
      </c>
      <c r="F39" s="193">
        <f t="shared" si="16"/>
        <v>0</v>
      </c>
      <c r="G39" s="193">
        <f t="shared" si="16"/>
        <v>0</v>
      </c>
      <c r="H39" s="193">
        <f t="shared" si="16"/>
        <v>0</v>
      </c>
      <c r="I39" s="193">
        <f t="shared" si="16"/>
        <v>0</v>
      </c>
      <c r="J39" s="193">
        <f t="shared" si="16"/>
        <v>0</v>
      </c>
      <c r="K39" s="193">
        <f t="shared" si="16"/>
        <v>0</v>
      </c>
      <c r="L39" s="193">
        <f t="shared" si="16"/>
        <v>0</v>
      </c>
      <c r="M39" s="193">
        <f t="shared" si="16"/>
        <v>0</v>
      </c>
      <c r="N39" s="103">
        <f t="shared" si="15"/>
        <v>20904</v>
      </c>
      <c r="O39" s="77">
        <f t="shared" si="13"/>
        <v>6.1798981842262419</v>
      </c>
      <c r="Q39" s="293" t="s">
        <v>160</v>
      </c>
      <c r="R39" s="308">
        <f t="shared" si="3"/>
        <v>7.0227167362076957</v>
      </c>
      <c r="S39" s="308">
        <f t="shared" si="4"/>
        <v>5.3195805645968388</v>
      </c>
      <c r="T39" s="308">
        <f t="shared" si="5"/>
        <v>6.2177293153803026</v>
      </c>
      <c r="U39" s="308"/>
      <c r="V39" s="308"/>
      <c r="W39" s="308"/>
      <c r="X39" s="308"/>
      <c r="Y39" s="308"/>
      <c r="Z39" s="308"/>
      <c r="AA39" s="308"/>
      <c r="AB39" s="308"/>
      <c r="AC39" s="308"/>
      <c r="AD39" s="308">
        <f t="shared" si="6"/>
        <v>6.1798981842262419</v>
      </c>
      <c r="AE39" s="318"/>
    </row>
    <row r="40" spans="1:44">
      <c r="A40" s="293" t="s">
        <v>116</v>
      </c>
      <c r="B40" s="193">
        <f>B74</f>
        <v>296</v>
      </c>
      <c r="C40" s="193">
        <f t="shared" ref="C40:M40" si="17">C74</f>
        <v>382</v>
      </c>
      <c r="D40" s="193">
        <f t="shared" si="17"/>
        <v>393</v>
      </c>
      <c r="E40" s="193">
        <f t="shared" si="17"/>
        <v>0</v>
      </c>
      <c r="F40" s="193">
        <f t="shared" si="17"/>
        <v>0</v>
      </c>
      <c r="G40" s="193">
        <f t="shared" si="17"/>
        <v>0</v>
      </c>
      <c r="H40" s="193">
        <f t="shared" si="17"/>
        <v>0</v>
      </c>
      <c r="I40" s="193">
        <f t="shared" si="17"/>
        <v>0</v>
      </c>
      <c r="J40" s="193">
        <f t="shared" si="17"/>
        <v>0</v>
      </c>
      <c r="K40" s="193">
        <f t="shared" si="17"/>
        <v>0</v>
      </c>
      <c r="L40" s="193">
        <f t="shared" si="17"/>
        <v>0</v>
      </c>
      <c r="M40" s="193">
        <f t="shared" si="17"/>
        <v>0</v>
      </c>
      <c r="N40" s="103">
        <f t="shared" si="15"/>
        <v>1071</v>
      </c>
      <c r="O40" s="77">
        <f t="shared" si="13"/>
        <v>0.31662222327335937</v>
      </c>
      <c r="Q40" s="293" t="s">
        <v>116</v>
      </c>
      <c r="R40" s="308">
        <f t="shared" si="3"/>
        <v>0.27445526193787667</v>
      </c>
      <c r="S40" s="308">
        <f t="shared" si="4"/>
        <v>0.34442030096203263</v>
      </c>
      <c r="T40" s="308">
        <f t="shared" si="5"/>
        <v>0.32887854925228249</v>
      </c>
      <c r="U40" s="308"/>
      <c r="V40" s="308"/>
      <c r="W40" s="308"/>
      <c r="X40" s="308"/>
      <c r="Y40" s="308"/>
      <c r="Z40" s="308"/>
      <c r="AA40" s="308"/>
      <c r="AB40" s="308"/>
      <c r="AC40" s="308"/>
      <c r="AD40" s="308">
        <f t="shared" si="6"/>
        <v>0.31662222327335937</v>
      </c>
      <c r="AE40" s="228"/>
    </row>
    <row r="41" spans="1:44">
      <c r="A41" s="302" t="s">
        <v>45</v>
      </c>
      <c r="B41" s="104">
        <v>8170</v>
      </c>
      <c r="C41" s="104">
        <v>8661</v>
      </c>
      <c r="D41" s="104">
        <v>7642</v>
      </c>
      <c r="E41" s="104"/>
      <c r="F41" s="104"/>
      <c r="G41" s="104"/>
      <c r="H41" s="104"/>
      <c r="I41" s="104"/>
      <c r="J41" s="104"/>
      <c r="K41" s="104"/>
      <c r="L41" s="104"/>
      <c r="M41" s="104"/>
      <c r="N41" s="104">
        <f t="shared" si="15"/>
        <v>24473</v>
      </c>
      <c r="O41" s="303">
        <f t="shared" si="13"/>
        <v>7.2350099628094533</v>
      </c>
      <c r="Q41" s="302" t="s">
        <v>45</v>
      </c>
      <c r="R41" s="307">
        <f t="shared" si="3"/>
        <v>7.5753361149745011</v>
      </c>
      <c r="S41" s="307">
        <f t="shared" si="4"/>
        <v>7.8089639440632572</v>
      </c>
      <c r="T41" s="307">
        <f t="shared" si="5"/>
        <v>6.3951396269362419</v>
      </c>
      <c r="U41" s="307"/>
      <c r="V41" s="307"/>
      <c r="W41" s="307"/>
      <c r="X41" s="307"/>
      <c r="Y41" s="307"/>
      <c r="Z41" s="307"/>
      <c r="AA41" s="307"/>
      <c r="AB41" s="307"/>
      <c r="AC41" s="307"/>
      <c r="AD41" s="307">
        <f t="shared" si="6"/>
        <v>7.2350099628094533</v>
      </c>
      <c r="AE41" s="228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</row>
    <row r="42" spans="1:44">
      <c r="A42" s="302" t="s">
        <v>159</v>
      </c>
      <c r="B42" s="104">
        <f>SUM(B43:B44)</f>
        <v>6291</v>
      </c>
      <c r="C42" s="104">
        <f t="shared" ref="C42:M42" si="18">SUM(C43:C44)</f>
        <v>7241</v>
      </c>
      <c r="D42" s="104">
        <f t="shared" si="18"/>
        <v>7007</v>
      </c>
      <c r="E42" s="104">
        <f t="shared" si="18"/>
        <v>0</v>
      </c>
      <c r="F42" s="104">
        <f t="shared" si="18"/>
        <v>0</v>
      </c>
      <c r="G42" s="104">
        <f t="shared" si="18"/>
        <v>0</v>
      </c>
      <c r="H42" s="104">
        <f t="shared" si="18"/>
        <v>0</v>
      </c>
      <c r="I42" s="104">
        <f t="shared" si="18"/>
        <v>0</v>
      </c>
      <c r="J42" s="104">
        <f t="shared" si="18"/>
        <v>0</v>
      </c>
      <c r="K42" s="104">
        <f t="shared" si="18"/>
        <v>0</v>
      </c>
      <c r="L42" s="104">
        <f t="shared" si="18"/>
        <v>0</v>
      </c>
      <c r="M42" s="104">
        <f t="shared" si="18"/>
        <v>0</v>
      </c>
      <c r="N42" s="104">
        <f t="shared" si="15"/>
        <v>20539</v>
      </c>
      <c r="O42" s="303">
        <f t="shared" si="13"/>
        <v>6.0719923845112307</v>
      </c>
      <c r="Q42" s="302" t="s">
        <v>159</v>
      </c>
      <c r="R42" s="307">
        <f t="shared" si="3"/>
        <v>5.8331015299026427</v>
      </c>
      <c r="S42" s="307">
        <f t="shared" si="4"/>
        <v>6.5286581132619839</v>
      </c>
      <c r="T42" s="307">
        <f t="shared" si="5"/>
        <v>5.8637455333606701</v>
      </c>
      <c r="U42" s="307"/>
      <c r="V42" s="307"/>
      <c r="W42" s="307"/>
      <c r="X42" s="307"/>
      <c r="Y42" s="307"/>
      <c r="Z42" s="307"/>
      <c r="AA42" s="307"/>
      <c r="AB42" s="307"/>
      <c r="AC42" s="307"/>
      <c r="AD42" s="307">
        <f t="shared" si="6"/>
        <v>6.0719923845112307</v>
      </c>
      <c r="AE42" s="228"/>
    </row>
    <row r="43" spans="1:44">
      <c r="A43" s="293" t="s">
        <v>48</v>
      </c>
      <c r="B43" s="193">
        <v>3152</v>
      </c>
      <c r="C43" s="193">
        <v>3611</v>
      </c>
      <c r="D43" s="193">
        <v>4102</v>
      </c>
      <c r="E43" s="193"/>
      <c r="F43" s="193"/>
      <c r="G43" s="193"/>
      <c r="H43" s="193"/>
      <c r="I43" s="193"/>
      <c r="J43" s="193"/>
      <c r="K43" s="193"/>
      <c r="L43" s="193"/>
      <c r="M43" s="193"/>
      <c r="N43" s="103">
        <f t="shared" ref="N43" si="19">SUM(B43:M43)</f>
        <v>10865</v>
      </c>
      <c r="O43" s="77">
        <f t="shared" si="13"/>
        <v>3.2120452435714748</v>
      </c>
      <c r="Q43" s="293" t="s">
        <v>48</v>
      </c>
      <c r="R43" s="308">
        <f t="shared" si="3"/>
        <v>2.9225776541492814</v>
      </c>
      <c r="S43" s="308">
        <f t="shared" si="4"/>
        <v>3.255763630298167</v>
      </c>
      <c r="T43" s="308">
        <f t="shared" si="5"/>
        <v>3.4327221603889639</v>
      </c>
      <c r="U43" s="308"/>
      <c r="V43" s="308"/>
      <c r="W43" s="308"/>
      <c r="X43" s="308"/>
      <c r="Y43" s="308"/>
      <c r="Z43" s="308"/>
      <c r="AA43" s="308"/>
      <c r="AB43" s="308"/>
      <c r="AC43" s="308"/>
      <c r="AD43" s="308">
        <f t="shared" si="6"/>
        <v>3.2120452435714748</v>
      </c>
      <c r="AE43" s="228"/>
    </row>
    <row r="44" spans="1:44">
      <c r="A44" s="294" t="s">
        <v>47</v>
      </c>
      <c r="B44" s="296">
        <v>3139</v>
      </c>
      <c r="C44" s="296">
        <v>3630</v>
      </c>
      <c r="D44" s="296">
        <v>2905</v>
      </c>
      <c r="E44" s="296"/>
      <c r="F44" s="296"/>
      <c r="G44" s="296"/>
      <c r="H44" s="296"/>
      <c r="I44" s="296"/>
      <c r="J44" s="296"/>
      <c r="K44" s="296"/>
      <c r="L44" s="296"/>
      <c r="M44" s="296"/>
      <c r="N44" s="295">
        <f t="shared" si="15"/>
        <v>9674</v>
      </c>
      <c r="O44" s="292">
        <f t="shared" si="13"/>
        <v>2.8599471409397559</v>
      </c>
      <c r="Q44" s="294" t="s">
        <v>47</v>
      </c>
      <c r="R44" s="312">
        <f t="shared" si="3"/>
        <v>2.9105238757533609</v>
      </c>
      <c r="S44" s="312">
        <f t="shared" si="4"/>
        <v>3.2728944829638182</v>
      </c>
      <c r="T44" s="312">
        <f t="shared" si="5"/>
        <v>2.4310233729717066</v>
      </c>
      <c r="U44" s="312"/>
      <c r="V44" s="312"/>
      <c r="W44" s="312"/>
      <c r="X44" s="312"/>
      <c r="Y44" s="312"/>
      <c r="Z44" s="312"/>
      <c r="AA44" s="312"/>
      <c r="AB44" s="312"/>
      <c r="AC44" s="312"/>
      <c r="AD44" s="312">
        <f t="shared" si="6"/>
        <v>2.8599471409397559</v>
      </c>
      <c r="AE44" s="228"/>
    </row>
    <row r="45" spans="1:44">
      <c r="A45" s="302" t="s">
        <v>124</v>
      </c>
      <c r="B45" s="104">
        <f>SUM(B46:B47)</f>
        <v>6156</v>
      </c>
      <c r="C45" s="104">
        <f t="shared" ref="C45:M45" si="20">SUM(C46:C47)</f>
        <v>5914</v>
      </c>
      <c r="D45" s="104">
        <f t="shared" si="20"/>
        <v>5278</v>
      </c>
      <c r="E45" s="104">
        <f t="shared" si="20"/>
        <v>0</v>
      </c>
      <c r="F45" s="104">
        <f t="shared" si="20"/>
        <v>0</v>
      </c>
      <c r="G45" s="104">
        <f t="shared" si="20"/>
        <v>0</v>
      </c>
      <c r="H45" s="104">
        <f t="shared" si="20"/>
        <v>0</v>
      </c>
      <c r="I45" s="104">
        <f t="shared" si="20"/>
        <v>0</v>
      </c>
      <c r="J45" s="104">
        <f t="shared" si="20"/>
        <v>0</v>
      </c>
      <c r="K45" s="104">
        <f t="shared" si="20"/>
        <v>0</v>
      </c>
      <c r="L45" s="104">
        <f t="shared" si="20"/>
        <v>0</v>
      </c>
      <c r="M45" s="104">
        <f t="shared" si="20"/>
        <v>0</v>
      </c>
      <c r="N45" s="104">
        <f t="shared" si="15"/>
        <v>17348</v>
      </c>
      <c r="O45" s="303">
        <f t="shared" si="13"/>
        <v>5.1286296259068518</v>
      </c>
      <c r="Q45" s="302" t="s">
        <v>124</v>
      </c>
      <c r="R45" s="307">
        <f t="shared" si="3"/>
        <v>5.7079276773296241</v>
      </c>
      <c r="S45" s="307">
        <f t="shared" si="4"/>
        <v>5.3322032981399499</v>
      </c>
      <c r="T45" s="307">
        <f t="shared" si="5"/>
        <v>4.4168472848690765</v>
      </c>
      <c r="U45" s="307"/>
      <c r="V45" s="307"/>
      <c r="W45" s="307"/>
      <c r="X45" s="307"/>
      <c r="Y45" s="307"/>
      <c r="Z45" s="307"/>
      <c r="AA45" s="307"/>
      <c r="AB45" s="307"/>
      <c r="AC45" s="307"/>
      <c r="AD45" s="307">
        <f t="shared" si="6"/>
        <v>5.1286296259068518</v>
      </c>
      <c r="AE45" s="228"/>
    </row>
    <row r="46" spans="1:44">
      <c r="A46" s="293" t="s">
        <v>43</v>
      </c>
      <c r="B46" s="193">
        <v>4284</v>
      </c>
      <c r="C46" s="193">
        <v>4250</v>
      </c>
      <c r="D46" s="193">
        <v>4100</v>
      </c>
      <c r="E46" s="193"/>
      <c r="F46" s="193"/>
      <c r="G46" s="193"/>
      <c r="H46" s="193"/>
      <c r="I46" s="193"/>
      <c r="J46" s="193"/>
      <c r="K46" s="193"/>
      <c r="L46" s="193"/>
      <c r="M46" s="193"/>
      <c r="N46" s="103">
        <f t="shared" si="15"/>
        <v>12634</v>
      </c>
      <c r="O46" s="77">
        <f t="shared" si="13"/>
        <v>3.7350188317792932</v>
      </c>
      <c r="Q46" s="293" t="s">
        <v>43</v>
      </c>
      <c r="R46" s="308">
        <f t="shared" si="3"/>
        <v>3.9721835883171068</v>
      </c>
      <c r="S46" s="308">
        <f t="shared" si="4"/>
        <v>3.8319012541587401</v>
      </c>
      <c r="T46" s="308">
        <f t="shared" si="5"/>
        <v>3.4310484782044739</v>
      </c>
      <c r="U46" s="308"/>
      <c r="V46" s="308"/>
      <c r="W46" s="308"/>
      <c r="X46" s="308"/>
      <c r="Y46" s="308"/>
      <c r="Z46" s="308"/>
      <c r="AA46" s="308"/>
      <c r="AB46" s="308"/>
      <c r="AC46" s="308"/>
      <c r="AD46" s="308">
        <f t="shared" si="6"/>
        <v>3.7350188317792932</v>
      </c>
      <c r="AE46" s="228"/>
    </row>
    <row r="47" spans="1:44">
      <c r="A47" s="294" t="s">
        <v>95</v>
      </c>
      <c r="B47" s="296">
        <v>1872</v>
      </c>
      <c r="C47" s="296">
        <v>1664</v>
      </c>
      <c r="D47" s="296">
        <v>1178</v>
      </c>
      <c r="E47" s="296"/>
      <c r="F47" s="296"/>
      <c r="G47" s="296"/>
      <c r="H47" s="296"/>
      <c r="I47" s="296"/>
      <c r="J47" s="296"/>
      <c r="K47" s="296"/>
      <c r="L47" s="296"/>
      <c r="M47" s="296"/>
      <c r="N47" s="295">
        <f t="shared" si="15"/>
        <v>4714</v>
      </c>
      <c r="O47" s="292">
        <f t="shared" si="13"/>
        <v>1.3936107941275593</v>
      </c>
      <c r="Q47" s="294" t="s">
        <v>95</v>
      </c>
      <c r="R47" s="312">
        <f t="shared" si="3"/>
        <v>1.7357440890125173</v>
      </c>
      <c r="S47" s="312">
        <f t="shared" si="4"/>
        <v>1.5003020439812103</v>
      </c>
      <c r="T47" s="312">
        <f t="shared" si="5"/>
        <v>0.98579880666460251</v>
      </c>
      <c r="U47" s="312"/>
      <c r="V47" s="312"/>
      <c r="W47" s="312"/>
      <c r="X47" s="312"/>
      <c r="Y47" s="312"/>
      <c r="Z47" s="312"/>
      <c r="AA47" s="312"/>
      <c r="AB47" s="312"/>
      <c r="AC47" s="312"/>
      <c r="AD47" s="312">
        <f t="shared" si="6"/>
        <v>1.3936107941275593</v>
      </c>
      <c r="AE47" s="228"/>
    </row>
    <row r="48" spans="1:44">
      <c r="A48" s="302" t="s">
        <v>162</v>
      </c>
      <c r="B48" s="104">
        <f>SUM(B49:B50)</f>
        <v>3410</v>
      </c>
      <c r="C48" s="104">
        <f t="shared" ref="C48:M48" si="21">SUM(C49:C50)</f>
        <v>3726</v>
      </c>
      <c r="D48" s="104">
        <f>SUM(D49:D50)</f>
        <v>4932</v>
      </c>
      <c r="E48" s="104">
        <f t="shared" si="21"/>
        <v>0</v>
      </c>
      <c r="F48" s="104">
        <f t="shared" si="21"/>
        <v>0</v>
      </c>
      <c r="G48" s="104">
        <f t="shared" si="21"/>
        <v>0</v>
      </c>
      <c r="H48" s="104">
        <f t="shared" si="21"/>
        <v>0</v>
      </c>
      <c r="I48" s="104">
        <f t="shared" si="21"/>
        <v>0</v>
      </c>
      <c r="J48" s="104">
        <f t="shared" si="21"/>
        <v>0</v>
      </c>
      <c r="K48" s="104">
        <f t="shared" si="21"/>
        <v>0</v>
      </c>
      <c r="L48" s="104">
        <f t="shared" si="21"/>
        <v>0</v>
      </c>
      <c r="M48" s="104">
        <f t="shared" si="21"/>
        <v>0</v>
      </c>
      <c r="N48" s="104">
        <f t="shared" si="15"/>
        <v>12068</v>
      </c>
      <c r="O48" s="303">
        <f t="shared" si="13"/>
        <v>3.5676909341390299</v>
      </c>
      <c r="Q48" s="302" t="s">
        <v>162</v>
      </c>
      <c r="R48" s="307">
        <f t="shared" si="3"/>
        <v>3.1617987946221602</v>
      </c>
      <c r="S48" s="307">
        <f t="shared" si="4"/>
        <v>3.3594503701165799</v>
      </c>
      <c r="T48" s="307">
        <f t="shared" si="5"/>
        <v>4.1273002669523082</v>
      </c>
      <c r="U48" s="307"/>
      <c r="V48" s="307"/>
      <c r="W48" s="307"/>
      <c r="X48" s="307"/>
      <c r="Y48" s="307"/>
      <c r="Z48" s="307"/>
      <c r="AA48" s="307"/>
      <c r="AB48" s="307"/>
      <c r="AC48" s="307"/>
      <c r="AD48" s="307">
        <f t="shared" si="6"/>
        <v>3.5676909341390299</v>
      </c>
      <c r="AE48" s="228"/>
    </row>
    <row r="49" spans="1:44">
      <c r="A49" s="293" t="s">
        <v>51</v>
      </c>
      <c r="B49" s="193">
        <v>3144</v>
      </c>
      <c r="C49" s="193">
        <v>3404</v>
      </c>
      <c r="D49" s="193">
        <v>4559</v>
      </c>
      <c r="E49" s="193"/>
      <c r="F49" s="193"/>
      <c r="G49" s="193"/>
      <c r="H49" s="193"/>
      <c r="I49" s="193"/>
      <c r="J49" s="193"/>
      <c r="K49" s="193"/>
      <c r="L49" s="193"/>
      <c r="M49" s="193"/>
      <c r="N49" s="103">
        <f t="shared" si="15"/>
        <v>11107</v>
      </c>
      <c r="O49" s="77">
        <f t="shared" si="13"/>
        <v>3.2835882669441667</v>
      </c>
      <c r="Q49" s="293" t="s">
        <v>51</v>
      </c>
      <c r="R49" s="308">
        <f t="shared" si="3"/>
        <v>2.9151599443671765</v>
      </c>
      <c r="S49" s="308">
        <f t="shared" si="4"/>
        <v>3.0691274986250234</v>
      </c>
      <c r="T49" s="308">
        <f t="shared" si="5"/>
        <v>3.8151585395449259</v>
      </c>
      <c r="U49" s="308"/>
      <c r="V49" s="308"/>
      <c r="W49" s="308"/>
      <c r="X49" s="308"/>
      <c r="Y49" s="308"/>
      <c r="Z49" s="308"/>
      <c r="AA49" s="308"/>
      <c r="AB49" s="308"/>
      <c r="AC49" s="308"/>
      <c r="AD49" s="308">
        <f t="shared" si="6"/>
        <v>3.2835882669441667</v>
      </c>
      <c r="AE49" s="228"/>
    </row>
    <row r="50" spans="1:44">
      <c r="A50" s="294" t="s">
        <v>59</v>
      </c>
      <c r="B50" s="296">
        <v>266</v>
      </c>
      <c r="C50" s="296">
        <v>322</v>
      </c>
      <c r="D50" s="296">
        <v>373</v>
      </c>
      <c r="E50" s="296"/>
      <c r="F50" s="296"/>
      <c r="G50" s="296"/>
      <c r="H50" s="296"/>
      <c r="I50" s="296"/>
      <c r="J50" s="296"/>
      <c r="K50" s="296"/>
      <c r="L50" s="296"/>
      <c r="M50" s="296"/>
      <c r="N50" s="295">
        <f t="shared" si="15"/>
        <v>961</v>
      </c>
      <c r="O50" s="292">
        <f t="shared" si="13"/>
        <v>0.2841026671948631</v>
      </c>
      <c r="Q50" s="294" t="s">
        <v>59</v>
      </c>
      <c r="R50" s="312">
        <f t="shared" si="3"/>
        <v>0.24663885025498375</v>
      </c>
      <c r="S50" s="312">
        <f t="shared" si="4"/>
        <v>0.29032287149155628</v>
      </c>
      <c r="T50" s="312">
        <f t="shared" si="5"/>
        <v>0.31214172740738261</v>
      </c>
      <c r="U50" s="312"/>
      <c r="V50" s="312"/>
      <c r="W50" s="312"/>
      <c r="X50" s="312"/>
      <c r="Y50" s="312"/>
      <c r="Z50" s="312"/>
      <c r="AA50" s="312"/>
      <c r="AB50" s="312"/>
      <c r="AC50" s="312"/>
      <c r="AD50" s="312">
        <f t="shared" si="6"/>
        <v>0.2841026671948631</v>
      </c>
      <c r="AE50" s="228"/>
    </row>
    <row r="51" spans="1:44">
      <c r="A51" s="302" t="s">
        <v>60</v>
      </c>
      <c r="B51" s="104">
        <v>2625</v>
      </c>
      <c r="C51" s="104">
        <v>2412</v>
      </c>
      <c r="D51" s="104">
        <v>2114</v>
      </c>
      <c r="E51" s="104"/>
      <c r="F51" s="104"/>
      <c r="G51" s="104"/>
      <c r="H51" s="104"/>
      <c r="I51" s="104"/>
      <c r="J51" s="104"/>
      <c r="K51" s="104"/>
      <c r="L51" s="104"/>
      <c r="M51" s="104"/>
      <c r="N51" s="104">
        <f t="shared" si="15"/>
        <v>7151</v>
      </c>
      <c r="O51" s="303">
        <f t="shared" si="13"/>
        <v>2.1140667774302453</v>
      </c>
      <c r="P51" s="113"/>
      <c r="Q51" s="302" t="s">
        <v>60</v>
      </c>
      <c r="R51" s="307">
        <f t="shared" si="3"/>
        <v>2.4339360222531292</v>
      </c>
      <c r="S51" s="307">
        <f t="shared" si="4"/>
        <v>2.1747166647131482</v>
      </c>
      <c r="T51" s="307">
        <f t="shared" si="5"/>
        <v>1.7690820690059166</v>
      </c>
      <c r="U51" s="307"/>
      <c r="V51" s="307"/>
      <c r="W51" s="307"/>
      <c r="X51" s="307"/>
      <c r="Y51" s="307"/>
      <c r="Z51" s="307"/>
      <c r="AA51" s="307"/>
      <c r="AB51" s="307"/>
      <c r="AC51" s="307"/>
      <c r="AD51" s="307">
        <f t="shared" si="6"/>
        <v>2.1140667774302453</v>
      </c>
      <c r="AE51" s="228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</row>
    <row r="52" spans="1:44" s="113" customFormat="1">
      <c r="A52" s="302" t="s">
        <v>53</v>
      </c>
      <c r="B52" s="104">
        <v>1844</v>
      </c>
      <c r="C52" s="104">
        <v>2181</v>
      </c>
      <c r="D52" s="104">
        <v>2537</v>
      </c>
      <c r="E52" s="104"/>
      <c r="F52" s="104"/>
      <c r="G52" s="104"/>
      <c r="H52" s="104"/>
      <c r="I52" s="104"/>
      <c r="J52" s="104"/>
      <c r="K52" s="104"/>
      <c r="L52" s="104"/>
      <c r="M52" s="104"/>
      <c r="N52" s="104">
        <f t="shared" si="15"/>
        <v>6562</v>
      </c>
      <c r="O52" s="303">
        <f t="shared" si="13"/>
        <v>1.9399393362462973</v>
      </c>
      <c r="Q52" s="302" t="s">
        <v>53</v>
      </c>
      <c r="R52" s="307">
        <f t="shared" si="3"/>
        <v>1.7097821047751507</v>
      </c>
      <c r="S52" s="307">
        <f t="shared" si="4"/>
        <v>1.9664415612518145</v>
      </c>
      <c r="T52" s="307">
        <f t="shared" si="5"/>
        <v>2.1230658510255487</v>
      </c>
      <c r="U52" s="307"/>
      <c r="V52" s="307"/>
      <c r="W52" s="307"/>
      <c r="X52" s="307"/>
      <c r="Y52" s="307"/>
      <c r="Z52" s="307"/>
      <c r="AA52" s="307"/>
      <c r="AB52" s="307"/>
      <c r="AC52" s="307"/>
      <c r="AD52" s="307">
        <f t="shared" si="6"/>
        <v>1.9399393362462973</v>
      </c>
      <c r="AE52" s="228"/>
    </row>
    <row r="53" spans="1:44" s="113" customFormat="1">
      <c r="A53" s="302" t="s">
        <v>63</v>
      </c>
      <c r="B53" s="104">
        <v>961</v>
      </c>
      <c r="C53" s="104">
        <v>1031</v>
      </c>
      <c r="D53" s="104">
        <v>1226</v>
      </c>
      <c r="E53" s="104"/>
      <c r="F53" s="104"/>
      <c r="G53" s="104"/>
      <c r="H53" s="104"/>
      <c r="I53" s="104"/>
      <c r="J53" s="104"/>
      <c r="K53" s="104"/>
      <c r="L53" s="104"/>
      <c r="M53" s="104"/>
      <c r="N53" s="104">
        <f t="shared" si="15"/>
        <v>3218</v>
      </c>
      <c r="O53" s="303">
        <f t="shared" si="13"/>
        <v>0.95134483146000981</v>
      </c>
      <c r="Q53" s="302" t="s">
        <v>63</v>
      </c>
      <c r="R53" s="307">
        <f t="shared" si="3"/>
        <v>0.891052387575336</v>
      </c>
      <c r="S53" s="307">
        <f t="shared" si="4"/>
        <v>0.92957416306768492</v>
      </c>
      <c r="T53" s="307">
        <f t="shared" si="5"/>
        <v>1.0259671790923621</v>
      </c>
      <c r="U53" s="307"/>
      <c r="V53" s="307"/>
      <c r="W53" s="307"/>
      <c r="X53" s="307"/>
      <c r="Y53" s="307"/>
      <c r="Z53" s="307"/>
      <c r="AA53" s="307"/>
      <c r="AB53" s="307"/>
      <c r="AC53" s="307"/>
      <c r="AD53" s="307">
        <f t="shared" si="6"/>
        <v>0.95134483146000981</v>
      </c>
      <c r="AE53" s="228"/>
    </row>
    <row r="54" spans="1:44">
      <c r="A54" s="302" t="s">
        <v>161</v>
      </c>
      <c r="B54" s="104">
        <f>SUM(B55:B56)</f>
        <v>694</v>
      </c>
      <c r="C54" s="104">
        <f t="shared" ref="C54:M54" si="22">SUM(C55:C56)</f>
        <v>577</v>
      </c>
      <c r="D54" s="104">
        <f>SUM(D55:D56)</f>
        <v>735</v>
      </c>
      <c r="E54" s="104">
        <f t="shared" si="22"/>
        <v>0</v>
      </c>
      <c r="F54" s="104">
        <f t="shared" si="22"/>
        <v>0</v>
      </c>
      <c r="G54" s="104">
        <f t="shared" si="22"/>
        <v>0</v>
      </c>
      <c r="H54" s="104">
        <f t="shared" si="22"/>
        <v>0</v>
      </c>
      <c r="I54" s="104">
        <f t="shared" si="22"/>
        <v>0</v>
      </c>
      <c r="J54" s="104">
        <f t="shared" si="22"/>
        <v>0</v>
      </c>
      <c r="K54" s="104">
        <f t="shared" si="22"/>
        <v>0</v>
      </c>
      <c r="L54" s="104">
        <f t="shared" si="22"/>
        <v>0</v>
      </c>
      <c r="M54" s="104">
        <f t="shared" si="22"/>
        <v>0</v>
      </c>
      <c r="N54" s="104">
        <f t="shared" si="15"/>
        <v>2006</v>
      </c>
      <c r="O54" s="303">
        <f t="shared" si="13"/>
        <v>0.59303844994057797</v>
      </c>
      <c r="Q54" s="302" t="s">
        <v>161</v>
      </c>
      <c r="R54" s="307">
        <f t="shared" si="3"/>
        <v>0.64348632359758928</v>
      </c>
      <c r="S54" s="307">
        <f t="shared" si="4"/>
        <v>0.52023694674108067</v>
      </c>
      <c r="T54" s="307">
        <f t="shared" si="5"/>
        <v>0.61507820280007031</v>
      </c>
      <c r="U54" s="307"/>
      <c r="V54" s="307"/>
      <c r="W54" s="307"/>
      <c r="X54" s="307"/>
      <c r="Y54" s="307"/>
      <c r="Z54" s="307"/>
      <c r="AA54" s="307"/>
      <c r="AB54" s="307"/>
      <c r="AC54" s="307"/>
      <c r="AD54" s="307">
        <f t="shared" si="6"/>
        <v>0.59303844994057797</v>
      </c>
      <c r="AE54" s="228"/>
    </row>
    <row r="55" spans="1:44">
      <c r="A55" s="293" t="s">
        <v>49</v>
      </c>
      <c r="B55" s="193">
        <v>566</v>
      </c>
      <c r="C55" s="193">
        <v>408</v>
      </c>
      <c r="D55" s="193">
        <v>449</v>
      </c>
      <c r="E55" s="193"/>
      <c r="F55" s="193"/>
      <c r="G55" s="193"/>
      <c r="H55" s="193"/>
      <c r="I55" s="193"/>
      <c r="J55" s="193"/>
      <c r="K55" s="193"/>
      <c r="L55" s="193"/>
      <c r="M55" s="193"/>
      <c r="N55" s="103">
        <f>SUM(B55:M55)</f>
        <v>1423</v>
      </c>
      <c r="O55" s="77">
        <f t="shared" si="13"/>
        <v>0.4206848027245475</v>
      </c>
      <c r="Q55" s="293" t="s">
        <v>49</v>
      </c>
      <c r="R55" s="308">
        <f t="shared" si="3"/>
        <v>0.52480296708391283</v>
      </c>
      <c r="S55" s="308">
        <f t="shared" si="4"/>
        <v>0.36786252039923906</v>
      </c>
      <c r="T55" s="308">
        <f t="shared" si="5"/>
        <v>0.37574165041800212</v>
      </c>
      <c r="U55" s="308"/>
      <c r="V55" s="308"/>
      <c r="W55" s="308"/>
      <c r="X55" s="308"/>
      <c r="Y55" s="308"/>
      <c r="Z55" s="308"/>
      <c r="AA55" s="308"/>
      <c r="AB55" s="308"/>
      <c r="AC55" s="308"/>
      <c r="AD55" s="308">
        <f t="shared" si="6"/>
        <v>0.4206848027245475</v>
      </c>
      <c r="AE55" s="228"/>
    </row>
    <row r="56" spans="1:44">
      <c r="A56" s="294" t="s">
        <v>94</v>
      </c>
      <c r="B56" s="296">
        <v>128</v>
      </c>
      <c r="C56" s="296">
        <v>169</v>
      </c>
      <c r="D56" s="296">
        <v>286</v>
      </c>
      <c r="E56" s="296"/>
      <c r="F56" s="296"/>
      <c r="G56" s="296"/>
      <c r="H56" s="296"/>
      <c r="I56" s="296"/>
      <c r="J56" s="296"/>
      <c r="K56" s="296"/>
      <c r="L56" s="296"/>
      <c r="M56" s="296"/>
      <c r="N56" s="295">
        <f>SUM(B56:M56)</f>
        <v>583</v>
      </c>
      <c r="O56" s="292">
        <f t="shared" si="13"/>
        <v>0.17235364721603036</v>
      </c>
      <c r="Q56" s="294" t="s">
        <v>94</v>
      </c>
      <c r="R56" s="312">
        <f t="shared" si="3"/>
        <v>0.1186833565136764</v>
      </c>
      <c r="S56" s="312">
        <f t="shared" si="4"/>
        <v>0.15237442634184165</v>
      </c>
      <c r="T56" s="312">
        <f t="shared" si="5"/>
        <v>0.23933655238206819</v>
      </c>
      <c r="U56" s="312"/>
      <c r="V56" s="312"/>
      <c r="W56" s="312"/>
      <c r="X56" s="312"/>
      <c r="Y56" s="312"/>
      <c r="Z56" s="312"/>
      <c r="AA56" s="312"/>
      <c r="AB56" s="312"/>
      <c r="AC56" s="312"/>
      <c r="AD56" s="312">
        <f t="shared" si="6"/>
        <v>0.17235364721603036</v>
      </c>
      <c r="AE56" s="228"/>
    </row>
    <row r="57" spans="1:44" s="113" customFormat="1">
      <c r="A57" s="304" t="s">
        <v>50</v>
      </c>
      <c r="B57" s="305">
        <v>807</v>
      </c>
      <c r="C57" s="305">
        <v>941</v>
      </c>
      <c r="D57" s="305">
        <v>966</v>
      </c>
      <c r="E57" s="305"/>
      <c r="F57" s="305"/>
      <c r="G57" s="305"/>
      <c r="H57" s="305"/>
      <c r="I57" s="305"/>
      <c r="J57" s="305"/>
      <c r="K57" s="305"/>
      <c r="L57" s="305"/>
      <c r="M57" s="305"/>
      <c r="N57" s="305">
        <f t="shared" si="15"/>
        <v>2714</v>
      </c>
      <c r="O57" s="306">
        <f t="shared" si="13"/>
        <v>0.80234613815489941</v>
      </c>
      <c r="P57" s="253"/>
      <c r="Q57" s="304" t="s">
        <v>50</v>
      </c>
      <c r="R57" s="307">
        <f t="shared" si="3"/>
        <v>0.74826147426981926</v>
      </c>
      <c r="S57" s="307">
        <f t="shared" si="4"/>
        <v>0.84842801886197039</v>
      </c>
      <c r="T57" s="307">
        <f t="shared" si="5"/>
        <v>0.80838849510866373</v>
      </c>
      <c r="U57" s="307"/>
      <c r="V57" s="307"/>
      <c r="W57" s="307"/>
      <c r="X57" s="307"/>
      <c r="Y57" s="307"/>
      <c r="Z57" s="307"/>
      <c r="AA57" s="307"/>
      <c r="AB57" s="307"/>
      <c r="AC57" s="307"/>
      <c r="AD57" s="307">
        <f t="shared" si="6"/>
        <v>0.80234613815489941</v>
      </c>
      <c r="AE57" s="228"/>
    </row>
    <row r="58" spans="1:44" s="113" customFormat="1">
      <c r="A58" s="302" t="s">
        <v>163</v>
      </c>
      <c r="B58" s="104">
        <v>1459</v>
      </c>
      <c r="C58" s="104">
        <v>1585</v>
      </c>
      <c r="D58" s="104">
        <v>1504</v>
      </c>
      <c r="E58" s="104"/>
      <c r="F58" s="104"/>
      <c r="G58" s="104"/>
      <c r="H58" s="104"/>
      <c r="I58" s="104"/>
      <c r="J58" s="104"/>
      <c r="K58" s="104"/>
      <c r="L58" s="104"/>
      <c r="M58" s="104"/>
      <c r="N58" s="104">
        <f>SUM(B58:M58)</f>
        <v>4548</v>
      </c>
      <c r="O58" s="303">
        <f t="shared" si="13"/>
        <v>1.3445358276818287</v>
      </c>
      <c r="Q58" s="302" t="s">
        <v>163</v>
      </c>
      <c r="R58" s="307">
        <f t="shared" si="3"/>
        <v>1.3528048215113584</v>
      </c>
      <c r="S58" s="307">
        <f t="shared" si="4"/>
        <v>1.4290737618450831</v>
      </c>
      <c r="T58" s="307">
        <f t="shared" si="5"/>
        <v>1.2586090027364705</v>
      </c>
      <c r="U58" s="307"/>
      <c r="V58" s="307"/>
      <c r="W58" s="307"/>
      <c r="X58" s="307"/>
      <c r="Y58" s="307"/>
      <c r="Z58" s="307"/>
      <c r="AA58" s="307"/>
      <c r="AB58" s="307"/>
      <c r="AC58" s="307"/>
      <c r="AD58" s="307">
        <f t="shared" si="6"/>
        <v>1.3445358276818287</v>
      </c>
      <c r="AE58" s="228"/>
      <c r="AF58" s="253"/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</row>
    <row r="59" spans="1:44" s="113" customFormat="1">
      <c r="A59" s="304" t="s">
        <v>46</v>
      </c>
      <c r="B59" s="305">
        <v>576</v>
      </c>
      <c r="C59" s="305">
        <v>720</v>
      </c>
      <c r="D59" s="305">
        <v>609</v>
      </c>
      <c r="E59" s="305"/>
      <c r="F59" s="305"/>
      <c r="G59" s="305"/>
      <c r="H59" s="305"/>
      <c r="I59" s="305"/>
      <c r="J59" s="305"/>
      <c r="K59" s="305"/>
      <c r="L59" s="305"/>
      <c r="M59" s="305"/>
      <c r="N59" s="305">
        <f>SUM(B59:M59)</f>
        <v>1905</v>
      </c>
      <c r="O59" s="306">
        <f t="shared" si="13"/>
        <v>0.56317958481395858</v>
      </c>
      <c r="P59" s="253"/>
      <c r="Q59" s="304" t="s">
        <v>46</v>
      </c>
      <c r="R59" s="307">
        <f t="shared" si="3"/>
        <v>0.53407510431154381</v>
      </c>
      <c r="S59" s="307">
        <f t="shared" si="4"/>
        <v>0.64916915364571592</v>
      </c>
      <c r="T59" s="307">
        <f t="shared" si="5"/>
        <v>0.50963622517720109</v>
      </c>
      <c r="U59" s="307"/>
      <c r="V59" s="307"/>
      <c r="W59" s="307"/>
      <c r="X59" s="307"/>
      <c r="Y59" s="307"/>
      <c r="Z59" s="307"/>
      <c r="AA59" s="307"/>
      <c r="AB59" s="307"/>
      <c r="AC59" s="307"/>
      <c r="AD59" s="307">
        <f t="shared" si="6"/>
        <v>0.56317958481395858</v>
      </c>
      <c r="AE59" s="228"/>
    </row>
    <row r="60" spans="1:44" s="113" customFormat="1">
      <c r="A60" s="304" t="s">
        <v>164</v>
      </c>
      <c r="B60" s="305">
        <v>32</v>
      </c>
      <c r="C60" s="305">
        <v>279</v>
      </c>
      <c r="D60" s="305">
        <v>1056</v>
      </c>
      <c r="E60" s="305"/>
      <c r="F60" s="305"/>
      <c r="G60" s="305"/>
      <c r="H60" s="305"/>
      <c r="I60" s="305"/>
      <c r="J60" s="305"/>
      <c r="K60" s="305"/>
      <c r="L60" s="305"/>
      <c r="M60" s="305"/>
      <c r="N60" s="305">
        <f>SUM(B60:M60)</f>
        <v>1367</v>
      </c>
      <c r="O60" s="306">
        <f t="shared" si="13"/>
        <v>0.4041293923573131</v>
      </c>
      <c r="P60" s="253"/>
      <c r="Q60" s="304" t="s">
        <v>164</v>
      </c>
      <c r="R60" s="307">
        <f t="shared" si="3"/>
        <v>2.9670839128419099E-2</v>
      </c>
      <c r="S60" s="307">
        <f t="shared" si="4"/>
        <v>0.25155304703771492</v>
      </c>
      <c r="T60" s="307">
        <f t="shared" si="5"/>
        <v>0.88370419341071327</v>
      </c>
      <c r="U60" s="307"/>
      <c r="V60" s="307"/>
      <c r="W60" s="307"/>
      <c r="X60" s="307"/>
      <c r="Y60" s="307"/>
      <c r="Z60" s="307"/>
      <c r="AA60" s="307"/>
      <c r="AB60" s="307"/>
      <c r="AC60" s="307"/>
      <c r="AD60" s="307">
        <f t="shared" si="6"/>
        <v>0.4041293923573131</v>
      </c>
      <c r="AE60" s="228"/>
    </row>
    <row r="61" spans="1:44" s="253" customFormat="1">
      <c r="A61" s="304" t="s">
        <v>52</v>
      </c>
      <c r="B61" s="305">
        <v>93</v>
      </c>
      <c r="C61" s="305">
        <v>196</v>
      </c>
      <c r="D61" s="305">
        <v>203</v>
      </c>
      <c r="E61" s="305"/>
      <c r="F61" s="305"/>
      <c r="G61" s="305"/>
      <c r="H61" s="305"/>
      <c r="I61" s="305"/>
      <c r="J61" s="305"/>
      <c r="K61" s="305"/>
      <c r="L61" s="305"/>
      <c r="M61" s="305"/>
      <c r="N61" s="305">
        <f>SUM(B61:M61)</f>
        <v>492</v>
      </c>
      <c r="O61" s="306">
        <f t="shared" si="13"/>
        <v>0.14545110536927433</v>
      </c>
      <c r="P61" s="113"/>
      <c r="Q61" s="304" t="s">
        <v>52</v>
      </c>
      <c r="R61" s="307">
        <f t="shared" si="3"/>
        <v>8.6230876216968011E-2</v>
      </c>
      <c r="S61" s="307">
        <f t="shared" si="4"/>
        <v>0.17671826960355602</v>
      </c>
      <c r="T61" s="307">
        <f t="shared" si="5"/>
        <v>0.1698787417257337</v>
      </c>
      <c r="U61" s="307"/>
      <c r="V61" s="307"/>
      <c r="W61" s="307"/>
      <c r="X61" s="307"/>
      <c r="Y61" s="307"/>
      <c r="Z61" s="307"/>
      <c r="AA61" s="307"/>
      <c r="AB61" s="307"/>
      <c r="AC61" s="307"/>
      <c r="AD61" s="307">
        <f t="shared" si="6"/>
        <v>0.14545110536927433</v>
      </c>
      <c r="AE61" s="254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</row>
    <row r="62" spans="1:44" s="113" customFormat="1">
      <c r="A62" s="304" t="s">
        <v>109</v>
      </c>
      <c r="B62" s="305">
        <v>159</v>
      </c>
      <c r="C62" s="305">
        <v>173</v>
      </c>
      <c r="D62" s="305">
        <v>156</v>
      </c>
      <c r="E62" s="305"/>
      <c r="F62" s="305"/>
      <c r="G62" s="305"/>
      <c r="H62" s="305"/>
      <c r="I62" s="305"/>
      <c r="J62" s="305"/>
      <c r="K62" s="305"/>
      <c r="L62" s="305"/>
      <c r="M62" s="305"/>
      <c r="N62" s="305">
        <f>SUM(B62:M62)</f>
        <v>488</v>
      </c>
      <c r="O62" s="306">
        <f t="shared" si="13"/>
        <v>0.14426857605732904</v>
      </c>
      <c r="P62" s="253"/>
      <c r="Q62" s="304" t="s">
        <v>109</v>
      </c>
      <c r="R62" s="307">
        <f t="shared" si="3"/>
        <v>0.1474269819193324</v>
      </c>
      <c r="S62" s="307">
        <f t="shared" si="4"/>
        <v>0.1559809216398734</v>
      </c>
      <c r="T62" s="307">
        <f t="shared" si="5"/>
        <v>0.13054721039021899</v>
      </c>
      <c r="U62" s="307"/>
      <c r="V62" s="307"/>
      <c r="W62" s="307"/>
      <c r="X62" s="307"/>
      <c r="Y62" s="307"/>
      <c r="Z62" s="307"/>
      <c r="AA62" s="307"/>
      <c r="AB62" s="307"/>
      <c r="AC62" s="307"/>
      <c r="AD62" s="307">
        <f t="shared" si="6"/>
        <v>0.14426857605732904</v>
      </c>
      <c r="AE62" s="228"/>
    </row>
    <row r="63" spans="1:44" s="253" customFormat="1">
      <c r="A63" s="304" t="s">
        <v>165</v>
      </c>
      <c r="B63" s="305">
        <v>64</v>
      </c>
      <c r="C63" s="305">
        <v>61</v>
      </c>
      <c r="D63" s="305">
        <v>94</v>
      </c>
      <c r="E63" s="305"/>
      <c r="F63" s="305"/>
      <c r="G63" s="305"/>
      <c r="H63" s="305"/>
      <c r="I63" s="305"/>
      <c r="J63" s="305"/>
      <c r="K63" s="305"/>
      <c r="L63" s="305"/>
      <c r="M63" s="305"/>
      <c r="N63" s="305">
        <f t="shared" si="15"/>
        <v>219</v>
      </c>
      <c r="O63" s="306">
        <f t="shared" si="13"/>
        <v>6.4743479829006259E-2</v>
      </c>
      <c r="P63" s="113"/>
      <c r="Q63" s="304" t="s">
        <v>165</v>
      </c>
      <c r="R63" s="316">
        <f t="shared" si="3"/>
        <v>5.9341678256838198E-2</v>
      </c>
      <c r="S63" s="316">
        <f t="shared" si="4"/>
        <v>5.4999053294984265E-2</v>
      </c>
      <c r="T63" s="316">
        <f t="shared" si="5"/>
        <v>7.8663062671029405E-2</v>
      </c>
      <c r="U63" s="316"/>
      <c r="V63" s="316"/>
      <c r="W63" s="316"/>
      <c r="X63" s="316"/>
      <c r="Y63" s="316"/>
      <c r="Z63" s="316"/>
      <c r="AA63" s="316"/>
      <c r="AB63" s="316"/>
      <c r="AC63" s="316"/>
      <c r="AD63" s="316">
        <f t="shared" si="6"/>
        <v>6.4743479829006259E-2</v>
      </c>
      <c r="AE63" s="254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</row>
    <row r="64" spans="1:44" s="253" customFormat="1">
      <c r="A64" s="304" t="s">
        <v>104</v>
      </c>
      <c r="B64" s="305">
        <f t="shared" ref="B64:M64" si="23">B70-B63-B34-B26</f>
        <v>680</v>
      </c>
      <c r="C64" s="305">
        <f t="shared" si="23"/>
        <v>720</v>
      </c>
      <c r="D64" s="305">
        <f t="shared" si="23"/>
        <v>721</v>
      </c>
      <c r="E64" s="305">
        <f t="shared" si="23"/>
        <v>0</v>
      </c>
      <c r="F64" s="305">
        <f t="shared" si="23"/>
        <v>0</v>
      </c>
      <c r="G64" s="305">
        <f t="shared" si="23"/>
        <v>0</v>
      </c>
      <c r="H64" s="305">
        <f t="shared" si="23"/>
        <v>0</v>
      </c>
      <c r="I64" s="305">
        <f t="shared" si="23"/>
        <v>0</v>
      </c>
      <c r="J64" s="305">
        <f t="shared" si="23"/>
        <v>0</v>
      </c>
      <c r="K64" s="305">
        <f t="shared" si="23"/>
        <v>0</v>
      </c>
      <c r="L64" s="305">
        <f t="shared" si="23"/>
        <v>0</v>
      </c>
      <c r="M64" s="305">
        <f t="shared" si="23"/>
        <v>0</v>
      </c>
      <c r="N64" s="305">
        <f t="shared" si="15"/>
        <v>2121</v>
      </c>
      <c r="O64" s="306">
        <f t="shared" si="13"/>
        <v>0.62703616765900583</v>
      </c>
      <c r="P64" s="113"/>
      <c r="Q64" s="304" t="s">
        <v>104</v>
      </c>
      <c r="R64" s="316">
        <f t="shared" si="3"/>
        <v>0.63050533147890586</v>
      </c>
      <c r="S64" s="316">
        <f t="shared" si="4"/>
        <v>0.64916915364571592</v>
      </c>
      <c r="T64" s="316">
        <f t="shared" si="5"/>
        <v>0.60336242750864033</v>
      </c>
      <c r="U64" s="316"/>
      <c r="V64" s="316"/>
      <c r="W64" s="316"/>
      <c r="X64" s="316"/>
      <c r="Y64" s="316"/>
      <c r="Z64" s="316"/>
      <c r="AA64" s="316"/>
      <c r="AB64" s="316"/>
      <c r="AC64" s="316"/>
      <c r="AD64" s="316">
        <f t="shared" si="6"/>
        <v>0.62703616765900583</v>
      </c>
      <c r="AE64" s="254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</row>
    <row r="65" spans="1:44" s="113" customFormat="1">
      <c r="A65" s="116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8"/>
      <c r="Q65" s="116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228"/>
    </row>
    <row r="66" spans="1:44" s="113" customFormat="1">
      <c r="A66" s="120" t="s">
        <v>64</v>
      </c>
      <c r="B66" s="114">
        <f t="shared" ref="B66:M66" si="24">B17+B27+B35+B45+B42+B48+B38+B54+B41+B51+B52+B53+B57+B59+B58+B61+B62+B60+B63+B64</f>
        <v>107850</v>
      </c>
      <c r="C66" s="114">
        <f t="shared" si="24"/>
        <v>110911</v>
      </c>
      <c r="D66" s="114">
        <f t="shared" si="24"/>
        <v>119497</v>
      </c>
      <c r="E66" s="114">
        <f t="shared" si="24"/>
        <v>0</v>
      </c>
      <c r="F66" s="114">
        <f t="shared" si="24"/>
        <v>0</v>
      </c>
      <c r="G66" s="114">
        <f t="shared" si="24"/>
        <v>0</v>
      </c>
      <c r="H66" s="114">
        <f t="shared" si="24"/>
        <v>0</v>
      </c>
      <c r="I66" s="114">
        <f t="shared" si="24"/>
        <v>0</v>
      </c>
      <c r="J66" s="114">
        <f t="shared" si="24"/>
        <v>0</v>
      </c>
      <c r="K66" s="114">
        <f t="shared" si="24"/>
        <v>0</v>
      </c>
      <c r="L66" s="114">
        <f t="shared" si="24"/>
        <v>0</v>
      </c>
      <c r="M66" s="114">
        <f t="shared" si="24"/>
        <v>0</v>
      </c>
      <c r="N66" s="114">
        <f>SUM(B66:M66)</f>
        <v>338258</v>
      </c>
      <c r="Q66" s="120" t="s">
        <v>64</v>
      </c>
      <c r="R66" s="115">
        <f t="shared" ref="R66:AD66" si="25">B66/B$66*100</f>
        <v>100</v>
      </c>
      <c r="S66" s="115">
        <f t="shared" si="25"/>
        <v>100</v>
      </c>
      <c r="T66" s="115">
        <f t="shared" si="25"/>
        <v>100</v>
      </c>
      <c r="U66" s="115" t="e">
        <f t="shared" si="25"/>
        <v>#DIV/0!</v>
      </c>
      <c r="V66" s="115" t="e">
        <f t="shared" si="25"/>
        <v>#DIV/0!</v>
      </c>
      <c r="W66" s="115" t="e">
        <f t="shared" si="25"/>
        <v>#DIV/0!</v>
      </c>
      <c r="X66" s="115" t="e">
        <f t="shared" si="25"/>
        <v>#DIV/0!</v>
      </c>
      <c r="Y66" s="115" t="e">
        <f t="shared" si="25"/>
        <v>#DIV/0!</v>
      </c>
      <c r="Z66" s="115" t="e">
        <f t="shared" si="25"/>
        <v>#DIV/0!</v>
      </c>
      <c r="AA66" s="115" t="e">
        <f t="shared" si="25"/>
        <v>#DIV/0!</v>
      </c>
      <c r="AB66" s="115" t="e">
        <f t="shared" si="25"/>
        <v>#DIV/0!</v>
      </c>
      <c r="AC66" s="115" t="e">
        <f t="shared" si="25"/>
        <v>#DIV/0!</v>
      </c>
      <c r="AD66" s="115">
        <f t="shared" si="25"/>
        <v>100</v>
      </c>
      <c r="AE66" s="228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</row>
    <row r="67" spans="1:44" s="113" customFormat="1">
      <c r="A67" s="121" t="s">
        <v>178</v>
      </c>
      <c r="B67" s="122"/>
      <c r="C67" s="123"/>
      <c r="D67" s="122"/>
      <c r="E67" s="123"/>
      <c r="F67" s="123"/>
      <c r="G67" s="122"/>
      <c r="H67" s="123"/>
      <c r="I67" s="122"/>
      <c r="J67" s="123"/>
      <c r="K67" s="123"/>
      <c r="L67" s="124"/>
      <c r="M67" s="124"/>
      <c r="N67" s="124"/>
      <c r="O67" s="124"/>
      <c r="P67" s="124"/>
      <c r="Q67" s="121" t="s">
        <v>111</v>
      </c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228"/>
    </row>
    <row r="68" spans="1:44" s="124" customFormat="1">
      <c r="A68" s="223" t="s">
        <v>173</v>
      </c>
      <c r="B68" s="249"/>
      <c r="C68" s="249"/>
      <c r="D68" s="249"/>
      <c r="E68" s="249"/>
      <c r="F68" s="249"/>
      <c r="G68" s="249"/>
      <c r="H68" s="249"/>
      <c r="I68" s="249"/>
      <c r="J68" s="112"/>
      <c r="K68" s="112"/>
      <c r="L68" s="112"/>
      <c r="M68" s="125"/>
      <c r="N68" s="125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s="113" customFormat="1" hidden="1">
      <c r="A69" s="78" t="s">
        <v>99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6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hidden="1">
      <c r="A70" s="111" t="s">
        <v>171</v>
      </c>
      <c r="B70" s="278">
        <v>865</v>
      </c>
      <c r="C70" s="278">
        <v>935</v>
      </c>
      <c r="D70" s="278">
        <v>976</v>
      </c>
      <c r="E70" s="111"/>
      <c r="F70" s="278"/>
      <c r="G70" s="278"/>
      <c r="H70" s="278"/>
      <c r="I70" s="278"/>
      <c r="J70" s="278"/>
      <c r="K70" s="278"/>
      <c r="L70" s="278"/>
      <c r="M70" s="278"/>
      <c r="N70" s="127">
        <f t="shared" ref="N70" si="26">SUM(B70:M70)</f>
        <v>2776</v>
      </c>
    </row>
    <row r="71" spans="1:44" ht="15.75" hidden="1" customHeight="1"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</row>
    <row r="72" spans="1:44" hidden="1">
      <c r="A72" s="11" t="s">
        <v>125</v>
      </c>
      <c r="B72" s="11">
        <f t="shared" ref="B72:M72" si="27">B73-B74</f>
        <v>7574</v>
      </c>
      <c r="C72" s="11">
        <f t="shared" si="27"/>
        <v>5900</v>
      </c>
      <c r="D72" s="11">
        <f t="shared" si="27"/>
        <v>7430</v>
      </c>
      <c r="E72" s="11">
        <f t="shared" si="27"/>
        <v>0</v>
      </c>
      <c r="F72" s="11">
        <f t="shared" si="27"/>
        <v>0</v>
      </c>
      <c r="G72" s="11">
        <f t="shared" si="27"/>
        <v>0</v>
      </c>
      <c r="H72" s="11">
        <f t="shared" si="27"/>
        <v>0</v>
      </c>
      <c r="I72" s="11">
        <f t="shared" si="27"/>
        <v>0</v>
      </c>
      <c r="J72" s="11">
        <f t="shared" si="27"/>
        <v>0</v>
      </c>
      <c r="K72" s="11">
        <f>K73-K74</f>
        <v>0</v>
      </c>
      <c r="L72" s="11">
        <f t="shared" si="27"/>
        <v>0</v>
      </c>
      <c r="M72" s="11">
        <f t="shared" si="27"/>
        <v>0</v>
      </c>
      <c r="N72" s="105">
        <f>SUM(B72:M72)</f>
        <v>20904</v>
      </c>
    </row>
    <row r="73" spans="1:44" hidden="1">
      <c r="A73" s="111" t="s">
        <v>61</v>
      </c>
      <c r="B73" s="278">
        <v>7870</v>
      </c>
      <c r="C73" s="278">
        <v>6282</v>
      </c>
      <c r="D73" s="278">
        <v>7823</v>
      </c>
      <c r="E73" s="111"/>
      <c r="F73" s="278"/>
      <c r="G73" s="278"/>
      <c r="H73" s="278"/>
      <c r="I73" s="278"/>
      <c r="J73" s="278"/>
      <c r="K73" s="278"/>
      <c r="L73" s="278"/>
      <c r="M73" s="278"/>
      <c r="N73" s="127">
        <f t="shared" ref="N73:N74" si="28">SUM(B73:M73)</f>
        <v>21975</v>
      </c>
    </row>
    <row r="74" spans="1:44" hidden="1">
      <c r="A74" s="128" t="s">
        <v>116</v>
      </c>
      <c r="B74" s="128">
        <v>296</v>
      </c>
      <c r="C74" s="128">
        <v>382</v>
      </c>
      <c r="D74" s="128">
        <v>393</v>
      </c>
      <c r="E74" s="128"/>
      <c r="F74" s="128"/>
      <c r="G74" s="128"/>
      <c r="H74" s="128"/>
      <c r="I74" s="128"/>
      <c r="J74" s="128"/>
      <c r="K74" s="128"/>
      <c r="L74" s="128"/>
      <c r="M74" s="128"/>
      <c r="N74" s="129">
        <f t="shared" si="28"/>
        <v>1071</v>
      </c>
    </row>
    <row r="75" spans="1:44" hidden="1"/>
    <row r="76" spans="1:44" hidden="1">
      <c r="A76" s="11" t="s">
        <v>167</v>
      </c>
      <c r="B76" s="11">
        <f t="shared" ref="B76:J76" si="29">B77-B78</f>
        <v>3460</v>
      </c>
      <c r="C76" s="11">
        <f t="shared" si="29"/>
        <v>4732</v>
      </c>
      <c r="D76" s="11">
        <f t="shared" si="29"/>
        <v>7038</v>
      </c>
      <c r="E76" s="11">
        <f t="shared" si="29"/>
        <v>0</v>
      </c>
      <c r="F76" s="11">
        <f t="shared" si="29"/>
        <v>0</v>
      </c>
      <c r="G76" s="11">
        <f t="shared" si="29"/>
        <v>0</v>
      </c>
      <c r="H76" s="11">
        <f t="shared" si="29"/>
        <v>0</v>
      </c>
      <c r="I76" s="11">
        <f t="shared" si="29"/>
        <v>0</v>
      </c>
      <c r="J76" s="11">
        <f t="shared" si="29"/>
        <v>0</v>
      </c>
      <c r="K76" s="11">
        <f>K77-K78</f>
        <v>0</v>
      </c>
      <c r="L76" s="11">
        <f t="shared" ref="L76:M76" si="30">L77-L78</f>
        <v>0</v>
      </c>
      <c r="M76" s="11">
        <f t="shared" si="30"/>
        <v>0</v>
      </c>
      <c r="N76" s="105">
        <f>SUM(B76:M76)</f>
        <v>15230</v>
      </c>
    </row>
    <row r="77" spans="1:44" hidden="1">
      <c r="A77" s="111" t="s">
        <v>44</v>
      </c>
      <c r="B77" s="278">
        <v>3843</v>
      </c>
      <c r="C77" s="278">
        <v>5197</v>
      </c>
      <c r="D77" s="278">
        <v>7696</v>
      </c>
      <c r="E77" s="111"/>
      <c r="F77" s="278"/>
      <c r="G77" s="278"/>
      <c r="H77" s="278"/>
      <c r="I77" s="278"/>
      <c r="J77" s="278"/>
      <c r="K77" s="278"/>
      <c r="L77" s="278"/>
      <c r="M77" s="278"/>
      <c r="N77" s="127">
        <f t="shared" ref="N77:N78" si="31">SUM(B77:M77)</f>
        <v>16736</v>
      </c>
    </row>
    <row r="78" spans="1:44" hidden="1">
      <c r="A78" s="128" t="s">
        <v>158</v>
      </c>
      <c r="B78" s="343">
        <v>383</v>
      </c>
      <c r="C78" s="343">
        <v>465</v>
      </c>
      <c r="D78" s="343">
        <v>658</v>
      </c>
      <c r="E78" s="343"/>
      <c r="F78" s="343"/>
      <c r="G78" s="343"/>
      <c r="H78" s="343"/>
      <c r="I78" s="343"/>
      <c r="J78" s="343"/>
      <c r="K78" s="343"/>
      <c r="L78" s="343"/>
      <c r="M78" s="343"/>
      <c r="N78" s="129">
        <f t="shared" si="31"/>
        <v>1506</v>
      </c>
    </row>
    <row r="79" spans="1:44" hidden="1"/>
    <row r="80" spans="1:44" hidden="1">
      <c r="A80" s="128" t="s">
        <v>157</v>
      </c>
      <c r="B80" s="99"/>
      <c r="C80" s="99"/>
      <c r="D80" s="99"/>
      <c r="E80" s="99"/>
      <c r="F80" s="99"/>
      <c r="G80" s="99"/>
      <c r="H80" s="99"/>
    </row>
    <row r="81" spans="1:1" hidden="1">
      <c r="A81" s="111" t="s">
        <v>127</v>
      </c>
    </row>
    <row r="82" spans="1:1" hidden="1"/>
  </sheetData>
  <mergeCells count="4">
    <mergeCell ref="Q11:X11"/>
    <mergeCell ref="A12:G12"/>
    <mergeCell ref="Q12:X12"/>
    <mergeCell ref="A14:F14"/>
  </mergeCells>
  <pageMargins left="0.70866141732283472" right="0.70866141732283472" top="0.27559055118110237" bottom="0.43307086614173229" header="0.15748031496062992" footer="0.19685039370078741"/>
  <pageSetup paperSize="9" scale="68" orientation="landscape" r:id="rId1"/>
  <headerFooter>
    <oddFooter>&amp;L&amp;"Trebuchet MS,Grassetto"&amp;14ANFIA - Studi e statistiche</oddFooter>
  </headerFooter>
  <colBreaks count="1" manualBreakCount="1">
    <brk id="16" max="1048575" man="1"/>
  </colBreaks>
  <ignoredErrors>
    <ignoredError sqref="B45:C45 B48:C48 B54:C54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54DB-3076-42DC-9EC2-744FCBD80AEE}">
  <dimension ref="A1:AR82"/>
  <sheetViews>
    <sheetView showGridLines="0" showZeros="0" topLeftCell="A2" zoomScaleNormal="100" workbookViewId="0">
      <selection activeCell="A2" sqref="A2"/>
    </sheetView>
  </sheetViews>
  <sheetFormatPr defaultColWidth="9.28515625" defaultRowHeight="15"/>
  <cols>
    <col min="1" max="1" width="24.42578125" style="11" customWidth="1"/>
    <col min="2" max="13" width="10.42578125" style="11" customWidth="1"/>
    <col min="14" max="14" width="11.42578125" style="11" customWidth="1"/>
    <col min="15" max="15" width="6.7109375" style="11" customWidth="1"/>
    <col min="16" max="16" width="3.42578125" style="11" customWidth="1"/>
    <col min="17" max="17" width="23.28515625" style="11" customWidth="1"/>
    <col min="18" max="29" width="9.85546875" style="11" customWidth="1"/>
    <col min="30" max="30" width="7.28515625" style="11" customWidth="1"/>
    <col min="31" max="31" width="9.28515625" style="11" customWidth="1"/>
    <col min="32" max="32" width="9.28515625" style="11" hidden="1" customWidth="1"/>
    <col min="33" max="16384" width="9.28515625" style="11"/>
  </cols>
  <sheetData>
    <row r="1" spans="1:30" ht="3" hidden="1" customHeight="1"/>
    <row r="2" spans="1:30" ht="3" customHeight="1"/>
    <row r="3" spans="1:30" ht="3" customHeight="1"/>
    <row r="4" spans="1:30" ht="3" customHeight="1"/>
    <row r="5" spans="1:30" ht="3" customHeight="1"/>
    <row r="6" spans="1:30" ht="3" customHeight="1"/>
    <row r="7" spans="1:30" ht="3" customHeight="1"/>
    <row r="8" spans="1:30" ht="3" customHeight="1"/>
    <row r="9" spans="1:30">
      <c r="B9"/>
      <c r="C9"/>
      <c r="D9"/>
      <c r="E9"/>
      <c r="F9"/>
      <c r="G9"/>
      <c r="H9" s="100"/>
    </row>
    <row r="11" spans="1:30" s="81" customFormat="1" ht="18">
      <c r="A11" s="167" t="s">
        <v>168</v>
      </c>
      <c r="B11" s="283"/>
      <c r="C11" s="283"/>
      <c r="D11" s="283"/>
      <c r="E11" s="283"/>
      <c r="F11" s="283"/>
      <c r="G11" s="283"/>
      <c r="H11" s="94"/>
      <c r="I11" s="94"/>
      <c r="J11" s="94"/>
      <c r="K11" s="94"/>
      <c r="P11" s="81" t="s">
        <v>110</v>
      </c>
      <c r="Q11" s="390" t="s">
        <v>168</v>
      </c>
      <c r="R11" s="391"/>
      <c r="S11" s="391"/>
      <c r="T11" s="391"/>
      <c r="U11" s="391"/>
      <c r="V11" s="391"/>
      <c r="W11" s="391"/>
      <c r="X11" s="391"/>
      <c r="Y11" s="80"/>
      <c r="Z11" s="80"/>
      <c r="AA11" s="80"/>
      <c r="AD11" s="82"/>
    </row>
    <row r="12" spans="1:30" s="81" customFormat="1" ht="18">
      <c r="A12" s="392" t="s">
        <v>169</v>
      </c>
      <c r="B12" s="391"/>
      <c r="C12" s="391"/>
      <c r="D12" s="391"/>
      <c r="E12" s="391"/>
      <c r="F12" s="391"/>
      <c r="G12" s="391"/>
      <c r="H12" s="80"/>
      <c r="I12" s="80"/>
      <c r="J12" s="80"/>
      <c r="K12" s="80"/>
      <c r="Q12" s="392" t="s">
        <v>169</v>
      </c>
      <c r="R12" s="391"/>
      <c r="S12" s="391"/>
      <c r="T12" s="391"/>
      <c r="U12" s="391"/>
      <c r="V12" s="391"/>
      <c r="W12" s="391"/>
      <c r="X12" s="391"/>
      <c r="Y12" s="80"/>
      <c r="Z12" s="80"/>
      <c r="AA12" s="80"/>
    </row>
    <row r="13" spans="1:30" s="9" customFormat="1">
      <c r="A13" s="187" t="s">
        <v>117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88"/>
      <c r="L13" s="188"/>
      <c r="M13" s="188"/>
      <c r="N13" s="188"/>
      <c r="O13" s="188"/>
      <c r="Q13" s="187" t="s">
        <v>118</v>
      </c>
      <c r="R13" s="173"/>
      <c r="S13" s="173"/>
      <c r="T13" s="173"/>
      <c r="U13" s="173"/>
      <c r="V13" s="173"/>
      <c r="W13" s="173"/>
      <c r="X13" s="173"/>
      <c r="Y13" s="188"/>
      <c r="Z13" s="188"/>
      <c r="AA13" s="188"/>
      <c r="AB13" s="188"/>
      <c r="AC13" s="188"/>
      <c r="AD13" s="188"/>
    </row>
    <row r="14" spans="1:30" s="160" customFormat="1" ht="17.25" customHeight="1">
      <c r="A14" s="393" t="str">
        <f>'Monthly trend by make 2022'!A14:F14</f>
        <v>dati provvisori al 31/03/2022 - provisional data as of March 31, 2022</v>
      </c>
      <c r="B14" s="393"/>
      <c r="C14" s="393"/>
      <c r="D14" s="393"/>
      <c r="E14" s="393"/>
      <c r="F14" s="393"/>
      <c r="G14" s="175"/>
      <c r="H14" s="176"/>
      <c r="I14" s="175"/>
      <c r="J14" s="176"/>
      <c r="K14" s="176"/>
      <c r="L14" s="176"/>
      <c r="M14" s="176"/>
      <c r="N14" s="175"/>
      <c r="Q14" s="174" t="str">
        <f>A14</f>
        <v>dati provvisori al 31/03/2022 - provisional data as of March 31, 2022</v>
      </c>
      <c r="R14" s="174"/>
      <c r="S14" s="174"/>
      <c r="T14" s="174"/>
      <c r="U14" s="175"/>
      <c r="V14" s="175"/>
      <c r="W14" s="175"/>
      <c r="X14" s="176"/>
      <c r="Y14" s="175"/>
      <c r="Z14" s="176"/>
      <c r="AA14" s="176"/>
      <c r="AB14" s="176"/>
      <c r="AC14" s="176"/>
      <c r="AD14" s="175"/>
    </row>
    <row r="15" spans="1:30" ht="17.25" customHeight="1">
      <c r="A15" s="168" t="s">
        <v>27</v>
      </c>
      <c r="B15" s="169" t="s">
        <v>28</v>
      </c>
      <c r="C15" s="169" t="s">
        <v>29</v>
      </c>
      <c r="D15" s="169" t="s">
        <v>30</v>
      </c>
      <c r="E15" s="169" t="s">
        <v>31</v>
      </c>
      <c r="F15" s="169" t="s">
        <v>32</v>
      </c>
      <c r="G15" s="169" t="s">
        <v>33</v>
      </c>
      <c r="H15" s="169" t="s">
        <v>34</v>
      </c>
      <c r="I15" s="169" t="s">
        <v>35</v>
      </c>
      <c r="J15" s="169" t="s">
        <v>92</v>
      </c>
      <c r="K15" s="170" t="s">
        <v>36</v>
      </c>
      <c r="L15" s="170" t="s">
        <v>37</v>
      </c>
      <c r="M15" s="170" t="s">
        <v>38</v>
      </c>
      <c r="N15" s="169" t="s">
        <v>39</v>
      </c>
      <c r="O15" s="169" t="s">
        <v>69</v>
      </c>
      <c r="Q15" s="177" t="s">
        <v>27</v>
      </c>
      <c r="R15" s="169" t="s">
        <v>28</v>
      </c>
      <c r="S15" s="169" t="s">
        <v>29</v>
      </c>
      <c r="T15" s="169" t="s">
        <v>30</v>
      </c>
      <c r="U15" s="169" t="s">
        <v>31</v>
      </c>
      <c r="V15" s="169" t="s">
        <v>32</v>
      </c>
      <c r="W15" s="169" t="s">
        <v>33</v>
      </c>
      <c r="X15" s="169" t="s">
        <v>34</v>
      </c>
      <c r="Y15" s="169" t="s">
        <v>35</v>
      </c>
      <c r="Z15" s="169" t="s">
        <v>92</v>
      </c>
      <c r="AA15" s="170" t="s">
        <v>36</v>
      </c>
      <c r="AB15" s="170" t="s">
        <v>37</v>
      </c>
      <c r="AC15" s="170" t="s">
        <v>38</v>
      </c>
      <c r="AD15" s="169" t="s">
        <v>39</v>
      </c>
    </row>
    <row r="16" spans="1:30" s="62" customFormat="1" ht="17.25" customHeight="1">
      <c r="A16" s="171" t="s">
        <v>76</v>
      </c>
      <c r="B16" s="172" t="s">
        <v>78</v>
      </c>
      <c r="C16" s="172" t="s">
        <v>79</v>
      </c>
      <c r="D16" s="172" t="s">
        <v>80</v>
      </c>
      <c r="E16" s="172" t="s">
        <v>81</v>
      </c>
      <c r="F16" s="172" t="s">
        <v>82</v>
      </c>
      <c r="G16" s="172" t="s">
        <v>83</v>
      </c>
      <c r="H16" s="172" t="s">
        <v>84</v>
      </c>
      <c r="I16" s="172" t="s">
        <v>85</v>
      </c>
      <c r="J16" s="172" t="s">
        <v>86</v>
      </c>
      <c r="K16" s="172" t="s">
        <v>87</v>
      </c>
      <c r="L16" s="172" t="s">
        <v>88</v>
      </c>
      <c r="M16" s="172" t="s">
        <v>89</v>
      </c>
      <c r="N16" s="172" t="s">
        <v>90</v>
      </c>
      <c r="O16" s="172"/>
      <c r="Q16" s="178" t="s">
        <v>76</v>
      </c>
      <c r="R16" s="172" t="s">
        <v>78</v>
      </c>
      <c r="S16" s="172" t="s">
        <v>79</v>
      </c>
      <c r="T16" s="172" t="s">
        <v>80</v>
      </c>
      <c r="U16" s="172" t="s">
        <v>81</v>
      </c>
      <c r="V16" s="172" t="s">
        <v>82</v>
      </c>
      <c r="W16" s="172" t="s">
        <v>83</v>
      </c>
      <c r="X16" s="172" t="s">
        <v>84</v>
      </c>
      <c r="Y16" s="172" t="s">
        <v>85</v>
      </c>
      <c r="Z16" s="172" t="s">
        <v>86</v>
      </c>
      <c r="AA16" s="172" t="s">
        <v>87</v>
      </c>
      <c r="AB16" s="172" t="s">
        <v>88</v>
      </c>
      <c r="AC16" s="172" t="s">
        <v>89</v>
      </c>
      <c r="AD16" s="172" t="s">
        <v>90</v>
      </c>
    </row>
    <row r="17" spans="1:32" s="62" customFormat="1">
      <c r="A17" s="302" t="s">
        <v>172</v>
      </c>
      <c r="B17" s="104">
        <f t="shared" ref="B17:M17" si="0">SUM(B18:B26)</f>
        <v>52776</v>
      </c>
      <c r="C17" s="104">
        <f t="shared" si="0"/>
        <v>59205</v>
      </c>
      <c r="D17" s="104">
        <f t="shared" si="0"/>
        <v>68518</v>
      </c>
      <c r="E17" s="104">
        <f t="shared" si="0"/>
        <v>58579</v>
      </c>
      <c r="F17" s="104">
        <f t="shared" si="0"/>
        <v>56361</v>
      </c>
      <c r="G17" s="104">
        <f t="shared" si="0"/>
        <v>56615</v>
      </c>
      <c r="H17" s="104">
        <f t="shared" si="0"/>
        <v>39985</v>
      </c>
      <c r="I17" s="104">
        <f t="shared" si="0"/>
        <v>21722</v>
      </c>
      <c r="J17" s="104">
        <f t="shared" si="0"/>
        <v>33502</v>
      </c>
      <c r="K17" s="104">
        <f t="shared" si="0"/>
        <v>35843</v>
      </c>
      <c r="L17" s="104">
        <f t="shared" si="0"/>
        <v>36490</v>
      </c>
      <c r="M17" s="104">
        <f t="shared" si="0"/>
        <v>31840</v>
      </c>
      <c r="N17" s="104">
        <f t="shared" ref="N17:N34" si="1">SUM(B17:M17)</f>
        <v>551436</v>
      </c>
      <c r="O17" s="303">
        <f t="shared" ref="O17:O34" si="2">N17/N$66*100</f>
        <v>37.82098413186138</v>
      </c>
      <c r="P17" s="355"/>
      <c r="Q17" s="302" t="s">
        <v>172</v>
      </c>
      <c r="R17" s="307">
        <f t="shared" ref="R17:R64" si="3">B17/B$66*100</f>
        <v>39.326964634346261</v>
      </c>
      <c r="S17" s="307">
        <f t="shared" ref="S17:S64" si="4">C17/C$66*100</f>
        <v>41.355536773283227</v>
      </c>
      <c r="T17" s="307">
        <f t="shared" ref="T17:T64" si="5">D17/D$66*100</f>
        <v>40.331751880672925</v>
      </c>
      <c r="U17" s="307">
        <f t="shared" ref="U17:U64" si="6">E17/E$66*100</f>
        <v>40.331997631539082</v>
      </c>
      <c r="V17" s="307">
        <f t="shared" ref="V17:V64" si="7">F17/F$66*100</f>
        <v>39.432037612291161</v>
      </c>
      <c r="W17" s="307">
        <f t="shared" ref="W17:W64" si="8">G17/G$66*100</f>
        <v>37.82655174717712</v>
      </c>
      <c r="X17" s="307">
        <f t="shared" ref="X17:X64" si="9">H17/H$66*100</f>
        <v>36.181918542045587</v>
      </c>
      <c r="Y17" s="307">
        <f t="shared" ref="Y17:Y64" si="10">I17/I$66*100</f>
        <v>33.539202668066572</v>
      </c>
      <c r="Z17" s="307">
        <f t="shared" ref="Z17:Z64" si="11">J17/J$66*100</f>
        <v>31.810628863336404</v>
      </c>
      <c r="AA17" s="307">
        <f t="shared" ref="AA17:AA64" si="12">K17/K$66*100</f>
        <v>35.452666145735449</v>
      </c>
      <c r="AB17" s="307">
        <f t="shared" ref="AB17:AB64" si="13">L17/L$66*100</f>
        <v>34.912312593882447</v>
      </c>
      <c r="AC17" s="307">
        <f t="shared" ref="AC17:AC64" si="14">M17/M$66*100</f>
        <v>36.718831086457627</v>
      </c>
      <c r="AD17" s="307">
        <f t="shared" ref="AD17:AD64" si="15">N17/N$66*100</f>
        <v>37.82098413186138</v>
      </c>
      <c r="AF17" s="358">
        <f>SUM(B17:D17)</f>
        <v>180499</v>
      </c>
    </row>
    <row r="18" spans="1:32" s="95" customFormat="1">
      <c r="A18" s="293" t="s">
        <v>40</v>
      </c>
      <c r="B18" s="250">
        <v>20234</v>
      </c>
      <c r="C18" s="250">
        <v>22786</v>
      </c>
      <c r="D18" s="250">
        <v>26425</v>
      </c>
      <c r="E18" s="250">
        <v>23268</v>
      </c>
      <c r="F18" s="250">
        <v>23821</v>
      </c>
      <c r="G18" s="250">
        <v>22197</v>
      </c>
      <c r="H18" s="250">
        <v>16436</v>
      </c>
      <c r="I18" s="250">
        <v>9339</v>
      </c>
      <c r="J18" s="250">
        <v>13185</v>
      </c>
      <c r="K18" s="250">
        <v>17123</v>
      </c>
      <c r="L18" s="250">
        <v>15255</v>
      </c>
      <c r="M18" s="250">
        <v>13503</v>
      </c>
      <c r="N18" s="103">
        <f t="shared" ref="N18:N23" si="16">SUM(B18:M18)</f>
        <v>223572</v>
      </c>
      <c r="O18" s="77">
        <f t="shared" si="2"/>
        <v>15.333988104382943</v>
      </c>
      <c r="P18" s="356"/>
      <c r="Q18" s="293" t="s">
        <v>40</v>
      </c>
      <c r="R18" s="106">
        <f t="shared" si="3"/>
        <v>15.077720979448278</v>
      </c>
      <c r="S18" s="106">
        <f t="shared" si="4"/>
        <v>15.916345932202205</v>
      </c>
      <c r="T18" s="106">
        <f t="shared" si="5"/>
        <v>15.554548344183747</v>
      </c>
      <c r="U18" s="106">
        <f t="shared" si="6"/>
        <v>16.020159458008017</v>
      </c>
      <c r="V18" s="106">
        <f t="shared" si="7"/>
        <v>16.665967033274566</v>
      </c>
      <c r="W18" s="106">
        <f t="shared" si="8"/>
        <v>14.830627380236519</v>
      </c>
      <c r="X18" s="106">
        <f t="shared" si="9"/>
        <v>14.8727276017772</v>
      </c>
      <c r="Y18" s="106">
        <f t="shared" si="10"/>
        <v>14.419602878053301</v>
      </c>
      <c r="Z18" s="106">
        <f t="shared" si="11"/>
        <v>12.519346354339756</v>
      </c>
      <c r="AA18" s="106">
        <f t="shared" si="12"/>
        <v>16.936528817716937</v>
      </c>
      <c r="AB18" s="106">
        <f t="shared" si="13"/>
        <v>14.595432409418382</v>
      </c>
      <c r="AC18" s="106">
        <f t="shared" si="14"/>
        <v>15.572059552777553</v>
      </c>
      <c r="AD18" s="106">
        <f t="shared" si="15"/>
        <v>15.333988104382943</v>
      </c>
      <c r="AE18" s="228"/>
      <c r="AF18" s="358">
        <f t="shared" ref="AF18:AF66" si="17">SUM(B18:D18)</f>
        <v>69445</v>
      </c>
    </row>
    <row r="19" spans="1:32">
      <c r="A19" s="293" t="s">
        <v>55</v>
      </c>
      <c r="B19" s="250">
        <v>9202</v>
      </c>
      <c r="C19" s="250">
        <v>10683</v>
      </c>
      <c r="D19" s="250">
        <v>11465</v>
      </c>
      <c r="E19" s="250">
        <v>9036</v>
      </c>
      <c r="F19" s="250">
        <v>8109</v>
      </c>
      <c r="G19" s="250">
        <v>8075</v>
      </c>
      <c r="H19" s="250">
        <v>6169</v>
      </c>
      <c r="I19" s="250">
        <v>2892</v>
      </c>
      <c r="J19" s="250">
        <v>4114</v>
      </c>
      <c r="K19" s="250">
        <v>4439</v>
      </c>
      <c r="L19" s="250">
        <v>4661</v>
      </c>
      <c r="M19" s="250">
        <v>5419</v>
      </c>
      <c r="N19" s="103">
        <f t="shared" si="16"/>
        <v>84264</v>
      </c>
      <c r="O19" s="77">
        <f t="shared" si="2"/>
        <v>5.7793604459759012</v>
      </c>
      <c r="P19" s="317"/>
      <c r="Q19" s="293" t="s">
        <v>55</v>
      </c>
      <c r="R19" s="106">
        <f t="shared" si="3"/>
        <v>6.8570321465297539</v>
      </c>
      <c r="S19" s="106">
        <f t="shared" si="4"/>
        <v>7.4622278413813818</v>
      </c>
      <c r="T19" s="106">
        <f t="shared" si="5"/>
        <v>6.7486432077981702</v>
      </c>
      <c r="U19" s="106">
        <f t="shared" si="6"/>
        <v>6.2213409344404509</v>
      </c>
      <c r="V19" s="106">
        <f t="shared" si="7"/>
        <v>5.6733271765594822</v>
      </c>
      <c r="W19" s="106">
        <f t="shared" si="8"/>
        <v>5.3952027794481188</v>
      </c>
      <c r="X19" s="106">
        <f t="shared" si="9"/>
        <v>5.582249730796029</v>
      </c>
      <c r="Y19" s="106">
        <f t="shared" si="10"/>
        <v>4.4653058703640802</v>
      </c>
      <c r="Z19" s="106">
        <f t="shared" si="11"/>
        <v>3.906301926564562</v>
      </c>
      <c r="AA19" s="106">
        <f t="shared" si="12"/>
        <v>4.3906588461043912</v>
      </c>
      <c r="AB19" s="106">
        <f t="shared" si="13"/>
        <v>4.4594762674728994</v>
      </c>
      <c r="AC19" s="106">
        <f t="shared" si="14"/>
        <v>6.2493513083390031</v>
      </c>
      <c r="AD19" s="106">
        <f t="shared" si="15"/>
        <v>5.7793604459759012</v>
      </c>
      <c r="AE19" s="228"/>
      <c r="AF19" s="358">
        <f t="shared" si="17"/>
        <v>31350</v>
      </c>
    </row>
    <row r="20" spans="1:32" s="95" customFormat="1">
      <c r="A20" s="293" t="s">
        <v>44</v>
      </c>
      <c r="B20" s="250">
        <f t="shared" ref="B20:M20" si="18">B76</f>
        <v>7126</v>
      </c>
      <c r="C20" s="250">
        <f t="shared" si="18"/>
        <v>8252</v>
      </c>
      <c r="D20" s="250">
        <f t="shared" si="18"/>
        <v>8874</v>
      </c>
      <c r="E20" s="250">
        <f t="shared" si="18"/>
        <v>7077</v>
      </c>
      <c r="F20" s="250">
        <f t="shared" si="18"/>
        <v>6605</v>
      </c>
      <c r="G20" s="250">
        <f t="shared" si="18"/>
        <v>7256</v>
      </c>
      <c r="H20" s="250">
        <f t="shared" si="18"/>
        <v>3416</v>
      </c>
      <c r="I20" s="250">
        <f t="shared" si="18"/>
        <v>1733</v>
      </c>
      <c r="J20" s="250">
        <f t="shared" si="18"/>
        <v>3505</v>
      </c>
      <c r="K20" s="250">
        <f t="shared" si="18"/>
        <v>3736</v>
      </c>
      <c r="L20" s="250">
        <f t="shared" si="18"/>
        <v>4377</v>
      </c>
      <c r="M20" s="250">
        <f t="shared" si="18"/>
        <v>2909</v>
      </c>
      <c r="N20" s="103">
        <f>SUM(B20:M20)</f>
        <v>64866</v>
      </c>
      <c r="O20" s="77">
        <f t="shared" si="2"/>
        <v>4.4489223712222632</v>
      </c>
      <c r="P20" s="356"/>
      <c r="Q20" s="293" t="s">
        <v>44</v>
      </c>
      <c r="R20" s="106">
        <f t="shared" si="3"/>
        <v>5.3100642334461021</v>
      </c>
      <c r="S20" s="106">
        <f t="shared" si="4"/>
        <v>5.7641396749114637</v>
      </c>
      <c r="T20" s="106">
        <f t="shared" si="5"/>
        <v>5.2235028195378082</v>
      </c>
      <c r="U20" s="106">
        <f t="shared" si="6"/>
        <v>4.8725575246829429</v>
      </c>
      <c r="V20" s="106">
        <f t="shared" si="7"/>
        <v>4.6210785548372648</v>
      </c>
      <c r="W20" s="106">
        <f t="shared" si="8"/>
        <v>4.8479989309814924</v>
      </c>
      <c r="X20" s="106">
        <f t="shared" si="9"/>
        <v>3.0910950041172369</v>
      </c>
      <c r="Y20" s="106">
        <f t="shared" si="10"/>
        <v>2.6757866781953492</v>
      </c>
      <c r="Z20" s="106">
        <f t="shared" si="11"/>
        <v>3.328047703599609</v>
      </c>
      <c r="AA20" s="106">
        <f t="shared" si="12"/>
        <v>3.6953145864036951</v>
      </c>
      <c r="AB20" s="106">
        <f t="shared" si="13"/>
        <v>4.187755336350329</v>
      </c>
      <c r="AC20" s="106">
        <f t="shared" si="14"/>
        <v>3.3547449632696367</v>
      </c>
      <c r="AD20" s="106">
        <f t="shared" si="15"/>
        <v>4.4489223712222632</v>
      </c>
      <c r="AE20" s="228"/>
      <c r="AF20" s="358">
        <f>SUM(B20:D20)</f>
        <v>24252</v>
      </c>
    </row>
    <row r="21" spans="1:32">
      <c r="A21" s="293" t="s">
        <v>115</v>
      </c>
      <c r="B21" s="250">
        <v>5509</v>
      </c>
      <c r="C21" s="250">
        <v>5612</v>
      </c>
      <c r="D21" s="250">
        <v>7357</v>
      </c>
      <c r="E21" s="250">
        <v>6386</v>
      </c>
      <c r="F21" s="250">
        <v>6026</v>
      </c>
      <c r="G21" s="250">
        <v>6514</v>
      </c>
      <c r="H21" s="250">
        <v>6078</v>
      </c>
      <c r="I21" s="250">
        <v>3410</v>
      </c>
      <c r="J21" s="250">
        <v>4966</v>
      </c>
      <c r="K21" s="250">
        <v>3750</v>
      </c>
      <c r="L21" s="250">
        <v>4181</v>
      </c>
      <c r="M21" s="250">
        <v>3843</v>
      </c>
      <c r="N21" s="103">
        <f>SUM(B21:M21)</f>
        <v>63632</v>
      </c>
      <c r="O21" s="77">
        <f t="shared" si="2"/>
        <v>4.3642868116673617</v>
      </c>
      <c r="P21" s="317"/>
      <c r="Q21" s="293" t="s">
        <v>115</v>
      </c>
      <c r="R21" s="310">
        <f t="shared" si="3"/>
        <v>4.1051282433419276</v>
      </c>
      <c r="S21" s="310">
        <f t="shared" si="4"/>
        <v>3.9200620280663032</v>
      </c>
      <c r="T21" s="310">
        <f t="shared" si="5"/>
        <v>4.3305510754270511</v>
      </c>
      <c r="U21" s="310">
        <f t="shared" si="6"/>
        <v>4.3967998237424437</v>
      </c>
      <c r="V21" s="310">
        <f t="shared" si="7"/>
        <v>4.2159908208098962</v>
      </c>
      <c r="W21" s="310">
        <f t="shared" si="8"/>
        <v>4.3522415981826681</v>
      </c>
      <c r="X21" s="310">
        <f t="shared" si="9"/>
        <v>5.4999049868338892</v>
      </c>
      <c r="Y21" s="310">
        <f t="shared" si="10"/>
        <v>5.2651082358027361</v>
      </c>
      <c r="Z21" s="310">
        <f t="shared" si="11"/>
        <v>4.7152881301214427</v>
      </c>
      <c r="AA21" s="310">
        <f t="shared" si="12"/>
        <v>3.7091621250037092</v>
      </c>
      <c r="AB21" s="310">
        <f t="shared" si="13"/>
        <v>4.0002296233220758</v>
      </c>
      <c r="AC21" s="310">
        <f t="shared" si="14"/>
        <v>4.431861427928915</v>
      </c>
      <c r="AD21" s="310">
        <f t="shared" si="15"/>
        <v>4.3642868116673617</v>
      </c>
      <c r="AE21" s="228"/>
      <c r="AF21" s="358">
        <f t="shared" si="17"/>
        <v>18478</v>
      </c>
    </row>
    <row r="22" spans="1:32">
      <c r="A22" s="293" t="s">
        <v>54</v>
      </c>
      <c r="B22" s="250">
        <v>5298</v>
      </c>
      <c r="C22" s="250">
        <v>6672</v>
      </c>
      <c r="D22" s="250">
        <v>7399</v>
      </c>
      <c r="E22" s="250">
        <v>6172</v>
      </c>
      <c r="F22" s="250">
        <v>5478</v>
      </c>
      <c r="G22" s="250">
        <v>6440</v>
      </c>
      <c r="H22" s="250">
        <v>3250</v>
      </c>
      <c r="I22" s="250">
        <v>1499</v>
      </c>
      <c r="J22" s="250">
        <v>3287</v>
      </c>
      <c r="K22" s="250">
        <v>2497</v>
      </c>
      <c r="L22" s="250">
        <v>3356</v>
      </c>
      <c r="M22" s="250">
        <v>2312</v>
      </c>
      <c r="N22" s="103">
        <f>SUM(B22:M22)</f>
        <v>53660</v>
      </c>
      <c r="O22" s="77">
        <f t="shared" si="2"/>
        <v>3.6803436999319623</v>
      </c>
      <c r="P22" s="317"/>
      <c r="Q22" s="293" t="s">
        <v>54</v>
      </c>
      <c r="R22" s="310">
        <f t="shared" si="3"/>
        <v>3.9478978822337139</v>
      </c>
      <c r="S22" s="310">
        <f t="shared" si="4"/>
        <v>4.6604871438450415</v>
      </c>
      <c r="T22" s="310">
        <f t="shared" si="5"/>
        <v>4.355273536371449</v>
      </c>
      <c r="U22" s="310">
        <f t="shared" si="6"/>
        <v>4.2494595227275855</v>
      </c>
      <c r="V22" s="310">
        <f t="shared" si="7"/>
        <v>3.8325917219377046</v>
      </c>
      <c r="W22" s="310">
        <f t="shared" si="8"/>
        <v>4.3027994922162094</v>
      </c>
      <c r="X22" s="310">
        <f t="shared" si="9"/>
        <v>2.9408837129335543</v>
      </c>
      <c r="Y22" s="310">
        <f t="shared" si="10"/>
        <v>2.3144859957385044</v>
      </c>
      <c r="Z22" s="310">
        <f t="shared" si="11"/>
        <v>3.1210535810932707</v>
      </c>
      <c r="AA22" s="310">
        <f t="shared" si="12"/>
        <v>2.46980742030247</v>
      </c>
      <c r="AB22" s="310">
        <f t="shared" si="13"/>
        <v>3.2108994536878459</v>
      </c>
      <c r="AC22" s="310">
        <f t="shared" si="14"/>
        <v>2.6662668803985561</v>
      </c>
      <c r="AD22" s="310">
        <f t="shared" si="15"/>
        <v>3.6803436999319623</v>
      </c>
      <c r="AE22" s="228"/>
      <c r="AF22" s="358">
        <f t="shared" si="17"/>
        <v>19369</v>
      </c>
    </row>
    <row r="23" spans="1:32">
      <c r="A23" s="293" t="s">
        <v>150</v>
      </c>
      <c r="B23" s="250">
        <v>4048</v>
      </c>
      <c r="C23" s="250">
        <v>3866</v>
      </c>
      <c r="D23" s="250">
        <v>5093</v>
      </c>
      <c r="E23" s="250">
        <v>5152</v>
      </c>
      <c r="F23" s="250">
        <v>4612</v>
      </c>
      <c r="G23" s="250">
        <v>4335</v>
      </c>
      <c r="H23" s="250">
        <v>3141</v>
      </c>
      <c r="I23" s="250">
        <v>2057</v>
      </c>
      <c r="J23" s="250">
        <v>2945</v>
      </c>
      <c r="K23" s="250">
        <v>3013</v>
      </c>
      <c r="L23" s="250">
        <v>3207</v>
      </c>
      <c r="M23" s="250">
        <v>2211</v>
      </c>
      <c r="N23" s="103">
        <f t="shared" si="16"/>
        <v>43680</v>
      </c>
      <c r="O23" s="77">
        <f t="shared" si="2"/>
        <v>2.9958518973728685</v>
      </c>
      <c r="P23" s="317"/>
      <c r="Q23" s="293" t="s">
        <v>150</v>
      </c>
      <c r="R23" s="310">
        <f t="shared" si="3"/>
        <v>3.016438396995484</v>
      </c>
      <c r="S23" s="310">
        <f t="shared" si="4"/>
        <v>2.7004561298118901</v>
      </c>
      <c r="T23" s="310">
        <f t="shared" si="5"/>
        <v>2.9978927045195012</v>
      </c>
      <c r="U23" s="310">
        <f t="shared" si="6"/>
        <v>3.5471833216287303</v>
      </c>
      <c r="V23" s="310">
        <f t="shared" si="7"/>
        <v>3.2267092043769061</v>
      </c>
      <c r="W23" s="310">
        <f t="shared" si="8"/>
        <v>2.8963720184405695</v>
      </c>
      <c r="X23" s="310">
        <f t="shared" si="9"/>
        <v>2.8422509976382444</v>
      </c>
      <c r="Y23" s="310">
        <f t="shared" si="10"/>
        <v>3.1760491615971347</v>
      </c>
      <c r="Z23" s="310">
        <f t="shared" si="11"/>
        <v>2.7963196824824106</v>
      </c>
      <c r="AA23" s="310">
        <f t="shared" si="12"/>
        <v>2.9801881287029803</v>
      </c>
      <c r="AB23" s="310">
        <f t="shared" si="13"/>
        <v>3.0683416412326947</v>
      </c>
      <c r="AC23" s="310">
        <f t="shared" si="14"/>
        <v>2.5497906888240518</v>
      </c>
      <c r="AD23" s="310">
        <f t="shared" si="15"/>
        <v>2.9958518973728685</v>
      </c>
      <c r="AE23" s="228"/>
      <c r="AF23" s="358">
        <f t="shared" si="17"/>
        <v>13007</v>
      </c>
    </row>
    <row r="24" spans="1:32" s="95" customFormat="1">
      <c r="A24" s="293" t="s">
        <v>41</v>
      </c>
      <c r="B24" s="250">
        <v>936</v>
      </c>
      <c r="C24" s="250">
        <v>867</v>
      </c>
      <c r="D24" s="250">
        <v>1241</v>
      </c>
      <c r="E24" s="250">
        <v>977</v>
      </c>
      <c r="F24" s="250">
        <v>1118</v>
      </c>
      <c r="G24" s="250">
        <v>1124</v>
      </c>
      <c r="H24" s="250">
        <v>940</v>
      </c>
      <c r="I24" s="250">
        <v>472</v>
      </c>
      <c r="J24" s="192">
        <v>942</v>
      </c>
      <c r="K24" s="192">
        <v>758</v>
      </c>
      <c r="L24" s="192">
        <v>954</v>
      </c>
      <c r="M24" s="192">
        <v>974</v>
      </c>
      <c r="N24" s="103">
        <f t="shared" si="1"/>
        <v>11303</v>
      </c>
      <c r="O24" s="77">
        <f t="shared" si="2"/>
        <v>0.77523154752759915</v>
      </c>
      <c r="P24" s="356"/>
      <c r="Q24" s="293" t="s">
        <v>41</v>
      </c>
      <c r="R24" s="106">
        <f t="shared" si="3"/>
        <v>0.69747686254638663</v>
      </c>
      <c r="S24" s="106">
        <f t="shared" si="4"/>
        <v>0.60561186356619467</v>
      </c>
      <c r="T24" s="106">
        <f t="shared" si="5"/>
        <v>0.73048985790471255</v>
      </c>
      <c r="U24" s="106">
        <f t="shared" si="6"/>
        <v>0.67267043967998241</v>
      </c>
      <c r="V24" s="106">
        <f t="shared" si="7"/>
        <v>0.78219013237063784</v>
      </c>
      <c r="W24" s="106">
        <f t="shared" si="8"/>
        <v>0.75098550143649367</v>
      </c>
      <c r="X24" s="106">
        <f t="shared" si="9"/>
        <v>0.85059405851001268</v>
      </c>
      <c r="Y24" s="106">
        <f t="shared" si="10"/>
        <v>0.72877744495568664</v>
      </c>
      <c r="Z24" s="106">
        <f t="shared" si="11"/>
        <v>0.89444249266500186</v>
      </c>
      <c r="AA24" s="106">
        <f t="shared" si="12"/>
        <v>0.74974530420074981</v>
      </c>
      <c r="AB24" s="106">
        <f t="shared" si="13"/>
        <v>0.91275270524976326</v>
      </c>
      <c r="AC24" s="106">
        <f t="shared" si="14"/>
        <v>1.1232456494412604</v>
      </c>
      <c r="AD24" s="106">
        <f t="shared" si="15"/>
        <v>0.77523154752759915</v>
      </c>
      <c r="AE24" s="228"/>
      <c r="AF24" s="358">
        <f t="shared" si="17"/>
        <v>3044</v>
      </c>
    </row>
    <row r="25" spans="1:32" s="95" customFormat="1">
      <c r="A25" s="293" t="s">
        <v>158</v>
      </c>
      <c r="B25" s="250">
        <f>B78</f>
        <v>282</v>
      </c>
      <c r="C25" s="250">
        <f t="shared" ref="C25:M25" si="19">C78</f>
        <v>361</v>
      </c>
      <c r="D25" s="250">
        <f t="shared" si="19"/>
        <v>436</v>
      </c>
      <c r="E25" s="250">
        <f t="shared" si="19"/>
        <v>411</v>
      </c>
      <c r="F25" s="250">
        <f t="shared" si="19"/>
        <v>444</v>
      </c>
      <c r="G25" s="250">
        <f t="shared" si="19"/>
        <v>502</v>
      </c>
      <c r="H25" s="250">
        <f t="shared" si="19"/>
        <v>395</v>
      </c>
      <c r="I25" s="250">
        <f t="shared" si="19"/>
        <v>257</v>
      </c>
      <c r="J25" s="250">
        <f t="shared" si="19"/>
        <v>423</v>
      </c>
      <c r="K25" s="250">
        <f t="shared" si="19"/>
        <v>401</v>
      </c>
      <c r="L25" s="250">
        <f t="shared" si="19"/>
        <v>378</v>
      </c>
      <c r="M25" s="250">
        <f t="shared" si="19"/>
        <v>523</v>
      </c>
      <c r="N25" s="103">
        <f t="shared" si="1"/>
        <v>4813</v>
      </c>
      <c r="O25" s="77">
        <f t="shared" si="2"/>
        <v>0.33010611680530255</v>
      </c>
      <c r="P25" s="356"/>
      <c r="Q25" s="293" t="s">
        <v>158</v>
      </c>
      <c r="R25" s="106">
        <f t="shared" si="3"/>
        <v>0.21013725986974469</v>
      </c>
      <c r="S25" s="106">
        <f t="shared" si="4"/>
        <v>0.25216364792087231</v>
      </c>
      <c r="T25" s="106">
        <f t="shared" si="5"/>
        <v>0.25664268980375071</v>
      </c>
      <c r="U25" s="106">
        <f t="shared" si="6"/>
        <v>0.28297599867806833</v>
      </c>
      <c r="V25" s="106">
        <f t="shared" si="7"/>
        <v>0.31063722609352701</v>
      </c>
      <c r="W25" s="106">
        <f t="shared" si="8"/>
        <v>0.33540455669138775</v>
      </c>
      <c r="X25" s="106">
        <f t="shared" si="9"/>
        <v>0.35743048203346273</v>
      </c>
      <c r="Y25" s="106">
        <f t="shared" si="10"/>
        <v>0.3968131426983294</v>
      </c>
      <c r="Z25" s="106">
        <f t="shared" si="11"/>
        <v>0.40164455880816968</v>
      </c>
      <c r="AA25" s="106">
        <f t="shared" si="12"/>
        <v>0.39663306990039665</v>
      </c>
      <c r="AB25" s="106">
        <f t="shared" si="13"/>
        <v>0.36165673226877409</v>
      </c>
      <c r="AC25" s="106">
        <f t="shared" si="14"/>
        <v>0.60313909102441388</v>
      </c>
      <c r="AD25" s="106">
        <f t="shared" si="15"/>
        <v>0.33010611680530255</v>
      </c>
      <c r="AE25" s="228"/>
      <c r="AF25" s="358">
        <f t="shared" si="17"/>
        <v>1079</v>
      </c>
    </row>
    <row r="26" spans="1:32">
      <c r="A26" s="293" t="s">
        <v>65</v>
      </c>
      <c r="B26" s="250">
        <v>141</v>
      </c>
      <c r="C26" s="250">
        <v>106</v>
      </c>
      <c r="D26" s="250">
        <v>228</v>
      </c>
      <c r="E26" s="250">
        <v>100</v>
      </c>
      <c r="F26" s="250">
        <v>148</v>
      </c>
      <c r="G26" s="250">
        <v>172</v>
      </c>
      <c r="H26" s="250">
        <v>160</v>
      </c>
      <c r="I26" s="250">
        <v>63</v>
      </c>
      <c r="J26" s="250">
        <v>135</v>
      </c>
      <c r="K26" s="250">
        <v>126</v>
      </c>
      <c r="L26" s="250">
        <v>121</v>
      </c>
      <c r="M26" s="250">
        <v>146</v>
      </c>
      <c r="N26" s="103">
        <f t="shared" si="1"/>
        <v>1646</v>
      </c>
      <c r="O26" s="77">
        <f t="shared" si="2"/>
        <v>0.11289313697517722</v>
      </c>
      <c r="P26" s="317"/>
      <c r="Q26" s="293" t="s">
        <v>65</v>
      </c>
      <c r="R26" s="310">
        <f t="shared" si="3"/>
        <v>0.10506862993487234</v>
      </c>
      <c r="S26" s="310">
        <f t="shared" si="4"/>
        <v>7.4042511577873865E-2</v>
      </c>
      <c r="T26" s="310">
        <f t="shared" si="5"/>
        <v>0.13420764512673203</v>
      </c>
      <c r="U26" s="310">
        <f t="shared" si="6"/>
        <v>6.8850607950868212E-2</v>
      </c>
      <c r="V26" s="310">
        <f t="shared" si="7"/>
        <v>0.10354574203117566</v>
      </c>
      <c r="W26" s="310">
        <f t="shared" si="8"/>
        <v>0.11491948954366273</v>
      </c>
      <c r="X26" s="310">
        <f t="shared" si="9"/>
        <v>0.14478196740595958</v>
      </c>
      <c r="Y26" s="310">
        <f t="shared" si="10"/>
        <v>9.7273260661458166E-2</v>
      </c>
      <c r="Z26" s="310">
        <f t="shared" si="11"/>
        <v>0.1281844336621818</v>
      </c>
      <c r="AA26" s="310">
        <f t="shared" si="12"/>
        <v>0.12462784740012461</v>
      </c>
      <c r="AB26" s="310">
        <f t="shared" si="13"/>
        <v>0.11576842487968694</v>
      </c>
      <c r="AC26" s="310">
        <f t="shared" si="14"/>
        <v>0.16837152445423409</v>
      </c>
      <c r="AD26" s="310">
        <f t="shared" si="15"/>
        <v>0.11289313697517722</v>
      </c>
      <c r="AE26" s="228"/>
      <c r="AF26" s="358">
        <f t="shared" si="17"/>
        <v>475</v>
      </c>
    </row>
    <row r="27" spans="1:32">
      <c r="A27" s="302" t="s">
        <v>121</v>
      </c>
      <c r="B27" s="104">
        <f>SUM(B28:B34)</f>
        <v>21756</v>
      </c>
      <c r="C27" s="104">
        <f t="shared" ref="C27:M27" si="20">SUM(C28:C34)</f>
        <v>22271</v>
      </c>
      <c r="D27" s="104">
        <f t="shared" si="20"/>
        <v>27032</v>
      </c>
      <c r="E27" s="104">
        <f t="shared" si="20"/>
        <v>25589</v>
      </c>
      <c r="F27" s="104">
        <f t="shared" si="20"/>
        <v>25594</v>
      </c>
      <c r="G27" s="104">
        <f t="shared" si="20"/>
        <v>27360</v>
      </c>
      <c r="H27" s="104">
        <f t="shared" si="20"/>
        <v>20187</v>
      </c>
      <c r="I27" s="104">
        <f t="shared" si="20"/>
        <v>10872</v>
      </c>
      <c r="J27" s="104">
        <f>SUM(J28:J34)</f>
        <v>15787</v>
      </c>
      <c r="K27" s="104">
        <f t="shared" si="20"/>
        <v>13708</v>
      </c>
      <c r="L27" s="104">
        <f t="shared" si="20"/>
        <v>16231</v>
      </c>
      <c r="M27" s="104">
        <f t="shared" si="20"/>
        <v>14524</v>
      </c>
      <c r="N27" s="104">
        <f t="shared" si="1"/>
        <v>240911</v>
      </c>
      <c r="O27" s="303">
        <f t="shared" si="2"/>
        <v>16.523206878388166</v>
      </c>
      <c r="Q27" s="302" t="s">
        <v>121</v>
      </c>
      <c r="R27" s="307">
        <f t="shared" si="3"/>
        <v>16.211866048674349</v>
      </c>
      <c r="S27" s="307">
        <f t="shared" si="4"/>
        <v>15.556611088215366</v>
      </c>
      <c r="T27" s="307">
        <f t="shared" si="5"/>
        <v>15.911846767832547</v>
      </c>
      <c r="U27" s="307">
        <f t="shared" si="6"/>
        <v>17.618182068547668</v>
      </c>
      <c r="V27" s="307">
        <f t="shared" si="7"/>
        <v>17.906417037472362</v>
      </c>
      <c r="W27" s="307">
        <f t="shared" si="8"/>
        <v>18.280216476247745</v>
      </c>
      <c r="X27" s="307">
        <f t="shared" si="9"/>
        <v>18.266959850150663</v>
      </c>
      <c r="Y27" s="307">
        <f t="shared" si="10"/>
        <v>16.786585554148779</v>
      </c>
      <c r="Z27" s="307">
        <f t="shared" si="11"/>
        <v>14.989982623887881</v>
      </c>
      <c r="AA27" s="307">
        <f t="shared" si="12"/>
        <v>13.558718509213557</v>
      </c>
      <c r="AB27" s="307">
        <f t="shared" si="13"/>
        <v>15.529233919191727</v>
      </c>
      <c r="AC27" s="307">
        <f t="shared" si="14"/>
        <v>16.749506994337644</v>
      </c>
      <c r="AD27" s="307">
        <f t="shared" si="15"/>
        <v>16.523206878388166</v>
      </c>
      <c r="AE27" s="228"/>
      <c r="AF27" s="358">
        <f t="shared" si="17"/>
        <v>71059</v>
      </c>
    </row>
    <row r="28" spans="1:32">
      <c r="A28" s="293" t="s">
        <v>62</v>
      </c>
      <c r="B28" s="192">
        <v>11172</v>
      </c>
      <c r="C28" s="192">
        <v>10983</v>
      </c>
      <c r="D28" s="192">
        <v>13706</v>
      </c>
      <c r="E28" s="192">
        <v>13713</v>
      </c>
      <c r="F28" s="192">
        <v>13145</v>
      </c>
      <c r="G28" s="192">
        <v>13656</v>
      </c>
      <c r="H28" s="192">
        <v>10617</v>
      </c>
      <c r="I28" s="192">
        <v>5721</v>
      </c>
      <c r="J28" s="192">
        <v>9452</v>
      </c>
      <c r="K28" s="192">
        <v>7645</v>
      </c>
      <c r="L28" s="192">
        <v>8727</v>
      </c>
      <c r="M28" s="192">
        <v>7558</v>
      </c>
      <c r="N28" s="103">
        <f>SUM(B28:M28)</f>
        <v>126095</v>
      </c>
      <c r="O28" s="77">
        <f t="shared" si="2"/>
        <v>8.6483961767223416</v>
      </c>
      <c r="P28" s="317"/>
      <c r="Q28" s="293" t="s">
        <v>62</v>
      </c>
      <c r="R28" s="106">
        <f t="shared" si="3"/>
        <v>8.3250122952652053</v>
      </c>
      <c r="S28" s="106">
        <f t="shared" si="4"/>
        <v>7.6717821194319678</v>
      </c>
      <c r="T28" s="106">
        <f t="shared" si="5"/>
        <v>8.0677630881885491</v>
      </c>
      <c r="U28" s="106">
        <f t="shared" si="6"/>
        <v>9.4414838683025568</v>
      </c>
      <c r="V28" s="106">
        <f t="shared" si="7"/>
        <v>9.1966809391878659</v>
      </c>
      <c r="W28" s="106">
        <f t="shared" si="8"/>
        <v>9.1240729605131285</v>
      </c>
      <c r="X28" s="106">
        <f t="shared" si="9"/>
        <v>9.6071884246817056</v>
      </c>
      <c r="Y28" s="106">
        <f t="shared" si="10"/>
        <v>8.8333384800667023</v>
      </c>
      <c r="Z28" s="106">
        <f t="shared" si="11"/>
        <v>8.9748093849995723</v>
      </c>
      <c r="AA28" s="106">
        <f t="shared" si="12"/>
        <v>7.5617451855075624</v>
      </c>
      <c r="AB28" s="106">
        <f t="shared" si="13"/>
        <v>8.3496780489671742</v>
      </c>
      <c r="AC28" s="106">
        <f t="shared" si="14"/>
        <v>8.7161094645554886</v>
      </c>
      <c r="AD28" s="106">
        <f t="shared" si="15"/>
        <v>8.6483961767223416</v>
      </c>
      <c r="AE28" s="228"/>
      <c r="AF28" s="358">
        <f t="shared" si="17"/>
        <v>35861</v>
      </c>
    </row>
    <row r="29" spans="1:32">
      <c r="A29" s="293" t="s">
        <v>42</v>
      </c>
      <c r="B29" s="192">
        <v>5186</v>
      </c>
      <c r="C29" s="192">
        <v>5555</v>
      </c>
      <c r="D29" s="192">
        <v>6428</v>
      </c>
      <c r="E29" s="192">
        <v>6024</v>
      </c>
      <c r="F29" s="192">
        <v>6177</v>
      </c>
      <c r="G29" s="192">
        <v>6559</v>
      </c>
      <c r="H29" s="192">
        <v>4992</v>
      </c>
      <c r="I29" s="192">
        <v>2427</v>
      </c>
      <c r="J29" s="192">
        <v>3097</v>
      </c>
      <c r="K29" s="192">
        <v>2986</v>
      </c>
      <c r="L29" s="192">
        <v>3290</v>
      </c>
      <c r="M29" s="192">
        <v>2998</v>
      </c>
      <c r="N29" s="103">
        <f t="shared" si="1"/>
        <v>55719</v>
      </c>
      <c r="O29" s="77">
        <f t="shared" si="2"/>
        <v>3.8215630006803765</v>
      </c>
      <c r="Q29" s="293" t="s">
        <v>42</v>
      </c>
      <c r="R29" s="106">
        <f t="shared" si="3"/>
        <v>3.8644391123563686</v>
      </c>
      <c r="S29" s="106">
        <f t="shared" si="4"/>
        <v>3.8802467152366917</v>
      </c>
      <c r="T29" s="106">
        <f t="shared" si="5"/>
        <v>3.7837137845378663</v>
      </c>
      <c r="U29" s="106">
        <f t="shared" si="6"/>
        <v>4.1475606229603006</v>
      </c>
      <c r="V29" s="106">
        <f t="shared" si="7"/>
        <v>4.3216354630173788</v>
      </c>
      <c r="W29" s="106">
        <f t="shared" si="8"/>
        <v>4.3823077437028131</v>
      </c>
      <c r="X29" s="106">
        <f t="shared" si="9"/>
        <v>4.5171973830659393</v>
      </c>
      <c r="Y29" s="106">
        <f t="shared" si="10"/>
        <v>3.7473365654818886</v>
      </c>
      <c r="Z29" s="106">
        <f t="shared" si="11"/>
        <v>2.9406458596427929</v>
      </c>
      <c r="AA29" s="106">
        <f t="shared" si="12"/>
        <v>2.9534821614029534</v>
      </c>
      <c r="AB29" s="106">
        <f t="shared" si="13"/>
        <v>3.1477530401171081</v>
      </c>
      <c r="AC29" s="106">
        <f t="shared" si="14"/>
        <v>3.4573823994095463</v>
      </c>
      <c r="AD29" s="106">
        <f t="shared" si="15"/>
        <v>3.8215630006803765</v>
      </c>
      <c r="AE29" s="228"/>
      <c r="AF29" s="358">
        <f t="shared" si="17"/>
        <v>17169</v>
      </c>
    </row>
    <row r="30" spans="1:32">
      <c r="A30" s="293" t="s">
        <v>58</v>
      </c>
      <c r="B30" s="192">
        <v>2765</v>
      </c>
      <c r="C30" s="192">
        <v>2830</v>
      </c>
      <c r="D30" s="192">
        <v>2981</v>
      </c>
      <c r="E30" s="192">
        <v>2638</v>
      </c>
      <c r="F30" s="192">
        <v>2854</v>
      </c>
      <c r="G30" s="192">
        <v>2914</v>
      </c>
      <c r="H30" s="192">
        <v>2096</v>
      </c>
      <c r="I30" s="192">
        <v>1187</v>
      </c>
      <c r="J30" s="192">
        <v>1153</v>
      </c>
      <c r="K30" s="192">
        <v>868</v>
      </c>
      <c r="L30" s="192">
        <v>1348</v>
      </c>
      <c r="M30" s="192">
        <v>1331</v>
      </c>
      <c r="N30" s="103">
        <f>SUM(B30:M30)</f>
        <v>24965</v>
      </c>
      <c r="O30" s="77">
        <f t="shared" si="2"/>
        <v>1.7122583016921624</v>
      </c>
      <c r="Q30" s="293" t="s">
        <v>58</v>
      </c>
      <c r="R30" s="106">
        <f t="shared" si="3"/>
        <v>2.0603883813469648</v>
      </c>
      <c r="S30" s="106">
        <f t="shared" si="4"/>
        <v>1.9767953562771983</v>
      </c>
      <c r="T30" s="106">
        <f t="shared" si="5"/>
        <v>1.754706097029773</v>
      </c>
      <c r="U30" s="106">
        <f t="shared" si="6"/>
        <v>1.8162790377439033</v>
      </c>
      <c r="V30" s="106">
        <f t="shared" si="7"/>
        <v>1.9967537010606444</v>
      </c>
      <c r="W30" s="106">
        <f t="shared" si="8"/>
        <v>1.9469499565711232</v>
      </c>
      <c r="X30" s="106">
        <f t="shared" si="9"/>
        <v>1.8966437730180707</v>
      </c>
      <c r="Y30" s="106">
        <f t="shared" si="10"/>
        <v>1.8327517524627117</v>
      </c>
      <c r="Z30" s="106">
        <f t="shared" si="11"/>
        <v>1.0947900149073748</v>
      </c>
      <c r="AA30" s="106">
        <f t="shared" si="12"/>
        <v>0.85854739320085849</v>
      </c>
      <c r="AB30" s="106">
        <f t="shared" si="13"/>
        <v>1.2897176589902315</v>
      </c>
      <c r="AC30" s="106">
        <f t="shared" si="14"/>
        <v>1.534948623620449</v>
      </c>
      <c r="AD30" s="106">
        <f t="shared" si="15"/>
        <v>1.7122583016921624</v>
      </c>
      <c r="AE30" s="228"/>
      <c r="AF30" s="358">
        <f t="shared" si="17"/>
        <v>8576</v>
      </c>
    </row>
    <row r="31" spans="1:32">
      <c r="A31" s="293" t="s">
        <v>57</v>
      </c>
      <c r="B31" s="192">
        <v>1619</v>
      </c>
      <c r="C31" s="192">
        <v>1975</v>
      </c>
      <c r="D31" s="192">
        <v>2720</v>
      </c>
      <c r="E31" s="192">
        <v>2349</v>
      </c>
      <c r="F31" s="192">
        <v>2074</v>
      </c>
      <c r="G31" s="192">
        <v>3004</v>
      </c>
      <c r="H31" s="192">
        <v>1426</v>
      </c>
      <c r="I31" s="192">
        <v>1035</v>
      </c>
      <c r="J31" s="192">
        <v>1353</v>
      </c>
      <c r="K31" s="192">
        <v>975</v>
      </c>
      <c r="L31" s="192">
        <v>1476</v>
      </c>
      <c r="M31" s="192">
        <v>1258</v>
      </c>
      <c r="N31" s="103">
        <f>SUM(B31:M31)</f>
        <v>21264</v>
      </c>
      <c r="O31" s="77">
        <f t="shared" si="2"/>
        <v>1.4584202093804182</v>
      </c>
      <c r="Q31" s="293" t="s">
        <v>57</v>
      </c>
      <c r="R31" s="106">
        <f t="shared" si="3"/>
        <v>1.2064263252805556</v>
      </c>
      <c r="S31" s="106">
        <f t="shared" si="4"/>
        <v>1.3795656638330271</v>
      </c>
      <c r="T31" s="106">
        <f t="shared" si="5"/>
        <v>1.6010736611610139</v>
      </c>
      <c r="U31" s="106">
        <f t="shared" si="6"/>
        <v>1.6173007807658943</v>
      </c>
      <c r="V31" s="106">
        <f t="shared" si="7"/>
        <v>1.4510396552206644</v>
      </c>
      <c r="W31" s="106">
        <f t="shared" si="8"/>
        <v>2.0070822476114119</v>
      </c>
      <c r="X31" s="106">
        <f t="shared" si="9"/>
        <v>1.2903692845056147</v>
      </c>
      <c r="Y31" s="106">
        <f t="shared" si="10"/>
        <v>1.5980607108668128</v>
      </c>
      <c r="Z31" s="106">
        <f t="shared" si="11"/>
        <v>1.2846928795920887</v>
      </c>
      <c r="AA31" s="106">
        <f t="shared" si="12"/>
        <v>0.96438215250096437</v>
      </c>
      <c r="AB31" s="106">
        <f t="shared" si="13"/>
        <v>1.4121834307637846</v>
      </c>
      <c r="AC31" s="106">
        <f t="shared" si="14"/>
        <v>1.4507628613933321</v>
      </c>
      <c r="AD31" s="106">
        <f t="shared" si="15"/>
        <v>1.4584202093804182</v>
      </c>
      <c r="AE31" s="228"/>
      <c r="AF31" s="358">
        <f t="shared" si="17"/>
        <v>6314</v>
      </c>
    </row>
    <row r="32" spans="1:32">
      <c r="A32" s="293" t="s">
        <v>108</v>
      </c>
      <c r="B32" s="193">
        <v>615</v>
      </c>
      <c r="C32" s="193">
        <v>546</v>
      </c>
      <c r="D32" s="193">
        <v>665</v>
      </c>
      <c r="E32" s="193">
        <v>457</v>
      </c>
      <c r="F32" s="193">
        <v>523</v>
      </c>
      <c r="G32" s="193">
        <v>497</v>
      </c>
      <c r="H32" s="193">
        <v>428</v>
      </c>
      <c r="I32" s="193">
        <v>147</v>
      </c>
      <c r="J32" s="193">
        <v>236</v>
      </c>
      <c r="K32" s="193">
        <v>595</v>
      </c>
      <c r="L32" s="193">
        <v>669</v>
      </c>
      <c r="M32" s="193">
        <v>867</v>
      </c>
      <c r="N32" s="103">
        <f t="shared" si="1"/>
        <v>6245</v>
      </c>
      <c r="O32" s="77">
        <f t="shared" si="2"/>
        <v>0.42832177424664752</v>
      </c>
      <c r="Q32" s="293" t="s">
        <v>108</v>
      </c>
      <c r="R32" s="308">
        <f t="shared" si="3"/>
        <v>0.45827806673720922</v>
      </c>
      <c r="S32" s="308">
        <f t="shared" si="4"/>
        <v>0.38138878605206727</v>
      </c>
      <c r="T32" s="308">
        <f t="shared" si="5"/>
        <v>0.39143896495296843</v>
      </c>
      <c r="U32" s="308">
        <f t="shared" si="6"/>
        <v>0.31464727833546768</v>
      </c>
      <c r="V32" s="308">
        <f t="shared" si="7"/>
        <v>0.36590826406962751</v>
      </c>
      <c r="W32" s="308">
        <f t="shared" si="8"/>
        <v>0.33206387385581609</v>
      </c>
      <c r="X32" s="308">
        <f t="shared" si="9"/>
        <v>0.38729176281094191</v>
      </c>
      <c r="Y32" s="308">
        <f t="shared" si="10"/>
        <v>0.22697094154340239</v>
      </c>
      <c r="Z32" s="308">
        <f t="shared" si="11"/>
        <v>0.22408538032796227</v>
      </c>
      <c r="AA32" s="308">
        <f t="shared" si="12"/>
        <v>0.58852039050058846</v>
      </c>
      <c r="AB32" s="308">
        <f t="shared" si="13"/>
        <v>0.6400750102852113</v>
      </c>
      <c r="AC32" s="308">
        <f t="shared" si="14"/>
        <v>0.99985008014945864</v>
      </c>
      <c r="AD32" s="308">
        <f t="shared" si="15"/>
        <v>0.42832177424664752</v>
      </c>
      <c r="AE32" s="228"/>
      <c r="AF32" s="358">
        <f t="shared" si="17"/>
        <v>1826</v>
      </c>
    </row>
    <row r="33" spans="1:44">
      <c r="A33" s="293" t="s">
        <v>186</v>
      </c>
      <c r="B33" s="193">
        <v>379</v>
      </c>
      <c r="C33" s="193">
        <v>352</v>
      </c>
      <c r="D33" s="193">
        <v>511</v>
      </c>
      <c r="E33" s="193">
        <v>367</v>
      </c>
      <c r="F33" s="193">
        <v>784</v>
      </c>
      <c r="G33" s="193">
        <v>689</v>
      </c>
      <c r="H33" s="193">
        <v>602</v>
      </c>
      <c r="I33" s="193">
        <v>349</v>
      </c>
      <c r="J33" s="193">
        <v>466</v>
      </c>
      <c r="K33" s="193">
        <v>618</v>
      </c>
      <c r="L33" s="193">
        <v>706</v>
      </c>
      <c r="M33" s="193">
        <v>501</v>
      </c>
      <c r="N33" s="103">
        <f t="shared" ref="N33" si="21">SUM(B33:M33)</f>
        <v>6324</v>
      </c>
      <c r="O33" s="77">
        <f t="shared" si="2"/>
        <v>0.43374009613063236</v>
      </c>
      <c r="Q33" s="293" t="s">
        <v>108</v>
      </c>
      <c r="R33" s="308">
        <f t="shared" si="3"/>
        <v>0.28241851592423139</v>
      </c>
      <c r="S33" s="308">
        <f t="shared" si="4"/>
        <v>0.24587701957935471</v>
      </c>
      <c r="T33" s="308">
        <f t="shared" si="5"/>
        <v>0.30078994149017574</v>
      </c>
      <c r="U33" s="308">
        <f t="shared" si="6"/>
        <v>0.25268173117968634</v>
      </c>
      <c r="V33" s="308">
        <f t="shared" si="7"/>
        <v>0.54851257940838993</v>
      </c>
      <c r="W33" s="308">
        <f t="shared" si="8"/>
        <v>0.46034609474176524</v>
      </c>
      <c r="X33" s="308">
        <f t="shared" si="9"/>
        <v>0.54474215236492296</v>
      </c>
      <c r="Y33" s="308">
        <f t="shared" si="10"/>
        <v>0.53886298366426832</v>
      </c>
      <c r="Z33" s="308">
        <f t="shared" si="11"/>
        <v>0.44247367471538301</v>
      </c>
      <c r="AA33" s="308">
        <f t="shared" si="12"/>
        <v>0.61126991820061127</v>
      </c>
      <c r="AB33" s="308">
        <f t="shared" si="13"/>
        <v>0.67547527243850403</v>
      </c>
      <c r="AC33" s="308">
        <f t="shared" si="14"/>
        <v>0.57776803939432375</v>
      </c>
      <c r="AD33" s="308">
        <f t="shared" si="15"/>
        <v>0.43374009613063236</v>
      </c>
      <c r="AE33" s="228"/>
      <c r="AF33" s="358">
        <f t="shared" si="17"/>
        <v>1242</v>
      </c>
    </row>
    <row r="34" spans="1:44" s="113" customFormat="1">
      <c r="A34" s="294" t="s">
        <v>166</v>
      </c>
      <c r="B34" s="296">
        <v>20</v>
      </c>
      <c r="C34" s="296">
        <v>30</v>
      </c>
      <c r="D34" s="296">
        <v>21</v>
      </c>
      <c r="E34" s="296">
        <v>41</v>
      </c>
      <c r="F34" s="296">
        <v>37</v>
      </c>
      <c r="G34" s="296">
        <v>41</v>
      </c>
      <c r="H34" s="296">
        <v>26</v>
      </c>
      <c r="I34" s="296">
        <v>6</v>
      </c>
      <c r="J34" s="296">
        <v>30</v>
      </c>
      <c r="K34" s="296">
        <v>21</v>
      </c>
      <c r="L34" s="296">
        <v>15</v>
      </c>
      <c r="M34" s="296">
        <v>11</v>
      </c>
      <c r="N34" s="296">
        <f t="shared" si="1"/>
        <v>299</v>
      </c>
      <c r="O34" s="292">
        <f t="shared" si="2"/>
        <v>2.0507319535588087E-2</v>
      </c>
      <c r="P34" s="341"/>
      <c r="Q34" s="294" t="s">
        <v>166</v>
      </c>
      <c r="R34" s="312">
        <f t="shared" si="3"/>
        <v>1.4903351763811679E-2</v>
      </c>
      <c r="S34" s="312">
        <f t="shared" si="4"/>
        <v>2.095542780505864E-2</v>
      </c>
      <c r="T34" s="312">
        <f t="shared" si="5"/>
        <v>1.2361230472199005E-2</v>
      </c>
      <c r="U34" s="312">
        <f t="shared" si="6"/>
        <v>2.8228749259855964E-2</v>
      </c>
      <c r="V34" s="312">
        <f t="shared" si="7"/>
        <v>2.5886435507793914E-2</v>
      </c>
      <c r="W34" s="312">
        <f t="shared" si="8"/>
        <v>2.7393599251687044E-2</v>
      </c>
      <c r="X34" s="312">
        <f t="shared" si="9"/>
        <v>2.3527069703468434E-2</v>
      </c>
      <c r="Y34" s="312">
        <f t="shared" si="10"/>
        <v>9.2641200629960171E-3</v>
      </c>
      <c r="Z34" s="312">
        <f t="shared" si="11"/>
        <v>2.8485429702707066E-2</v>
      </c>
      <c r="AA34" s="312">
        <f t="shared" si="12"/>
        <v>2.0771307900020772E-2</v>
      </c>
      <c r="AB34" s="312">
        <f t="shared" si="13"/>
        <v>1.4351457629713257E-2</v>
      </c>
      <c r="AC34" s="312">
        <f t="shared" si="14"/>
        <v>1.2685525815045033E-2</v>
      </c>
      <c r="AD34" s="312">
        <f t="shared" si="15"/>
        <v>2.0507319535588087E-2</v>
      </c>
      <c r="AE34" s="228"/>
      <c r="AF34" s="358">
        <f t="shared" si="17"/>
        <v>71</v>
      </c>
    </row>
    <row r="35" spans="1:44">
      <c r="A35" s="302" t="s">
        <v>122</v>
      </c>
      <c r="B35" s="104">
        <f>SUM(B36:B37)</f>
        <v>11866</v>
      </c>
      <c r="C35" s="104">
        <f t="shared" ref="C35:O35" si="22">SUM(C36:C37)</f>
        <v>11098</v>
      </c>
      <c r="D35" s="104">
        <f t="shared" si="22"/>
        <v>14241</v>
      </c>
      <c r="E35" s="104">
        <f t="shared" si="22"/>
        <v>10038</v>
      </c>
      <c r="F35" s="104">
        <f t="shared" si="22"/>
        <v>10243</v>
      </c>
      <c r="G35" s="104">
        <f t="shared" si="22"/>
        <v>15692</v>
      </c>
      <c r="H35" s="104">
        <f t="shared" si="22"/>
        <v>10070</v>
      </c>
      <c r="I35" s="104">
        <f t="shared" si="22"/>
        <v>6847</v>
      </c>
      <c r="J35" s="104">
        <f t="shared" si="22"/>
        <v>13631</v>
      </c>
      <c r="K35" s="104">
        <f t="shared" si="22"/>
        <v>10930</v>
      </c>
      <c r="L35" s="104">
        <f t="shared" si="22"/>
        <v>12183</v>
      </c>
      <c r="M35" s="104">
        <f t="shared" si="22"/>
        <v>9406</v>
      </c>
      <c r="N35" s="104">
        <f t="shared" si="22"/>
        <v>136245</v>
      </c>
      <c r="O35" s="303">
        <f t="shared" si="22"/>
        <v>9.3445476592849452</v>
      </c>
      <c r="Q35" s="302" t="s">
        <v>122</v>
      </c>
      <c r="R35" s="307">
        <f t="shared" si="3"/>
        <v>8.8421586014694693</v>
      </c>
      <c r="S35" s="307">
        <f t="shared" si="4"/>
        <v>7.7521112593513601</v>
      </c>
      <c r="T35" s="307">
        <f t="shared" si="5"/>
        <v>8.3826801502183823</v>
      </c>
      <c r="U35" s="307">
        <f t="shared" si="6"/>
        <v>6.911224026108151</v>
      </c>
      <c r="V35" s="307">
        <f t="shared" si="7"/>
        <v>7.1663448353063002</v>
      </c>
      <c r="W35" s="307">
        <f t="shared" si="8"/>
        <v>10.48439901115788</v>
      </c>
      <c r="X35" s="307">
        <f t="shared" si="9"/>
        <v>9.1122150736125818</v>
      </c>
      <c r="Y35" s="307">
        <f t="shared" si="10"/>
        <v>10.571905011888955</v>
      </c>
      <c r="Z35" s="307">
        <f t="shared" si="11"/>
        <v>12.942829742586667</v>
      </c>
      <c r="AA35" s="307">
        <f t="shared" si="12"/>
        <v>10.810971207010811</v>
      </c>
      <c r="AB35" s="307">
        <f t="shared" si="13"/>
        <v>11.656253886853108</v>
      </c>
      <c r="AC35" s="307">
        <f t="shared" si="14"/>
        <v>10.847277801483052</v>
      </c>
      <c r="AD35" s="307">
        <f t="shared" si="15"/>
        <v>9.344547659284947</v>
      </c>
      <c r="AE35" s="228"/>
      <c r="AF35" s="358">
        <f t="shared" si="17"/>
        <v>37205</v>
      </c>
    </row>
    <row r="36" spans="1:44">
      <c r="A36" s="293" t="s">
        <v>107</v>
      </c>
      <c r="B36" s="193">
        <v>4966</v>
      </c>
      <c r="C36" s="193">
        <v>4516</v>
      </c>
      <c r="D36" s="193">
        <v>5527</v>
      </c>
      <c r="E36" s="193">
        <v>4589</v>
      </c>
      <c r="F36" s="193">
        <v>4559</v>
      </c>
      <c r="G36" s="193">
        <v>6966</v>
      </c>
      <c r="H36" s="193">
        <v>4600</v>
      </c>
      <c r="I36" s="193">
        <v>2562</v>
      </c>
      <c r="J36" s="193">
        <v>7226</v>
      </c>
      <c r="K36" s="193">
        <v>5191</v>
      </c>
      <c r="L36" s="193">
        <v>6351</v>
      </c>
      <c r="M36" s="193">
        <v>4645</v>
      </c>
      <c r="N36" s="103">
        <f>SUM(B36:M36)</f>
        <v>61698</v>
      </c>
      <c r="O36" s="77">
        <f t="shared" ref="O36:O64" si="23">N36/N$66*100</f>
        <v>4.2316408050391763</v>
      </c>
      <c r="Q36" s="293" t="s">
        <v>107</v>
      </c>
      <c r="R36" s="308">
        <f t="shared" si="3"/>
        <v>3.7005022429544407</v>
      </c>
      <c r="S36" s="308">
        <f t="shared" si="4"/>
        <v>3.1544903989214936</v>
      </c>
      <c r="T36" s="308">
        <f t="shared" si="5"/>
        <v>3.2533581342782809</v>
      </c>
      <c r="U36" s="308">
        <f t="shared" si="6"/>
        <v>3.1595543988653421</v>
      </c>
      <c r="V36" s="308">
        <f t="shared" si="7"/>
        <v>3.1896286345954721</v>
      </c>
      <c r="W36" s="308">
        <f t="shared" si="8"/>
        <v>4.6542393265183408</v>
      </c>
      <c r="X36" s="308">
        <f t="shared" si="9"/>
        <v>4.1624815629213376</v>
      </c>
      <c r="Y36" s="308">
        <f t="shared" si="10"/>
        <v>3.9557792668992988</v>
      </c>
      <c r="Z36" s="308">
        <f t="shared" si="11"/>
        <v>6.8611905010587089</v>
      </c>
      <c r="AA36" s="308">
        <f t="shared" si="12"/>
        <v>5.1344694909051345</v>
      </c>
      <c r="AB36" s="308">
        <f t="shared" si="13"/>
        <v>6.0764071604205929</v>
      </c>
      <c r="AC36" s="308">
        <f t="shared" si="14"/>
        <v>5.3567515828076528</v>
      </c>
      <c r="AD36" s="308">
        <f t="shared" si="15"/>
        <v>4.2316408050391763</v>
      </c>
      <c r="AE36" s="228"/>
      <c r="AF36" s="358">
        <f t="shared" si="17"/>
        <v>15009</v>
      </c>
    </row>
    <row r="37" spans="1:44">
      <c r="A37" s="293" t="s">
        <v>56</v>
      </c>
      <c r="B37" s="193">
        <v>6900</v>
      </c>
      <c r="C37" s="193">
        <v>6582</v>
      </c>
      <c r="D37" s="193">
        <v>8714</v>
      </c>
      <c r="E37" s="193">
        <v>5449</v>
      </c>
      <c r="F37" s="193">
        <v>5684</v>
      </c>
      <c r="G37" s="193">
        <v>8726</v>
      </c>
      <c r="H37" s="193">
        <v>5470</v>
      </c>
      <c r="I37" s="193">
        <v>4285</v>
      </c>
      <c r="J37" s="193">
        <v>6405</v>
      </c>
      <c r="K37" s="193">
        <v>5739</v>
      </c>
      <c r="L37" s="193">
        <v>5832</v>
      </c>
      <c r="M37" s="193">
        <v>4761</v>
      </c>
      <c r="N37" s="103">
        <f>SUM(B37:M37)</f>
        <v>74547</v>
      </c>
      <c r="O37" s="77">
        <f t="shared" si="23"/>
        <v>5.1129068542457698</v>
      </c>
      <c r="Q37" s="293" t="s">
        <v>56</v>
      </c>
      <c r="R37" s="308">
        <f t="shared" si="3"/>
        <v>5.1416563585150303</v>
      </c>
      <c r="S37" s="308">
        <f t="shared" si="4"/>
        <v>4.5976208604298661</v>
      </c>
      <c r="T37" s="308">
        <f t="shared" si="5"/>
        <v>5.129322015940101</v>
      </c>
      <c r="U37" s="308">
        <f t="shared" si="6"/>
        <v>3.7516696272428081</v>
      </c>
      <c r="V37" s="308">
        <f t="shared" si="7"/>
        <v>3.9767162007108272</v>
      </c>
      <c r="W37" s="308">
        <f t="shared" si="8"/>
        <v>5.8301596846395398</v>
      </c>
      <c r="X37" s="308">
        <f t="shared" si="9"/>
        <v>4.9497335106912432</v>
      </c>
      <c r="Y37" s="308">
        <f t="shared" si="10"/>
        <v>6.6161257449896551</v>
      </c>
      <c r="Z37" s="308">
        <f t="shared" si="11"/>
        <v>6.0816392415279585</v>
      </c>
      <c r="AA37" s="308">
        <f t="shared" si="12"/>
        <v>5.676501716105677</v>
      </c>
      <c r="AB37" s="308">
        <f t="shared" si="13"/>
        <v>5.5798467264325149</v>
      </c>
      <c r="AC37" s="308">
        <f t="shared" si="14"/>
        <v>5.4905262186754005</v>
      </c>
      <c r="AD37" s="308">
        <f t="shared" si="15"/>
        <v>5.1129068542457698</v>
      </c>
      <c r="AE37" s="228"/>
      <c r="AF37" s="358">
        <f t="shared" si="17"/>
        <v>22196</v>
      </c>
    </row>
    <row r="38" spans="1:44">
      <c r="A38" s="302" t="s">
        <v>123</v>
      </c>
      <c r="B38" s="104">
        <f>SUM(B39:B40)</f>
        <v>9033</v>
      </c>
      <c r="C38" s="104">
        <f t="shared" ref="C38:M38" si="24">SUM(C39:C40)</f>
        <v>8481</v>
      </c>
      <c r="D38" s="104">
        <f t="shared" si="24"/>
        <v>9288</v>
      </c>
      <c r="E38" s="104">
        <f t="shared" si="24"/>
        <v>8471</v>
      </c>
      <c r="F38" s="104">
        <f t="shared" si="24"/>
        <v>9013</v>
      </c>
      <c r="G38" s="104">
        <f t="shared" si="24"/>
        <v>8915</v>
      </c>
      <c r="H38" s="104">
        <f t="shared" si="24"/>
        <v>6838</v>
      </c>
      <c r="I38" s="104">
        <f t="shared" si="24"/>
        <v>4141</v>
      </c>
      <c r="J38" s="104">
        <f>SUM(J39:J40)</f>
        <v>5923</v>
      </c>
      <c r="K38" s="104">
        <f t="shared" si="24"/>
        <v>6195</v>
      </c>
      <c r="L38" s="104">
        <f t="shared" si="24"/>
        <v>6887</v>
      </c>
      <c r="M38" s="104">
        <f t="shared" si="24"/>
        <v>6368</v>
      </c>
      <c r="N38" s="104">
        <f t="shared" ref="N38:N44" si="25">SUM(B38:M38)</f>
        <v>89553</v>
      </c>
      <c r="O38" s="303">
        <f t="shared" si="23"/>
        <v>6.1421136667910368</v>
      </c>
      <c r="Q38" s="302" t="s">
        <v>123</v>
      </c>
      <c r="R38" s="307">
        <f t="shared" si="3"/>
        <v>6.7310988241255458</v>
      </c>
      <c r="S38" s="307">
        <f t="shared" si="4"/>
        <v>5.9240994404900782</v>
      </c>
      <c r="T38" s="307">
        <f t="shared" si="5"/>
        <v>5.4671956488468743</v>
      </c>
      <c r="U38" s="307">
        <f t="shared" si="6"/>
        <v>5.8323349995180456</v>
      </c>
      <c r="V38" s="307">
        <f t="shared" si="7"/>
        <v>6.3057957630201775</v>
      </c>
      <c r="W38" s="307">
        <f t="shared" si="8"/>
        <v>5.9564374958241464</v>
      </c>
      <c r="X38" s="307">
        <f t="shared" si="9"/>
        <v>6.1876193320121979</v>
      </c>
      <c r="Y38" s="307">
        <f t="shared" si="10"/>
        <v>6.3937868634777502</v>
      </c>
      <c r="Z38" s="307">
        <f t="shared" si="11"/>
        <v>5.6239733376377981</v>
      </c>
      <c r="AA38" s="307">
        <f t="shared" si="12"/>
        <v>6.1275358305061278</v>
      </c>
      <c r="AB38" s="307">
        <f t="shared" si="13"/>
        <v>6.5892325797223465</v>
      </c>
      <c r="AC38" s="307">
        <f t="shared" si="14"/>
        <v>7.3437662172915257</v>
      </c>
      <c r="AD38" s="307">
        <f t="shared" si="15"/>
        <v>6.1421136667910368</v>
      </c>
      <c r="AE38" s="228"/>
      <c r="AF38" s="358">
        <f t="shared" si="17"/>
        <v>26802</v>
      </c>
    </row>
    <row r="39" spans="1:44" s="317" customFormat="1">
      <c r="A39" s="293" t="s">
        <v>160</v>
      </c>
      <c r="B39" s="193">
        <f t="shared" ref="B39:L39" si="26">B72</f>
        <v>8574</v>
      </c>
      <c r="C39" s="193">
        <f t="shared" si="26"/>
        <v>7989</v>
      </c>
      <c r="D39" s="193">
        <f t="shared" si="26"/>
        <v>8797</v>
      </c>
      <c r="E39" s="193">
        <f t="shared" si="26"/>
        <v>8098</v>
      </c>
      <c r="F39" s="193">
        <f t="shared" si="26"/>
        <v>8642</v>
      </c>
      <c r="G39" s="193">
        <f t="shared" si="26"/>
        <v>8409</v>
      </c>
      <c r="H39" s="193">
        <f t="shared" si="26"/>
        <v>6499</v>
      </c>
      <c r="I39" s="193">
        <f t="shared" si="26"/>
        <v>3997</v>
      </c>
      <c r="J39" s="193">
        <f t="shared" si="26"/>
        <v>5585</v>
      </c>
      <c r="K39" s="193">
        <f t="shared" si="26"/>
        <v>5794</v>
      </c>
      <c r="L39" s="193">
        <f t="shared" si="26"/>
        <v>6437</v>
      </c>
      <c r="M39" s="193">
        <f>M72</f>
        <v>6033</v>
      </c>
      <c r="N39" s="103">
        <f t="shared" si="25"/>
        <v>84854</v>
      </c>
      <c r="O39" s="77">
        <f t="shared" si="23"/>
        <v>5.8198263942233837</v>
      </c>
      <c r="Q39" s="293" t="s">
        <v>160</v>
      </c>
      <c r="R39" s="308">
        <f t="shared" si="3"/>
        <v>6.3890669011460677</v>
      </c>
      <c r="S39" s="308">
        <f t="shared" si="4"/>
        <v>5.5804304244871155</v>
      </c>
      <c r="T39" s="308">
        <f t="shared" si="5"/>
        <v>5.1781783078064114</v>
      </c>
      <c r="U39" s="308">
        <f t="shared" si="6"/>
        <v>5.5755222318613074</v>
      </c>
      <c r="V39" s="308">
        <f t="shared" si="7"/>
        <v>6.0462317745501357</v>
      </c>
      <c r="W39" s="308">
        <f t="shared" si="8"/>
        <v>5.6183603928643011</v>
      </c>
      <c r="X39" s="308">
        <f t="shared" si="9"/>
        <v>5.8808625385708213</v>
      </c>
      <c r="Y39" s="308">
        <f t="shared" si="10"/>
        <v>6.1714479819658461</v>
      </c>
      <c r="Z39" s="308">
        <f t="shared" si="11"/>
        <v>5.3030374963206315</v>
      </c>
      <c r="AA39" s="308">
        <f t="shared" si="12"/>
        <v>5.7309027606057308</v>
      </c>
      <c r="AB39" s="308">
        <f t="shared" si="13"/>
        <v>6.1586888508309494</v>
      </c>
      <c r="AC39" s="308">
        <f t="shared" si="14"/>
        <v>6.9574342947424261</v>
      </c>
      <c r="AD39" s="308">
        <f t="shared" si="15"/>
        <v>5.8198263942233837</v>
      </c>
      <c r="AE39" s="318"/>
      <c r="AF39" s="358">
        <f t="shared" si="17"/>
        <v>25360</v>
      </c>
    </row>
    <row r="40" spans="1:44">
      <c r="A40" s="293" t="s">
        <v>116</v>
      </c>
      <c r="B40" s="193">
        <f>B74</f>
        <v>459</v>
      </c>
      <c r="C40" s="193">
        <f t="shared" ref="C40:M40" si="27">C74</f>
        <v>492</v>
      </c>
      <c r="D40" s="193">
        <f t="shared" si="27"/>
        <v>491</v>
      </c>
      <c r="E40" s="193">
        <f t="shared" si="27"/>
        <v>373</v>
      </c>
      <c r="F40" s="193">
        <f t="shared" si="27"/>
        <v>371</v>
      </c>
      <c r="G40" s="193">
        <f t="shared" si="27"/>
        <v>506</v>
      </c>
      <c r="H40" s="193">
        <f t="shared" si="27"/>
        <v>339</v>
      </c>
      <c r="I40" s="193">
        <f t="shared" si="27"/>
        <v>144</v>
      </c>
      <c r="J40" s="193">
        <f t="shared" si="27"/>
        <v>338</v>
      </c>
      <c r="K40" s="193">
        <f t="shared" si="27"/>
        <v>401</v>
      </c>
      <c r="L40" s="193">
        <f t="shared" si="27"/>
        <v>450</v>
      </c>
      <c r="M40" s="193">
        <f t="shared" si="27"/>
        <v>335</v>
      </c>
      <c r="N40" s="103">
        <f t="shared" si="25"/>
        <v>4699</v>
      </c>
      <c r="O40" s="77">
        <f t="shared" si="23"/>
        <v>0.32228727256765355</v>
      </c>
      <c r="Q40" s="293" t="s">
        <v>116</v>
      </c>
      <c r="R40" s="308">
        <f t="shared" si="3"/>
        <v>0.34203192297947804</v>
      </c>
      <c r="S40" s="308">
        <f t="shared" si="4"/>
        <v>0.34366901600296174</v>
      </c>
      <c r="T40" s="308">
        <f t="shared" si="5"/>
        <v>0.28901734104046239</v>
      </c>
      <c r="U40" s="308">
        <f t="shared" si="6"/>
        <v>0.25681276765673838</v>
      </c>
      <c r="V40" s="308">
        <f t="shared" si="7"/>
        <v>0.2595639884700417</v>
      </c>
      <c r="W40" s="308">
        <f t="shared" si="8"/>
        <v>0.338077102959845</v>
      </c>
      <c r="X40" s="308">
        <f t="shared" si="9"/>
        <v>0.30675679344137685</v>
      </c>
      <c r="Y40" s="308">
        <f t="shared" si="10"/>
        <v>0.2223388815119044</v>
      </c>
      <c r="Z40" s="308">
        <f t="shared" si="11"/>
        <v>0.32093584131716624</v>
      </c>
      <c r="AA40" s="308">
        <f t="shared" si="12"/>
        <v>0.39663306990039665</v>
      </c>
      <c r="AB40" s="308">
        <f t="shared" si="13"/>
        <v>0.43054372889139775</v>
      </c>
      <c r="AC40" s="308">
        <f t="shared" si="14"/>
        <v>0.38633192254909876</v>
      </c>
      <c r="AD40" s="308">
        <f t="shared" si="15"/>
        <v>0.32228727256765355</v>
      </c>
      <c r="AE40" s="228"/>
      <c r="AF40" s="358">
        <f t="shared" si="17"/>
        <v>1442</v>
      </c>
    </row>
    <row r="41" spans="1:44">
      <c r="A41" s="302" t="s">
        <v>45</v>
      </c>
      <c r="B41" s="104">
        <v>8940</v>
      </c>
      <c r="C41" s="104">
        <v>9632</v>
      </c>
      <c r="D41" s="104">
        <v>10787</v>
      </c>
      <c r="E41" s="104">
        <v>8990</v>
      </c>
      <c r="F41" s="104">
        <v>7707</v>
      </c>
      <c r="G41" s="104">
        <v>5853</v>
      </c>
      <c r="H41" s="104">
        <v>5641</v>
      </c>
      <c r="I41" s="104">
        <v>4524</v>
      </c>
      <c r="J41" s="104">
        <v>5862</v>
      </c>
      <c r="K41" s="104">
        <v>4505</v>
      </c>
      <c r="L41" s="104">
        <v>4836</v>
      </c>
      <c r="M41" s="104">
        <v>3715</v>
      </c>
      <c r="N41" s="104">
        <f t="shared" si="25"/>
        <v>80992</v>
      </c>
      <c r="O41" s="303">
        <f t="shared" si="23"/>
        <v>5.5549458990847835</v>
      </c>
      <c r="Q41" s="302" t="s">
        <v>45</v>
      </c>
      <c r="R41" s="307">
        <f t="shared" si="3"/>
        <v>6.6617982384238221</v>
      </c>
      <c r="S41" s="307">
        <f t="shared" si="4"/>
        <v>6.7280893539441609</v>
      </c>
      <c r="T41" s="307">
        <f t="shared" si="5"/>
        <v>6.3495520525528883</v>
      </c>
      <c r="U41" s="307">
        <f t="shared" si="6"/>
        <v>6.1896696547830521</v>
      </c>
      <c r="V41" s="307">
        <f t="shared" si="7"/>
        <v>5.3920745529342629</v>
      </c>
      <c r="W41" s="307">
        <f t="shared" si="8"/>
        <v>3.9106033273201044</v>
      </c>
      <c r="X41" s="307">
        <f t="shared" si="9"/>
        <v>5.104469238356363</v>
      </c>
      <c r="Y41" s="307">
        <f t="shared" si="10"/>
        <v>6.9851465274989959</v>
      </c>
      <c r="Z41" s="307">
        <f t="shared" si="11"/>
        <v>5.5660529639089606</v>
      </c>
      <c r="AA41" s="307">
        <f t="shared" si="12"/>
        <v>4.4559400995044562</v>
      </c>
      <c r="AB41" s="307">
        <f t="shared" si="13"/>
        <v>4.6269099398195541</v>
      </c>
      <c r="AC41" s="307">
        <f t="shared" si="14"/>
        <v>4.2842480366265727</v>
      </c>
      <c r="AD41" s="307">
        <f t="shared" si="15"/>
        <v>5.5549458990847835</v>
      </c>
      <c r="AE41" s="228"/>
      <c r="AF41" s="358">
        <f t="shared" si="17"/>
        <v>29359</v>
      </c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</row>
    <row r="42" spans="1:44">
      <c r="A42" s="302" t="s">
        <v>159</v>
      </c>
      <c r="B42" s="104">
        <f>SUM(B43:B44)</f>
        <v>6660</v>
      </c>
      <c r="C42" s="104">
        <f t="shared" ref="C42:M42" si="28">SUM(C43:C44)</f>
        <v>7350</v>
      </c>
      <c r="D42" s="104">
        <f t="shared" si="28"/>
        <v>8821</v>
      </c>
      <c r="E42" s="104">
        <f t="shared" si="28"/>
        <v>7093</v>
      </c>
      <c r="F42" s="104">
        <f t="shared" si="28"/>
        <v>7729</v>
      </c>
      <c r="G42" s="104">
        <f t="shared" si="28"/>
        <v>9306</v>
      </c>
      <c r="H42" s="104">
        <f t="shared" si="28"/>
        <v>7241</v>
      </c>
      <c r="I42" s="104">
        <f t="shared" si="28"/>
        <v>5199</v>
      </c>
      <c r="J42" s="104">
        <f t="shared" si="28"/>
        <v>8950</v>
      </c>
      <c r="K42" s="104">
        <f t="shared" si="28"/>
        <v>8372</v>
      </c>
      <c r="L42" s="104">
        <f t="shared" si="28"/>
        <v>7715</v>
      </c>
      <c r="M42" s="104">
        <f t="shared" si="28"/>
        <v>4462</v>
      </c>
      <c r="N42" s="104">
        <f t="shared" si="25"/>
        <v>88898</v>
      </c>
      <c r="O42" s="303">
        <f t="shared" si="23"/>
        <v>6.0971896056010362</v>
      </c>
      <c r="Q42" s="302" t="s">
        <v>159</v>
      </c>
      <c r="R42" s="307">
        <f t="shared" si="3"/>
        <v>4.9628161373492903</v>
      </c>
      <c r="S42" s="307">
        <f t="shared" si="4"/>
        <v>5.1340798122393672</v>
      </c>
      <c r="T42" s="307">
        <f t="shared" si="5"/>
        <v>5.1923054283460672</v>
      </c>
      <c r="U42" s="307">
        <f t="shared" si="6"/>
        <v>4.8835736219550823</v>
      </c>
      <c r="V42" s="307">
        <f t="shared" si="7"/>
        <v>5.4074664875605176</v>
      </c>
      <c r="W42" s="307">
        <f t="shared" si="8"/>
        <v>6.2176788935658447</v>
      </c>
      <c r="X42" s="307">
        <f t="shared" si="9"/>
        <v>6.5522889124159587</v>
      </c>
      <c r="Y42" s="307">
        <f t="shared" si="10"/>
        <v>8.0273600345860476</v>
      </c>
      <c r="Z42" s="307">
        <f t="shared" si="11"/>
        <v>8.4981531946409401</v>
      </c>
      <c r="AA42" s="307">
        <f t="shared" si="12"/>
        <v>8.2808280828082808</v>
      </c>
      <c r="AB42" s="307">
        <f t="shared" si="13"/>
        <v>7.3814330408825191</v>
      </c>
      <c r="AC42" s="307">
        <f t="shared" si="14"/>
        <v>5.1457105624300858</v>
      </c>
      <c r="AD42" s="307">
        <f t="shared" si="15"/>
        <v>6.0971896056010362</v>
      </c>
      <c r="AE42" s="228"/>
      <c r="AF42" s="358">
        <f t="shared" si="17"/>
        <v>22831</v>
      </c>
    </row>
    <row r="43" spans="1:44">
      <c r="A43" s="293" t="s">
        <v>48</v>
      </c>
      <c r="B43" s="193">
        <v>3187</v>
      </c>
      <c r="C43" s="193">
        <v>3734</v>
      </c>
      <c r="D43" s="193">
        <v>4174</v>
      </c>
      <c r="E43" s="193">
        <v>3763</v>
      </c>
      <c r="F43" s="193">
        <v>3805</v>
      </c>
      <c r="G43" s="193">
        <v>4068</v>
      </c>
      <c r="H43" s="193">
        <v>3528</v>
      </c>
      <c r="I43" s="193">
        <v>2892</v>
      </c>
      <c r="J43" s="193">
        <v>4778</v>
      </c>
      <c r="K43" s="193">
        <v>4009</v>
      </c>
      <c r="L43" s="193">
        <v>3873</v>
      </c>
      <c r="M43" s="193">
        <v>2082</v>
      </c>
      <c r="N43" s="103">
        <f t="shared" ref="N43" si="29">SUM(B43:M43)</f>
        <v>43893</v>
      </c>
      <c r="O43" s="77">
        <f t="shared" si="23"/>
        <v>3.0104607905537386</v>
      </c>
      <c r="Q43" s="293" t="s">
        <v>48</v>
      </c>
      <c r="R43" s="308">
        <f t="shared" si="3"/>
        <v>2.3748491035633914</v>
      </c>
      <c r="S43" s="308">
        <f t="shared" si="4"/>
        <v>2.6082522474696321</v>
      </c>
      <c r="T43" s="308">
        <f t="shared" si="5"/>
        <v>2.4569417138551737</v>
      </c>
      <c r="U43" s="308">
        <f t="shared" si="6"/>
        <v>2.5908483771911706</v>
      </c>
      <c r="V43" s="308">
        <f t="shared" si="7"/>
        <v>2.6621050569501583</v>
      </c>
      <c r="W43" s="308">
        <f t="shared" si="8"/>
        <v>2.7179795550210462</v>
      </c>
      <c r="X43" s="308">
        <f t="shared" si="9"/>
        <v>3.1924423813014089</v>
      </c>
      <c r="Y43" s="308">
        <f t="shared" si="10"/>
        <v>4.4653058703640802</v>
      </c>
      <c r="Z43" s="308">
        <f t="shared" si="11"/>
        <v>4.5367794373178114</v>
      </c>
      <c r="AA43" s="308">
        <f t="shared" si="12"/>
        <v>3.9653415891039656</v>
      </c>
      <c r="AB43" s="308">
        <f t="shared" si="13"/>
        <v>3.7055463599919634</v>
      </c>
      <c r="AC43" s="308">
        <f t="shared" si="14"/>
        <v>2.4010240679021599</v>
      </c>
      <c r="AD43" s="308">
        <f t="shared" si="15"/>
        <v>3.0104607905537386</v>
      </c>
      <c r="AE43" s="228"/>
      <c r="AF43" s="358">
        <f t="shared" ref="AF43" si="30">SUM(B43:D43)</f>
        <v>11095</v>
      </c>
    </row>
    <row r="44" spans="1:44">
      <c r="A44" s="294" t="s">
        <v>47</v>
      </c>
      <c r="B44" s="296">
        <v>3473</v>
      </c>
      <c r="C44" s="296">
        <v>3616</v>
      </c>
      <c r="D44" s="296">
        <v>4647</v>
      </c>
      <c r="E44" s="296">
        <v>3330</v>
      </c>
      <c r="F44" s="296">
        <v>3924</v>
      </c>
      <c r="G44" s="296">
        <v>5238</v>
      </c>
      <c r="H44" s="296">
        <v>3713</v>
      </c>
      <c r="I44" s="296">
        <v>2307</v>
      </c>
      <c r="J44" s="296">
        <v>4172</v>
      </c>
      <c r="K44" s="296">
        <v>4363</v>
      </c>
      <c r="L44" s="296">
        <v>3842</v>
      </c>
      <c r="M44" s="296">
        <v>2380</v>
      </c>
      <c r="N44" s="295">
        <f t="shared" si="25"/>
        <v>45005</v>
      </c>
      <c r="O44" s="292">
        <f t="shared" si="23"/>
        <v>3.0867288150472971</v>
      </c>
      <c r="Q44" s="294" t="s">
        <v>47</v>
      </c>
      <c r="R44" s="312">
        <f t="shared" si="3"/>
        <v>2.5879670337858984</v>
      </c>
      <c r="S44" s="312">
        <f t="shared" si="4"/>
        <v>2.5258275647697346</v>
      </c>
      <c r="T44" s="312">
        <f t="shared" si="5"/>
        <v>2.735363714490894</v>
      </c>
      <c r="U44" s="312">
        <f t="shared" si="6"/>
        <v>2.2927252447639113</v>
      </c>
      <c r="V44" s="312">
        <f t="shared" si="7"/>
        <v>2.7453614306103602</v>
      </c>
      <c r="W44" s="312">
        <f t="shared" si="8"/>
        <v>3.4996993385447981</v>
      </c>
      <c r="X44" s="312">
        <f t="shared" si="9"/>
        <v>3.3598465311145498</v>
      </c>
      <c r="Y44" s="312">
        <f t="shared" si="10"/>
        <v>3.5620541642219687</v>
      </c>
      <c r="Z44" s="312">
        <f t="shared" si="11"/>
        <v>3.9613737573231291</v>
      </c>
      <c r="AA44" s="312">
        <f t="shared" si="12"/>
        <v>4.3154864937043156</v>
      </c>
      <c r="AB44" s="312">
        <f t="shared" si="13"/>
        <v>3.6758866808905557</v>
      </c>
      <c r="AC44" s="312">
        <f t="shared" si="14"/>
        <v>2.7446864945279255</v>
      </c>
      <c r="AD44" s="312">
        <f t="shared" si="15"/>
        <v>3.0867288150472971</v>
      </c>
      <c r="AE44" s="228"/>
      <c r="AF44" s="358">
        <f t="shared" si="17"/>
        <v>11736</v>
      </c>
    </row>
    <row r="45" spans="1:44">
      <c r="A45" s="302" t="s">
        <v>124</v>
      </c>
      <c r="B45" s="104">
        <f>SUM(B46:B47)</f>
        <v>7066</v>
      </c>
      <c r="C45" s="104">
        <f t="shared" ref="C45:M45" si="31">SUM(C46:C47)</f>
        <v>6353</v>
      </c>
      <c r="D45" s="104">
        <f t="shared" si="31"/>
        <v>7915</v>
      </c>
      <c r="E45" s="104">
        <f t="shared" si="31"/>
        <v>6847</v>
      </c>
      <c r="F45" s="104">
        <f t="shared" si="31"/>
        <v>6801</v>
      </c>
      <c r="G45" s="104">
        <f t="shared" si="31"/>
        <v>6691</v>
      </c>
      <c r="H45" s="104">
        <f t="shared" si="31"/>
        <v>5421</v>
      </c>
      <c r="I45" s="104">
        <f t="shared" si="31"/>
        <v>2963</v>
      </c>
      <c r="J45" s="104">
        <f t="shared" si="31"/>
        <v>4287</v>
      </c>
      <c r="K45" s="104">
        <f t="shared" si="31"/>
        <v>5118</v>
      </c>
      <c r="L45" s="104">
        <f t="shared" si="31"/>
        <v>5162</v>
      </c>
      <c r="M45" s="104">
        <f t="shared" si="31"/>
        <v>4968</v>
      </c>
      <c r="N45" s="104">
        <f t="shared" ref="N45:N63" si="32">SUM(B45:M45)</f>
        <v>69592</v>
      </c>
      <c r="O45" s="303">
        <f t="shared" si="23"/>
        <v>4.7730614753198868</v>
      </c>
      <c r="Q45" s="302" t="s">
        <v>124</v>
      </c>
      <c r="R45" s="307">
        <f t="shared" si="3"/>
        <v>5.2653541781546673</v>
      </c>
      <c r="S45" s="307">
        <f t="shared" si="4"/>
        <v>4.4376610948512516</v>
      </c>
      <c r="T45" s="307">
        <f t="shared" si="5"/>
        <v>4.659006627974053</v>
      </c>
      <c r="U45" s="307">
        <f t="shared" si="6"/>
        <v>4.7142011263959462</v>
      </c>
      <c r="V45" s="307">
        <f t="shared" si="7"/>
        <v>4.7582066996893628</v>
      </c>
      <c r="W45" s="307">
        <f t="shared" si="8"/>
        <v>4.4705017705619028</v>
      </c>
      <c r="X45" s="307">
        <f t="shared" si="9"/>
        <v>4.9053940331731685</v>
      </c>
      <c r="Y45" s="307">
        <f t="shared" si="10"/>
        <v>4.5749312911095323</v>
      </c>
      <c r="Z45" s="307">
        <f t="shared" si="11"/>
        <v>4.0705679045168397</v>
      </c>
      <c r="AA45" s="307">
        <f t="shared" si="12"/>
        <v>5.0622644682050622</v>
      </c>
      <c r="AB45" s="307">
        <f t="shared" si="13"/>
        <v>4.9388149523053224</v>
      </c>
      <c r="AC45" s="307">
        <f t="shared" si="14"/>
        <v>5.7292447499221568</v>
      </c>
      <c r="AD45" s="307">
        <f t="shared" si="15"/>
        <v>4.7730614753198868</v>
      </c>
      <c r="AE45" s="228"/>
      <c r="AF45" s="358">
        <f t="shared" si="17"/>
        <v>21334</v>
      </c>
    </row>
    <row r="46" spans="1:44">
      <c r="A46" s="293" t="s">
        <v>43</v>
      </c>
      <c r="B46" s="193">
        <v>5462</v>
      </c>
      <c r="C46" s="193">
        <v>4925</v>
      </c>
      <c r="D46" s="193">
        <v>5752</v>
      </c>
      <c r="E46" s="193">
        <v>4979</v>
      </c>
      <c r="F46" s="193">
        <v>4992</v>
      </c>
      <c r="G46" s="193">
        <v>4900</v>
      </c>
      <c r="H46" s="193">
        <v>4046</v>
      </c>
      <c r="I46" s="193">
        <v>2262</v>
      </c>
      <c r="J46" s="193">
        <v>3463</v>
      </c>
      <c r="K46" s="193">
        <v>3838</v>
      </c>
      <c r="L46" s="193">
        <v>3519</v>
      </c>
      <c r="M46" s="193">
        <v>3139</v>
      </c>
      <c r="N46" s="103">
        <f t="shared" si="32"/>
        <v>51277</v>
      </c>
      <c r="O46" s="77">
        <f t="shared" si="23"/>
        <v>3.5169024208239144</v>
      </c>
      <c r="Q46" s="293" t="s">
        <v>43</v>
      </c>
      <c r="R46" s="308">
        <f t="shared" si="3"/>
        <v>4.0701053666969704</v>
      </c>
      <c r="S46" s="308">
        <f t="shared" si="4"/>
        <v>3.4401827313304603</v>
      </c>
      <c r="T46" s="308">
        <f t="shared" si="5"/>
        <v>3.3857998893375556</v>
      </c>
      <c r="U46" s="308">
        <f t="shared" si="6"/>
        <v>3.428071769873728</v>
      </c>
      <c r="V46" s="308">
        <f t="shared" si="7"/>
        <v>3.4925698933758706</v>
      </c>
      <c r="W46" s="308">
        <f t="shared" si="8"/>
        <v>3.2738691788601586</v>
      </c>
      <c r="X46" s="308">
        <f t="shared" si="9"/>
        <v>3.6611740007782028</v>
      </c>
      <c r="Y46" s="308">
        <f t="shared" si="10"/>
        <v>3.4925732637494979</v>
      </c>
      <c r="Z46" s="308">
        <f t="shared" si="11"/>
        <v>3.2881681020158191</v>
      </c>
      <c r="AA46" s="308">
        <f t="shared" si="12"/>
        <v>3.796203796203796</v>
      </c>
      <c r="AB46" s="308">
        <f t="shared" si="13"/>
        <v>3.3668519599307305</v>
      </c>
      <c r="AC46" s="308">
        <f t="shared" si="14"/>
        <v>3.6199877757660328</v>
      </c>
      <c r="AD46" s="308">
        <f t="shared" si="15"/>
        <v>3.5169024208239144</v>
      </c>
      <c r="AE46" s="228"/>
      <c r="AF46" s="358">
        <f t="shared" si="17"/>
        <v>16139</v>
      </c>
    </row>
    <row r="47" spans="1:44">
      <c r="A47" s="294" t="s">
        <v>95</v>
      </c>
      <c r="B47" s="296">
        <v>1604</v>
      </c>
      <c r="C47" s="296">
        <v>1428</v>
      </c>
      <c r="D47" s="296">
        <v>2163</v>
      </c>
      <c r="E47" s="296">
        <v>1868</v>
      </c>
      <c r="F47" s="296">
        <v>1809</v>
      </c>
      <c r="G47" s="296">
        <v>1791</v>
      </c>
      <c r="H47" s="296">
        <v>1375</v>
      </c>
      <c r="I47" s="296">
        <v>701</v>
      </c>
      <c r="J47" s="296">
        <v>824</v>
      </c>
      <c r="K47" s="296">
        <v>1280</v>
      </c>
      <c r="L47" s="296">
        <v>1643</v>
      </c>
      <c r="M47" s="296">
        <v>1829</v>
      </c>
      <c r="N47" s="295">
        <f t="shared" si="32"/>
        <v>18315</v>
      </c>
      <c r="O47" s="292">
        <f t="shared" si="23"/>
        <v>1.2561590544959726</v>
      </c>
      <c r="Q47" s="294" t="s">
        <v>95</v>
      </c>
      <c r="R47" s="312">
        <f t="shared" si="3"/>
        <v>1.1952488114576969</v>
      </c>
      <c r="S47" s="312">
        <f t="shared" si="4"/>
        <v>0.99747836352079133</v>
      </c>
      <c r="T47" s="312">
        <f t="shared" si="5"/>
        <v>1.2732067386364974</v>
      </c>
      <c r="U47" s="312">
        <f t="shared" si="6"/>
        <v>1.286129356522218</v>
      </c>
      <c r="V47" s="312">
        <f t="shared" si="7"/>
        <v>1.2656368063134917</v>
      </c>
      <c r="W47" s="312">
        <f t="shared" si="8"/>
        <v>1.1966325917017437</v>
      </c>
      <c r="X47" s="312">
        <f t="shared" si="9"/>
        <v>1.2442200323949653</v>
      </c>
      <c r="Y47" s="312">
        <f t="shared" si="10"/>
        <v>1.0823580273600346</v>
      </c>
      <c r="Z47" s="312">
        <f t="shared" si="11"/>
        <v>0.78239980250102081</v>
      </c>
      <c r="AA47" s="312">
        <f t="shared" si="12"/>
        <v>1.2660606720012659</v>
      </c>
      <c r="AB47" s="312">
        <f t="shared" si="13"/>
        <v>1.5719629923745921</v>
      </c>
      <c r="AC47" s="312">
        <f t="shared" si="14"/>
        <v>2.109256974156124</v>
      </c>
      <c r="AD47" s="312">
        <f t="shared" si="15"/>
        <v>1.2561590544959726</v>
      </c>
      <c r="AE47" s="228"/>
      <c r="AF47" s="358">
        <f t="shared" si="17"/>
        <v>5195</v>
      </c>
    </row>
    <row r="48" spans="1:44">
      <c r="A48" s="302" t="s">
        <v>162</v>
      </c>
      <c r="B48" s="104">
        <f>SUM(B49:B50)</f>
        <v>5129</v>
      </c>
      <c r="C48" s="104">
        <f t="shared" ref="C48:M48" si="33">SUM(C49:C50)</f>
        <v>4483</v>
      </c>
      <c r="D48" s="104">
        <f>SUM(D49:D50)</f>
        <v>6723</v>
      </c>
      <c r="E48" s="104">
        <f t="shared" si="33"/>
        <v>5562</v>
      </c>
      <c r="F48" s="104">
        <f t="shared" si="33"/>
        <v>5734</v>
      </c>
      <c r="G48" s="104">
        <f t="shared" si="33"/>
        <v>5381</v>
      </c>
      <c r="H48" s="104">
        <f t="shared" si="33"/>
        <v>4290</v>
      </c>
      <c r="I48" s="104">
        <f t="shared" si="33"/>
        <v>1827</v>
      </c>
      <c r="J48" s="104">
        <f t="shared" si="33"/>
        <v>3639</v>
      </c>
      <c r="K48" s="104">
        <f t="shared" si="33"/>
        <v>4348</v>
      </c>
      <c r="L48" s="104">
        <f t="shared" si="33"/>
        <v>3865</v>
      </c>
      <c r="M48" s="104">
        <f t="shared" si="33"/>
        <v>3230</v>
      </c>
      <c r="N48" s="104">
        <f t="shared" si="32"/>
        <v>54211</v>
      </c>
      <c r="O48" s="303">
        <f t="shared" si="23"/>
        <v>3.7181347804139322</v>
      </c>
      <c r="Q48" s="302" t="s">
        <v>162</v>
      </c>
      <c r="R48" s="307">
        <f t="shared" si="3"/>
        <v>3.8219645598295058</v>
      </c>
      <c r="S48" s="307">
        <f t="shared" si="4"/>
        <v>3.1314394283359297</v>
      </c>
      <c r="T48" s="307">
        <f t="shared" si="5"/>
        <v>3.9573596411711383</v>
      </c>
      <c r="U48" s="307">
        <f t="shared" si="6"/>
        <v>3.8294708142272897</v>
      </c>
      <c r="V48" s="307">
        <f t="shared" si="7"/>
        <v>4.0116978703159543</v>
      </c>
      <c r="W48" s="307">
        <f t="shared" si="8"/>
        <v>3.5952428676421464</v>
      </c>
      <c r="X48" s="307">
        <f t="shared" si="9"/>
        <v>3.881966501072291</v>
      </c>
      <c r="Y48" s="307">
        <f t="shared" si="10"/>
        <v>2.8209245591822869</v>
      </c>
      <c r="Z48" s="307">
        <f t="shared" si="11"/>
        <v>3.4552826229383675</v>
      </c>
      <c r="AA48" s="307">
        <f t="shared" si="12"/>
        <v>4.3006498452043003</v>
      </c>
      <c r="AB48" s="307">
        <f t="shared" si="13"/>
        <v>3.6978922492561161</v>
      </c>
      <c r="AC48" s="307">
        <f t="shared" si="14"/>
        <v>3.7249316711450415</v>
      </c>
      <c r="AD48" s="307">
        <f t="shared" si="15"/>
        <v>3.7181347804139322</v>
      </c>
      <c r="AE48" s="228"/>
      <c r="AF48" s="358">
        <f t="shared" si="17"/>
        <v>16335</v>
      </c>
    </row>
    <row r="49" spans="1:44">
      <c r="A49" s="293" t="s">
        <v>51</v>
      </c>
      <c r="B49" s="193">
        <v>4680</v>
      </c>
      <c r="C49" s="193">
        <v>3882</v>
      </c>
      <c r="D49" s="193">
        <v>5876</v>
      </c>
      <c r="E49" s="193">
        <v>4912</v>
      </c>
      <c r="F49" s="193">
        <v>5034</v>
      </c>
      <c r="G49" s="193">
        <v>4650</v>
      </c>
      <c r="H49" s="193">
        <v>3888</v>
      </c>
      <c r="I49" s="193">
        <v>1656</v>
      </c>
      <c r="J49" s="193">
        <v>3094</v>
      </c>
      <c r="K49" s="193">
        <v>3666</v>
      </c>
      <c r="L49" s="193">
        <v>3240</v>
      </c>
      <c r="M49" s="193">
        <v>2754</v>
      </c>
      <c r="N49" s="103">
        <f t="shared" si="32"/>
        <v>47332</v>
      </c>
      <c r="O49" s="77">
        <f t="shared" si="23"/>
        <v>3.2463292583894825</v>
      </c>
      <c r="Q49" s="293" t="s">
        <v>51</v>
      </c>
      <c r="R49" s="308">
        <f t="shared" si="3"/>
        <v>3.4873843127319337</v>
      </c>
      <c r="S49" s="308">
        <f t="shared" si="4"/>
        <v>2.711632357974588</v>
      </c>
      <c r="T49" s="308">
        <f t="shared" si="5"/>
        <v>3.4587900121257786</v>
      </c>
      <c r="U49" s="308">
        <f t="shared" si="6"/>
        <v>3.381941862546646</v>
      </c>
      <c r="V49" s="308">
        <f t="shared" si="7"/>
        <v>3.5219544958441777</v>
      </c>
      <c r="W49" s="308">
        <f t="shared" si="8"/>
        <v>3.1068350370815798</v>
      </c>
      <c r="X49" s="308">
        <f t="shared" si="9"/>
        <v>3.5182018079648181</v>
      </c>
      <c r="Y49" s="308">
        <f t="shared" si="10"/>
        <v>2.5568971373869003</v>
      </c>
      <c r="Z49" s="308">
        <f t="shared" si="11"/>
        <v>2.9377973166725218</v>
      </c>
      <c r="AA49" s="308">
        <f t="shared" si="12"/>
        <v>3.6260768934036265</v>
      </c>
      <c r="AB49" s="308">
        <f t="shared" si="13"/>
        <v>3.0999148480180634</v>
      </c>
      <c r="AC49" s="308">
        <f t="shared" si="14"/>
        <v>3.1759943722394568</v>
      </c>
      <c r="AD49" s="308">
        <f t="shared" si="15"/>
        <v>3.2463292583894825</v>
      </c>
      <c r="AE49" s="228"/>
      <c r="AF49" s="358">
        <f t="shared" si="17"/>
        <v>14438</v>
      </c>
    </row>
    <row r="50" spans="1:44">
      <c r="A50" s="294" t="s">
        <v>59</v>
      </c>
      <c r="B50" s="296">
        <v>449</v>
      </c>
      <c r="C50" s="296">
        <v>601</v>
      </c>
      <c r="D50" s="296">
        <v>847</v>
      </c>
      <c r="E50" s="296">
        <v>650</v>
      </c>
      <c r="F50" s="296">
        <v>700</v>
      </c>
      <c r="G50" s="296">
        <v>731</v>
      </c>
      <c r="H50" s="296">
        <v>402</v>
      </c>
      <c r="I50" s="296">
        <v>171</v>
      </c>
      <c r="J50" s="296">
        <v>545</v>
      </c>
      <c r="K50" s="296">
        <v>682</v>
      </c>
      <c r="L50" s="296">
        <v>625</v>
      </c>
      <c r="M50" s="296">
        <v>476</v>
      </c>
      <c r="N50" s="295">
        <f t="shared" si="32"/>
        <v>6879</v>
      </c>
      <c r="O50" s="292">
        <f t="shared" si="23"/>
        <v>0.4718055220244497</v>
      </c>
      <c r="Q50" s="294" t="s">
        <v>59</v>
      </c>
      <c r="R50" s="312">
        <f t="shared" si="3"/>
        <v>0.33458024709757228</v>
      </c>
      <c r="S50" s="312">
        <f t="shared" si="4"/>
        <v>0.41980707036134141</v>
      </c>
      <c r="T50" s="312">
        <f t="shared" si="5"/>
        <v>0.49856962904535984</v>
      </c>
      <c r="U50" s="312">
        <f t="shared" si="6"/>
        <v>0.44752895168064333</v>
      </c>
      <c r="V50" s="312">
        <f t="shared" si="7"/>
        <v>0.48974337447177679</v>
      </c>
      <c r="W50" s="312">
        <f t="shared" si="8"/>
        <v>0.48840783056056658</v>
      </c>
      <c r="X50" s="312">
        <f t="shared" si="9"/>
        <v>0.36376469310747345</v>
      </c>
      <c r="Y50" s="312">
        <f t="shared" si="10"/>
        <v>0.26402742179538646</v>
      </c>
      <c r="Z50" s="312">
        <f t="shared" si="11"/>
        <v>0.5174853062658451</v>
      </c>
      <c r="AA50" s="312">
        <f t="shared" si="12"/>
        <v>0.67457295180067456</v>
      </c>
      <c r="AB50" s="312">
        <f t="shared" si="13"/>
        <v>0.59797740123805243</v>
      </c>
      <c r="AC50" s="312">
        <f t="shared" si="14"/>
        <v>0.54893729890558518</v>
      </c>
      <c r="AD50" s="312">
        <f t="shared" si="15"/>
        <v>0.4718055220244497</v>
      </c>
      <c r="AE50" s="228"/>
      <c r="AF50" s="358">
        <f t="shared" si="17"/>
        <v>1897</v>
      </c>
    </row>
    <row r="51" spans="1:44">
      <c r="A51" s="302" t="s">
        <v>60</v>
      </c>
      <c r="B51" s="104">
        <v>3460</v>
      </c>
      <c r="C51" s="104">
        <v>4959</v>
      </c>
      <c r="D51" s="104">
        <v>3783</v>
      </c>
      <c r="E51" s="104">
        <v>4263</v>
      </c>
      <c r="F51" s="104">
        <v>3635</v>
      </c>
      <c r="G51" s="104">
        <v>3389</v>
      </c>
      <c r="H51" s="104">
        <v>3026</v>
      </c>
      <c r="I51" s="104">
        <v>1754</v>
      </c>
      <c r="J51" s="104">
        <v>3673</v>
      </c>
      <c r="K51" s="104">
        <v>3396</v>
      </c>
      <c r="L51" s="104">
        <v>2498</v>
      </c>
      <c r="M51" s="104">
        <v>1482</v>
      </c>
      <c r="N51" s="104">
        <f t="shared" si="32"/>
        <v>39318</v>
      </c>
      <c r="O51" s="303">
        <f t="shared" si="23"/>
        <v>2.6966782257533524</v>
      </c>
      <c r="P51" s="113"/>
      <c r="Q51" s="302" t="s">
        <v>60</v>
      </c>
      <c r="R51" s="307">
        <f t="shared" si="3"/>
        <v>2.5782798551394208</v>
      </c>
      <c r="S51" s="307">
        <f t="shared" si="4"/>
        <v>3.4639322161761932</v>
      </c>
      <c r="T51" s="307">
        <f t="shared" si="5"/>
        <v>2.2267873750632781</v>
      </c>
      <c r="U51" s="307">
        <f t="shared" si="6"/>
        <v>2.9351014169455114</v>
      </c>
      <c r="V51" s="307">
        <f t="shared" si="7"/>
        <v>2.5431673802927266</v>
      </c>
      <c r="W51" s="307">
        <f t="shared" si="8"/>
        <v>2.2643148259504242</v>
      </c>
      <c r="X51" s="307">
        <f t="shared" si="9"/>
        <v>2.7381889585652108</v>
      </c>
      <c r="Y51" s="307">
        <f t="shared" si="10"/>
        <v>2.7082110984158354</v>
      </c>
      <c r="Z51" s="307">
        <f t="shared" si="11"/>
        <v>3.4875661099347686</v>
      </c>
      <c r="AA51" s="307">
        <f t="shared" si="12"/>
        <v>3.3590172204033588</v>
      </c>
      <c r="AB51" s="307">
        <f t="shared" si="13"/>
        <v>2.3899960772682478</v>
      </c>
      <c r="AC51" s="307">
        <f t="shared" si="14"/>
        <v>1.7090862961724309</v>
      </c>
      <c r="AD51" s="307">
        <f t="shared" si="15"/>
        <v>2.6966782257533524</v>
      </c>
      <c r="AE51" s="228"/>
      <c r="AF51" s="358">
        <f t="shared" si="17"/>
        <v>12202</v>
      </c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</row>
    <row r="52" spans="1:44" s="113" customFormat="1">
      <c r="A52" s="302" t="s">
        <v>53</v>
      </c>
      <c r="B52" s="104">
        <v>2445</v>
      </c>
      <c r="C52" s="104">
        <v>2765</v>
      </c>
      <c r="D52" s="104">
        <v>3403</v>
      </c>
      <c r="E52" s="104">
        <v>2158</v>
      </c>
      <c r="F52" s="104">
        <v>2319</v>
      </c>
      <c r="G52" s="104">
        <v>2081</v>
      </c>
      <c r="H52" s="104">
        <v>2036</v>
      </c>
      <c r="I52" s="104">
        <v>1544</v>
      </c>
      <c r="J52" s="104">
        <v>2309</v>
      </c>
      <c r="K52" s="104">
        <v>2135</v>
      </c>
      <c r="L52" s="104">
        <v>2350</v>
      </c>
      <c r="M52" s="104">
        <v>1666</v>
      </c>
      <c r="N52" s="104">
        <f t="shared" si="32"/>
        <v>27211</v>
      </c>
      <c r="O52" s="303">
        <f t="shared" si="23"/>
        <v>1.8663032504444395</v>
      </c>
      <c r="Q52" s="302" t="s">
        <v>53</v>
      </c>
      <c r="R52" s="307">
        <f t="shared" si="3"/>
        <v>1.821934753125978</v>
      </c>
      <c r="S52" s="307">
        <f t="shared" si="4"/>
        <v>1.931391929366238</v>
      </c>
      <c r="T52" s="307">
        <f t="shared" si="5"/>
        <v>2.0031079665187241</v>
      </c>
      <c r="U52" s="307">
        <f t="shared" si="6"/>
        <v>1.4857961195797358</v>
      </c>
      <c r="V52" s="307">
        <f t="shared" si="7"/>
        <v>1.6224498362857862</v>
      </c>
      <c r="W52" s="307">
        <f t="shared" si="8"/>
        <v>1.3903921961648962</v>
      </c>
      <c r="X52" s="307">
        <f t="shared" si="9"/>
        <v>1.8423505352408358</v>
      </c>
      <c r="Y52" s="307">
        <f t="shared" si="10"/>
        <v>2.3839668962109748</v>
      </c>
      <c r="Z52" s="307">
        <f t="shared" si="11"/>
        <v>2.1924285727850203</v>
      </c>
      <c r="AA52" s="307">
        <f t="shared" si="12"/>
        <v>2.1117496365021116</v>
      </c>
      <c r="AB52" s="307">
        <f t="shared" si="13"/>
        <v>2.2483950286550773</v>
      </c>
      <c r="AC52" s="307">
        <f t="shared" si="14"/>
        <v>1.9212805461695477</v>
      </c>
      <c r="AD52" s="307">
        <f t="shared" si="15"/>
        <v>1.8663032504444395</v>
      </c>
      <c r="AE52" s="228"/>
      <c r="AF52" s="358">
        <f t="shared" si="17"/>
        <v>8613</v>
      </c>
    </row>
    <row r="53" spans="1:44" s="113" customFormat="1">
      <c r="A53" s="302" t="s">
        <v>63</v>
      </c>
      <c r="B53" s="104">
        <v>1558</v>
      </c>
      <c r="C53" s="104">
        <v>1746</v>
      </c>
      <c r="D53" s="104">
        <v>1926</v>
      </c>
      <c r="E53" s="104">
        <v>2009</v>
      </c>
      <c r="F53" s="104">
        <v>2234</v>
      </c>
      <c r="G53" s="104">
        <v>2620</v>
      </c>
      <c r="H53" s="104">
        <v>1390</v>
      </c>
      <c r="I53" s="104">
        <v>638</v>
      </c>
      <c r="J53" s="104">
        <v>1003</v>
      </c>
      <c r="K53" s="104">
        <v>1398</v>
      </c>
      <c r="L53" s="104">
        <v>1420</v>
      </c>
      <c r="M53" s="104">
        <v>802</v>
      </c>
      <c r="N53" s="104">
        <f t="shared" si="32"/>
        <v>18744</v>
      </c>
      <c r="O53" s="303">
        <f t="shared" si="23"/>
        <v>1.2855825999165991</v>
      </c>
      <c r="Q53" s="302" t="s">
        <v>63</v>
      </c>
      <c r="R53" s="307">
        <f t="shared" si="3"/>
        <v>1.1609711024009299</v>
      </c>
      <c r="S53" s="307">
        <f t="shared" si="4"/>
        <v>1.2196058982544129</v>
      </c>
      <c r="T53" s="307">
        <f t="shared" si="5"/>
        <v>1.1337014233073943</v>
      </c>
      <c r="U53" s="307">
        <f t="shared" si="6"/>
        <v>1.3832087137329423</v>
      </c>
      <c r="V53" s="307">
        <f t="shared" si="7"/>
        <v>1.5629809979570704</v>
      </c>
      <c r="W53" s="307">
        <f t="shared" si="8"/>
        <v>1.7505178058395137</v>
      </c>
      <c r="X53" s="307">
        <f t="shared" si="9"/>
        <v>1.2577933418392739</v>
      </c>
      <c r="Y53" s="307">
        <f t="shared" si="10"/>
        <v>0.98508476669857648</v>
      </c>
      <c r="Z53" s="307">
        <f t="shared" si="11"/>
        <v>0.95236286639383949</v>
      </c>
      <c r="AA53" s="307">
        <f t="shared" si="12"/>
        <v>1.3827756402013829</v>
      </c>
      <c r="AB53" s="307">
        <f t="shared" si="13"/>
        <v>1.358604655612855</v>
      </c>
      <c r="AC53" s="307">
        <f t="shared" si="14"/>
        <v>0.92489015487873782</v>
      </c>
      <c r="AD53" s="307">
        <f t="shared" si="15"/>
        <v>1.2855825999165991</v>
      </c>
      <c r="AE53" s="228"/>
      <c r="AF53" s="358">
        <f t="shared" si="17"/>
        <v>5230</v>
      </c>
    </row>
    <row r="54" spans="1:44">
      <c r="A54" s="302" t="s">
        <v>161</v>
      </c>
      <c r="B54" s="104">
        <f>SUM(B55:B56)</f>
        <v>932</v>
      </c>
      <c r="C54" s="104">
        <f t="shared" ref="C54:M54" si="34">SUM(C55:C56)</f>
        <v>1236</v>
      </c>
      <c r="D54" s="104">
        <f>SUM(D55:D56)</f>
        <v>2443</v>
      </c>
      <c r="E54" s="104">
        <f t="shared" si="34"/>
        <v>2255</v>
      </c>
      <c r="F54" s="104">
        <f t="shared" si="34"/>
        <v>1716</v>
      </c>
      <c r="G54" s="104">
        <f t="shared" si="34"/>
        <v>1407</v>
      </c>
      <c r="H54" s="104">
        <f t="shared" si="34"/>
        <v>1270</v>
      </c>
      <c r="I54" s="104">
        <f t="shared" si="34"/>
        <v>541</v>
      </c>
      <c r="J54" s="104">
        <f t="shared" si="34"/>
        <v>1492</v>
      </c>
      <c r="K54" s="104">
        <f t="shared" si="34"/>
        <v>1053</v>
      </c>
      <c r="L54" s="104">
        <f t="shared" si="34"/>
        <v>804</v>
      </c>
      <c r="M54" s="104">
        <f t="shared" si="34"/>
        <v>628</v>
      </c>
      <c r="N54" s="104">
        <f t="shared" si="32"/>
        <v>15777</v>
      </c>
      <c r="O54" s="303">
        <f t="shared" si="23"/>
        <v>1.0820868906788401</v>
      </c>
      <c r="Q54" s="302" t="s">
        <v>161</v>
      </c>
      <c r="R54" s="307">
        <f t="shared" si="3"/>
        <v>0.69449619219362435</v>
      </c>
      <c r="S54" s="307">
        <f t="shared" si="4"/>
        <v>0.86336362556841595</v>
      </c>
      <c r="T54" s="307">
        <f t="shared" si="5"/>
        <v>1.4380231449324841</v>
      </c>
      <c r="U54" s="307">
        <f t="shared" si="6"/>
        <v>1.5525812092920781</v>
      </c>
      <c r="V54" s="307">
        <f t="shared" si="7"/>
        <v>1.2005709008479557</v>
      </c>
      <c r="W54" s="307">
        <f t="shared" si="8"/>
        <v>0.94006814992984555</v>
      </c>
      <c r="X54" s="307">
        <f t="shared" si="9"/>
        <v>1.1492068662848041</v>
      </c>
      <c r="Y54" s="307">
        <f t="shared" si="10"/>
        <v>0.83531482568014082</v>
      </c>
      <c r="Z54" s="307">
        <f t="shared" si="11"/>
        <v>1.4166753705479647</v>
      </c>
      <c r="AA54" s="307">
        <f t="shared" si="12"/>
        <v>1.0415327247010415</v>
      </c>
      <c r="AB54" s="307">
        <f t="shared" si="13"/>
        <v>0.76923812895263066</v>
      </c>
      <c r="AC54" s="307">
        <f t="shared" si="14"/>
        <v>0.72422820107711638</v>
      </c>
      <c r="AD54" s="307">
        <f t="shared" si="15"/>
        <v>1.0820868906788401</v>
      </c>
      <c r="AE54" s="228"/>
      <c r="AF54" s="358">
        <f t="shared" si="17"/>
        <v>4611</v>
      </c>
    </row>
    <row r="55" spans="1:44">
      <c r="A55" s="293" t="s">
        <v>49</v>
      </c>
      <c r="B55" s="193">
        <v>759</v>
      </c>
      <c r="C55" s="193">
        <v>932</v>
      </c>
      <c r="D55" s="193">
        <v>1773</v>
      </c>
      <c r="E55" s="193">
        <v>1686</v>
      </c>
      <c r="F55" s="193">
        <v>1231</v>
      </c>
      <c r="G55" s="193">
        <v>968</v>
      </c>
      <c r="H55" s="193">
        <v>902</v>
      </c>
      <c r="I55" s="193">
        <v>396</v>
      </c>
      <c r="J55" s="193">
        <v>1176</v>
      </c>
      <c r="K55" s="193">
        <v>864</v>
      </c>
      <c r="L55" s="193">
        <v>585</v>
      </c>
      <c r="M55" s="193">
        <v>487</v>
      </c>
      <c r="N55" s="103">
        <f>SUM(B55:M55)</f>
        <v>11759</v>
      </c>
      <c r="O55" s="77">
        <f t="shared" si="23"/>
        <v>0.80650692447819505</v>
      </c>
      <c r="Q55" s="293" t="s">
        <v>49</v>
      </c>
      <c r="R55" s="308">
        <f t="shared" si="3"/>
        <v>0.56558219943665333</v>
      </c>
      <c r="S55" s="308">
        <f t="shared" si="4"/>
        <v>0.65101529047715512</v>
      </c>
      <c r="T55" s="308">
        <f t="shared" si="5"/>
        <v>1.0436410298670873</v>
      </c>
      <c r="U55" s="308">
        <f t="shared" si="6"/>
        <v>1.1608212500516379</v>
      </c>
      <c r="V55" s="308">
        <f t="shared" si="7"/>
        <v>0.86124870567822454</v>
      </c>
      <c r="W55" s="308">
        <f t="shared" si="8"/>
        <v>0.64675619696665998</v>
      </c>
      <c r="X55" s="308">
        <f t="shared" si="9"/>
        <v>0.8162083412510972</v>
      </c>
      <c r="Y55" s="308">
        <f t="shared" si="10"/>
        <v>0.61143192415773706</v>
      </c>
      <c r="Z55" s="308">
        <f t="shared" si="11"/>
        <v>1.116628844346117</v>
      </c>
      <c r="AA55" s="308">
        <f t="shared" si="12"/>
        <v>0.85459095360085457</v>
      </c>
      <c r="AB55" s="308">
        <f t="shared" si="13"/>
        <v>0.55970684755881706</v>
      </c>
      <c r="AC55" s="308">
        <f t="shared" si="14"/>
        <v>0.56162282472063019</v>
      </c>
      <c r="AD55" s="308">
        <f t="shared" si="15"/>
        <v>0.80650692447819505</v>
      </c>
      <c r="AE55" s="228"/>
      <c r="AF55" s="358">
        <f t="shared" si="17"/>
        <v>3464</v>
      </c>
    </row>
    <row r="56" spans="1:44">
      <c r="A56" s="294" t="s">
        <v>94</v>
      </c>
      <c r="B56" s="296">
        <v>173</v>
      </c>
      <c r="C56" s="296">
        <v>304</v>
      </c>
      <c r="D56" s="296">
        <v>670</v>
      </c>
      <c r="E56" s="296">
        <v>569</v>
      </c>
      <c r="F56" s="296">
        <v>485</v>
      </c>
      <c r="G56" s="296">
        <v>439</v>
      </c>
      <c r="H56" s="296">
        <v>368</v>
      </c>
      <c r="I56" s="296">
        <v>145</v>
      </c>
      <c r="J56" s="296">
        <v>316</v>
      </c>
      <c r="K56" s="296">
        <v>189</v>
      </c>
      <c r="L56" s="296">
        <v>219</v>
      </c>
      <c r="M56" s="296">
        <v>141</v>
      </c>
      <c r="N56" s="295">
        <f>SUM(B56:M56)</f>
        <v>4018</v>
      </c>
      <c r="O56" s="292">
        <f t="shared" si="23"/>
        <v>0.27557996620064523</v>
      </c>
      <c r="Q56" s="294" t="s">
        <v>94</v>
      </c>
      <c r="R56" s="312">
        <f t="shared" si="3"/>
        <v>0.12891399275697105</v>
      </c>
      <c r="S56" s="312">
        <f t="shared" si="4"/>
        <v>0.21234833509126091</v>
      </c>
      <c r="T56" s="312">
        <f t="shared" si="5"/>
        <v>0.39438211506539678</v>
      </c>
      <c r="U56" s="312">
        <f t="shared" si="6"/>
        <v>0.39175995924044005</v>
      </c>
      <c r="V56" s="312">
        <f t="shared" si="7"/>
        <v>0.33932219516973106</v>
      </c>
      <c r="W56" s="312">
        <f t="shared" si="8"/>
        <v>0.29331195296318568</v>
      </c>
      <c r="X56" s="312">
        <f t="shared" si="9"/>
        <v>0.33299852503370708</v>
      </c>
      <c r="Y56" s="312">
        <f t="shared" si="10"/>
        <v>0.22388290152240373</v>
      </c>
      <c r="Z56" s="312">
        <f t="shared" si="11"/>
        <v>0.30004652620184774</v>
      </c>
      <c r="AA56" s="312">
        <f t="shared" si="12"/>
        <v>0.18694177110018692</v>
      </c>
      <c r="AB56" s="312">
        <f t="shared" si="13"/>
        <v>0.20953128139381358</v>
      </c>
      <c r="AC56" s="312">
        <f t="shared" si="14"/>
        <v>0.16260537635648634</v>
      </c>
      <c r="AD56" s="312">
        <f t="shared" si="15"/>
        <v>0.27557996620064523</v>
      </c>
      <c r="AE56" s="228"/>
      <c r="AF56" s="358">
        <f t="shared" si="17"/>
        <v>1147</v>
      </c>
    </row>
    <row r="57" spans="1:44" s="113" customFormat="1">
      <c r="A57" s="304" t="s">
        <v>50</v>
      </c>
      <c r="B57" s="305">
        <v>947</v>
      </c>
      <c r="C57" s="305">
        <v>1195</v>
      </c>
      <c r="D57" s="305">
        <v>1464</v>
      </c>
      <c r="E57" s="305">
        <v>1157</v>
      </c>
      <c r="F57" s="305">
        <v>997</v>
      </c>
      <c r="G57" s="305">
        <v>1083</v>
      </c>
      <c r="H57" s="305">
        <v>1013</v>
      </c>
      <c r="I57" s="305">
        <v>606</v>
      </c>
      <c r="J57" s="305">
        <v>1306</v>
      </c>
      <c r="K57" s="305">
        <v>1217</v>
      </c>
      <c r="L57" s="305">
        <v>873</v>
      </c>
      <c r="M57" s="305">
        <v>538</v>
      </c>
      <c r="N57" s="305">
        <f t="shared" si="32"/>
        <v>12396</v>
      </c>
      <c r="O57" s="306">
        <f t="shared" si="23"/>
        <v>0.85019643131488265</v>
      </c>
      <c r="P57" s="253"/>
      <c r="Q57" s="304" t="s">
        <v>50</v>
      </c>
      <c r="R57" s="307">
        <f t="shared" si="3"/>
        <v>0.70567370601648305</v>
      </c>
      <c r="S57" s="307">
        <f t="shared" si="4"/>
        <v>0.8347245409015025</v>
      </c>
      <c r="T57" s="307">
        <f t="shared" si="5"/>
        <v>0.86175435291901625</v>
      </c>
      <c r="U57" s="307">
        <f t="shared" si="6"/>
        <v>0.79660153399154521</v>
      </c>
      <c r="V57" s="307">
        <f t="shared" si="7"/>
        <v>0.69753449192623063</v>
      </c>
      <c r="W57" s="307">
        <f t="shared" si="8"/>
        <v>0.72359190218480651</v>
      </c>
      <c r="X57" s="307">
        <f t="shared" si="9"/>
        <v>0.91665083113898171</v>
      </c>
      <c r="Y57" s="307">
        <f t="shared" si="10"/>
        <v>0.93567612636259767</v>
      </c>
      <c r="Z57" s="307">
        <f t="shared" si="11"/>
        <v>1.2400657063911809</v>
      </c>
      <c r="AA57" s="307">
        <f t="shared" si="12"/>
        <v>1.2037467483012039</v>
      </c>
      <c r="AB57" s="307">
        <f t="shared" si="13"/>
        <v>0.83525483404931156</v>
      </c>
      <c r="AC57" s="307">
        <f t="shared" si="14"/>
        <v>0.62043753531765711</v>
      </c>
      <c r="AD57" s="307">
        <f t="shared" si="15"/>
        <v>0.85019643131488265</v>
      </c>
      <c r="AE57" s="228"/>
      <c r="AF57" s="358">
        <f t="shared" si="17"/>
        <v>3606</v>
      </c>
    </row>
    <row r="58" spans="1:44" s="113" customFormat="1">
      <c r="A58" s="302" t="s">
        <v>163</v>
      </c>
      <c r="B58" s="104">
        <v>369</v>
      </c>
      <c r="C58" s="104">
        <v>622</v>
      </c>
      <c r="D58" s="104">
        <v>571</v>
      </c>
      <c r="E58" s="104">
        <v>615</v>
      </c>
      <c r="F58" s="104">
        <v>701</v>
      </c>
      <c r="G58" s="104">
        <v>768</v>
      </c>
      <c r="H58" s="104">
        <v>684</v>
      </c>
      <c r="I58" s="104">
        <v>385</v>
      </c>
      <c r="J58" s="104">
        <v>789</v>
      </c>
      <c r="K58" s="104">
        <v>908</v>
      </c>
      <c r="L58" s="104">
        <v>1121</v>
      </c>
      <c r="M58" s="104">
        <v>829</v>
      </c>
      <c r="N58" s="104">
        <f>SUM(B58:M58)</f>
        <v>8362</v>
      </c>
      <c r="O58" s="303">
        <f t="shared" si="23"/>
        <v>0.5735190834668481</v>
      </c>
      <c r="Q58" s="302" t="s">
        <v>163</v>
      </c>
      <c r="R58" s="307">
        <f t="shared" si="3"/>
        <v>0.27496684004232552</v>
      </c>
      <c r="S58" s="307">
        <f t="shared" si="4"/>
        <v>0.43447586982488251</v>
      </c>
      <c r="T58" s="307">
        <f t="shared" si="5"/>
        <v>0.33610774283931577</v>
      </c>
      <c r="U58" s="307">
        <f t="shared" si="6"/>
        <v>0.4234312388978394</v>
      </c>
      <c r="V58" s="307">
        <f t="shared" si="7"/>
        <v>0.49044300786387929</v>
      </c>
      <c r="W58" s="307">
        <f t="shared" si="8"/>
        <v>0.51312888354379638</v>
      </c>
      <c r="X58" s="307">
        <f t="shared" si="9"/>
        <v>0.61894291066047724</v>
      </c>
      <c r="Y58" s="307">
        <f t="shared" si="10"/>
        <v>0.59444770404224445</v>
      </c>
      <c r="Z58" s="307">
        <f t="shared" si="11"/>
        <v>0.74916680118119583</v>
      </c>
      <c r="AA58" s="307">
        <f t="shared" si="12"/>
        <v>0.89811178920089807</v>
      </c>
      <c r="AB58" s="307">
        <f t="shared" si="13"/>
        <v>1.0725322668605708</v>
      </c>
      <c r="AC58" s="307">
        <f t="shared" si="14"/>
        <v>0.95602735460657584</v>
      </c>
      <c r="AD58" s="307">
        <f t="shared" si="15"/>
        <v>0.5735190834668481</v>
      </c>
      <c r="AE58" s="228"/>
      <c r="AF58" s="358">
        <f t="shared" si="17"/>
        <v>1562</v>
      </c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</row>
    <row r="59" spans="1:44" s="113" customFormat="1">
      <c r="A59" s="304" t="s">
        <v>46</v>
      </c>
      <c r="B59" s="305">
        <v>458</v>
      </c>
      <c r="C59" s="305">
        <v>652</v>
      </c>
      <c r="D59" s="305">
        <v>547</v>
      </c>
      <c r="E59" s="305">
        <v>620</v>
      </c>
      <c r="F59" s="305">
        <v>609</v>
      </c>
      <c r="G59" s="305">
        <v>529</v>
      </c>
      <c r="H59" s="305">
        <v>463</v>
      </c>
      <c r="I59" s="305">
        <v>302</v>
      </c>
      <c r="J59" s="305">
        <v>658</v>
      </c>
      <c r="K59" s="305">
        <v>704</v>
      </c>
      <c r="L59" s="305">
        <v>539</v>
      </c>
      <c r="M59" s="305">
        <v>321</v>
      </c>
      <c r="N59" s="305">
        <f>SUM(B59:M59)</f>
        <v>6402</v>
      </c>
      <c r="O59" s="306">
        <f t="shared" si="23"/>
        <v>0.43908983166165533</v>
      </c>
      <c r="P59" s="253"/>
      <c r="Q59" s="304" t="s">
        <v>46</v>
      </c>
      <c r="R59" s="307">
        <f t="shared" si="3"/>
        <v>0.3412867553912875</v>
      </c>
      <c r="S59" s="307">
        <f t="shared" si="4"/>
        <v>0.45543129762994117</v>
      </c>
      <c r="T59" s="307">
        <f t="shared" si="5"/>
        <v>0.32198062229965979</v>
      </c>
      <c r="U59" s="307">
        <f t="shared" si="6"/>
        <v>0.4268737692953829</v>
      </c>
      <c r="V59" s="307">
        <f t="shared" si="7"/>
        <v>0.4260767357904458</v>
      </c>
      <c r="W59" s="307">
        <f t="shared" si="8"/>
        <v>0.35344424400347429</v>
      </c>
      <c r="X59" s="307">
        <f t="shared" si="9"/>
        <v>0.41896281818099557</v>
      </c>
      <c r="Y59" s="307">
        <f t="shared" si="10"/>
        <v>0.46629404317079948</v>
      </c>
      <c r="Z59" s="307">
        <f t="shared" si="11"/>
        <v>0.62478042481270835</v>
      </c>
      <c r="AA59" s="307">
        <f t="shared" si="12"/>
        <v>0.69633336960069636</v>
      </c>
      <c r="AB59" s="307">
        <f t="shared" si="13"/>
        <v>0.51569571082769639</v>
      </c>
      <c r="AC59" s="307">
        <f t="shared" si="14"/>
        <v>0.37018670787540509</v>
      </c>
      <c r="AD59" s="307">
        <f t="shared" si="15"/>
        <v>0.43908983166165533</v>
      </c>
      <c r="AE59" s="228"/>
      <c r="AF59" s="358">
        <f t="shared" si="17"/>
        <v>1657</v>
      </c>
    </row>
    <row r="60" spans="1:44" s="113" customFormat="1">
      <c r="A60" s="304" t="s">
        <v>164</v>
      </c>
      <c r="B60" s="305">
        <v>56</v>
      </c>
      <c r="C60" s="305">
        <v>281</v>
      </c>
      <c r="D60" s="305">
        <v>1367</v>
      </c>
      <c r="E60" s="305">
        <v>22</v>
      </c>
      <c r="F60" s="305">
        <v>426</v>
      </c>
      <c r="G60" s="305">
        <v>984</v>
      </c>
      <c r="H60" s="305">
        <v>9</v>
      </c>
      <c r="I60" s="305">
        <v>308</v>
      </c>
      <c r="J60" s="305">
        <v>1431</v>
      </c>
      <c r="K60" s="305">
        <v>89</v>
      </c>
      <c r="L60" s="305">
        <v>439</v>
      </c>
      <c r="M60" s="305">
        <v>633</v>
      </c>
      <c r="N60" s="305">
        <f>SUM(B60:M60)</f>
        <v>6045</v>
      </c>
      <c r="O60" s="306">
        <f t="shared" si="23"/>
        <v>0.41460450365428086</v>
      </c>
      <c r="P60" s="253"/>
      <c r="Q60" s="304" t="s">
        <v>164</v>
      </c>
      <c r="R60" s="307">
        <f t="shared" si="3"/>
        <v>4.172938493867271E-2</v>
      </c>
      <c r="S60" s="307">
        <f t="shared" si="4"/>
        <v>0.19628250710738263</v>
      </c>
      <c r="T60" s="307">
        <f t="shared" si="5"/>
        <v>0.80465724073790668</v>
      </c>
      <c r="U60" s="307">
        <f t="shared" si="6"/>
        <v>1.5147133749191004E-2</v>
      </c>
      <c r="V60" s="307">
        <f t="shared" si="7"/>
        <v>0.29804382503568133</v>
      </c>
      <c r="W60" s="307">
        <f t="shared" si="8"/>
        <v>0.65744638204048911</v>
      </c>
      <c r="X60" s="307">
        <f t="shared" si="9"/>
        <v>8.1439856665852274E-3</v>
      </c>
      <c r="Y60" s="307">
        <f t="shared" si="10"/>
        <v>0.47555816323379557</v>
      </c>
      <c r="Z60" s="307">
        <f t="shared" si="11"/>
        <v>1.358754996819127</v>
      </c>
      <c r="AA60" s="307">
        <f t="shared" si="12"/>
        <v>8.8030781100088024E-2</v>
      </c>
      <c r="AB60" s="307">
        <f t="shared" si="13"/>
        <v>0.42001932662960806</v>
      </c>
      <c r="AC60" s="307">
        <f t="shared" si="14"/>
        <v>0.72999434917486428</v>
      </c>
      <c r="AD60" s="307">
        <f t="shared" si="15"/>
        <v>0.41460450365428086</v>
      </c>
      <c r="AE60" s="228"/>
      <c r="AF60" s="358">
        <f>SUM(B60:D60)</f>
        <v>1704</v>
      </c>
    </row>
    <row r="61" spans="1:44" s="253" customFormat="1">
      <c r="A61" s="304" t="s">
        <v>52</v>
      </c>
      <c r="B61" s="305">
        <v>330</v>
      </c>
      <c r="C61" s="305">
        <v>361</v>
      </c>
      <c r="D61" s="305">
        <v>382</v>
      </c>
      <c r="E61" s="305">
        <v>414</v>
      </c>
      <c r="F61" s="305">
        <v>500</v>
      </c>
      <c r="G61" s="305">
        <v>381</v>
      </c>
      <c r="H61" s="305">
        <v>288</v>
      </c>
      <c r="I61" s="305">
        <v>212</v>
      </c>
      <c r="J61" s="305">
        <v>361</v>
      </c>
      <c r="K61" s="305">
        <v>329</v>
      </c>
      <c r="L61" s="305">
        <v>213</v>
      </c>
      <c r="M61" s="305">
        <v>157</v>
      </c>
      <c r="N61" s="305">
        <f>SUM(B61:M61)</f>
        <v>3928</v>
      </c>
      <c r="O61" s="306">
        <f t="shared" si="23"/>
        <v>0.26940719443408029</v>
      </c>
      <c r="P61" s="113"/>
      <c r="Q61" s="304" t="s">
        <v>52</v>
      </c>
      <c r="R61" s="307">
        <f t="shared" si="3"/>
        <v>0.24590530410289274</v>
      </c>
      <c r="S61" s="307">
        <f t="shared" si="4"/>
        <v>0.25216364792087231</v>
      </c>
      <c r="T61" s="307">
        <f t="shared" si="5"/>
        <v>0.22485666858952474</v>
      </c>
      <c r="U61" s="307">
        <f t="shared" si="6"/>
        <v>0.28504151691659435</v>
      </c>
      <c r="V61" s="307">
        <f t="shared" si="7"/>
        <v>0.34981669605126914</v>
      </c>
      <c r="W61" s="307">
        <f t="shared" si="8"/>
        <v>0.25456003207055522</v>
      </c>
      <c r="X61" s="307">
        <f t="shared" si="9"/>
        <v>0.26060754133072728</v>
      </c>
      <c r="Y61" s="307">
        <f t="shared" si="10"/>
        <v>0.32733224222585927</v>
      </c>
      <c r="Z61" s="307">
        <f t="shared" si="11"/>
        <v>0.34277467075590834</v>
      </c>
      <c r="AA61" s="307">
        <f t="shared" si="12"/>
        <v>0.32541715710032543</v>
      </c>
      <c r="AB61" s="307">
        <f t="shared" si="13"/>
        <v>0.20379069834192826</v>
      </c>
      <c r="AC61" s="307">
        <f t="shared" si="14"/>
        <v>0.1810570502692791</v>
      </c>
      <c r="AD61" s="307">
        <f t="shared" si="15"/>
        <v>0.26940719443408029</v>
      </c>
      <c r="AE61" s="254"/>
      <c r="AF61" s="358">
        <f>SUM(B61:D61)</f>
        <v>1073</v>
      </c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</row>
    <row r="62" spans="1:44" s="113" customFormat="1">
      <c r="A62" s="304" t="s">
        <v>109</v>
      </c>
      <c r="B62" s="305">
        <v>153</v>
      </c>
      <c r="C62" s="305">
        <v>187</v>
      </c>
      <c r="D62" s="305">
        <v>281</v>
      </c>
      <c r="E62" s="305">
        <v>204</v>
      </c>
      <c r="F62" s="305">
        <v>217</v>
      </c>
      <c r="G62" s="305">
        <v>190</v>
      </c>
      <c r="H62" s="305">
        <v>192</v>
      </c>
      <c r="I62" s="305">
        <v>107</v>
      </c>
      <c r="J62" s="305">
        <v>177</v>
      </c>
      <c r="K62" s="305">
        <v>223</v>
      </c>
      <c r="L62" s="305">
        <v>222</v>
      </c>
      <c r="M62" s="305">
        <v>251</v>
      </c>
      <c r="N62" s="305">
        <f>SUM(B62:M62)</f>
        <v>2404</v>
      </c>
      <c r="O62" s="306">
        <f t="shared" si="23"/>
        <v>0.16488159252024667</v>
      </c>
      <c r="P62" s="253"/>
      <c r="Q62" s="304" t="s">
        <v>109</v>
      </c>
      <c r="R62" s="307">
        <f t="shared" si="3"/>
        <v>0.11401064099315936</v>
      </c>
      <c r="S62" s="307">
        <f t="shared" si="4"/>
        <v>0.1306221666515322</v>
      </c>
      <c r="T62" s="307">
        <f t="shared" si="5"/>
        <v>0.16540503631847239</v>
      </c>
      <c r="U62" s="307">
        <f t="shared" si="6"/>
        <v>0.14045524021977115</v>
      </c>
      <c r="V62" s="307">
        <f t="shared" si="7"/>
        <v>0.15182044608625081</v>
      </c>
      <c r="W62" s="307">
        <f t="shared" si="8"/>
        <v>0.12694594775172044</v>
      </c>
      <c r="X62" s="307">
        <f t="shared" si="9"/>
        <v>0.1737383608871515</v>
      </c>
      <c r="Y62" s="307">
        <f t="shared" si="10"/>
        <v>0.16521014112342897</v>
      </c>
      <c r="Z62" s="307">
        <f t="shared" si="11"/>
        <v>0.16806403524597169</v>
      </c>
      <c r="AA62" s="307">
        <f t="shared" si="12"/>
        <v>0.22057150770022058</v>
      </c>
      <c r="AB62" s="307">
        <f t="shared" si="13"/>
        <v>0.2124015729197562</v>
      </c>
      <c r="AC62" s="307">
        <f t="shared" si="14"/>
        <v>0.28946063450693671</v>
      </c>
      <c r="AD62" s="307">
        <f t="shared" si="15"/>
        <v>0.16488159252024667</v>
      </c>
      <c r="AE62" s="228"/>
      <c r="AF62" s="358">
        <f t="shared" si="17"/>
        <v>621</v>
      </c>
    </row>
    <row r="63" spans="1:44" s="253" customFormat="1">
      <c r="A63" s="304" t="s">
        <v>165</v>
      </c>
      <c r="B63" s="305">
        <v>47</v>
      </c>
      <c r="C63" s="305">
        <v>54</v>
      </c>
      <c r="D63" s="305">
        <v>65</v>
      </c>
      <c r="E63" s="305">
        <v>70</v>
      </c>
      <c r="F63" s="305">
        <v>40</v>
      </c>
      <c r="G63" s="305">
        <v>52</v>
      </c>
      <c r="H63" s="305">
        <v>80</v>
      </c>
      <c r="I63" s="305">
        <v>27</v>
      </c>
      <c r="J63" s="305">
        <v>35</v>
      </c>
      <c r="K63" s="305">
        <v>56</v>
      </c>
      <c r="L63" s="305">
        <v>43</v>
      </c>
      <c r="M63" s="305">
        <v>10</v>
      </c>
      <c r="N63" s="305">
        <f t="shared" si="32"/>
        <v>579</v>
      </c>
      <c r="O63" s="306">
        <f t="shared" si="23"/>
        <v>3.9711498364901343E-2</v>
      </c>
      <c r="P63" s="113"/>
      <c r="Q63" s="304" t="s">
        <v>165</v>
      </c>
      <c r="R63" s="316">
        <f t="shared" si="3"/>
        <v>3.502287664495745E-2</v>
      </c>
      <c r="S63" s="316">
        <f t="shared" si="4"/>
        <v>3.7719770049105553E-2</v>
      </c>
      <c r="T63" s="316">
        <f t="shared" si="5"/>
        <v>3.8260951461568347E-2</v>
      </c>
      <c r="U63" s="316">
        <f t="shared" si="6"/>
        <v>4.8195425565607748E-2</v>
      </c>
      <c r="V63" s="316">
        <f t="shared" si="7"/>
        <v>2.7985335684101532E-2</v>
      </c>
      <c r="W63" s="316">
        <f t="shared" si="8"/>
        <v>3.4743101489944542E-2</v>
      </c>
      <c r="X63" s="316">
        <f t="shared" si="9"/>
        <v>7.2390983702979791E-2</v>
      </c>
      <c r="Y63" s="316">
        <f t="shared" si="10"/>
        <v>4.1688540283482074E-2</v>
      </c>
      <c r="Z63" s="316">
        <f t="shared" si="11"/>
        <v>3.3233001319824915E-2</v>
      </c>
      <c r="AA63" s="316">
        <f t="shared" si="12"/>
        <v>5.5390154400055389E-2</v>
      </c>
      <c r="AB63" s="316">
        <f t="shared" si="13"/>
        <v>4.1140845205178009E-2</v>
      </c>
      <c r="AC63" s="316">
        <f t="shared" si="14"/>
        <v>1.1532296195495485E-2</v>
      </c>
      <c r="AD63" s="316">
        <f t="shared" si="15"/>
        <v>3.9711498364901343E-2</v>
      </c>
      <c r="AE63" s="254"/>
      <c r="AF63" s="358">
        <f t="shared" si="17"/>
        <v>166</v>
      </c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</row>
    <row r="64" spans="1:44" s="253" customFormat="1">
      <c r="A64" s="304" t="s">
        <v>104</v>
      </c>
      <c r="B64" s="305">
        <f t="shared" ref="B64:M64" si="35">B70-B63-B34-B26</f>
        <v>217</v>
      </c>
      <c r="C64" s="305">
        <f t="shared" si="35"/>
        <v>230</v>
      </c>
      <c r="D64" s="305">
        <f t="shared" si="35"/>
        <v>329</v>
      </c>
      <c r="E64" s="305">
        <f t="shared" si="35"/>
        <v>286</v>
      </c>
      <c r="F64" s="305">
        <f t="shared" si="35"/>
        <v>356</v>
      </c>
      <c r="G64" s="305">
        <f t="shared" si="35"/>
        <v>373</v>
      </c>
      <c r="H64" s="305">
        <f t="shared" si="35"/>
        <v>387</v>
      </c>
      <c r="I64" s="305">
        <f t="shared" si="35"/>
        <v>247</v>
      </c>
      <c r="J64" s="305">
        <f t="shared" si="35"/>
        <v>502</v>
      </c>
      <c r="K64" s="305">
        <f t="shared" si="35"/>
        <v>574</v>
      </c>
      <c r="L64" s="305">
        <f t="shared" si="35"/>
        <v>628</v>
      </c>
      <c r="M64" s="305">
        <f t="shared" si="35"/>
        <v>883</v>
      </c>
      <c r="N64" s="305">
        <f t="shared" ref="N64" si="36">SUM(B64:M64)</f>
        <v>5012</v>
      </c>
      <c r="O64" s="306">
        <f t="shared" si="23"/>
        <v>0.34375480104470735</v>
      </c>
      <c r="P64" s="113"/>
      <c r="Q64" s="304" t="s">
        <v>104</v>
      </c>
      <c r="R64" s="316">
        <f t="shared" si="3"/>
        <v>0.16170136663735674</v>
      </c>
      <c r="S64" s="316">
        <f t="shared" si="4"/>
        <v>0.16065827983878289</v>
      </c>
      <c r="T64" s="316">
        <f t="shared" si="5"/>
        <v>0.19365927739778441</v>
      </c>
      <c r="U64" s="316">
        <f t="shared" si="6"/>
        <v>0.19691273873948309</v>
      </c>
      <c r="V64" s="316">
        <f t="shared" si="7"/>
        <v>0.24906948758850361</v>
      </c>
      <c r="W64" s="316">
        <f t="shared" si="8"/>
        <v>0.24921493953364068</v>
      </c>
      <c r="X64" s="316">
        <f t="shared" si="9"/>
        <v>0.35019138366316471</v>
      </c>
      <c r="Y64" s="316">
        <f t="shared" si="10"/>
        <v>0.38137294259333604</v>
      </c>
      <c r="Z64" s="316">
        <f t="shared" si="11"/>
        <v>0.4766561903586316</v>
      </c>
      <c r="AA64" s="316">
        <f t="shared" si="12"/>
        <v>0.56774908260056778</v>
      </c>
      <c r="AB64" s="316">
        <f t="shared" si="13"/>
        <v>0.60084769276399508</v>
      </c>
      <c r="AC64" s="316">
        <f t="shared" si="14"/>
        <v>1.0183017540622512</v>
      </c>
      <c r="AD64" s="316">
        <f t="shared" si="15"/>
        <v>0.34375480104470735</v>
      </c>
      <c r="AE64" s="254"/>
      <c r="AF64" s="358">
        <f t="shared" si="17"/>
        <v>776</v>
      </c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</row>
    <row r="65" spans="1:44" s="113" customFormat="1">
      <c r="A65" s="116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8"/>
      <c r="Q65" s="116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228"/>
      <c r="AF65" s="358">
        <f t="shared" si="17"/>
        <v>0</v>
      </c>
    </row>
    <row r="66" spans="1:44" s="113" customFormat="1">
      <c r="A66" s="120" t="s">
        <v>64</v>
      </c>
      <c r="B66" s="114">
        <f t="shared" ref="B66:M66" si="37">B17+B27+B35+B45+B42+B48+B38+B54+B41+B51+B52+B53+B57+B59+B58+B61+B62+B60+B63+B64</f>
        <v>134198</v>
      </c>
      <c r="C66" s="114">
        <f t="shared" si="37"/>
        <v>143161</v>
      </c>
      <c r="D66" s="114">
        <f t="shared" si="37"/>
        <v>169886</v>
      </c>
      <c r="E66" s="114">
        <f t="shared" si="37"/>
        <v>145242</v>
      </c>
      <c r="F66" s="114">
        <f t="shared" si="37"/>
        <v>142932</v>
      </c>
      <c r="G66" s="114">
        <f t="shared" si="37"/>
        <v>149670</v>
      </c>
      <c r="H66" s="114">
        <f t="shared" si="37"/>
        <v>110511</v>
      </c>
      <c r="I66" s="114">
        <f t="shared" si="37"/>
        <v>64766</v>
      </c>
      <c r="J66" s="114">
        <f t="shared" si="37"/>
        <v>105317</v>
      </c>
      <c r="K66" s="114">
        <f t="shared" si="37"/>
        <v>101101</v>
      </c>
      <c r="L66" s="114">
        <f t="shared" si="37"/>
        <v>104519</v>
      </c>
      <c r="M66" s="114">
        <f t="shared" si="37"/>
        <v>86713</v>
      </c>
      <c r="N66" s="114">
        <f>SUM(B66:M66)</f>
        <v>1458016</v>
      </c>
      <c r="Q66" s="120" t="s">
        <v>64</v>
      </c>
      <c r="R66" s="115">
        <f t="shared" ref="R66:AA66" si="38">B66/B$66*100</f>
        <v>100</v>
      </c>
      <c r="S66" s="115">
        <f t="shared" si="38"/>
        <v>100</v>
      </c>
      <c r="T66" s="115">
        <f t="shared" si="38"/>
        <v>100</v>
      </c>
      <c r="U66" s="115">
        <f t="shared" si="38"/>
        <v>100</v>
      </c>
      <c r="V66" s="115">
        <f t="shared" si="38"/>
        <v>100</v>
      </c>
      <c r="W66" s="115">
        <f t="shared" si="38"/>
        <v>100</v>
      </c>
      <c r="X66" s="115">
        <f t="shared" si="38"/>
        <v>100</v>
      </c>
      <c r="Y66" s="115">
        <f t="shared" si="38"/>
        <v>100</v>
      </c>
      <c r="Z66" s="115">
        <f t="shared" si="38"/>
        <v>100</v>
      </c>
      <c r="AA66" s="115">
        <f t="shared" si="38"/>
        <v>100</v>
      </c>
      <c r="AB66" s="115">
        <f t="shared" ref="AB66:AC66" si="39">L66/L$66*100</f>
        <v>100</v>
      </c>
      <c r="AC66" s="115">
        <f t="shared" si="39"/>
        <v>100</v>
      </c>
      <c r="AD66" s="115">
        <f t="shared" ref="AD66" si="40">N66/N$66*100</f>
        <v>100</v>
      </c>
      <c r="AE66" s="228"/>
      <c r="AF66" s="358">
        <f t="shared" si="17"/>
        <v>447245</v>
      </c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</row>
    <row r="67" spans="1:44" s="113" customFormat="1">
      <c r="A67" s="121" t="s">
        <v>178</v>
      </c>
      <c r="B67" s="122"/>
      <c r="C67" s="123"/>
      <c r="D67" s="122"/>
      <c r="E67" s="123"/>
      <c r="F67" s="123"/>
      <c r="G67" s="122"/>
      <c r="H67" s="123"/>
      <c r="I67" s="122"/>
      <c r="J67" s="123"/>
      <c r="K67" s="123"/>
      <c r="L67" s="124"/>
      <c r="M67" s="124"/>
      <c r="N67" s="124"/>
      <c r="O67" s="124"/>
      <c r="P67" s="124"/>
      <c r="Q67" s="121" t="s">
        <v>111</v>
      </c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228"/>
    </row>
    <row r="68" spans="1:44" s="124" customFormat="1">
      <c r="A68" s="223" t="s">
        <v>173</v>
      </c>
      <c r="B68" s="249"/>
      <c r="C68" s="249"/>
      <c r="D68" s="249"/>
      <c r="E68" s="249"/>
      <c r="F68" s="249"/>
      <c r="G68" s="249"/>
      <c r="H68" s="249"/>
      <c r="I68" s="249"/>
      <c r="J68" s="112"/>
      <c r="K68" s="112"/>
      <c r="L68" s="112"/>
      <c r="M68" s="125"/>
      <c r="N68" s="125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s="113" customFormat="1" hidden="1">
      <c r="A69" s="78" t="s">
        <v>99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6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hidden="1">
      <c r="A70" s="111" t="s">
        <v>171</v>
      </c>
      <c r="B70" s="278">
        <v>425</v>
      </c>
      <c r="C70" s="278">
        <v>420</v>
      </c>
      <c r="D70" s="278">
        <v>643</v>
      </c>
      <c r="E70" s="111">
        <v>497</v>
      </c>
      <c r="F70" s="278">
        <v>581</v>
      </c>
      <c r="G70" s="278">
        <v>638</v>
      </c>
      <c r="H70" s="278">
        <v>653</v>
      </c>
      <c r="I70" s="278">
        <v>343</v>
      </c>
      <c r="J70" s="278">
        <v>702</v>
      </c>
      <c r="K70" s="278">
        <v>777</v>
      </c>
      <c r="L70" s="278">
        <v>807</v>
      </c>
      <c r="M70" s="278">
        <v>1050</v>
      </c>
      <c r="N70" s="127">
        <f t="shared" ref="N70" si="41">SUM(B70:M70)</f>
        <v>7536</v>
      </c>
    </row>
    <row r="71" spans="1:44" ht="15.75" hidden="1" customHeight="1"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</row>
    <row r="72" spans="1:44" hidden="1">
      <c r="A72" s="11" t="s">
        <v>125</v>
      </c>
      <c r="B72" s="11">
        <f t="shared" ref="B72:M72" si="42">B73-B74</f>
        <v>8574</v>
      </c>
      <c r="C72" s="11">
        <f t="shared" si="42"/>
        <v>7989</v>
      </c>
      <c r="D72" s="11">
        <f t="shared" si="42"/>
        <v>8797</v>
      </c>
      <c r="E72" s="11">
        <f t="shared" si="42"/>
        <v>8098</v>
      </c>
      <c r="F72" s="11">
        <f t="shared" si="42"/>
        <v>8642</v>
      </c>
      <c r="G72" s="11">
        <f t="shared" si="42"/>
        <v>8409</v>
      </c>
      <c r="H72" s="11">
        <f t="shared" si="42"/>
        <v>6499</v>
      </c>
      <c r="I72" s="11">
        <f t="shared" si="42"/>
        <v>3997</v>
      </c>
      <c r="J72" s="11">
        <f t="shared" si="42"/>
        <v>5585</v>
      </c>
      <c r="K72" s="11">
        <f>K73-K74</f>
        <v>5794</v>
      </c>
      <c r="L72" s="11">
        <f t="shared" si="42"/>
        <v>6437</v>
      </c>
      <c r="M72" s="11">
        <f t="shared" si="42"/>
        <v>6033</v>
      </c>
      <c r="N72" s="105">
        <f>SUM(B72:M72)</f>
        <v>84854</v>
      </c>
    </row>
    <row r="73" spans="1:44" hidden="1">
      <c r="A73" s="111" t="s">
        <v>61</v>
      </c>
      <c r="B73" s="278">
        <v>9033</v>
      </c>
      <c r="C73" s="278">
        <v>8481</v>
      </c>
      <c r="D73" s="278">
        <v>9288</v>
      </c>
      <c r="E73" s="111">
        <v>8471</v>
      </c>
      <c r="F73" s="278">
        <v>9013</v>
      </c>
      <c r="G73" s="278">
        <v>8915</v>
      </c>
      <c r="H73" s="278">
        <v>6838</v>
      </c>
      <c r="I73" s="278">
        <v>4141</v>
      </c>
      <c r="J73" s="278">
        <v>5923</v>
      </c>
      <c r="K73" s="278">
        <v>6195</v>
      </c>
      <c r="L73" s="278">
        <v>6887</v>
      </c>
      <c r="M73" s="278">
        <v>6368</v>
      </c>
      <c r="N73" s="127">
        <f t="shared" ref="N73:N74" si="43">SUM(B73:M73)</f>
        <v>89553</v>
      </c>
    </row>
    <row r="74" spans="1:44" hidden="1">
      <c r="A74" s="128" t="s">
        <v>116</v>
      </c>
      <c r="B74" s="128">
        <v>459</v>
      </c>
      <c r="C74" s="128">
        <v>492</v>
      </c>
      <c r="D74" s="128">
        <v>491</v>
      </c>
      <c r="E74" s="128">
        <v>373</v>
      </c>
      <c r="F74" s="128">
        <v>371</v>
      </c>
      <c r="G74" s="128">
        <v>506</v>
      </c>
      <c r="H74" s="128">
        <v>339</v>
      </c>
      <c r="I74" s="128">
        <v>144</v>
      </c>
      <c r="J74" s="128">
        <v>338</v>
      </c>
      <c r="K74" s="128">
        <v>401</v>
      </c>
      <c r="L74" s="128">
        <v>450</v>
      </c>
      <c r="M74" s="128">
        <v>335</v>
      </c>
      <c r="N74" s="129">
        <f t="shared" si="43"/>
        <v>4699</v>
      </c>
    </row>
    <row r="75" spans="1:44" hidden="1"/>
    <row r="76" spans="1:44" hidden="1">
      <c r="A76" s="11" t="s">
        <v>167</v>
      </c>
      <c r="B76" s="11">
        <f t="shared" ref="B76:J76" si="44">B77-B78</f>
        <v>7126</v>
      </c>
      <c r="C76" s="11">
        <f t="shared" si="44"/>
        <v>8252</v>
      </c>
      <c r="D76" s="11">
        <f t="shared" si="44"/>
        <v>8874</v>
      </c>
      <c r="E76" s="11">
        <f t="shared" si="44"/>
        <v>7077</v>
      </c>
      <c r="F76" s="11">
        <f t="shared" si="44"/>
        <v>6605</v>
      </c>
      <c r="G76" s="11">
        <f t="shared" si="44"/>
        <v>7256</v>
      </c>
      <c r="H76" s="11">
        <f t="shared" si="44"/>
        <v>3416</v>
      </c>
      <c r="I76" s="11">
        <f t="shared" si="44"/>
        <v>1733</v>
      </c>
      <c r="J76" s="11">
        <f t="shared" si="44"/>
        <v>3505</v>
      </c>
      <c r="K76" s="11">
        <f>K77-K78</f>
        <v>3736</v>
      </c>
      <c r="L76" s="11">
        <f t="shared" ref="L76:M76" si="45">L77-L78</f>
        <v>4377</v>
      </c>
      <c r="M76" s="11">
        <f t="shared" si="45"/>
        <v>2909</v>
      </c>
      <c r="N76" s="105">
        <f>SUM(B76:M76)</f>
        <v>64866</v>
      </c>
    </row>
    <row r="77" spans="1:44" hidden="1">
      <c r="A77" s="111" t="s">
        <v>44</v>
      </c>
      <c r="B77" s="278">
        <v>7408</v>
      </c>
      <c r="C77" s="278">
        <v>8613</v>
      </c>
      <c r="D77" s="278">
        <v>9310</v>
      </c>
      <c r="E77" s="111">
        <v>7488</v>
      </c>
      <c r="F77" s="278">
        <v>7049</v>
      </c>
      <c r="G77" s="278">
        <v>7758</v>
      </c>
      <c r="H77" s="278">
        <v>3811</v>
      </c>
      <c r="I77" s="278">
        <v>1990</v>
      </c>
      <c r="J77" s="278">
        <v>3928</v>
      </c>
      <c r="K77" s="278">
        <v>4137</v>
      </c>
      <c r="L77" s="278">
        <v>4755</v>
      </c>
      <c r="M77" s="278">
        <v>3432</v>
      </c>
      <c r="N77" s="127">
        <f t="shared" ref="N77:N78" si="46">SUM(B77:M77)</f>
        <v>69679</v>
      </c>
    </row>
    <row r="78" spans="1:44" hidden="1">
      <c r="A78" s="128" t="s">
        <v>158</v>
      </c>
      <c r="B78" s="343">
        <v>282</v>
      </c>
      <c r="C78" s="343">
        <v>361</v>
      </c>
      <c r="D78" s="343">
        <v>436</v>
      </c>
      <c r="E78" s="343">
        <v>411</v>
      </c>
      <c r="F78" s="343">
        <v>444</v>
      </c>
      <c r="G78" s="343">
        <v>502</v>
      </c>
      <c r="H78" s="343">
        <v>395</v>
      </c>
      <c r="I78" s="343">
        <v>257</v>
      </c>
      <c r="J78" s="343">
        <v>423</v>
      </c>
      <c r="K78" s="343">
        <v>401</v>
      </c>
      <c r="L78" s="343">
        <v>378</v>
      </c>
      <c r="M78" s="343">
        <v>523</v>
      </c>
      <c r="N78" s="129">
        <f t="shared" si="46"/>
        <v>4813</v>
      </c>
    </row>
    <row r="79" spans="1:44" hidden="1"/>
    <row r="80" spans="1:44" hidden="1">
      <c r="A80" s="128" t="s">
        <v>157</v>
      </c>
      <c r="B80" s="99"/>
      <c r="C80" s="99"/>
      <c r="D80" s="99"/>
      <c r="E80" s="99"/>
      <c r="F80" s="99"/>
      <c r="G80" s="99"/>
      <c r="H80" s="99"/>
    </row>
    <row r="81" spans="1:1" hidden="1">
      <c r="A81" s="111" t="s">
        <v>127</v>
      </c>
    </row>
    <row r="82" spans="1:1" hidden="1"/>
  </sheetData>
  <mergeCells count="4">
    <mergeCell ref="Q11:X11"/>
    <mergeCell ref="A12:G12"/>
    <mergeCell ref="Q12:X12"/>
    <mergeCell ref="A14:F14"/>
  </mergeCells>
  <pageMargins left="0.70866141732283472" right="0.70866141732283472" top="0.27559055118110237" bottom="0.43307086614173229" header="0.15748031496062992" footer="0.19685039370078741"/>
  <pageSetup paperSize="9" scale="68" orientation="landscape" r:id="rId1"/>
  <headerFooter>
    <oddFooter>&amp;L&amp;"Trebuchet MS,Grassetto"&amp;14ANFIA - Studi e statistiche</oddFooter>
  </headerFooter>
  <colBreaks count="1" manualBreakCount="1">
    <brk id="16" max="1048575" man="1"/>
  </colBreaks>
  <ignoredErrors>
    <ignoredError sqref="N25 B27:N27 N26 B35:N35 N34 N42 N40 B39:L39 N39 N28 B38:N38 N37 N36 N41 B48:C48 N46 N29 N49 B45:N45 N44 N47 B54:C54 N52 N51 N30 N31 N32 N53 N33 N50 E54:N54 E48:N48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198F-10CD-448A-904C-13A0B89B5E64}">
  <dimension ref="A1:AR81"/>
  <sheetViews>
    <sheetView showGridLines="0" showZeros="0" topLeftCell="X1" zoomScaleNormal="100" workbookViewId="0">
      <selection activeCell="A22" sqref="A22:XFD22"/>
    </sheetView>
  </sheetViews>
  <sheetFormatPr defaultColWidth="9.28515625" defaultRowHeight="15"/>
  <cols>
    <col min="1" max="1" width="24.42578125" style="11" customWidth="1"/>
    <col min="2" max="13" width="10.42578125" style="11" customWidth="1"/>
    <col min="14" max="14" width="11.42578125" style="11" customWidth="1"/>
    <col min="15" max="15" width="6.7109375" style="11" customWidth="1"/>
    <col min="16" max="16" width="3.42578125" style="11" customWidth="1"/>
    <col min="17" max="17" width="19.7109375" style="11" customWidth="1"/>
    <col min="18" max="30" width="10.42578125" style="11" customWidth="1"/>
    <col min="31" max="31" width="9.28515625" style="126" customWidth="1"/>
    <col min="32" max="34" width="9.28515625" style="108"/>
    <col min="35" max="16384" width="9.28515625" style="11"/>
  </cols>
  <sheetData>
    <row r="1" spans="1:34" ht="3" customHeight="1"/>
    <row r="2" spans="1:34" ht="3" customHeight="1"/>
    <row r="3" spans="1:34" ht="3" customHeight="1"/>
    <row r="4" spans="1:34" ht="3" customHeight="1"/>
    <row r="5" spans="1:34" ht="3" customHeight="1"/>
    <row r="6" spans="1:34" ht="3" customHeight="1"/>
    <row r="7" spans="1:34" ht="3" customHeight="1"/>
    <row r="8" spans="1:34" ht="3" customHeight="1"/>
    <row r="9" spans="1:34">
      <c r="B9"/>
      <c r="C9"/>
      <c r="D9"/>
      <c r="E9"/>
      <c r="F9"/>
      <c r="G9"/>
      <c r="H9" s="100"/>
    </row>
    <row r="11" spans="1:34" s="81" customFormat="1" ht="18">
      <c r="A11" s="167" t="s">
        <v>151</v>
      </c>
      <c r="B11" s="204"/>
      <c r="C11" s="204"/>
      <c r="D11" s="204"/>
      <c r="E11" s="204"/>
      <c r="F11" s="204"/>
      <c r="G11" s="204"/>
      <c r="H11" s="94"/>
      <c r="I11" s="94"/>
      <c r="J11" s="94"/>
      <c r="K11" s="94"/>
      <c r="P11" s="81" t="s">
        <v>110</v>
      </c>
      <c r="Q11" s="390" t="s">
        <v>151</v>
      </c>
      <c r="R11" s="391"/>
      <c r="S11" s="391"/>
      <c r="T11" s="391"/>
      <c r="U11" s="391"/>
      <c r="V11" s="391"/>
      <c r="W11" s="391"/>
      <c r="X11" s="391"/>
      <c r="Y11" s="80"/>
      <c r="Z11" s="80"/>
      <c r="AA11" s="80"/>
      <c r="AD11" s="82"/>
      <c r="AE11" s="271"/>
      <c r="AF11" s="255"/>
      <c r="AG11" s="255"/>
      <c r="AH11" s="255"/>
    </row>
    <row r="12" spans="1:34" s="81" customFormat="1" ht="18">
      <c r="A12" s="392" t="s">
        <v>152</v>
      </c>
      <c r="B12" s="391"/>
      <c r="C12" s="391"/>
      <c r="D12" s="391"/>
      <c r="E12" s="391"/>
      <c r="F12" s="391"/>
      <c r="G12" s="391"/>
      <c r="H12" s="80"/>
      <c r="I12" s="80"/>
      <c r="J12" s="80"/>
      <c r="K12" s="80"/>
      <c r="Q12" s="392" t="s">
        <v>152</v>
      </c>
      <c r="R12" s="391"/>
      <c r="S12" s="391"/>
      <c r="T12" s="391"/>
      <c r="U12" s="391"/>
      <c r="V12" s="391"/>
      <c r="W12" s="391"/>
      <c r="X12" s="391"/>
      <c r="Y12" s="80"/>
      <c r="Z12" s="80"/>
      <c r="AA12" s="80"/>
      <c r="AE12" s="271"/>
      <c r="AF12" s="255"/>
      <c r="AG12" s="255"/>
      <c r="AH12" s="255"/>
    </row>
    <row r="13" spans="1:34" s="9" customFormat="1">
      <c r="A13" s="187" t="s">
        <v>117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88"/>
      <c r="L13" s="188"/>
      <c r="M13" s="188"/>
      <c r="N13" s="188"/>
      <c r="O13" s="188"/>
      <c r="Q13" s="187" t="s">
        <v>118</v>
      </c>
      <c r="R13" s="173"/>
      <c r="S13" s="173"/>
      <c r="T13" s="173"/>
      <c r="U13" s="173"/>
      <c r="V13" s="173"/>
      <c r="W13" s="173"/>
      <c r="X13" s="173"/>
      <c r="Y13" s="188"/>
      <c r="Z13" s="188"/>
      <c r="AA13" s="188"/>
      <c r="AB13" s="188"/>
      <c r="AC13" s="188"/>
      <c r="AD13" s="188"/>
      <c r="AE13" s="272"/>
      <c r="AF13" s="256"/>
      <c r="AG13" s="256"/>
      <c r="AH13" s="256"/>
    </row>
    <row r="14" spans="1:34" s="160" customFormat="1" ht="17.25" customHeight="1">
      <c r="A14" s="393" t="e">
        <f>#REF!</f>
        <v>#REF!</v>
      </c>
      <c r="B14" s="393"/>
      <c r="C14" s="393"/>
      <c r="D14" s="393"/>
      <c r="E14" s="393"/>
      <c r="F14" s="393"/>
      <c r="G14" s="175"/>
      <c r="H14" s="176"/>
      <c r="I14" s="175"/>
      <c r="J14" s="176"/>
      <c r="K14" s="176"/>
      <c r="L14" s="176"/>
      <c r="M14" s="176"/>
      <c r="N14" s="175"/>
      <c r="Q14" s="174" t="e">
        <f>A14</f>
        <v>#REF!</v>
      </c>
      <c r="R14" s="174"/>
      <c r="S14" s="174"/>
      <c r="T14" s="174"/>
      <c r="U14" s="175"/>
      <c r="V14" s="175"/>
      <c r="W14" s="175"/>
      <c r="X14" s="176"/>
      <c r="Y14" s="175"/>
      <c r="Z14" s="176"/>
      <c r="AA14" s="176"/>
      <c r="AB14" s="176"/>
      <c r="AC14" s="176"/>
      <c r="AD14" s="175"/>
      <c r="AE14" s="126"/>
      <c r="AF14" s="108"/>
      <c r="AG14" s="108"/>
      <c r="AH14" s="108"/>
    </row>
    <row r="15" spans="1:34" ht="17.25" customHeight="1">
      <c r="A15" s="168" t="s">
        <v>27</v>
      </c>
      <c r="B15" s="169" t="s">
        <v>28</v>
      </c>
      <c r="C15" s="169" t="s">
        <v>29</v>
      </c>
      <c r="D15" s="169" t="s">
        <v>30</v>
      </c>
      <c r="E15" s="169" t="s">
        <v>31</v>
      </c>
      <c r="F15" s="169" t="s">
        <v>32</v>
      </c>
      <c r="G15" s="169" t="s">
        <v>33</v>
      </c>
      <c r="H15" s="169" t="s">
        <v>34</v>
      </c>
      <c r="I15" s="169" t="s">
        <v>35</v>
      </c>
      <c r="J15" s="169" t="s">
        <v>92</v>
      </c>
      <c r="K15" s="170" t="s">
        <v>36</v>
      </c>
      <c r="L15" s="170" t="s">
        <v>37</v>
      </c>
      <c r="M15" s="170" t="s">
        <v>38</v>
      </c>
      <c r="N15" s="169" t="s">
        <v>39</v>
      </c>
      <c r="O15" s="169" t="s">
        <v>69</v>
      </c>
      <c r="Q15" s="177" t="s">
        <v>27</v>
      </c>
      <c r="R15" s="169" t="s">
        <v>28</v>
      </c>
      <c r="S15" s="169" t="s">
        <v>29</v>
      </c>
      <c r="T15" s="169" t="s">
        <v>30</v>
      </c>
      <c r="U15" s="169" t="s">
        <v>31</v>
      </c>
      <c r="V15" s="169" t="s">
        <v>32</v>
      </c>
      <c r="W15" s="169" t="s">
        <v>33</v>
      </c>
      <c r="X15" s="169" t="s">
        <v>34</v>
      </c>
      <c r="Y15" s="169" t="s">
        <v>35</v>
      </c>
      <c r="Z15" s="169" t="s">
        <v>92</v>
      </c>
      <c r="AA15" s="170" t="s">
        <v>36</v>
      </c>
      <c r="AB15" s="170" t="s">
        <v>37</v>
      </c>
      <c r="AC15" s="170" t="s">
        <v>38</v>
      </c>
      <c r="AD15" s="169" t="s">
        <v>39</v>
      </c>
    </row>
    <row r="16" spans="1:34" s="62" customFormat="1" ht="17.25" customHeight="1">
      <c r="A16" s="171" t="s">
        <v>76</v>
      </c>
      <c r="B16" s="172" t="s">
        <v>78</v>
      </c>
      <c r="C16" s="172" t="s">
        <v>79</v>
      </c>
      <c r="D16" s="172" t="s">
        <v>80</v>
      </c>
      <c r="E16" s="172" t="s">
        <v>81</v>
      </c>
      <c r="F16" s="172" t="s">
        <v>82</v>
      </c>
      <c r="G16" s="172" t="s">
        <v>83</v>
      </c>
      <c r="H16" s="172" t="s">
        <v>84</v>
      </c>
      <c r="I16" s="172" t="s">
        <v>85</v>
      </c>
      <c r="J16" s="172" t="s">
        <v>86</v>
      </c>
      <c r="K16" s="172" t="s">
        <v>87</v>
      </c>
      <c r="L16" s="172" t="s">
        <v>88</v>
      </c>
      <c r="M16" s="172" t="s">
        <v>89</v>
      </c>
      <c r="N16" s="172" t="s">
        <v>90</v>
      </c>
      <c r="O16" s="172"/>
      <c r="Q16" s="178" t="s">
        <v>76</v>
      </c>
      <c r="R16" s="172" t="s">
        <v>78</v>
      </c>
      <c r="S16" s="172" t="s">
        <v>79</v>
      </c>
      <c r="T16" s="172" t="s">
        <v>80</v>
      </c>
      <c r="U16" s="172" t="s">
        <v>81</v>
      </c>
      <c r="V16" s="172" t="s">
        <v>82</v>
      </c>
      <c r="W16" s="172" t="s">
        <v>83</v>
      </c>
      <c r="X16" s="172" t="s">
        <v>84</v>
      </c>
      <c r="Y16" s="172" t="s">
        <v>85</v>
      </c>
      <c r="Z16" s="172" t="s">
        <v>86</v>
      </c>
      <c r="AA16" s="172" t="s">
        <v>87</v>
      </c>
      <c r="AB16" s="172" t="s">
        <v>88</v>
      </c>
      <c r="AC16" s="172" t="s">
        <v>89</v>
      </c>
      <c r="AD16" s="172" t="s">
        <v>90</v>
      </c>
      <c r="AE16" s="273"/>
      <c r="AF16" s="257"/>
      <c r="AG16" s="257"/>
      <c r="AH16" s="257"/>
    </row>
    <row r="17" spans="1:34" s="37" customFormat="1">
      <c r="A17" s="302" t="s">
        <v>172</v>
      </c>
      <c r="B17" s="104">
        <f t="shared" ref="B17:M17" si="0">SUM(B18:B26)</f>
        <v>70193</v>
      </c>
      <c r="C17" s="104">
        <f t="shared" si="0"/>
        <v>74862</v>
      </c>
      <c r="D17" s="104">
        <f t="shared" si="0"/>
        <v>80109</v>
      </c>
      <c r="E17" s="104">
        <f t="shared" si="0"/>
        <v>73249</v>
      </c>
      <c r="F17" s="104">
        <f t="shared" si="0"/>
        <v>82086</v>
      </c>
      <c r="G17" s="104">
        <f t="shared" si="0"/>
        <v>64459</v>
      </c>
      <c r="H17" s="104">
        <f t="shared" si="0"/>
        <v>58653</v>
      </c>
      <c r="I17" s="104">
        <f t="shared" si="0"/>
        <v>33984</v>
      </c>
      <c r="J17" s="104">
        <f t="shared" si="0"/>
        <v>54789</v>
      </c>
      <c r="K17" s="104">
        <f t="shared" si="0"/>
        <v>56957</v>
      </c>
      <c r="L17" s="104">
        <f t="shared" si="0"/>
        <v>54591</v>
      </c>
      <c r="M17" s="104">
        <f t="shared" si="0"/>
        <v>47829</v>
      </c>
      <c r="N17" s="104">
        <f t="shared" ref="N17:N33" si="1">SUM(B17:M17)</f>
        <v>751761</v>
      </c>
      <c r="O17" s="303">
        <f t="shared" ref="O17:O63" si="2">N17/N$65*100</f>
        <v>39.216495361644611</v>
      </c>
      <c r="P17" s="357"/>
      <c r="Q17" s="302" t="s">
        <v>172</v>
      </c>
      <c r="R17" s="307">
        <f t="shared" ref="R17:R63" si="3">B17/B$65*100</f>
        <v>42.471455972312143</v>
      </c>
      <c r="S17" s="307">
        <f t="shared" ref="S17:S63" si="4">C17/C$65*100</f>
        <v>41.940905576658039</v>
      </c>
      <c r="T17" s="307">
        <f t="shared" ref="T17:T63" si="5">D17/D$65*100</f>
        <v>41.229117559263415</v>
      </c>
      <c r="U17" s="307">
        <f t="shared" ref="U17:U63" si="6">E17/E$65*100</f>
        <v>41.874757037341929</v>
      </c>
      <c r="V17" s="307">
        <f t="shared" ref="V17:V63" si="7">F17/F$65*100</f>
        <v>41.482297530851717</v>
      </c>
      <c r="W17" s="307">
        <f t="shared" ref="W17:W63" si="8">G17/G$65*100</f>
        <v>37.408088768694178</v>
      </c>
      <c r="X17" s="307">
        <f t="shared" ref="X17:X63" si="9">H17/H$65*100</f>
        <v>38.251291281890751</v>
      </c>
      <c r="Y17" s="307">
        <f t="shared" ref="Y17:Y63" si="10">I17/I$65*100</f>
        <v>38.104635256654632</v>
      </c>
      <c r="Z17" s="307">
        <f t="shared" ref="Z17:Z63" si="11">J17/J$65*100</f>
        <v>38.439788959672214</v>
      </c>
      <c r="AA17" s="307">
        <f t="shared" ref="AA17:AA63" si="12">K17/K$65*100</f>
        <v>36.217903880149052</v>
      </c>
      <c r="AB17" s="307">
        <f t="shared" ref="AB17:AB63" si="13">L17/L$65*100</f>
        <v>36.15274071032642</v>
      </c>
      <c r="AC17" s="307">
        <f t="shared" ref="AC17:AC63" si="14">M17/M$65*100</f>
        <v>34.054596719070403</v>
      </c>
      <c r="AD17" s="307">
        <f t="shared" ref="AD17:AD63" si="15">N17/N$65*100</f>
        <v>39.216495361644611</v>
      </c>
      <c r="AE17" s="274"/>
      <c r="AF17" s="258"/>
      <c r="AG17" s="258"/>
      <c r="AH17" s="258"/>
    </row>
    <row r="18" spans="1:34" s="95" customFormat="1">
      <c r="A18" s="293" t="s">
        <v>40</v>
      </c>
      <c r="B18" s="250">
        <v>24475</v>
      </c>
      <c r="C18" s="250">
        <v>26629</v>
      </c>
      <c r="D18" s="250">
        <v>31679</v>
      </c>
      <c r="E18" s="250">
        <v>29656</v>
      </c>
      <c r="F18" s="250">
        <v>34971</v>
      </c>
      <c r="G18" s="250">
        <v>23295</v>
      </c>
      <c r="H18" s="250">
        <v>20149</v>
      </c>
      <c r="I18" s="250">
        <v>13036</v>
      </c>
      <c r="J18" s="250">
        <v>19431</v>
      </c>
      <c r="K18" s="250">
        <v>21519</v>
      </c>
      <c r="L18" s="250">
        <v>21776</v>
      </c>
      <c r="M18" s="250">
        <v>19329</v>
      </c>
      <c r="N18" s="103">
        <f t="shared" ref="N18:N23" si="16">SUM(B18:M18)</f>
        <v>285945</v>
      </c>
      <c r="O18" s="77">
        <f t="shared" si="2"/>
        <v>14.916656711621737</v>
      </c>
      <c r="P18" s="356"/>
      <c r="Q18" s="293" t="s">
        <v>40</v>
      </c>
      <c r="R18" s="106">
        <f t="shared" si="3"/>
        <v>14.809010655226871</v>
      </c>
      <c r="S18" s="106">
        <f t="shared" si="4"/>
        <v>14.918708752114917</v>
      </c>
      <c r="T18" s="106">
        <f t="shared" si="5"/>
        <v>16.304000988152463</v>
      </c>
      <c r="U18" s="106">
        <f t="shared" si="6"/>
        <v>16.953648441608927</v>
      </c>
      <c r="V18" s="106">
        <f t="shared" si="7"/>
        <v>17.672653399500714</v>
      </c>
      <c r="W18" s="106">
        <f t="shared" si="8"/>
        <v>13.519003209276143</v>
      </c>
      <c r="X18" s="106">
        <f t="shared" si="9"/>
        <v>13.140423644806177</v>
      </c>
      <c r="Y18" s="106">
        <f t="shared" si="10"/>
        <v>14.616643867871639</v>
      </c>
      <c r="Z18" s="106">
        <f t="shared" si="11"/>
        <v>13.632728089130861</v>
      </c>
      <c r="AA18" s="106">
        <f t="shared" si="12"/>
        <v>13.683534483854967</v>
      </c>
      <c r="AB18" s="106">
        <f t="shared" si="13"/>
        <v>14.421096549029478</v>
      </c>
      <c r="AC18" s="106">
        <f t="shared" si="14"/>
        <v>13.762388926862613</v>
      </c>
      <c r="AD18" s="309">
        <f t="shared" si="15"/>
        <v>14.916656711621737</v>
      </c>
      <c r="AE18" s="275">
        <f>SUM(B22:M22)</f>
        <v>96570</v>
      </c>
      <c r="AF18" s="259"/>
      <c r="AG18" s="259"/>
      <c r="AH18" s="259"/>
    </row>
    <row r="19" spans="1:34">
      <c r="A19" s="293" t="s">
        <v>55</v>
      </c>
      <c r="B19" s="250">
        <v>11368</v>
      </c>
      <c r="C19" s="250">
        <v>11293</v>
      </c>
      <c r="D19" s="250">
        <v>10906</v>
      </c>
      <c r="E19" s="250">
        <v>10218</v>
      </c>
      <c r="F19" s="250">
        <v>10268</v>
      </c>
      <c r="G19" s="250">
        <v>8662</v>
      </c>
      <c r="H19" s="250">
        <v>9120</v>
      </c>
      <c r="I19" s="250">
        <v>4867</v>
      </c>
      <c r="J19" s="250">
        <v>7938</v>
      </c>
      <c r="K19" s="250">
        <v>9780</v>
      </c>
      <c r="L19" s="250">
        <v>8034</v>
      </c>
      <c r="M19" s="250">
        <v>7599</v>
      </c>
      <c r="N19" s="103">
        <f t="shared" si="16"/>
        <v>110053</v>
      </c>
      <c r="O19" s="77">
        <f t="shared" si="2"/>
        <v>5.741043980779895</v>
      </c>
      <c r="P19" s="317"/>
      <c r="Q19" s="293" t="s">
        <v>55</v>
      </c>
      <c r="R19" s="106">
        <f t="shared" si="3"/>
        <v>6.878399719248991</v>
      </c>
      <c r="S19" s="106">
        <f t="shared" si="4"/>
        <v>6.3268233105874705</v>
      </c>
      <c r="T19" s="106">
        <f t="shared" si="5"/>
        <v>5.6129118588588902</v>
      </c>
      <c r="U19" s="106">
        <f t="shared" si="6"/>
        <v>5.8413939768127872</v>
      </c>
      <c r="V19" s="106">
        <f t="shared" si="7"/>
        <v>5.1889509909946332</v>
      </c>
      <c r="W19" s="106">
        <f t="shared" si="8"/>
        <v>5.0268987249946324</v>
      </c>
      <c r="X19" s="106">
        <f t="shared" si="9"/>
        <v>5.9477226483017693</v>
      </c>
      <c r="Y19" s="106">
        <f t="shared" si="10"/>
        <v>5.457134527840692</v>
      </c>
      <c r="Z19" s="106">
        <f t="shared" si="11"/>
        <v>5.569275671428171</v>
      </c>
      <c r="AA19" s="106">
        <f t="shared" si="12"/>
        <v>6.2189212905851381</v>
      </c>
      <c r="AB19" s="106">
        <f t="shared" si="13"/>
        <v>5.32049456626115</v>
      </c>
      <c r="AC19" s="106">
        <f t="shared" si="14"/>
        <v>5.4105434039644562</v>
      </c>
      <c r="AD19" s="309">
        <f t="shared" si="15"/>
        <v>5.741043980779895</v>
      </c>
      <c r="AE19" s="275">
        <f>SUM(B26:M26)</f>
        <v>2083</v>
      </c>
    </row>
    <row r="20" spans="1:34" s="95" customFormat="1">
      <c r="A20" s="293" t="s">
        <v>44</v>
      </c>
      <c r="B20" s="250">
        <f t="shared" ref="B20:M20" si="17">B75</f>
        <v>8973</v>
      </c>
      <c r="C20" s="250">
        <f t="shared" si="17"/>
        <v>9149</v>
      </c>
      <c r="D20" s="250">
        <f t="shared" si="17"/>
        <v>9538</v>
      </c>
      <c r="E20" s="250">
        <f t="shared" si="17"/>
        <v>8352</v>
      </c>
      <c r="F20" s="250">
        <f t="shared" si="17"/>
        <v>8632</v>
      </c>
      <c r="G20" s="250">
        <f t="shared" si="17"/>
        <v>7364</v>
      </c>
      <c r="H20" s="250">
        <f t="shared" si="17"/>
        <v>6342</v>
      </c>
      <c r="I20" s="250">
        <f t="shared" si="17"/>
        <v>3494</v>
      </c>
      <c r="J20" s="250">
        <f t="shared" si="17"/>
        <v>6210</v>
      </c>
      <c r="K20" s="250">
        <f t="shared" si="17"/>
        <v>6857</v>
      </c>
      <c r="L20" s="250">
        <f t="shared" si="17"/>
        <v>6317</v>
      </c>
      <c r="M20" s="250">
        <f t="shared" si="17"/>
        <v>5263</v>
      </c>
      <c r="N20" s="103">
        <f t="shared" si="16"/>
        <v>86491</v>
      </c>
      <c r="O20" s="77">
        <f t="shared" si="2"/>
        <v>4.5119045818072552</v>
      </c>
      <c r="P20" s="356"/>
      <c r="Q20" s="293" t="s">
        <v>44</v>
      </c>
      <c r="R20" s="106">
        <f t="shared" si="3"/>
        <v>5.4292646622819491</v>
      </c>
      <c r="S20" s="106">
        <f t="shared" si="4"/>
        <v>5.1256624872544743</v>
      </c>
      <c r="T20" s="106">
        <f t="shared" si="5"/>
        <v>4.9088532284793773</v>
      </c>
      <c r="U20" s="106">
        <f t="shared" si="6"/>
        <v>4.774644988680798</v>
      </c>
      <c r="V20" s="106">
        <f t="shared" si="7"/>
        <v>4.3621956519541945</v>
      </c>
      <c r="W20" s="106">
        <f t="shared" si="8"/>
        <v>4.2736183572916726</v>
      </c>
      <c r="X20" s="106">
        <f t="shared" si="9"/>
        <v>4.1360150258256381</v>
      </c>
      <c r="Y20" s="106">
        <f t="shared" si="10"/>
        <v>3.9176552373690936</v>
      </c>
      <c r="Z20" s="106">
        <f t="shared" si="11"/>
        <v>4.3569163415934673</v>
      </c>
      <c r="AA20" s="106">
        <f t="shared" si="12"/>
        <v>4.3602396001576986</v>
      </c>
      <c r="AB20" s="106">
        <f t="shared" si="13"/>
        <v>4.1834160038675243</v>
      </c>
      <c r="AC20" s="106">
        <f t="shared" si="14"/>
        <v>3.7472943722943719</v>
      </c>
      <c r="AD20" s="308">
        <f t="shared" si="15"/>
        <v>4.5119045818072552</v>
      </c>
      <c r="AE20" s="275">
        <f>SUM(B21:M21)</f>
        <v>81526</v>
      </c>
      <c r="AF20" s="259"/>
      <c r="AG20" s="259"/>
      <c r="AH20" s="259"/>
    </row>
    <row r="21" spans="1:34">
      <c r="A21" s="293" t="s">
        <v>115</v>
      </c>
      <c r="B21" s="250">
        <v>6253</v>
      </c>
      <c r="C21" s="250">
        <v>9462</v>
      </c>
      <c r="D21" s="250">
        <v>7912</v>
      </c>
      <c r="E21" s="250">
        <v>6561</v>
      </c>
      <c r="F21" s="250">
        <v>8465</v>
      </c>
      <c r="G21" s="250">
        <v>8439</v>
      </c>
      <c r="H21" s="250">
        <v>7459</v>
      </c>
      <c r="I21" s="250">
        <v>4137</v>
      </c>
      <c r="J21" s="250">
        <v>5700</v>
      </c>
      <c r="K21" s="250">
        <v>5436</v>
      </c>
      <c r="L21" s="250">
        <v>5949</v>
      </c>
      <c r="M21" s="250">
        <v>5753</v>
      </c>
      <c r="N21" s="103">
        <f t="shared" si="16"/>
        <v>81526</v>
      </c>
      <c r="O21" s="77">
        <f t="shared" si="2"/>
        <v>4.2528995263833034</v>
      </c>
      <c r="P21" s="317"/>
      <c r="Q21" s="293" t="s">
        <v>115</v>
      </c>
      <c r="R21" s="310">
        <f t="shared" si="3"/>
        <v>3.783482885684724</v>
      </c>
      <c r="S21" s="310">
        <f t="shared" si="4"/>
        <v>5.3010185216309793</v>
      </c>
      <c r="T21" s="310">
        <f t="shared" si="5"/>
        <v>4.0720116107914484</v>
      </c>
      <c r="U21" s="310">
        <f t="shared" si="6"/>
        <v>3.750771763737395</v>
      </c>
      <c r="V21" s="310">
        <f t="shared" si="7"/>
        <v>4.2778019223577681</v>
      </c>
      <c r="W21" s="310">
        <f t="shared" si="8"/>
        <v>4.897483068601904</v>
      </c>
      <c r="X21" s="310">
        <f t="shared" si="9"/>
        <v>4.864480617728387</v>
      </c>
      <c r="Y21" s="310">
        <f t="shared" si="10"/>
        <v>4.638620411275312</v>
      </c>
      <c r="Z21" s="106">
        <f t="shared" si="11"/>
        <v>3.9991019560519745</v>
      </c>
      <c r="AA21" s="106">
        <f t="shared" si="12"/>
        <v>3.4566519566074447</v>
      </c>
      <c r="AB21" s="106">
        <f t="shared" si="13"/>
        <v>3.9397090085496118</v>
      </c>
      <c r="AC21" s="106">
        <f t="shared" si="14"/>
        <v>4.0961779448621556</v>
      </c>
      <c r="AD21" s="309">
        <f t="shared" si="15"/>
        <v>4.2528995263833034</v>
      </c>
      <c r="AE21" s="275">
        <f>SUM(B20:M20)</f>
        <v>86491</v>
      </c>
    </row>
    <row r="22" spans="1:34">
      <c r="A22" s="293" t="s">
        <v>54</v>
      </c>
      <c r="B22" s="250">
        <v>9659</v>
      </c>
      <c r="C22" s="250">
        <v>9641</v>
      </c>
      <c r="D22" s="250">
        <v>11059</v>
      </c>
      <c r="E22" s="250">
        <v>10025</v>
      </c>
      <c r="F22" s="250">
        <v>10705</v>
      </c>
      <c r="G22" s="250">
        <v>9020</v>
      </c>
      <c r="H22" s="250">
        <v>8542</v>
      </c>
      <c r="I22" s="250">
        <v>4548</v>
      </c>
      <c r="J22" s="250">
        <v>8572</v>
      </c>
      <c r="K22" s="250">
        <v>5930</v>
      </c>
      <c r="L22" s="250">
        <v>5560</v>
      </c>
      <c r="M22" s="250">
        <v>3309</v>
      </c>
      <c r="N22" s="103">
        <f t="shared" si="16"/>
        <v>96570</v>
      </c>
      <c r="O22" s="77">
        <f t="shared" si="2"/>
        <v>5.0376874526265931</v>
      </c>
      <c r="P22" s="317"/>
      <c r="Q22" s="293" t="s">
        <v>54</v>
      </c>
      <c r="R22" s="310">
        <f t="shared" si="3"/>
        <v>5.8443405074090435</v>
      </c>
      <c r="S22" s="310">
        <f t="shared" si="4"/>
        <v>5.401302004549172</v>
      </c>
      <c r="T22" s="310">
        <f t="shared" si="5"/>
        <v>5.6916552583092299</v>
      </c>
      <c r="U22" s="310">
        <f t="shared" si="6"/>
        <v>5.7310603462074958</v>
      </c>
      <c r="V22" s="310">
        <f t="shared" si="7"/>
        <v>5.4097896726331856</v>
      </c>
      <c r="W22" s="310">
        <f t="shared" si="8"/>
        <v>5.2346601823425969</v>
      </c>
      <c r="X22" s="310">
        <f t="shared" si="9"/>
        <v>5.5707726822142218</v>
      </c>
      <c r="Y22" s="310">
        <f t="shared" si="10"/>
        <v>5.0994550714237663</v>
      </c>
      <c r="Z22" s="106">
        <f t="shared" si="11"/>
        <v>6.0140880644346533</v>
      </c>
      <c r="AA22" s="106">
        <f t="shared" si="12"/>
        <v>3.7707774287494757</v>
      </c>
      <c r="AB22" s="106">
        <f t="shared" si="13"/>
        <v>3.6820948205641022</v>
      </c>
      <c r="AC22" s="106">
        <f t="shared" si="14"/>
        <v>2.3560321257689676</v>
      </c>
      <c r="AD22" s="309">
        <f t="shared" si="15"/>
        <v>5.0376874526265931</v>
      </c>
      <c r="AE22" s="275">
        <f>SUM(B24:M24)</f>
        <v>25879</v>
      </c>
    </row>
    <row r="23" spans="1:34">
      <c r="A23" s="293" t="s">
        <v>150</v>
      </c>
      <c r="B23" s="250">
        <v>6608</v>
      </c>
      <c r="C23" s="250">
        <v>5821</v>
      </c>
      <c r="D23" s="250">
        <v>6080</v>
      </c>
      <c r="E23" s="250">
        <v>5737</v>
      </c>
      <c r="F23" s="250">
        <v>6090</v>
      </c>
      <c r="G23" s="250">
        <v>4350</v>
      </c>
      <c r="H23" s="250">
        <v>4316</v>
      </c>
      <c r="I23" s="250">
        <v>2504</v>
      </c>
      <c r="J23" s="250">
        <v>4157</v>
      </c>
      <c r="K23" s="250">
        <v>4847</v>
      </c>
      <c r="L23" s="250">
        <v>4321</v>
      </c>
      <c r="M23" s="250">
        <v>3924</v>
      </c>
      <c r="N23" s="103">
        <f t="shared" si="16"/>
        <v>58755</v>
      </c>
      <c r="O23" s="77">
        <f t="shared" si="2"/>
        <v>3.0650235712858596</v>
      </c>
      <c r="P23" s="317"/>
      <c r="Q23" s="293" t="s">
        <v>150</v>
      </c>
      <c r="R23" s="310">
        <f t="shared" si="3"/>
        <v>3.9982816102038474</v>
      </c>
      <c r="S23" s="310">
        <f t="shared" si="4"/>
        <v>3.2611740450659408</v>
      </c>
      <c r="T23" s="310">
        <f t="shared" si="5"/>
        <v>3.129149468353388</v>
      </c>
      <c r="U23" s="310">
        <f t="shared" si="6"/>
        <v>3.2797100455054768</v>
      </c>
      <c r="V23" s="310">
        <f t="shared" si="7"/>
        <v>3.077591696061289</v>
      </c>
      <c r="W23" s="310">
        <f t="shared" si="8"/>
        <v>2.5244758085576828</v>
      </c>
      <c r="X23" s="310">
        <f t="shared" si="9"/>
        <v>2.8147336568059687</v>
      </c>
      <c r="Y23" s="310">
        <f t="shared" si="10"/>
        <v>2.8076155450407017</v>
      </c>
      <c r="Z23" s="106">
        <f t="shared" si="11"/>
        <v>2.9165380405803609</v>
      </c>
      <c r="AA23" s="106">
        <f t="shared" si="12"/>
        <v>3.0821177398227162</v>
      </c>
      <c r="AB23" s="106">
        <f t="shared" si="13"/>
        <v>2.8615704531758066</v>
      </c>
      <c r="AC23" s="106">
        <f t="shared" si="14"/>
        <v>2.7939166097060832</v>
      </c>
      <c r="AD23" s="309">
        <f t="shared" si="15"/>
        <v>3.0650235712858596</v>
      </c>
      <c r="AE23" s="275">
        <f>SUM(B25:M25)</f>
        <v>4459</v>
      </c>
    </row>
    <row r="24" spans="1:34" s="95" customFormat="1">
      <c r="A24" s="293" t="s">
        <v>41</v>
      </c>
      <c r="B24" s="250">
        <v>2475</v>
      </c>
      <c r="C24" s="250">
        <v>2366</v>
      </c>
      <c r="D24" s="250">
        <v>2438</v>
      </c>
      <c r="E24" s="250">
        <v>2219</v>
      </c>
      <c r="F24" s="250">
        <v>2351</v>
      </c>
      <c r="G24" s="250">
        <v>2559</v>
      </c>
      <c r="H24" s="250">
        <v>2174</v>
      </c>
      <c r="I24" s="250">
        <v>1162</v>
      </c>
      <c r="J24" s="192">
        <v>2178</v>
      </c>
      <c r="K24" s="192">
        <v>1899</v>
      </c>
      <c r="L24" s="192">
        <v>2039</v>
      </c>
      <c r="M24" s="192">
        <v>2019</v>
      </c>
      <c r="N24" s="103">
        <f t="shared" si="1"/>
        <v>25879</v>
      </c>
      <c r="O24" s="77">
        <f t="shared" si="2"/>
        <v>1.3500084248371502</v>
      </c>
      <c r="P24" s="356"/>
      <c r="Q24" s="293" t="s">
        <v>41</v>
      </c>
      <c r="R24" s="106">
        <f t="shared" si="3"/>
        <v>1.4975404033375486</v>
      </c>
      <c r="S24" s="106">
        <f t="shared" si="4"/>
        <v>1.3255347518684102</v>
      </c>
      <c r="T24" s="106">
        <f t="shared" si="5"/>
        <v>1.2547477637903881</v>
      </c>
      <c r="U24" s="106">
        <f t="shared" si="6"/>
        <v>1.2685509135395945</v>
      </c>
      <c r="V24" s="106">
        <f t="shared" si="7"/>
        <v>1.1880817861149573</v>
      </c>
      <c r="W24" s="106">
        <f t="shared" si="8"/>
        <v>1.4850881825515196</v>
      </c>
      <c r="X24" s="106">
        <f t="shared" si="9"/>
        <v>1.4178014295403558</v>
      </c>
      <c r="Y24" s="106">
        <f t="shared" si="10"/>
        <v>1.3028950732177695</v>
      </c>
      <c r="Z24" s="106">
        <f t="shared" si="11"/>
        <v>1.5280779053124911</v>
      </c>
      <c r="AA24" s="106">
        <f t="shared" si="12"/>
        <v>1.2075390113314088</v>
      </c>
      <c r="AB24" s="106">
        <f t="shared" si="13"/>
        <v>1.3503221832967993</v>
      </c>
      <c r="AC24" s="106">
        <f t="shared" si="14"/>
        <v>1.4375427204374573</v>
      </c>
      <c r="AD24" s="308">
        <f t="shared" si="15"/>
        <v>1.3500084248371502</v>
      </c>
      <c r="AE24" s="275" t="e">
        <f>SUM(#REF!)</f>
        <v>#REF!</v>
      </c>
      <c r="AF24" s="259"/>
      <c r="AG24" s="259"/>
      <c r="AH24" s="259"/>
    </row>
    <row r="25" spans="1:34" s="95" customFormat="1">
      <c r="A25" s="293" t="s">
        <v>158</v>
      </c>
      <c r="B25" s="250">
        <f>B77</f>
        <v>210</v>
      </c>
      <c r="C25" s="250">
        <f t="shared" ref="C25:M25" si="18">C77</f>
        <v>245</v>
      </c>
      <c r="D25" s="250">
        <f t="shared" si="18"/>
        <v>369</v>
      </c>
      <c r="E25" s="250">
        <f t="shared" si="18"/>
        <v>309</v>
      </c>
      <c r="F25" s="250">
        <f t="shared" si="18"/>
        <v>408</v>
      </c>
      <c r="G25" s="250">
        <f t="shared" si="18"/>
        <v>504</v>
      </c>
      <c r="H25" s="250">
        <f t="shared" si="18"/>
        <v>298</v>
      </c>
      <c r="I25" s="250">
        <f t="shared" si="18"/>
        <v>186</v>
      </c>
      <c r="J25" s="250">
        <f t="shared" si="18"/>
        <v>447</v>
      </c>
      <c r="K25" s="250">
        <f t="shared" si="18"/>
        <v>533</v>
      </c>
      <c r="L25" s="250">
        <f t="shared" si="18"/>
        <v>474</v>
      </c>
      <c r="M25" s="250">
        <f t="shared" si="18"/>
        <v>476</v>
      </c>
      <c r="N25" s="103">
        <f t="shared" si="1"/>
        <v>4459</v>
      </c>
      <c r="O25" s="77">
        <f t="shared" si="2"/>
        <v>0.23260897122565991</v>
      </c>
      <c r="P25" s="356"/>
      <c r="Q25" s="293" t="s">
        <v>158</v>
      </c>
      <c r="R25" s="106">
        <f t="shared" si="3"/>
        <v>0.12706403422257989</v>
      </c>
      <c r="S25" s="106">
        <f t="shared" si="4"/>
        <v>0.1372595157260188</v>
      </c>
      <c r="T25" s="106">
        <f t="shared" si="5"/>
        <v>0.18991055161552634</v>
      </c>
      <c r="U25" s="106">
        <f t="shared" si="6"/>
        <v>0.17664814433696918</v>
      </c>
      <c r="V25" s="106">
        <f t="shared" si="7"/>
        <v>0.20618348308587947</v>
      </c>
      <c r="W25" s="106">
        <f t="shared" si="8"/>
        <v>0.29249099023289016</v>
      </c>
      <c r="X25" s="106">
        <f t="shared" si="9"/>
        <v>0.19434444618354463</v>
      </c>
      <c r="Y25" s="106">
        <f t="shared" si="10"/>
        <v>0.20855291189200098</v>
      </c>
      <c r="Z25" s="106">
        <f t="shared" si="11"/>
        <v>0.31361378497460218</v>
      </c>
      <c r="AA25" s="106">
        <f t="shared" si="12"/>
        <v>0.33892485152166452</v>
      </c>
      <c r="AB25" s="106">
        <f t="shared" si="13"/>
        <v>0.31390520592578858</v>
      </c>
      <c r="AC25" s="106">
        <f t="shared" si="14"/>
        <v>0.33891547049441789</v>
      </c>
      <c r="AD25" s="308">
        <f t="shared" si="15"/>
        <v>0.23260897122565991</v>
      </c>
      <c r="AE25" s="275">
        <f>SUM(B19:M19)</f>
        <v>110053</v>
      </c>
      <c r="AF25" s="259"/>
      <c r="AG25" s="259"/>
      <c r="AH25" s="259"/>
    </row>
    <row r="26" spans="1:34">
      <c r="A26" s="293" t="s">
        <v>65</v>
      </c>
      <c r="B26" s="250">
        <v>172</v>
      </c>
      <c r="C26" s="250">
        <v>256</v>
      </c>
      <c r="D26" s="250">
        <v>128</v>
      </c>
      <c r="E26" s="250">
        <v>172</v>
      </c>
      <c r="F26" s="250">
        <v>196</v>
      </c>
      <c r="G26" s="250">
        <v>266</v>
      </c>
      <c r="H26" s="250">
        <v>253</v>
      </c>
      <c r="I26" s="250">
        <v>50</v>
      </c>
      <c r="J26" s="250">
        <v>156</v>
      </c>
      <c r="K26" s="250">
        <v>156</v>
      </c>
      <c r="L26" s="250">
        <v>121</v>
      </c>
      <c r="M26" s="250">
        <v>157</v>
      </c>
      <c r="N26" s="103">
        <f t="shared" si="1"/>
        <v>2083</v>
      </c>
      <c r="O26" s="77">
        <f t="shared" si="2"/>
        <v>0.10866214107715846</v>
      </c>
      <c r="P26" s="317"/>
      <c r="Q26" s="293" t="s">
        <v>65</v>
      </c>
      <c r="R26" s="310">
        <f t="shared" si="3"/>
        <v>0.10407149469658923</v>
      </c>
      <c r="S26" s="310">
        <f t="shared" si="4"/>
        <v>0.14342218786065639</v>
      </c>
      <c r="T26" s="310">
        <f t="shared" si="5"/>
        <v>6.5876830912702911E-2</v>
      </c>
      <c r="U26" s="310">
        <f t="shared" si="6"/>
        <v>9.8328416912487712E-2</v>
      </c>
      <c r="V26" s="310">
        <f t="shared" si="7"/>
        <v>9.9048928149098964E-2</v>
      </c>
      <c r="W26" s="310">
        <f t="shared" si="8"/>
        <v>0.15437024484513648</v>
      </c>
      <c r="X26" s="310">
        <f t="shared" si="9"/>
        <v>0.16499713048468723</v>
      </c>
      <c r="Y26" s="310">
        <f t="shared" si="10"/>
        <v>5.6062610723656182E-2</v>
      </c>
      <c r="Z26" s="106">
        <f t="shared" si="11"/>
        <v>0.10944910616563297</v>
      </c>
      <c r="AA26" s="106">
        <f t="shared" si="12"/>
        <v>9.9197517518535949E-2</v>
      </c>
      <c r="AB26" s="106">
        <f t="shared" si="13"/>
        <v>8.0131919656161218E-2</v>
      </c>
      <c r="AC26" s="106">
        <f t="shared" si="14"/>
        <v>0.11178514467988152</v>
      </c>
      <c r="AD26" s="309">
        <f t="shared" si="15"/>
        <v>0.10866214107715846</v>
      </c>
      <c r="AE26" s="275">
        <f>SUM(B23:M23)</f>
        <v>58755</v>
      </c>
    </row>
    <row r="27" spans="1:34">
      <c r="A27" s="302" t="s">
        <v>121</v>
      </c>
      <c r="B27" s="104">
        <f>SUM(B28:B33)</f>
        <v>22974</v>
      </c>
      <c r="C27" s="104">
        <f t="shared" ref="C27:M27" si="19">SUM(C28:C33)</f>
        <v>26906</v>
      </c>
      <c r="D27" s="104">
        <f t="shared" si="19"/>
        <v>29942</v>
      </c>
      <c r="E27" s="104">
        <f t="shared" si="19"/>
        <v>26651</v>
      </c>
      <c r="F27" s="104">
        <f t="shared" si="19"/>
        <v>32426</v>
      </c>
      <c r="G27" s="104">
        <f t="shared" si="19"/>
        <v>28391</v>
      </c>
      <c r="H27" s="104">
        <f t="shared" si="19"/>
        <v>26132</v>
      </c>
      <c r="I27" s="104">
        <f t="shared" si="19"/>
        <v>13082</v>
      </c>
      <c r="J27" s="104">
        <f t="shared" si="19"/>
        <v>23364</v>
      </c>
      <c r="K27" s="104">
        <f t="shared" si="19"/>
        <v>27491</v>
      </c>
      <c r="L27" s="104">
        <f t="shared" si="19"/>
        <v>24393</v>
      </c>
      <c r="M27" s="104">
        <f t="shared" si="19"/>
        <v>20072</v>
      </c>
      <c r="N27" s="104">
        <f t="shared" si="1"/>
        <v>301824</v>
      </c>
      <c r="O27" s="303">
        <f t="shared" si="2"/>
        <v>15.745003393409638</v>
      </c>
      <c r="Q27" s="302" t="s">
        <v>121</v>
      </c>
      <c r="R27" s="307">
        <f t="shared" si="3"/>
        <v>13.900805343950239</v>
      </c>
      <c r="S27" s="307">
        <f t="shared" si="4"/>
        <v>15.073896041323517</v>
      </c>
      <c r="T27" s="307">
        <f t="shared" si="5"/>
        <v>15.410031806157425</v>
      </c>
      <c r="U27" s="307">
        <f t="shared" si="6"/>
        <v>15.235759529852967</v>
      </c>
      <c r="V27" s="307">
        <f t="shared" si="7"/>
        <v>16.386533388585118</v>
      </c>
      <c r="W27" s="307">
        <f t="shared" si="8"/>
        <v>16.47641211051981</v>
      </c>
      <c r="X27" s="307">
        <f t="shared" si="9"/>
        <v>17.042312307612043</v>
      </c>
      <c r="Y27" s="307">
        <f t="shared" si="10"/>
        <v>14.668221469737402</v>
      </c>
      <c r="Z27" s="307">
        <f t="shared" si="11"/>
        <v>16.392108438806723</v>
      </c>
      <c r="AA27" s="307">
        <f t="shared" si="12"/>
        <v>17.481018936551742</v>
      </c>
      <c r="AB27" s="307">
        <f t="shared" si="13"/>
        <v>16.154197654320171</v>
      </c>
      <c r="AC27" s="307">
        <f t="shared" si="14"/>
        <v>14.291410344041925</v>
      </c>
      <c r="AD27" s="307">
        <f t="shared" si="15"/>
        <v>15.745003393409638</v>
      </c>
      <c r="AE27" s="275">
        <f t="shared" ref="AE27:AE32" si="20">SUM(B27:M27)</f>
        <v>301824</v>
      </c>
    </row>
    <row r="28" spans="1:34">
      <c r="A28" s="293" t="s">
        <v>62</v>
      </c>
      <c r="B28" s="192">
        <v>14918</v>
      </c>
      <c r="C28" s="192">
        <v>15976</v>
      </c>
      <c r="D28" s="192">
        <v>17587</v>
      </c>
      <c r="E28" s="192">
        <v>15288</v>
      </c>
      <c r="F28" s="192">
        <v>18933</v>
      </c>
      <c r="G28" s="192">
        <v>16214</v>
      </c>
      <c r="H28" s="192">
        <v>14465</v>
      </c>
      <c r="I28" s="192">
        <v>7448</v>
      </c>
      <c r="J28" s="192">
        <v>14122</v>
      </c>
      <c r="K28" s="192">
        <v>16927</v>
      </c>
      <c r="L28" s="192">
        <v>14060</v>
      </c>
      <c r="M28" s="192">
        <v>10916</v>
      </c>
      <c r="N28" s="103">
        <f>SUM(B28:M28)</f>
        <v>176854</v>
      </c>
      <c r="O28" s="77">
        <f t="shared" si="2"/>
        <v>9.2257965905231796</v>
      </c>
      <c r="P28" s="317"/>
      <c r="Q28" s="293" t="s">
        <v>62</v>
      </c>
      <c r="R28" s="106">
        <f t="shared" si="3"/>
        <v>9.0263869644402224</v>
      </c>
      <c r="S28" s="106">
        <f t="shared" si="4"/>
        <v>8.9504409111790881</v>
      </c>
      <c r="T28" s="106">
        <f t="shared" si="5"/>
        <v>9.0513736348570788</v>
      </c>
      <c r="U28" s="106">
        <f t="shared" si="6"/>
        <v>8.7397955683611173</v>
      </c>
      <c r="V28" s="106">
        <f t="shared" si="7"/>
        <v>9.5678232481984224</v>
      </c>
      <c r="W28" s="106">
        <f t="shared" si="8"/>
        <v>9.4096208643573025</v>
      </c>
      <c r="X28" s="106">
        <f t="shared" si="9"/>
        <v>9.4335315907549422</v>
      </c>
      <c r="Y28" s="106">
        <f t="shared" si="10"/>
        <v>8.3510864933958242</v>
      </c>
      <c r="Z28" s="106">
        <f t="shared" si="11"/>
        <v>9.9079504953273645</v>
      </c>
      <c r="AA28" s="106">
        <f t="shared" si="12"/>
        <v>10.763566532283706</v>
      </c>
      <c r="AB28" s="106">
        <f t="shared" si="13"/>
        <v>9.3111966145919567</v>
      </c>
      <c r="AC28" s="106">
        <f t="shared" si="14"/>
        <v>7.772271588061062</v>
      </c>
      <c r="AD28" s="309">
        <f t="shared" si="15"/>
        <v>9.2257965905231796</v>
      </c>
      <c r="AE28" s="275">
        <f>SUM(B28:M28)</f>
        <v>176854</v>
      </c>
    </row>
    <row r="29" spans="1:34">
      <c r="A29" s="293" t="s">
        <v>42</v>
      </c>
      <c r="B29" s="192">
        <v>4100</v>
      </c>
      <c r="C29" s="192">
        <v>5682</v>
      </c>
      <c r="D29" s="192">
        <v>6433</v>
      </c>
      <c r="E29" s="192">
        <v>5630</v>
      </c>
      <c r="F29" s="192">
        <v>6743</v>
      </c>
      <c r="G29" s="192">
        <v>6650</v>
      </c>
      <c r="H29" s="192">
        <v>6100</v>
      </c>
      <c r="I29" s="192">
        <v>2672</v>
      </c>
      <c r="J29" s="192">
        <v>4521</v>
      </c>
      <c r="K29" s="192">
        <v>5570</v>
      </c>
      <c r="L29" s="192">
        <v>5440</v>
      </c>
      <c r="M29" s="192">
        <v>4922</v>
      </c>
      <c r="N29" s="103">
        <f t="shared" si="1"/>
        <v>64463</v>
      </c>
      <c r="O29" s="77">
        <f t="shared" si="2"/>
        <v>3.3627880942183705</v>
      </c>
      <c r="Q29" s="293" t="s">
        <v>42</v>
      </c>
      <c r="R29" s="106">
        <f t="shared" si="3"/>
        <v>2.4807740014884643</v>
      </c>
      <c r="S29" s="106">
        <f t="shared" si="4"/>
        <v>3.1833002790009752</v>
      </c>
      <c r="T29" s="106">
        <f t="shared" si="5"/>
        <v>3.3108254161048261</v>
      </c>
      <c r="U29" s="106">
        <f t="shared" si="6"/>
        <v>3.2185406233564291</v>
      </c>
      <c r="V29" s="106">
        <f t="shared" si="7"/>
        <v>3.4075863393335424</v>
      </c>
      <c r="W29" s="106">
        <f t="shared" si="8"/>
        <v>3.859256121128412</v>
      </c>
      <c r="X29" s="106">
        <f t="shared" si="9"/>
        <v>3.9781916836228932</v>
      </c>
      <c r="Y29" s="106">
        <f t="shared" si="10"/>
        <v>2.9959859170721863</v>
      </c>
      <c r="Z29" s="106">
        <f t="shared" si="11"/>
        <v>3.1719192883001712</v>
      </c>
      <c r="AA29" s="106">
        <f t="shared" si="12"/>
        <v>3.5418600806297773</v>
      </c>
      <c r="AB29" s="106">
        <f t="shared" si="13"/>
        <v>3.6026251481778266</v>
      </c>
      <c r="AC29" s="106">
        <f t="shared" si="14"/>
        <v>3.5044998860788339</v>
      </c>
      <c r="AD29" s="309">
        <f t="shared" si="15"/>
        <v>3.3627880942183705</v>
      </c>
      <c r="AE29" s="275">
        <f t="shared" si="20"/>
        <v>64463</v>
      </c>
    </row>
    <row r="30" spans="1:34">
      <c r="A30" s="293" t="s">
        <v>58</v>
      </c>
      <c r="B30" s="192">
        <v>2039</v>
      </c>
      <c r="C30" s="192">
        <v>2273</v>
      </c>
      <c r="D30" s="192">
        <v>2688</v>
      </c>
      <c r="E30" s="192">
        <v>2374</v>
      </c>
      <c r="F30" s="192">
        <v>2907</v>
      </c>
      <c r="G30" s="192">
        <v>2581</v>
      </c>
      <c r="H30" s="192">
        <v>2462</v>
      </c>
      <c r="I30" s="192">
        <v>1388</v>
      </c>
      <c r="J30" s="192">
        <v>1983</v>
      </c>
      <c r="K30" s="192">
        <v>2046</v>
      </c>
      <c r="L30" s="192">
        <v>2104</v>
      </c>
      <c r="M30" s="192">
        <v>1794</v>
      </c>
      <c r="N30" s="103">
        <f>SUM(B30:M30)</f>
        <v>26639</v>
      </c>
      <c r="O30" s="77">
        <f t="shared" si="2"/>
        <v>1.3896547173088931</v>
      </c>
      <c r="Q30" s="293" t="s">
        <v>58</v>
      </c>
      <c r="R30" s="106">
        <f t="shared" si="3"/>
        <v>1.2337312656182875</v>
      </c>
      <c r="S30" s="106">
        <f t="shared" si="4"/>
        <v>1.2734321601846561</v>
      </c>
      <c r="T30" s="106">
        <f t="shared" si="5"/>
        <v>1.3834134491667611</v>
      </c>
      <c r="U30" s="106">
        <f t="shared" si="6"/>
        <v>1.357160824129336</v>
      </c>
      <c r="V30" s="106">
        <f t="shared" si="7"/>
        <v>1.4690573169868912</v>
      </c>
      <c r="W30" s="106">
        <f t="shared" si="8"/>
        <v>1.4978556464108919</v>
      </c>
      <c r="X30" s="106">
        <f t="shared" si="9"/>
        <v>1.6056242500130431</v>
      </c>
      <c r="Y30" s="106">
        <f t="shared" si="10"/>
        <v>1.5562980736886955</v>
      </c>
      <c r="Z30" s="106">
        <f t="shared" si="11"/>
        <v>1.3912665226054499</v>
      </c>
      <c r="AA30" s="106">
        <f t="shared" si="12"/>
        <v>1.3010135951469521</v>
      </c>
      <c r="AB30" s="106">
        <f t="shared" si="13"/>
        <v>1.3933682558393654</v>
      </c>
      <c r="AC30" s="106">
        <f t="shared" si="14"/>
        <v>1.277341079972659</v>
      </c>
      <c r="AD30" s="309">
        <f t="shared" si="15"/>
        <v>1.3896547173088931</v>
      </c>
      <c r="AE30" s="275">
        <f>SUM(B30:M30)</f>
        <v>26639</v>
      </c>
    </row>
    <row r="31" spans="1:34">
      <c r="A31" s="293" t="s">
        <v>57</v>
      </c>
      <c r="B31" s="192">
        <v>1612</v>
      </c>
      <c r="C31" s="192">
        <v>2600</v>
      </c>
      <c r="D31" s="192">
        <v>2817</v>
      </c>
      <c r="E31" s="192">
        <v>2548</v>
      </c>
      <c r="F31" s="192">
        <v>2869</v>
      </c>
      <c r="G31" s="192">
        <v>2265</v>
      </c>
      <c r="H31" s="192">
        <v>2381</v>
      </c>
      <c r="I31" s="192">
        <v>1324</v>
      </c>
      <c r="J31" s="192">
        <v>2072</v>
      </c>
      <c r="K31" s="192">
        <v>2166</v>
      </c>
      <c r="L31" s="192">
        <v>2192</v>
      </c>
      <c r="M31" s="192">
        <v>1982</v>
      </c>
      <c r="N31" s="103">
        <f>SUM(B31:M31)</f>
        <v>26828</v>
      </c>
      <c r="O31" s="77">
        <f t="shared" si="2"/>
        <v>1.3995141242525238</v>
      </c>
      <c r="Q31" s="293" t="s">
        <v>57</v>
      </c>
      <c r="R31" s="106">
        <f t="shared" si="3"/>
        <v>0.97536772936570848</v>
      </c>
      <c r="S31" s="106">
        <f t="shared" si="4"/>
        <v>1.4566315954597915</v>
      </c>
      <c r="T31" s="106">
        <f t="shared" si="5"/>
        <v>1.4498049428209694</v>
      </c>
      <c r="U31" s="106">
        <f t="shared" si="6"/>
        <v>1.4566325947268528</v>
      </c>
      <c r="V31" s="106">
        <f t="shared" si="7"/>
        <v>1.4498539533661476</v>
      </c>
      <c r="W31" s="106">
        <f t="shared" si="8"/>
        <v>1.3144684382490004</v>
      </c>
      <c r="X31" s="106">
        <f t="shared" si="9"/>
        <v>1.5527990817550998</v>
      </c>
      <c r="Y31" s="106">
        <f t="shared" si="10"/>
        <v>1.4845379319624157</v>
      </c>
      <c r="Z31" s="106">
        <f t="shared" si="11"/>
        <v>1.4537086408666124</v>
      </c>
      <c r="AA31" s="106">
        <f t="shared" si="12"/>
        <v>1.3773193778535184</v>
      </c>
      <c r="AB31" s="106">
        <f t="shared" si="13"/>
        <v>1.4516460155893007</v>
      </c>
      <c r="AC31" s="106">
        <f t="shared" si="14"/>
        <v>1.4111984506721349</v>
      </c>
      <c r="AD31" s="309">
        <f t="shared" si="15"/>
        <v>1.3995141242525238</v>
      </c>
      <c r="AE31" s="275">
        <f>SUM(B31:M31)</f>
        <v>26828</v>
      </c>
    </row>
    <row r="32" spans="1:34">
      <c r="A32" s="293" t="s">
        <v>108</v>
      </c>
      <c r="B32" s="193">
        <v>282</v>
      </c>
      <c r="C32" s="193">
        <v>346</v>
      </c>
      <c r="D32" s="193">
        <v>393</v>
      </c>
      <c r="E32" s="193">
        <v>788</v>
      </c>
      <c r="F32" s="193">
        <v>926</v>
      </c>
      <c r="G32" s="193">
        <v>638</v>
      </c>
      <c r="H32" s="193">
        <v>677</v>
      </c>
      <c r="I32" s="193">
        <v>239</v>
      </c>
      <c r="J32" s="193">
        <v>640</v>
      </c>
      <c r="K32" s="193">
        <v>770</v>
      </c>
      <c r="L32" s="193">
        <v>578</v>
      </c>
      <c r="M32" s="193">
        <v>450</v>
      </c>
      <c r="N32" s="103">
        <f t="shared" si="1"/>
        <v>6727</v>
      </c>
      <c r="O32" s="77">
        <f t="shared" si="2"/>
        <v>0.35092185454922947</v>
      </c>
      <c r="Q32" s="293" t="s">
        <v>108</v>
      </c>
      <c r="R32" s="308">
        <f t="shared" si="3"/>
        <v>0.17062884595603586</v>
      </c>
      <c r="S32" s="308">
        <f t="shared" si="4"/>
        <v>0.19384405078041839</v>
      </c>
      <c r="T32" s="308">
        <f t="shared" si="5"/>
        <v>0.20226245741165813</v>
      </c>
      <c r="U32" s="308">
        <f t="shared" si="6"/>
        <v>0.45048135190139715</v>
      </c>
      <c r="V32" s="308">
        <f t="shared" si="7"/>
        <v>0.46795565033706954</v>
      </c>
      <c r="W32" s="308">
        <f t="shared" si="8"/>
        <v>0.37025645192179352</v>
      </c>
      <c r="X32" s="308">
        <f t="shared" si="9"/>
        <v>0.44151406062503257</v>
      </c>
      <c r="Y32" s="308">
        <f t="shared" si="10"/>
        <v>0.26797927925907655</v>
      </c>
      <c r="Z32" s="308">
        <f t="shared" si="11"/>
        <v>0.44902197401285326</v>
      </c>
      <c r="AA32" s="308">
        <f t="shared" si="12"/>
        <v>0.48962877236713254</v>
      </c>
      <c r="AB32" s="308">
        <f t="shared" si="13"/>
        <v>0.38277892199389407</v>
      </c>
      <c r="AC32" s="308">
        <f t="shared" si="14"/>
        <v>0.32040328092959675</v>
      </c>
      <c r="AD32" s="309">
        <f t="shared" si="15"/>
        <v>0.35092185454922947</v>
      </c>
      <c r="AE32" s="275">
        <f t="shared" si="20"/>
        <v>6727</v>
      </c>
    </row>
    <row r="33" spans="1:44" s="113" customFormat="1">
      <c r="A33" s="294" t="s">
        <v>166</v>
      </c>
      <c r="B33" s="296">
        <v>23</v>
      </c>
      <c r="C33" s="296">
        <v>29</v>
      </c>
      <c r="D33" s="296">
        <v>24</v>
      </c>
      <c r="E33" s="296">
        <v>23</v>
      </c>
      <c r="F33" s="296">
        <v>48</v>
      </c>
      <c r="G33" s="296">
        <v>43</v>
      </c>
      <c r="H33" s="296">
        <v>47</v>
      </c>
      <c r="I33" s="296">
        <v>11</v>
      </c>
      <c r="J33" s="296">
        <v>26</v>
      </c>
      <c r="K33" s="296">
        <v>12</v>
      </c>
      <c r="L33" s="296">
        <v>19</v>
      </c>
      <c r="M33" s="296">
        <v>8</v>
      </c>
      <c r="N33" s="296">
        <f t="shared" si="1"/>
        <v>313</v>
      </c>
      <c r="O33" s="292">
        <f t="shared" si="2"/>
        <v>1.6328012557441478E-2</v>
      </c>
      <c r="P33" s="342"/>
      <c r="Q33" s="294" t="s">
        <v>166</v>
      </c>
      <c r="R33" s="312">
        <f t="shared" si="3"/>
        <v>1.3916537081520654E-2</v>
      </c>
      <c r="S33" s="312">
        <f t="shared" si="4"/>
        <v>1.6247044718589981E-2</v>
      </c>
      <c r="T33" s="312">
        <f t="shared" si="5"/>
        <v>1.2351905796131796E-2</v>
      </c>
      <c r="U33" s="312">
        <f t="shared" si="6"/>
        <v>1.3148567377832659E-2</v>
      </c>
      <c r="V33" s="312">
        <f t="shared" si="7"/>
        <v>2.4256880363044641E-2</v>
      </c>
      <c r="W33" s="312">
        <f t="shared" si="8"/>
        <v>2.495458845240928E-2</v>
      </c>
      <c r="X33" s="312">
        <f t="shared" si="9"/>
        <v>3.0651640841028852E-2</v>
      </c>
      <c r="Y33" s="312">
        <f t="shared" si="10"/>
        <v>1.2333774359204359E-2</v>
      </c>
      <c r="Z33" s="312">
        <f t="shared" si="11"/>
        <v>1.8241517694272163E-2</v>
      </c>
      <c r="AA33" s="312">
        <f t="shared" si="12"/>
        <v>7.6305782706566115E-3</v>
      </c>
      <c r="AB33" s="312">
        <f t="shared" si="13"/>
        <v>1.2582698127826968E-2</v>
      </c>
      <c r="AC33" s="312">
        <f t="shared" si="14"/>
        <v>5.6960583276372745E-3</v>
      </c>
      <c r="AD33" s="312">
        <f t="shared" si="15"/>
        <v>1.6328012557441478E-2</v>
      </c>
      <c r="AE33" s="275">
        <f>SUM(B59:M59)</f>
        <v>7902</v>
      </c>
      <c r="AF33" s="260"/>
      <c r="AG33" s="260"/>
      <c r="AH33" s="260"/>
    </row>
    <row r="34" spans="1:44">
      <c r="A34" s="302" t="s">
        <v>122</v>
      </c>
      <c r="B34" s="104">
        <f>SUM(B35:B36)</f>
        <v>15973</v>
      </c>
      <c r="C34" s="104">
        <f t="shared" ref="C34:M34" si="21">SUM(C35:C36)</f>
        <v>15974</v>
      </c>
      <c r="D34" s="104">
        <f t="shared" si="21"/>
        <v>20942</v>
      </c>
      <c r="E34" s="104">
        <f t="shared" si="21"/>
        <v>17938</v>
      </c>
      <c r="F34" s="104">
        <f t="shared" si="21"/>
        <v>21995</v>
      </c>
      <c r="G34" s="104">
        <f t="shared" si="21"/>
        <v>21707</v>
      </c>
      <c r="H34" s="104">
        <f t="shared" si="21"/>
        <v>16937</v>
      </c>
      <c r="I34" s="104">
        <f t="shared" si="21"/>
        <v>11713</v>
      </c>
      <c r="J34" s="104">
        <f t="shared" si="21"/>
        <v>10618</v>
      </c>
      <c r="K34" s="104">
        <f t="shared" si="21"/>
        <v>13520</v>
      </c>
      <c r="L34" s="104">
        <f t="shared" si="21"/>
        <v>14376</v>
      </c>
      <c r="M34" s="104">
        <f t="shared" si="21"/>
        <v>16365</v>
      </c>
      <c r="N34" s="104">
        <f>SUM(B34:M34)</f>
        <v>198058</v>
      </c>
      <c r="O34" s="303">
        <f t="shared" si="2"/>
        <v>10.331928150484806</v>
      </c>
      <c r="Q34" s="302" t="s">
        <v>122</v>
      </c>
      <c r="R34" s="307">
        <f t="shared" si="3"/>
        <v>9.6647324697012795</v>
      </c>
      <c r="S34" s="307">
        <f t="shared" si="4"/>
        <v>8.9493204253364258</v>
      </c>
      <c r="T34" s="307">
        <f t="shared" si="5"/>
        <v>10.778067132608001</v>
      </c>
      <c r="U34" s="307">
        <f t="shared" si="6"/>
        <v>10.254739201024444</v>
      </c>
      <c r="V34" s="307">
        <f t="shared" si="7"/>
        <v>11.115210074690978</v>
      </c>
      <c r="W34" s="307">
        <f t="shared" si="8"/>
        <v>12.597424454336004</v>
      </c>
      <c r="X34" s="307">
        <f t="shared" si="9"/>
        <v>11.045677466478844</v>
      </c>
      <c r="Y34" s="307">
        <f t="shared" si="10"/>
        <v>13.133227188123698</v>
      </c>
      <c r="Z34" s="307">
        <f t="shared" si="11"/>
        <v>7.4495551876069932</v>
      </c>
      <c r="AA34" s="307">
        <f t="shared" si="12"/>
        <v>8.5971181849397826</v>
      </c>
      <c r="AB34" s="307">
        <f t="shared" si="13"/>
        <v>9.5204667518758157</v>
      </c>
      <c r="AC34" s="307">
        <f t="shared" si="14"/>
        <v>11.651999316473001</v>
      </c>
      <c r="AD34" s="307">
        <f t="shared" si="15"/>
        <v>10.331928150484806</v>
      </c>
      <c r="AE34" s="275" t="e">
        <f>SUM(#REF!)</f>
        <v>#REF!</v>
      </c>
    </row>
    <row r="35" spans="1:44">
      <c r="A35" s="293" t="s">
        <v>56</v>
      </c>
      <c r="B35" s="193">
        <v>8225</v>
      </c>
      <c r="C35" s="193">
        <v>9888</v>
      </c>
      <c r="D35" s="193">
        <v>12247</v>
      </c>
      <c r="E35" s="193">
        <v>9441</v>
      </c>
      <c r="F35" s="193">
        <v>13014</v>
      </c>
      <c r="G35" s="193">
        <v>13175</v>
      </c>
      <c r="H35" s="193">
        <v>9282</v>
      </c>
      <c r="I35" s="193">
        <v>5860</v>
      </c>
      <c r="J35" s="193">
        <v>6281</v>
      </c>
      <c r="K35" s="193">
        <v>8378</v>
      </c>
      <c r="L35" s="193">
        <v>8485</v>
      </c>
      <c r="M35" s="193">
        <v>9678</v>
      </c>
      <c r="N35" s="103">
        <f>SUM(B35:M35)</f>
        <v>113954</v>
      </c>
      <c r="O35" s="77">
        <f t="shared" si="2"/>
        <v>5.9445442267434068</v>
      </c>
      <c r="Q35" s="293" t="s">
        <v>56</v>
      </c>
      <c r="R35" s="308">
        <f t="shared" si="3"/>
        <v>4.9766746737177119</v>
      </c>
      <c r="S35" s="308">
        <f t="shared" si="4"/>
        <v>5.5396820061178529</v>
      </c>
      <c r="T35" s="308">
        <f t="shared" si="5"/>
        <v>6.3030745952177547</v>
      </c>
      <c r="U35" s="308">
        <f t="shared" si="6"/>
        <v>5.3972010701790492</v>
      </c>
      <c r="V35" s="308">
        <f t="shared" si="7"/>
        <v>6.5766466884304791</v>
      </c>
      <c r="W35" s="308">
        <f t="shared" si="8"/>
        <v>7.6459698339649353</v>
      </c>
      <c r="X35" s="308">
        <f t="shared" si="9"/>
        <v>6.0533729848176554</v>
      </c>
      <c r="Y35" s="308">
        <f t="shared" si="10"/>
        <v>6.5705379768125045</v>
      </c>
      <c r="Z35" s="308">
        <f t="shared" si="11"/>
        <v>4.4067297168355175</v>
      </c>
      <c r="AA35" s="308">
        <f t="shared" si="12"/>
        <v>5.3274153959634241</v>
      </c>
      <c r="AB35" s="308">
        <f t="shared" si="13"/>
        <v>5.6191680849795702</v>
      </c>
      <c r="AC35" s="308">
        <f t="shared" si="14"/>
        <v>6.8908065618591934</v>
      </c>
      <c r="AD35" s="309">
        <f t="shared" si="15"/>
        <v>5.9445442267434068</v>
      </c>
      <c r="AE35" s="275">
        <f>SUM(B34:M34)</f>
        <v>198058</v>
      </c>
    </row>
    <row r="36" spans="1:44">
      <c r="A36" s="293" t="s">
        <v>107</v>
      </c>
      <c r="B36" s="193">
        <v>7748</v>
      </c>
      <c r="C36" s="193">
        <v>6086</v>
      </c>
      <c r="D36" s="193">
        <v>8695</v>
      </c>
      <c r="E36" s="193">
        <v>8497</v>
      </c>
      <c r="F36" s="193">
        <v>8981</v>
      </c>
      <c r="G36" s="193">
        <v>8532</v>
      </c>
      <c r="H36" s="193">
        <v>7655</v>
      </c>
      <c r="I36" s="193">
        <v>5853</v>
      </c>
      <c r="J36" s="193">
        <v>4337</v>
      </c>
      <c r="K36" s="193">
        <v>5142</v>
      </c>
      <c r="L36" s="193">
        <v>5891</v>
      </c>
      <c r="M36" s="193">
        <v>6687</v>
      </c>
      <c r="N36" s="103">
        <f t="shared" ref="N36:N63" si="22">SUM(B36:M36)</f>
        <v>84104</v>
      </c>
      <c r="O36" s="77">
        <f t="shared" si="2"/>
        <v>4.3873839237413996</v>
      </c>
      <c r="Q36" s="293" t="s">
        <v>107</v>
      </c>
      <c r="R36" s="308">
        <f t="shared" si="3"/>
        <v>4.6880577959835659</v>
      </c>
      <c r="S36" s="308">
        <f t="shared" si="4"/>
        <v>3.4096384192185734</v>
      </c>
      <c r="T36" s="308">
        <f t="shared" si="5"/>
        <v>4.4749925373902482</v>
      </c>
      <c r="U36" s="308">
        <f t="shared" si="6"/>
        <v>4.8575381308453958</v>
      </c>
      <c r="V36" s="308">
        <f t="shared" si="7"/>
        <v>4.538563386260499</v>
      </c>
      <c r="W36" s="308">
        <f t="shared" si="8"/>
        <v>4.9514546203710683</v>
      </c>
      <c r="X36" s="308">
        <f t="shared" si="9"/>
        <v>4.9923044816611881</v>
      </c>
      <c r="Y36" s="308">
        <f t="shared" si="10"/>
        <v>6.5626892113111932</v>
      </c>
      <c r="Z36" s="308">
        <f t="shared" si="11"/>
        <v>3.0428254707714761</v>
      </c>
      <c r="AA36" s="308">
        <f t="shared" si="12"/>
        <v>3.2697027889763577</v>
      </c>
      <c r="AB36" s="308">
        <f t="shared" si="13"/>
        <v>3.9012986668962455</v>
      </c>
      <c r="AC36" s="308">
        <f t="shared" si="14"/>
        <v>4.7611927546138073</v>
      </c>
      <c r="AD36" s="309">
        <f t="shared" si="15"/>
        <v>4.3873839237413996</v>
      </c>
      <c r="AE36" s="275">
        <f>SUM(B35:M35)</f>
        <v>113954</v>
      </c>
    </row>
    <row r="37" spans="1:44">
      <c r="A37" s="302" t="s">
        <v>123</v>
      </c>
      <c r="B37" s="104">
        <f>SUM(B38:B39)</f>
        <v>8409</v>
      </c>
      <c r="C37" s="104">
        <f t="shared" ref="C37:M37" si="23">SUM(C38:C39)</f>
        <v>8759</v>
      </c>
      <c r="D37" s="104">
        <f t="shared" si="23"/>
        <v>9366</v>
      </c>
      <c r="E37" s="104">
        <f t="shared" si="23"/>
        <v>8631</v>
      </c>
      <c r="F37" s="104">
        <f t="shared" si="23"/>
        <v>9780</v>
      </c>
      <c r="G37" s="104">
        <f t="shared" si="23"/>
        <v>8272</v>
      </c>
      <c r="H37" s="104">
        <f t="shared" si="23"/>
        <v>7101</v>
      </c>
      <c r="I37" s="104">
        <f t="shared" si="23"/>
        <v>3969</v>
      </c>
      <c r="J37" s="104">
        <f t="shared" si="23"/>
        <v>8413</v>
      </c>
      <c r="K37" s="104">
        <f t="shared" si="23"/>
        <v>8951</v>
      </c>
      <c r="L37" s="104">
        <f t="shared" si="23"/>
        <v>8148</v>
      </c>
      <c r="M37" s="104">
        <f t="shared" si="23"/>
        <v>6195</v>
      </c>
      <c r="N37" s="104">
        <f t="shared" ref="N37:N62" si="24">SUM(B37:M37)</f>
        <v>95994</v>
      </c>
      <c r="O37" s="303">
        <f t="shared" si="2"/>
        <v>5.007639736226956</v>
      </c>
      <c r="Q37" s="302" t="s">
        <v>123</v>
      </c>
      <c r="R37" s="307">
        <f t="shared" si="3"/>
        <v>5.0880069703698769</v>
      </c>
      <c r="S37" s="307">
        <f t="shared" si="4"/>
        <v>4.9071677479355049</v>
      </c>
      <c r="T37" s="307">
        <f t="shared" si="5"/>
        <v>4.820331236940433</v>
      </c>
      <c r="U37" s="307">
        <f t="shared" si="6"/>
        <v>4.9341428277423338</v>
      </c>
      <c r="V37" s="307">
        <f t="shared" si="7"/>
        <v>4.9423393739703458</v>
      </c>
      <c r="W37" s="307">
        <f t="shared" si="8"/>
        <v>4.8005664111239428</v>
      </c>
      <c r="X37" s="307">
        <f t="shared" si="9"/>
        <v>4.6310064172796999</v>
      </c>
      <c r="Y37" s="307">
        <f t="shared" si="10"/>
        <v>4.4502500392438273</v>
      </c>
      <c r="Z37" s="307">
        <f t="shared" si="11"/>
        <v>5.9025341677658352</v>
      </c>
      <c r="AA37" s="307">
        <f t="shared" si="12"/>
        <v>5.691775508387277</v>
      </c>
      <c r="AB37" s="307">
        <f t="shared" si="13"/>
        <v>5.3959907550281123</v>
      </c>
      <c r="AC37" s="307">
        <f t="shared" si="14"/>
        <v>4.410885167464115</v>
      </c>
      <c r="AD37" s="307">
        <f t="shared" si="15"/>
        <v>5.007639736226956</v>
      </c>
      <c r="AE37" s="275">
        <f>SUM(B49:M49)</f>
        <v>35278</v>
      </c>
    </row>
    <row r="38" spans="1:44" s="317" customFormat="1">
      <c r="A38" s="293" t="s">
        <v>160</v>
      </c>
      <c r="B38" s="193">
        <f t="shared" ref="B38:M38" si="25">B71</f>
        <v>8153</v>
      </c>
      <c r="C38" s="193">
        <f t="shared" si="25"/>
        <v>8425</v>
      </c>
      <c r="D38" s="193">
        <f t="shared" si="25"/>
        <v>8629</v>
      </c>
      <c r="E38" s="193">
        <f t="shared" si="25"/>
        <v>8209</v>
      </c>
      <c r="F38" s="193">
        <f t="shared" si="25"/>
        <v>9007</v>
      </c>
      <c r="G38" s="193">
        <f t="shared" si="25"/>
        <v>7732</v>
      </c>
      <c r="H38" s="193">
        <f t="shared" si="25"/>
        <v>6711</v>
      </c>
      <c r="I38" s="193">
        <f t="shared" si="25"/>
        <v>3716</v>
      </c>
      <c r="J38" s="193">
        <f t="shared" si="25"/>
        <v>7814</v>
      </c>
      <c r="K38" s="193">
        <f t="shared" si="25"/>
        <v>8549</v>
      </c>
      <c r="L38" s="193">
        <f t="shared" si="25"/>
        <v>7723</v>
      </c>
      <c r="M38" s="193">
        <f t="shared" si="25"/>
        <v>5500</v>
      </c>
      <c r="N38" s="103">
        <f>SUM(B38:M38)</f>
        <v>90168</v>
      </c>
      <c r="O38" s="77">
        <f t="shared" si="2"/>
        <v>4.703719604726464</v>
      </c>
      <c r="Q38" s="293" t="s">
        <v>160</v>
      </c>
      <c r="R38" s="308">
        <f t="shared" si="3"/>
        <v>4.9331098619842564</v>
      </c>
      <c r="S38" s="308">
        <f t="shared" si="4"/>
        <v>4.7200466122110551</v>
      </c>
      <c r="T38" s="308">
        <f t="shared" si="5"/>
        <v>4.4410247964508853</v>
      </c>
      <c r="U38" s="308">
        <f t="shared" si="6"/>
        <v>4.6928952002012299</v>
      </c>
      <c r="V38" s="308">
        <f t="shared" si="7"/>
        <v>4.5517025297904814</v>
      </c>
      <c r="W38" s="308">
        <f t="shared" si="8"/>
        <v>4.4871832073029898</v>
      </c>
      <c r="X38" s="308">
        <f t="shared" si="9"/>
        <v>4.3766630145562688</v>
      </c>
      <c r="Y38" s="308">
        <f t="shared" si="10"/>
        <v>4.1665732289821271</v>
      </c>
      <c r="Z38" s="308">
        <f t="shared" si="11"/>
        <v>5.4822776639631803</v>
      </c>
      <c r="AA38" s="308">
        <f t="shared" si="12"/>
        <v>5.436151136320281</v>
      </c>
      <c r="AB38" s="308">
        <f t="shared" si="13"/>
        <v>5.11453566532672</v>
      </c>
      <c r="AC38" s="308">
        <f t="shared" si="14"/>
        <v>3.9160401002506262</v>
      </c>
      <c r="AD38" s="309">
        <f t="shared" si="15"/>
        <v>4.703719604726464</v>
      </c>
      <c r="AE38" s="319">
        <f>SUM(B37:M37)</f>
        <v>95994</v>
      </c>
      <c r="AF38" s="320"/>
      <c r="AG38" s="320"/>
      <c r="AH38" s="320"/>
    </row>
    <row r="39" spans="1:44">
      <c r="A39" s="293" t="s">
        <v>116</v>
      </c>
      <c r="B39" s="193">
        <f t="shared" ref="B39:M39" si="26">B73</f>
        <v>256</v>
      </c>
      <c r="C39" s="193">
        <f t="shared" si="26"/>
        <v>334</v>
      </c>
      <c r="D39" s="193">
        <f t="shared" si="26"/>
        <v>737</v>
      </c>
      <c r="E39" s="193">
        <f t="shared" si="26"/>
        <v>422</v>
      </c>
      <c r="F39" s="193">
        <f t="shared" si="26"/>
        <v>773</v>
      </c>
      <c r="G39" s="193">
        <f t="shared" si="26"/>
        <v>540</v>
      </c>
      <c r="H39" s="193">
        <f t="shared" si="26"/>
        <v>390</v>
      </c>
      <c r="I39" s="193">
        <f t="shared" si="26"/>
        <v>253</v>
      </c>
      <c r="J39" s="193">
        <f t="shared" si="26"/>
        <v>599</v>
      </c>
      <c r="K39" s="193">
        <f t="shared" si="26"/>
        <v>402</v>
      </c>
      <c r="L39" s="193">
        <f t="shared" si="26"/>
        <v>425</v>
      </c>
      <c r="M39" s="193">
        <f t="shared" si="26"/>
        <v>695</v>
      </c>
      <c r="N39" s="103">
        <f t="shared" si="24"/>
        <v>5826</v>
      </c>
      <c r="O39" s="77">
        <f t="shared" si="2"/>
        <v>0.30392013150049219</v>
      </c>
      <c r="Q39" s="293" t="s">
        <v>116</v>
      </c>
      <c r="R39" s="308">
        <f t="shared" si="3"/>
        <v>0.15489710838562121</v>
      </c>
      <c r="S39" s="308">
        <f t="shared" si="4"/>
        <v>0.18712113572445011</v>
      </c>
      <c r="T39" s="308">
        <f t="shared" si="5"/>
        <v>0.3793064404895472</v>
      </c>
      <c r="U39" s="308">
        <f t="shared" si="6"/>
        <v>0.24124762754110357</v>
      </c>
      <c r="V39" s="308">
        <f t="shared" si="7"/>
        <v>0.39063684417986477</v>
      </c>
      <c r="W39" s="308">
        <f t="shared" si="8"/>
        <v>0.31338320382095369</v>
      </c>
      <c r="X39" s="308">
        <f t="shared" si="9"/>
        <v>0.25434340272343087</v>
      </c>
      <c r="Y39" s="308">
        <f t="shared" si="10"/>
        <v>0.28367681026170027</v>
      </c>
      <c r="Z39" s="308">
        <f t="shared" si="11"/>
        <v>0.42025650380265483</v>
      </c>
      <c r="AA39" s="308">
        <f t="shared" si="12"/>
        <v>0.25562437206699651</v>
      </c>
      <c r="AB39" s="308">
        <f t="shared" si="13"/>
        <v>0.28145508970139271</v>
      </c>
      <c r="AC39" s="308">
        <f t="shared" si="14"/>
        <v>0.49484506721348825</v>
      </c>
      <c r="AD39" s="309">
        <f t="shared" si="15"/>
        <v>0.30392013150049219</v>
      </c>
      <c r="AE39" s="275">
        <f>SUM(B38:M38)</f>
        <v>90168</v>
      </c>
    </row>
    <row r="40" spans="1:44">
      <c r="A40" s="302" t="s">
        <v>45</v>
      </c>
      <c r="B40" s="104">
        <v>11165</v>
      </c>
      <c r="C40" s="104">
        <v>11475</v>
      </c>
      <c r="D40" s="104">
        <v>12332</v>
      </c>
      <c r="E40" s="104">
        <v>10956</v>
      </c>
      <c r="F40" s="104">
        <v>11948</v>
      </c>
      <c r="G40" s="104">
        <v>9834</v>
      </c>
      <c r="H40" s="104">
        <v>9529</v>
      </c>
      <c r="I40" s="104">
        <v>5629</v>
      </c>
      <c r="J40" s="104">
        <v>9524</v>
      </c>
      <c r="K40" s="104">
        <v>10798</v>
      </c>
      <c r="L40" s="104">
        <v>10019</v>
      </c>
      <c r="M40" s="104">
        <v>9358</v>
      </c>
      <c r="N40" s="104">
        <f t="shared" si="24"/>
        <v>122567</v>
      </c>
      <c r="O40" s="303">
        <f t="shared" si="2"/>
        <v>6.3938514860317248</v>
      </c>
      <c r="Q40" s="302" t="s">
        <v>45</v>
      </c>
      <c r="R40" s="307">
        <f t="shared" si="3"/>
        <v>6.7555711528338307</v>
      </c>
      <c r="S40" s="307">
        <f t="shared" si="4"/>
        <v>6.4287875222696567</v>
      </c>
      <c r="T40" s="307">
        <f t="shared" si="5"/>
        <v>6.3468209282457204</v>
      </c>
      <c r="U40" s="307">
        <f t="shared" si="6"/>
        <v>6.2632914865884608</v>
      </c>
      <c r="V40" s="307">
        <f t="shared" si="7"/>
        <v>6.0379418037011954</v>
      </c>
      <c r="W40" s="307">
        <f t="shared" si="8"/>
        <v>5.7070563451393683</v>
      </c>
      <c r="X40" s="307">
        <f t="shared" si="9"/>
        <v>6.2144571398758277</v>
      </c>
      <c r="Y40" s="307">
        <f t="shared" si="10"/>
        <v>6.3115287152692128</v>
      </c>
      <c r="Z40" s="307">
        <f t="shared" si="11"/>
        <v>6.6820082507787735</v>
      </c>
      <c r="AA40" s="307">
        <f t="shared" si="12"/>
        <v>6.8662486805458407</v>
      </c>
      <c r="AB40" s="307">
        <f t="shared" si="13"/>
        <v>6.6350553969841259</v>
      </c>
      <c r="AC40" s="307">
        <f t="shared" si="14"/>
        <v>6.6629642287537028</v>
      </c>
      <c r="AD40" s="307">
        <f t="shared" si="15"/>
        <v>6.3938514860317248</v>
      </c>
      <c r="AE40" s="275">
        <f>SUM(B39:M39)</f>
        <v>5826</v>
      </c>
      <c r="AF40" s="260"/>
      <c r="AG40" s="260"/>
      <c r="AH40" s="260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</row>
    <row r="41" spans="1:44">
      <c r="A41" s="302" t="s">
        <v>124</v>
      </c>
      <c r="B41" s="104">
        <f>SUM(B42:B43)</f>
        <v>6460</v>
      </c>
      <c r="C41" s="104">
        <f t="shared" ref="C41:M41" si="27">SUM(C42:C43)</f>
        <v>7715</v>
      </c>
      <c r="D41" s="104">
        <f t="shared" si="27"/>
        <v>8573</v>
      </c>
      <c r="E41" s="104">
        <f t="shared" si="27"/>
        <v>6507</v>
      </c>
      <c r="F41" s="104">
        <f t="shared" si="27"/>
        <v>7645</v>
      </c>
      <c r="G41" s="104">
        <f t="shared" si="27"/>
        <v>7428</v>
      </c>
      <c r="H41" s="104">
        <f t="shared" si="27"/>
        <v>5258</v>
      </c>
      <c r="I41" s="104">
        <f t="shared" si="27"/>
        <v>3541</v>
      </c>
      <c r="J41" s="104">
        <f t="shared" si="27"/>
        <v>6820</v>
      </c>
      <c r="K41" s="104">
        <f t="shared" si="27"/>
        <v>7154</v>
      </c>
      <c r="L41" s="104">
        <f t="shared" si="27"/>
        <v>6834</v>
      </c>
      <c r="M41" s="104">
        <f t="shared" si="27"/>
        <v>5866</v>
      </c>
      <c r="N41" s="104">
        <f t="shared" si="24"/>
        <v>79801</v>
      </c>
      <c r="O41" s="303">
        <f t="shared" si="2"/>
        <v>4.1629128757073079</v>
      </c>
      <c r="Q41" s="302" t="s">
        <v>124</v>
      </c>
      <c r="R41" s="307">
        <f t="shared" si="3"/>
        <v>3.9087317194184097</v>
      </c>
      <c r="S41" s="307">
        <f t="shared" si="4"/>
        <v>4.3222741380662653</v>
      </c>
      <c r="T41" s="307">
        <f t="shared" si="5"/>
        <v>4.4122036829265783</v>
      </c>
      <c r="U41" s="307">
        <f t="shared" si="6"/>
        <v>3.7199012142416139</v>
      </c>
      <c r="V41" s="307">
        <f t="shared" si="7"/>
        <v>3.8634135494890893</v>
      </c>
      <c r="W41" s="307">
        <f t="shared" si="8"/>
        <v>4.3107600703371194</v>
      </c>
      <c r="X41" s="307">
        <f t="shared" si="9"/>
        <v>3.4290707987687172</v>
      </c>
      <c r="Y41" s="307">
        <f t="shared" si="10"/>
        <v>3.9703540914493303</v>
      </c>
      <c r="Z41" s="307">
        <f t="shared" si="11"/>
        <v>4.7848904105744676</v>
      </c>
      <c r="AA41" s="307">
        <f t="shared" si="12"/>
        <v>4.5490964123564499</v>
      </c>
      <c r="AB41" s="307">
        <f t="shared" si="13"/>
        <v>4.5257978423983953</v>
      </c>
      <c r="AC41" s="307">
        <f t="shared" si="14"/>
        <v>4.1766347687400316</v>
      </c>
      <c r="AD41" s="307">
        <f t="shared" si="15"/>
        <v>4.1629128757073079</v>
      </c>
      <c r="AE41" s="275">
        <f>SUM(B36:M36)</f>
        <v>84104</v>
      </c>
    </row>
    <row r="42" spans="1:44">
      <c r="A42" s="293" t="s">
        <v>43</v>
      </c>
      <c r="B42" s="193">
        <v>4904</v>
      </c>
      <c r="C42" s="193">
        <v>5672</v>
      </c>
      <c r="D42" s="193">
        <v>6344</v>
      </c>
      <c r="E42" s="193">
        <v>4758</v>
      </c>
      <c r="F42" s="193">
        <v>5556</v>
      </c>
      <c r="G42" s="193">
        <v>5206</v>
      </c>
      <c r="H42" s="193">
        <v>3719</v>
      </c>
      <c r="I42" s="193">
        <v>2781</v>
      </c>
      <c r="J42" s="193">
        <v>4732</v>
      </c>
      <c r="K42" s="193">
        <v>5169</v>
      </c>
      <c r="L42" s="193">
        <v>4764</v>
      </c>
      <c r="M42" s="193">
        <v>4534</v>
      </c>
      <c r="N42" s="103">
        <f t="shared" si="24"/>
        <v>58139</v>
      </c>
      <c r="O42" s="77">
        <f t="shared" si="2"/>
        <v>3.0328892079140259</v>
      </c>
      <c r="Q42" s="293" t="s">
        <v>43</v>
      </c>
      <c r="R42" s="308">
        <f t="shared" si="3"/>
        <v>2.9672477325120559</v>
      </c>
      <c r="S42" s="308">
        <f t="shared" si="4"/>
        <v>3.177697849787668</v>
      </c>
      <c r="T42" s="308">
        <f t="shared" si="5"/>
        <v>3.2650204321108376</v>
      </c>
      <c r="U42" s="308">
        <f t="shared" si="6"/>
        <v>2.720038416683817</v>
      </c>
      <c r="V42" s="308">
        <f t="shared" si="7"/>
        <v>2.8077339020224175</v>
      </c>
      <c r="W42" s="308">
        <f t="shared" si="8"/>
        <v>3.0212462205405277</v>
      </c>
      <c r="X42" s="308">
        <f t="shared" si="9"/>
        <v>2.4253926018677938</v>
      </c>
      <c r="Y42" s="308">
        <f t="shared" si="10"/>
        <v>3.1182024084497568</v>
      </c>
      <c r="Z42" s="308">
        <f t="shared" si="11"/>
        <v>3.3199562203575339</v>
      </c>
      <c r="AA42" s="308">
        <f t="shared" si="12"/>
        <v>3.2868715900853349</v>
      </c>
      <c r="AB42" s="308">
        <f t="shared" si="13"/>
        <v>3.1549459937351405</v>
      </c>
      <c r="AC42" s="308">
        <f t="shared" si="14"/>
        <v>3.2282410571884252</v>
      </c>
      <c r="AD42" s="309">
        <f t="shared" si="15"/>
        <v>3.0328892079140259</v>
      </c>
      <c r="AE42" s="275">
        <f t="shared" ref="AE42:AE49" si="28">SUM(B41:M41)</f>
        <v>79801</v>
      </c>
    </row>
    <row r="43" spans="1:44">
      <c r="A43" s="294" t="s">
        <v>95</v>
      </c>
      <c r="B43" s="296">
        <v>1556</v>
      </c>
      <c r="C43" s="296">
        <v>2043</v>
      </c>
      <c r="D43" s="296">
        <v>2229</v>
      </c>
      <c r="E43" s="296">
        <v>1749</v>
      </c>
      <c r="F43" s="296">
        <v>2089</v>
      </c>
      <c r="G43" s="296">
        <v>2222</v>
      </c>
      <c r="H43" s="296">
        <v>1539</v>
      </c>
      <c r="I43" s="296">
        <v>760</v>
      </c>
      <c r="J43" s="296">
        <v>2088</v>
      </c>
      <c r="K43" s="296">
        <v>1985</v>
      </c>
      <c r="L43" s="296">
        <v>2070</v>
      </c>
      <c r="M43" s="296">
        <v>1332</v>
      </c>
      <c r="N43" s="295">
        <f t="shared" si="24"/>
        <v>21662</v>
      </c>
      <c r="O43" s="292">
        <f t="shared" si="2"/>
        <v>1.130023667793282</v>
      </c>
      <c r="Q43" s="294" t="s">
        <v>95</v>
      </c>
      <c r="R43" s="312">
        <f t="shared" si="3"/>
        <v>0.94148398690635382</v>
      </c>
      <c r="S43" s="312">
        <f t="shared" si="4"/>
        <v>1.1445762882785977</v>
      </c>
      <c r="T43" s="312">
        <f t="shared" si="5"/>
        <v>1.1471832508157405</v>
      </c>
      <c r="U43" s="312">
        <f t="shared" si="6"/>
        <v>0.9998627975577965</v>
      </c>
      <c r="V43" s="312">
        <f t="shared" si="7"/>
        <v>1.0556796474666721</v>
      </c>
      <c r="W43" s="312">
        <f t="shared" si="8"/>
        <v>1.289513849796591</v>
      </c>
      <c r="X43" s="312">
        <f t="shared" si="9"/>
        <v>1.0036781969009234</v>
      </c>
      <c r="Y43" s="312">
        <f t="shared" si="10"/>
        <v>0.85215168299957389</v>
      </c>
      <c r="Z43" s="312">
        <f t="shared" si="11"/>
        <v>1.4649341902169337</v>
      </c>
      <c r="AA43" s="312">
        <f t="shared" si="12"/>
        <v>1.2622248222711143</v>
      </c>
      <c r="AB43" s="312">
        <f t="shared" si="13"/>
        <v>1.3708518486632539</v>
      </c>
      <c r="AC43" s="312">
        <f t="shared" si="14"/>
        <v>0.94839371155160634</v>
      </c>
      <c r="AD43" s="311">
        <f t="shared" si="15"/>
        <v>1.130023667793282</v>
      </c>
      <c r="AE43" s="275">
        <f t="shared" si="28"/>
        <v>58139</v>
      </c>
    </row>
    <row r="44" spans="1:44">
      <c r="A44" s="302" t="s">
        <v>159</v>
      </c>
      <c r="B44" s="104">
        <f>SUM(B45:B46)</f>
        <v>8019</v>
      </c>
      <c r="C44" s="104">
        <f t="shared" ref="C44:M44" si="29">SUM(C45:C46)</f>
        <v>8244</v>
      </c>
      <c r="D44" s="104">
        <f t="shared" si="29"/>
        <v>8626</v>
      </c>
      <c r="E44" s="104">
        <f t="shared" si="29"/>
        <v>8580</v>
      </c>
      <c r="F44" s="104">
        <f t="shared" si="29"/>
        <v>8732</v>
      </c>
      <c r="G44" s="104">
        <f t="shared" si="29"/>
        <v>8803</v>
      </c>
      <c r="H44" s="104">
        <f t="shared" si="29"/>
        <v>8291</v>
      </c>
      <c r="I44" s="104">
        <f t="shared" si="29"/>
        <v>4589</v>
      </c>
      <c r="J44" s="104">
        <f t="shared" si="29"/>
        <v>8392</v>
      </c>
      <c r="K44" s="104">
        <f t="shared" si="29"/>
        <v>9593</v>
      </c>
      <c r="L44" s="104">
        <f t="shared" si="29"/>
        <v>8697</v>
      </c>
      <c r="M44" s="104">
        <f t="shared" si="29"/>
        <v>7557</v>
      </c>
      <c r="N44" s="104">
        <f t="shared" si="24"/>
        <v>98123</v>
      </c>
      <c r="O44" s="303">
        <f t="shared" si="2"/>
        <v>5.1187015213221416</v>
      </c>
      <c r="Q44" s="302" t="s">
        <v>159</v>
      </c>
      <c r="R44" s="307">
        <f t="shared" si="3"/>
        <v>4.852030906813658</v>
      </c>
      <c r="S44" s="307">
        <f t="shared" si="4"/>
        <v>4.6186426434502001</v>
      </c>
      <c r="T44" s="307">
        <f t="shared" si="5"/>
        <v>4.439480808226369</v>
      </c>
      <c r="U44" s="307">
        <f t="shared" si="6"/>
        <v>4.9049873087740963</v>
      </c>
      <c r="V44" s="307">
        <f t="shared" si="7"/>
        <v>4.4127308193772041</v>
      </c>
      <c r="W44" s="307">
        <f t="shared" si="8"/>
        <v>5.108726561547881</v>
      </c>
      <c r="X44" s="307">
        <f t="shared" si="9"/>
        <v>5.4070798768717063</v>
      </c>
      <c r="Y44" s="307">
        <f t="shared" si="10"/>
        <v>5.145426412217164</v>
      </c>
      <c r="Z44" s="307">
        <f t="shared" si="11"/>
        <v>5.8878006342435381</v>
      </c>
      <c r="AA44" s="307">
        <f t="shared" si="12"/>
        <v>6.1000114458674055</v>
      </c>
      <c r="AB44" s="307">
        <f t="shared" si="13"/>
        <v>5.7595645061953231</v>
      </c>
      <c r="AC44" s="307">
        <f t="shared" si="14"/>
        <v>5.3806390977443606</v>
      </c>
      <c r="AD44" s="307">
        <f t="shared" si="15"/>
        <v>5.1187015213221416</v>
      </c>
      <c r="AE44" s="275">
        <f t="shared" si="28"/>
        <v>21662</v>
      </c>
    </row>
    <row r="45" spans="1:44">
      <c r="A45" s="293" t="s">
        <v>47</v>
      </c>
      <c r="B45" s="193">
        <v>3561</v>
      </c>
      <c r="C45" s="193">
        <v>4144</v>
      </c>
      <c r="D45" s="193">
        <v>4660</v>
      </c>
      <c r="E45" s="193">
        <v>3759</v>
      </c>
      <c r="F45" s="193">
        <v>4688</v>
      </c>
      <c r="G45" s="193">
        <v>4607</v>
      </c>
      <c r="H45" s="193">
        <v>4276</v>
      </c>
      <c r="I45" s="193">
        <v>2279</v>
      </c>
      <c r="J45" s="193">
        <v>4561</v>
      </c>
      <c r="K45" s="193">
        <v>5006</v>
      </c>
      <c r="L45" s="193">
        <v>4720</v>
      </c>
      <c r="M45" s="193">
        <v>4100</v>
      </c>
      <c r="N45" s="103">
        <f t="shared" si="24"/>
        <v>50361</v>
      </c>
      <c r="O45" s="77">
        <f t="shared" si="2"/>
        <v>2.6271407041703205</v>
      </c>
      <c r="Q45" s="293" t="s">
        <v>47</v>
      </c>
      <c r="R45" s="308">
        <f t="shared" si="3"/>
        <v>2.1546429803171763</v>
      </c>
      <c r="S45" s="308">
        <f t="shared" si="4"/>
        <v>2.3216466659943751</v>
      </c>
      <c r="T45" s="308">
        <f t="shared" si="5"/>
        <v>2.3983283754155904</v>
      </c>
      <c r="U45" s="308">
        <f t="shared" si="6"/>
        <v>2.1489332510118682</v>
      </c>
      <c r="V45" s="308">
        <f t="shared" si="7"/>
        <v>2.3690886487906937</v>
      </c>
      <c r="W45" s="308">
        <f t="shared" si="8"/>
        <v>2.6736230000058034</v>
      </c>
      <c r="X45" s="308">
        <f t="shared" si="9"/>
        <v>2.7886471539625401</v>
      </c>
      <c r="Y45" s="308">
        <f t="shared" si="10"/>
        <v>2.5553337967842484</v>
      </c>
      <c r="Z45" s="308">
        <f t="shared" si="11"/>
        <v>3.1999831616759749</v>
      </c>
      <c r="AA45" s="308">
        <f t="shared" si="12"/>
        <v>3.1832229019089162</v>
      </c>
      <c r="AB45" s="308">
        <f t="shared" si="13"/>
        <v>3.1258071138601733</v>
      </c>
      <c r="AC45" s="308">
        <f t="shared" si="14"/>
        <v>2.9192298929141032</v>
      </c>
      <c r="AD45" s="309">
        <f t="shared" si="15"/>
        <v>2.6271407041703205</v>
      </c>
      <c r="AE45" s="275">
        <f t="shared" si="28"/>
        <v>98123</v>
      </c>
    </row>
    <row r="46" spans="1:44">
      <c r="A46" s="294" t="s">
        <v>48</v>
      </c>
      <c r="B46" s="296">
        <v>4458</v>
      </c>
      <c r="C46" s="296">
        <v>4100</v>
      </c>
      <c r="D46" s="296">
        <v>3966</v>
      </c>
      <c r="E46" s="296">
        <v>4821</v>
      </c>
      <c r="F46" s="296">
        <v>4044</v>
      </c>
      <c r="G46" s="296">
        <v>4196</v>
      </c>
      <c r="H46" s="296">
        <v>4015</v>
      </c>
      <c r="I46" s="296">
        <v>2310</v>
      </c>
      <c r="J46" s="296">
        <v>3831</v>
      </c>
      <c r="K46" s="296">
        <v>4587</v>
      </c>
      <c r="L46" s="296">
        <v>3977</v>
      </c>
      <c r="M46" s="296">
        <v>3457</v>
      </c>
      <c r="N46" s="295">
        <f t="shared" si="24"/>
        <v>47762</v>
      </c>
      <c r="O46" s="292">
        <f t="shared" si="2"/>
        <v>2.4915608171518207</v>
      </c>
      <c r="Q46" s="294" t="s">
        <v>48</v>
      </c>
      <c r="R46" s="312">
        <f t="shared" si="3"/>
        <v>2.6973879264964817</v>
      </c>
      <c r="S46" s="312">
        <f t="shared" si="4"/>
        <v>2.2969959774558251</v>
      </c>
      <c r="T46" s="312">
        <f t="shared" si="5"/>
        <v>2.0411524328107791</v>
      </c>
      <c r="U46" s="312">
        <f t="shared" si="6"/>
        <v>2.7560540577622281</v>
      </c>
      <c r="V46" s="312">
        <f t="shared" si="7"/>
        <v>2.0436421705865113</v>
      </c>
      <c r="W46" s="312">
        <f t="shared" si="8"/>
        <v>2.4351035615420775</v>
      </c>
      <c r="X46" s="312">
        <f t="shared" si="9"/>
        <v>2.6184327229091671</v>
      </c>
      <c r="Y46" s="312">
        <f t="shared" si="10"/>
        <v>2.5900926154329156</v>
      </c>
      <c r="Z46" s="312">
        <f t="shared" si="11"/>
        <v>2.6878174725675641</v>
      </c>
      <c r="AA46" s="312">
        <f t="shared" si="12"/>
        <v>2.9167885439584897</v>
      </c>
      <c r="AB46" s="312">
        <f t="shared" si="13"/>
        <v>2.6337573923351503</v>
      </c>
      <c r="AC46" s="312">
        <f t="shared" si="14"/>
        <v>2.4614092048302574</v>
      </c>
      <c r="AD46" s="311">
        <f t="shared" si="15"/>
        <v>2.4915608171518207</v>
      </c>
      <c r="AE46" s="275">
        <f t="shared" si="28"/>
        <v>50361</v>
      </c>
    </row>
    <row r="47" spans="1:44">
      <c r="A47" s="302" t="s">
        <v>162</v>
      </c>
      <c r="B47" s="104">
        <f>SUM(B48:B49)</f>
        <v>6679</v>
      </c>
      <c r="C47" s="104">
        <f t="shared" ref="C47:M47" si="30">SUM(C48:C49)</f>
        <v>7433</v>
      </c>
      <c r="D47" s="104">
        <f t="shared" si="30"/>
        <v>8703</v>
      </c>
      <c r="E47" s="104">
        <f t="shared" si="30"/>
        <v>7739</v>
      </c>
      <c r="F47" s="104">
        <f t="shared" si="30"/>
        <v>8457</v>
      </c>
      <c r="G47" s="104">
        <f t="shared" si="30"/>
        <v>8110</v>
      </c>
      <c r="H47" s="104">
        <f t="shared" si="30"/>
        <v>6902</v>
      </c>
      <c r="I47" s="104">
        <f t="shared" si="30"/>
        <v>5103</v>
      </c>
      <c r="J47" s="104">
        <f t="shared" si="30"/>
        <v>6872</v>
      </c>
      <c r="K47" s="104">
        <f t="shared" si="30"/>
        <v>7315</v>
      </c>
      <c r="L47" s="104">
        <f t="shared" si="30"/>
        <v>11038</v>
      </c>
      <c r="M47" s="104">
        <f t="shared" si="30"/>
        <v>13822</v>
      </c>
      <c r="N47" s="104">
        <f t="shared" si="24"/>
        <v>98173</v>
      </c>
      <c r="O47" s="303">
        <f t="shared" si="2"/>
        <v>5.1213098300373874</v>
      </c>
      <c r="Q47" s="302" t="s">
        <v>162</v>
      </c>
      <c r="R47" s="307">
        <f t="shared" si="3"/>
        <v>4.0412413551076716</v>
      </c>
      <c r="S47" s="307">
        <f t="shared" si="4"/>
        <v>4.1642856342510113</v>
      </c>
      <c r="T47" s="307">
        <f t="shared" si="5"/>
        <v>4.4791098393222919</v>
      </c>
      <c r="U47" s="307">
        <f t="shared" si="6"/>
        <v>4.4242070842194323</v>
      </c>
      <c r="V47" s="307">
        <f t="shared" si="7"/>
        <v>4.2737591089639277</v>
      </c>
      <c r="W47" s="307">
        <f t="shared" si="8"/>
        <v>4.7065514499776571</v>
      </c>
      <c r="X47" s="307">
        <f t="shared" si="9"/>
        <v>4.5012260656336416</v>
      </c>
      <c r="Y47" s="307">
        <f t="shared" si="10"/>
        <v>5.7217500504563503</v>
      </c>
      <c r="Z47" s="307">
        <f t="shared" si="11"/>
        <v>4.8213734459630118</v>
      </c>
      <c r="AA47" s="307">
        <f t="shared" si="12"/>
        <v>4.6514733374877588</v>
      </c>
      <c r="AB47" s="307">
        <f t="shared" si="13"/>
        <v>7.3098853649975828</v>
      </c>
      <c r="AC47" s="307">
        <f t="shared" si="14"/>
        <v>9.8413647755753022</v>
      </c>
      <c r="AD47" s="307">
        <f t="shared" si="15"/>
        <v>5.1213098300373874</v>
      </c>
      <c r="AE47" s="275">
        <f t="shared" si="28"/>
        <v>47762</v>
      </c>
    </row>
    <row r="48" spans="1:44">
      <c r="A48" s="293" t="s">
        <v>51</v>
      </c>
      <c r="B48" s="193">
        <v>4887</v>
      </c>
      <c r="C48" s="193">
        <v>5974</v>
      </c>
      <c r="D48" s="193">
        <v>6340</v>
      </c>
      <c r="E48" s="193">
        <v>4622</v>
      </c>
      <c r="F48" s="193">
        <v>6046</v>
      </c>
      <c r="G48" s="193">
        <v>5700</v>
      </c>
      <c r="H48" s="193">
        <v>4821</v>
      </c>
      <c r="I48" s="193">
        <v>2417</v>
      </c>
      <c r="J48" s="193">
        <v>5238</v>
      </c>
      <c r="K48" s="193">
        <v>5151</v>
      </c>
      <c r="L48" s="193">
        <v>5428</v>
      </c>
      <c r="M48" s="193">
        <v>6271</v>
      </c>
      <c r="N48" s="103">
        <f t="shared" si="24"/>
        <v>62895</v>
      </c>
      <c r="O48" s="77">
        <f t="shared" si="2"/>
        <v>3.2809915329082484</v>
      </c>
      <c r="Q48" s="293" t="s">
        <v>51</v>
      </c>
      <c r="R48" s="308">
        <f t="shared" si="3"/>
        <v>2.9569615964083233</v>
      </c>
      <c r="S48" s="308">
        <f t="shared" si="4"/>
        <v>3.346891212029536</v>
      </c>
      <c r="T48" s="308">
        <f t="shared" si="5"/>
        <v>3.2629617811448157</v>
      </c>
      <c r="U48" s="308">
        <f t="shared" si="6"/>
        <v>2.6422903661018498</v>
      </c>
      <c r="V48" s="308">
        <f t="shared" si="7"/>
        <v>3.0553562223951647</v>
      </c>
      <c r="W48" s="308">
        <f t="shared" si="8"/>
        <v>3.307933818110067</v>
      </c>
      <c r="X48" s="308">
        <f t="shared" si="9"/>
        <v>3.1440757552042573</v>
      </c>
      <c r="Y48" s="308">
        <f t="shared" si="10"/>
        <v>2.7100666023815396</v>
      </c>
      <c r="Z48" s="308">
        <f t="shared" si="11"/>
        <v>3.6749642185614459</v>
      </c>
      <c r="AA48" s="308">
        <f t="shared" si="12"/>
        <v>3.2754257226793504</v>
      </c>
      <c r="AB48" s="308">
        <f t="shared" si="13"/>
        <v>3.5946781809391988</v>
      </c>
      <c r="AC48" s="308">
        <f t="shared" si="14"/>
        <v>4.464997721576669</v>
      </c>
      <c r="AD48" s="309">
        <f t="shared" si="15"/>
        <v>3.2809915329082484</v>
      </c>
      <c r="AE48" s="275">
        <f t="shared" si="28"/>
        <v>98173</v>
      </c>
    </row>
    <row r="49" spans="1:44">
      <c r="A49" s="294" t="s">
        <v>59</v>
      </c>
      <c r="B49" s="296">
        <v>1792</v>
      </c>
      <c r="C49" s="296">
        <v>1459</v>
      </c>
      <c r="D49" s="296">
        <v>2363</v>
      </c>
      <c r="E49" s="296">
        <v>3117</v>
      </c>
      <c r="F49" s="296">
        <v>2411</v>
      </c>
      <c r="G49" s="296">
        <v>2410</v>
      </c>
      <c r="H49" s="296">
        <v>2081</v>
      </c>
      <c r="I49" s="296">
        <v>2686</v>
      </c>
      <c r="J49" s="296">
        <v>1634</v>
      </c>
      <c r="K49" s="296">
        <v>2164</v>
      </c>
      <c r="L49" s="296">
        <v>5610</v>
      </c>
      <c r="M49" s="296">
        <v>7551</v>
      </c>
      <c r="N49" s="295">
        <f t="shared" si="24"/>
        <v>35278</v>
      </c>
      <c r="O49" s="292">
        <f t="shared" si="2"/>
        <v>1.8403182971291387</v>
      </c>
      <c r="Q49" s="294" t="s">
        <v>59</v>
      </c>
      <c r="R49" s="312">
        <f t="shared" si="3"/>
        <v>1.0842797586993482</v>
      </c>
      <c r="S49" s="312">
        <f t="shared" si="4"/>
        <v>0.81739442222147529</v>
      </c>
      <c r="T49" s="312">
        <f t="shared" si="5"/>
        <v>1.2161480581774762</v>
      </c>
      <c r="U49" s="312">
        <f t="shared" si="6"/>
        <v>1.7819167181175826</v>
      </c>
      <c r="V49" s="312">
        <f t="shared" si="7"/>
        <v>1.2184028865687633</v>
      </c>
      <c r="W49" s="312">
        <f t="shared" si="8"/>
        <v>1.3986176318675898</v>
      </c>
      <c r="X49" s="312">
        <f t="shared" si="9"/>
        <v>1.3571503104293838</v>
      </c>
      <c r="Y49" s="312">
        <f t="shared" si="10"/>
        <v>3.0116834480748098</v>
      </c>
      <c r="Z49" s="312">
        <f t="shared" si="11"/>
        <v>1.146409227401566</v>
      </c>
      <c r="AA49" s="312">
        <f t="shared" si="12"/>
        <v>1.3760476148084089</v>
      </c>
      <c r="AB49" s="312">
        <f t="shared" si="13"/>
        <v>3.715207184058384</v>
      </c>
      <c r="AC49" s="312">
        <f t="shared" si="14"/>
        <v>5.3763670539986324</v>
      </c>
      <c r="AD49" s="311">
        <f t="shared" si="15"/>
        <v>1.8403182971291387</v>
      </c>
      <c r="AE49" s="275">
        <f t="shared" si="28"/>
        <v>62895</v>
      </c>
    </row>
    <row r="50" spans="1:44">
      <c r="A50" s="302" t="s">
        <v>60</v>
      </c>
      <c r="B50" s="104">
        <v>3394</v>
      </c>
      <c r="C50" s="104">
        <v>3521</v>
      </c>
      <c r="D50" s="104">
        <v>2842</v>
      </c>
      <c r="E50" s="104">
        <v>3409</v>
      </c>
      <c r="F50" s="104">
        <v>3491</v>
      </c>
      <c r="G50" s="104">
        <v>3750</v>
      </c>
      <c r="H50" s="104">
        <v>3860</v>
      </c>
      <c r="I50" s="104">
        <v>1461</v>
      </c>
      <c r="J50" s="104">
        <v>2512</v>
      </c>
      <c r="K50" s="104">
        <v>3550</v>
      </c>
      <c r="L50" s="104">
        <v>2404</v>
      </c>
      <c r="M50" s="104">
        <v>4088</v>
      </c>
      <c r="N50" s="104">
        <f t="shared" si="24"/>
        <v>38282</v>
      </c>
      <c r="O50" s="303">
        <f t="shared" si="2"/>
        <v>1.9970254847411333</v>
      </c>
      <c r="P50" s="113"/>
      <c r="Q50" s="302" t="s">
        <v>60</v>
      </c>
      <c r="R50" s="307">
        <f t="shared" si="3"/>
        <v>2.0535968197687433</v>
      </c>
      <c r="S50" s="307">
        <f t="shared" si="4"/>
        <v>1.9726153260053558</v>
      </c>
      <c r="T50" s="307">
        <f t="shared" si="5"/>
        <v>1.4626715113586068</v>
      </c>
      <c r="U50" s="307">
        <f t="shared" si="6"/>
        <v>1.9488463561318059</v>
      </c>
      <c r="V50" s="307">
        <f t="shared" si="7"/>
        <v>1.7641826947372676</v>
      </c>
      <c r="W50" s="307">
        <f t="shared" si="8"/>
        <v>2.1762722487566233</v>
      </c>
      <c r="X50" s="307">
        <f t="shared" si="9"/>
        <v>2.5173475243908801</v>
      </c>
      <c r="Y50" s="307">
        <f t="shared" si="10"/>
        <v>1.6381494853452336</v>
      </c>
      <c r="Z50" s="307">
        <f t="shared" si="11"/>
        <v>1.7624112480004492</v>
      </c>
      <c r="AA50" s="307">
        <f t="shared" si="12"/>
        <v>2.2573794050692477</v>
      </c>
      <c r="AB50" s="307">
        <f t="shared" si="13"/>
        <v>1.5920424368050543</v>
      </c>
      <c r="AC50" s="307">
        <f t="shared" si="14"/>
        <v>2.9106858054226477</v>
      </c>
      <c r="AD50" s="307">
        <f t="shared" si="15"/>
        <v>1.9970254847411333</v>
      </c>
      <c r="AE50" s="275">
        <f>SUM(B40:M40)</f>
        <v>122567</v>
      </c>
      <c r="AF50" s="260"/>
      <c r="AG50" s="260"/>
      <c r="AH50" s="260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</row>
    <row r="51" spans="1:44" s="113" customFormat="1">
      <c r="A51" s="302" t="s">
        <v>53</v>
      </c>
      <c r="B51" s="104">
        <v>4112</v>
      </c>
      <c r="C51" s="104">
        <v>4538</v>
      </c>
      <c r="D51" s="104">
        <v>4661</v>
      </c>
      <c r="E51" s="104">
        <v>4424</v>
      </c>
      <c r="F51" s="104">
        <v>3993</v>
      </c>
      <c r="G51" s="104">
        <v>3383</v>
      </c>
      <c r="H51" s="104">
        <v>3197</v>
      </c>
      <c r="I51" s="104">
        <v>1671</v>
      </c>
      <c r="J51" s="104">
        <v>3678</v>
      </c>
      <c r="K51" s="104">
        <v>3816</v>
      </c>
      <c r="L51" s="104">
        <v>2895</v>
      </c>
      <c r="M51" s="104">
        <v>2765</v>
      </c>
      <c r="N51" s="104">
        <f t="shared" si="24"/>
        <v>43133</v>
      </c>
      <c r="O51" s="303">
        <f t="shared" si="2"/>
        <v>2.2500835962943238</v>
      </c>
      <c r="Q51" s="302" t="s">
        <v>53</v>
      </c>
      <c r="R51" s="307">
        <f t="shared" si="3"/>
        <v>2.4880348034440405</v>
      </c>
      <c r="S51" s="307">
        <f t="shared" si="4"/>
        <v>2.5423823769986664</v>
      </c>
      <c r="T51" s="307">
        <f t="shared" si="5"/>
        <v>2.3988430381570955</v>
      </c>
      <c r="U51" s="307">
        <f t="shared" si="6"/>
        <v>2.5290983512839862</v>
      </c>
      <c r="V51" s="307">
        <f t="shared" si="7"/>
        <v>2.0178692352007763</v>
      </c>
      <c r="W51" s="307">
        <f t="shared" si="8"/>
        <v>1.9632877380116418</v>
      </c>
      <c r="X51" s="307">
        <f t="shared" si="9"/>
        <v>2.0849637397610477</v>
      </c>
      <c r="Y51" s="307">
        <f t="shared" si="10"/>
        <v>1.8736124503845895</v>
      </c>
      <c r="Z51" s="307">
        <f t="shared" si="11"/>
        <v>2.580473156905116</v>
      </c>
      <c r="AA51" s="307">
        <f t="shared" si="12"/>
        <v>2.4265238900688022</v>
      </c>
      <c r="AB51" s="307">
        <f t="shared" si="13"/>
        <v>1.9172058463188986</v>
      </c>
      <c r="AC51" s="307">
        <f t="shared" si="14"/>
        <v>1.9687001594896332</v>
      </c>
      <c r="AD51" s="307">
        <f t="shared" si="15"/>
        <v>2.2500835962943238</v>
      </c>
      <c r="AE51" s="275">
        <f>SUM(B50:M50)</f>
        <v>38282</v>
      </c>
      <c r="AF51" s="260"/>
      <c r="AG51" s="260"/>
      <c r="AH51" s="260"/>
    </row>
    <row r="52" spans="1:44" s="113" customFormat="1">
      <c r="A52" s="302" t="s">
        <v>63</v>
      </c>
      <c r="B52" s="104">
        <v>1705</v>
      </c>
      <c r="C52" s="104">
        <v>1881</v>
      </c>
      <c r="D52" s="104">
        <v>2107</v>
      </c>
      <c r="E52" s="104">
        <v>1782</v>
      </c>
      <c r="F52" s="104">
        <v>1766</v>
      </c>
      <c r="G52" s="104">
        <v>1693</v>
      </c>
      <c r="H52" s="104">
        <v>1618</v>
      </c>
      <c r="I52" s="104">
        <v>894</v>
      </c>
      <c r="J52" s="104">
        <v>1977</v>
      </c>
      <c r="K52" s="104">
        <v>2114</v>
      </c>
      <c r="L52" s="104">
        <v>2146</v>
      </c>
      <c r="M52" s="104">
        <v>1214</v>
      </c>
      <c r="N52" s="104">
        <f t="shared" si="24"/>
        <v>20897</v>
      </c>
      <c r="O52" s="303">
        <f t="shared" si="2"/>
        <v>1.0901165444500145</v>
      </c>
      <c r="Q52" s="302" t="s">
        <v>63</v>
      </c>
      <c r="R52" s="307">
        <f t="shared" si="3"/>
        <v>1.0316389445214225</v>
      </c>
      <c r="S52" s="307">
        <f t="shared" si="4"/>
        <v>1.053816935023026</v>
      </c>
      <c r="T52" s="307">
        <f t="shared" si="5"/>
        <v>1.0843943963520704</v>
      </c>
      <c r="U52" s="307">
        <f t="shared" si="6"/>
        <v>1.0187281333607738</v>
      </c>
      <c r="V52" s="307">
        <f t="shared" si="7"/>
        <v>0.89245105669035085</v>
      </c>
      <c r="W52" s="307">
        <f t="shared" si="8"/>
        <v>0.98251437790532348</v>
      </c>
      <c r="X52" s="307">
        <f t="shared" si="9"/>
        <v>1.0551990400166955</v>
      </c>
      <c r="Y52" s="307">
        <f t="shared" si="10"/>
        <v>1.0023994797389726</v>
      </c>
      <c r="Z52" s="307">
        <f t="shared" si="11"/>
        <v>1.3870569415990794</v>
      </c>
      <c r="AA52" s="307">
        <f t="shared" si="12"/>
        <v>1.3442535386806731</v>
      </c>
      <c r="AB52" s="307">
        <f t="shared" si="13"/>
        <v>1.4211826411745616</v>
      </c>
      <c r="AC52" s="307">
        <f t="shared" si="14"/>
        <v>0.86437685121895647</v>
      </c>
      <c r="AD52" s="307">
        <f t="shared" si="15"/>
        <v>1.0901165444500145</v>
      </c>
      <c r="AE52" s="275">
        <f>SUM(B55:M55)</f>
        <v>16425</v>
      </c>
      <c r="AF52" s="260"/>
      <c r="AG52" s="260"/>
      <c r="AH52" s="260"/>
    </row>
    <row r="53" spans="1:44" s="113" customFormat="1">
      <c r="A53" s="302" t="s">
        <v>161</v>
      </c>
      <c r="B53" s="104">
        <f>SUM(B54:B55)</f>
        <v>2741</v>
      </c>
      <c r="C53" s="104">
        <f t="shared" ref="C53:M53" si="31">SUM(C54:C55)</f>
        <v>3212</v>
      </c>
      <c r="D53" s="104">
        <f t="shared" si="31"/>
        <v>2003</v>
      </c>
      <c r="E53" s="104">
        <f t="shared" si="31"/>
        <v>1944</v>
      </c>
      <c r="F53" s="104">
        <f t="shared" si="31"/>
        <v>1768</v>
      </c>
      <c r="G53" s="104">
        <f t="shared" si="31"/>
        <v>2232</v>
      </c>
      <c r="H53" s="104">
        <f t="shared" si="31"/>
        <v>2140</v>
      </c>
      <c r="I53" s="104">
        <f t="shared" si="31"/>
        <v>914</v>
      </c>
      <c r="J53" s="104">
        <f t="shared" si="31"/>
        <v>2063</v>
      </c>
      <c r="K53" s="104">
        <f t="shared" si="31"/>
        <v>2369</v>
      </c>
      <c r="L53" s="104">
        <f t="shared" si="31"/>
        <v>1750</v>
      </c>
      <c r="M53" s="104">
        <f t="shared" si="31"/>
        <v>1354</v>
      </c>
      <c r="N53" s="104">
        <f t="shared" si="24"/>
        <v>24490</v>
      </c>
      <c r="O53" s="303">
        <f t="shared" si="2"/>
        <v>1.2775496087276097</v>
      </c>
      <c r="Q53" s="302" t="s">
        <v>161</v>
      </c>
      <c r="R53" s="307">
        <f t="shared" si="3"/>
        <v>1.6584881800194833</v>
      </c>
      <c r="S53" s="307">
        <f t="shared" si="4"/>
        <v>1.799500263314173</v>
      </c>
      <c r="T53" s="307">
        <f t="shared" si="5"/>
        <v>1.0308694712354995</v>
      </c>
      <c r="U53" s="307">
        <f t="shared" si="6"/>
        <v>1.111339781848117</v>
      </c>
      <c r="V53" s="307">
        <f t="shared" si="7"/>
        <v>0.89346176003881095</v>
      </c>
      <c r="W53" s="307">
        <f t="shared" si="8"/>
        <v>1.295317242459942</v>
      </c>
      <c r="X53" s="307">
        <f t="shared" si="9"/>
        <v>1.3956279021234415</v>
      </c>
      <c r="Y53" s="307">
        <f t="shared" si="10"/>
        <v>1.0248245240284348</v>
      </c>
      <c r="Z53" s="307">
        <f t="shared" si="11"/>
        <v>1.4473942693570567</v>
      </c>
      <c r="AA53" s="307">
        <f t="shared" si="12"/>
        <v>1.506403326932126</v>
      </c>
      <c r="AB53" s="307">
        <f t="shared" si="13"/>
        <v>1.1589327222998522</v>
      </c>
      <c r="AC53" s="307">
        <f t="shared" si="14"/>
        <v>0.96405787195260884</v>
      </c>
      <c r="AD53" s="307">
        <f t="shared" si="15"/>
        <v>1.2775496087276097</v>
      </c>
      <c r="AE53" s="275">
        <f>SUM(B51:M51)</f>
        <v>43133</v>
      </c>
      <c r="AF53" s="260"/>
      <c r="AG53" s="260"/>
      <c r="AH53" s="260"/>
    </row>
    <row r="54" spans="1:44" s="113" customFormat="1">
      <c r="A54" s="297" t="s">
        <v>94</v>
      </c>
      <c r="B54" s="250">
        <v>956</v>
      </c>
      <c r="C54" s="250">
        <v>1130</v>
      </c>
      <c r="D54" s="250">
        <v>661</v>
      </c>
      <c r="E54" s="250">
        <v>732</v>
      </c>
      <c r="F54" s="250">
        <v>594</v>
      </c>
      <c r="G54" s="250">
        <v>680</v>
      </c>
      <c r="H54" s="250">
        <v>731</v>
      </c>
      <c r="I54" s="250">
        <v>291</v>
      </c>
      <c r="J54" s="250">
        <v>601</v>
      </c>
      <c r="K54" s="250">
        <v>783</v>
      </c>
      <c r="L54" s="250">
        <v>480</v>
      </c>
      <c r="M54" s="250">
        <v>426</v>
      </c>
      <c r="N54" s="251">
        <f t="shared" si="24"/>
        <v>8065</v>
      </c>
      <c r="O54" s="252">
        <f t="shared" si="2"/>
        <v>0.42072019576921893</v>
      </c>
      <c r="Q54" s="297" t="s">
        <v>94</v>
      </c>
      <c r="R54" s="310">
        <f t="shared" si="3"/>
        <v>0.57844388912755418</v>
      </c>
      <c r="S54" s="310">
        <f t="shared" si="4"/>
        <v>0.63307450110367858</v>
      </c>
      <c r="T54" s="310">
        <f t="shared" si="5"/>
        <v>0.34019207213512986</v>
      </c>
      <c r="U54" s="310">
        <f t="shared" si="6"/>
        <v>0.41846744872058722</v>
      </c>
      <c r="V54" s="310">
        <f t="shared" si="7"/>
        <v>0.30017889449267743</v>
      </c>
      <c r="W54" s="310">
        <f t="shared" si="8"/>
        <v>0.39463070110786769</v>
      </c>
      <c r="X54" s="310">
        <f t="shared" si="9"/>
        <v>0.47673083946366146</v>
      </c>
      <c r="Y54" s="310">
        <f t="shared" si="10"/>
        <v>0.32628439441167895</v>
      </c>
      <c r="Z54" s="310">
        <f t="shared" si="11"/>
        <v>0.42165969747144499</v>
      </c>
      <c r="AA54" s="310">
        <f t="shared" si="12"/>
        <v>0.49789523216034393</v>
      </c>
      <c r="AB54" s="310">
        <f t="shared" si="13"/>
        <v>0.31787868954510234</v>
      </c>
      <c r="AC54" s="310">
        <f t="shared" si="14"/>
        <v>0.30331510594668487</v>
      </c>
      <c r="AD54" s="313">
        <f t="shared" si="15"/>
        <v>0.42072019576921893</v>
      </c>
      <c r="AE54" s="275">
        <f>SUM(B53:M53)</f>
        <v>24490</v>
      </c>
      <c r="AF54" s="108"/>
      <c r="AG54" s="108"/>
      <c r="AH54" s="108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 spans="1:44" s="113" customFormat="1">
      <c r="A55" s="298" t="s">
        <v>49</v>
      </c>
      <c r="B55" s="299">
        <v>1785</v>
      </c>
      <c r="C55" s="299">
        <v>2082</v>
      </c>
      <c r="D55" s="299">
        <v>1342</v>
      </c>
      <c r="E55" s="299">
        <v>1212</v>
      </c>
      <c r="F55" s="299">
        <v>1174</v>
      </c>
      <c r="G55" s="299">
        <v>1552</v>
      </c>
      <c r="H55" s="299">
        <v>1409</v>
      </c>
      <c r="I55" s="299">
        <v>623</v>
      </c>
      <c r="J55" s="299">
        <v>1462</v>
      </c>
      <c r="K55" s="299">
        <v>1586</v>
      </c>
      <c r="L55" s="299">
        <v>1270</v>
      </c>
      <c r="M55" s="299">
        <v>928</v>
      </c>
      <c r="N55" s="300">
        <f t="shared" si="24"/>
        <v>16425</v>
      </c>
      <c r="O55" s="301">
        <f t="shared" si="2"/>
        <v>0.85682941295839066</v>
      </c>
      <c r="Q55" s="298" t="s">
        <v>49</v>
      </c>
      <c r="R55" s="314">
        <f t="shared" si="3"/>
        <v>1.080044290891929</v>
      </c>
      <c r="S55" s="314">
        <f t="shared" si="4"/>
        <v>1.1664257622104945</v>
      </c>
      <c r="T55" s="314">
        <f t="shared" si="5"/>
        <v>0.69067739910036952</v>
      </c>
      <c r="U55" s="314">
        <f t="shared" si="6"/>
        <v>0.69287233312752972</v>
      </c>
      <c r="V55" s="314">
        <f t="shared" si="7"/>
        <v>0.59328286554613352</v>
      </c>
      <c r="W55" s="314">
        <f t="shared" si="8"/>
        <v>0.90068654135207449</v>
      </c>
      <c r="X55" s="314">
        <f t="shared" si="9"/>
        <v>0.91889706265977988</v>
      </c>
      <c r="Y55" s="314">
        <f t="shared" si="10"/>
        <v>0.69854012961675593</v>
      </c>
      <c r="Z55" s="314">
        <f t="shared" si="11"/>
        <v>1.0257345718856117</v>
      </c>
      <c r="AA55" s="314">
        <f t="shared" si="12"/>
        <v>1.0085080947717822</v>
      </c>
      <c r="AB55" s="314">
        <f t="shared" si="13"/>
        <v>0.84105403275474988</v>
      </c>
      <c r="AC55" s="314">
        <f t="shared" si="14"/>
        <v>0.66074276600592385</v>
      </c>
      <c r="AD55" s="315">
        <f t="shared" si="15"/>
        <v>0.85682941295839066</v>
      </c>
      <c r="AE55" s="275">
        <f>SUM(B54:M54)</f>
        <v>8065</v>
      </c>
      <c r="AF55" s="108"/>
      <c r="AG55" s="108"/>
      <c r="AH55" s="108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spans="1:44" s="113" customFormat="1">
      <c r="A56" s="304" t="s">
        <v>50</v>
      </c>
      <c r="B56" s="305">
        <v>1052</v>
      </c>
      <c r="C56" s="305">
        <v>1080</v>
      </c>
      <c r="D56" s="305">
        <v>1369</v>
      </c>
      <c r="E56" s="305">
        <v>835</v>
      </c>
      <c r="F56" s="305">
        <v>998</v>
      </c>
      <c r="G56" s="305">
        <v>1009</v>
      </c>
      <c r="H56" s="305">
        <v>924</v>
      </c>
      <c r="I56" s="305">
        <v>424</v>
      </c>
      <c r="J56" s="305">
        <v>1273</v>
      </c>
      <c r="K56" s="305">
        <v>1403</v>
      </c>
      <c r="L56" s="305">
        <v>1444</v>
      </c>
      <c r="M56" s="305">
        <v>1594</v>
      </c>
      <c r="N56" s="305">
        <f t="shared" si="24"/>
        <v>13405</v>
      </c>
      <c r="O56" s="306">
        <f t="shared" si="2"/>
        <v>0.69928756655751767</v>
      </c>
      <c r="Q56" s="304" t="s">
        <v>50</v>
      </c>
      <c r="R56" s="307">
        <f t="shared" si="3"/>
        <v>0.6365303047721621</v>
      </c>
      <c r="S56" s="307">
        <f t="shared" si="4"/>
        <v>0.60506235503714412</v>
      </c>
      <c r="T56" s="307">
        <f t="shared" si="5"/>
        <v>0.7045732931210178</v>
      </c>
      <c r="U56" s="307">
        <f t="shared" si="6"/>
        <v>0.47735016349957698</v>
      </c>
      <c r="V56" s="307">
        <f t="shared" si="7"/>
        <v>0.50434097088163654</v>
      </c>
      <c r="W56" s="307">
        <f t="shared" si="8"/>
        <v>0.58556231973211537</v>
      </c>
      <c r="X56" s="307">
        <f t="shared" si="9"/>
        <v>0.60259821568320548</v>
      </c>
      <c r="Y56" s="307">
        <f t="shared" si="10"/>
        <v>0.47541093893660441</v>
      </c>
      <c r="Z56" s="307">
        <f t="shared" si="11"/>
        <v>0.89313277018494097</v>
      </c>
      <c r="AA56" s="307">
        <f t="shared" si="12"/>
        <v>0.89214177614426871</v>
      </c>
      <c r="AB56" s="307">
        <f t="shared" si="13"/>
        <v>0.95628505771484951</v>
      </c>
      <c r="AC56" s="307">
        <f t="shared" si="14"/>
        <v>1.1349396217817271</v>
      </c>
      <c r="AD56" s="307">
        <f t="shared" si="15"/>
        <v>0.69928756655751767</v>
      </c>
      <c r="AE56" s="275"/>
      <c r="AF56" s="260"/>
      <c r="AG56" s="260"/>
      <c r="AH56" s="260"/>
    </row>
    <row r="57" spans="1:44" s="113" customFormat="1">
      <c r="A57" s="304" t="s">
        <v>46</v>
      </c>
      <c r="B57" s="305">
        <v>749</v>
      </c>
      <c r="C57" s="305">
        <v>909</v>
      </c>
      <c r="D57" s="305">
        <v>895</v>
      </c>
      <c r="E57" s="305">
        <v>748</v>
      </c>
      <c r="F57" s="305">
        <v>852</v>
      </c>
      <c r="G57" s="305">
        <v>775</v>
      </c>
      <c r="H57" s="305">
        <v>624</v>
      </c>
      <c r="I57" s="305">
        <v>302</v>
      </c>
      <c r="J57" s="305">
        <v>756</v>
      </c>
      <c r="K57" s="305">
        <v>738</v>
      </c>
      <c r="L57" s="305">
        <v>731</v>
      </c>
      <c r="M57" s="305">
        <v>591</v>
      </c>
      <c r="N57" s="305">
        <f t="shared" si="24"/>
        <v>8670</v>
      </c>
      <c r="O57" s="306">
        <f t="shared" si="2"/>
        <v>0.4522807312236985</v>
      </c>
      <c r="Q57" s="304" t="s">
        <v>46</v>
      </c>
      <c r="R57" s="307">
        <f t="shared" si="3"/>
        <v>0.45319505539386823</v>
      </c>
      <c r="S57" s="307">
        <f t="shared" si="4"/>
        <v>0.50926081548959623</v>
      </c>
      <c r="T57" s="307">
        <f t="shared" si="5"/>
        <v>0.46062315364741485</v>
      </c>
      <c r="U57" s="307">
        <f t="shared" si="6"/>
        <v>0.42761427820081865</v>
      </c>
      <c r="V57" s="307">
        <f t="shared" si="7"/>
        <v>0.43055962644404244</v>
      </c>
      <c r="W57" s="307">
        <f t="shared" si="8"/>
        <v>0.44976293140970214</v>
      </c>
      <c r="X57" s="307">
        <f t="shared" si="9"/>
        <v>0.40694944435748948</v>
      </c>
      <c r="Y57" s="307">
        <f t="shared" si="10"/>
        <v>0.33861816877088335</v>
      </c>
      <c r="Z57" s="307">
        <f t="shared" si="11"/>
        <v>0.53040720680268294</v>
      </c>
      <c r="AA57" s="307">
        <f t="shared" si="12"/>
        <v>0.46928056364538162</v>
      </c>
      <c r="AB57" s="307">
        <f t="shared" si="13"/>
        <v>0.48410275428639549</v>
      </c>
      <c r="AC57" s="307">
        <f t="shared" si="14"/>
        <v>0.42079630895420372</v>
      </c>
      <c r="AD57" s="307">
        <f t="shared" si="15"/>
        <v>0.4522807312236985</v>
      </c>
      <c r="AE57" s="275">
        <f>SUM(B52:M52)</f>
        <v>20897</v>
      </c>
      <c r="AF57" s="260"/>
      <c r="AG57" s="260"/>
      <c r="AH57" s="260"/>
    </row>
    <row r="58" spans="1:44" s="113" customFormat="1">
      <c r="A58" s="302" t="s">
        <v>163</v>
      </c>
      <c r="B58" s="104">
        <v>240</v>
      </c>
      <c r="C58" s="104">
        <v>285</v>
      </c>
      <c r="D58" s="104">
        <v>305</v>
      </c>
      <c r="E58" s="104">
        <v>184</v>
      </c>
      <c r="F58" s="104">
        <v>218</v>
      </c>
      <c r="G58" s="104">
        <v>319</v>
      </c>
      <c r="H58" s="104">
        <v>612</v>
      </c>
      <c r="I58" s="104">
        <v>941</v>
      </c>
      <c r="J58" s="104">
        <v>164</v>
      </c>
      <c r="K58" s="104">
        <v>185</v>
      </c>
      <c r="L58" s="104">
        <v>184</v>
      </c>
      <c r="M58" s="104">
        <v>156</v>
      </c>
      <c r="N58" s="104">
        <f t="shared" si="24"/>
        <v>3793</v>
      </c>
      <c r="O58" s="303">
        <f t="shared" si="2"/>
        <v>0.19786629913857998</v>
      </c>
      <c r="Q58" s="302" t="s">
        <v>163</v>
      </c>
      <c r="R58" s="307">
        <f t="shared" si="3"/>
        <v>0.14521603911151987</v>
      </c>
      <c r="S58" s="307">
        <f t="shared" si="4"/>
        <v>0.15966923257924637</v>
      </c>
      <c r="T58" s="307">
        <f t="shared" si="5"/>
        <v>0.15697213615917491</v>
      </c>
      <c r="U58" s="307">
        <f t="shared" si="6"/>
        <v>0.10518853902266127</v>
      </c>
      <c r="V58" s="307">
        <f t="shared" si="7"/>
        <v>0.11016666498216109</v>
      </c>
      <c r="W58" s="307">
        <f t="shared" si="8"/>
        <v>0.18512822596089676</v>
      </c>
      <c r="X58" s="307">
        <f t="shared" si="9"/>
        <v>0.39912349350446086</v>
      </c>
      <c r="Y58" s="307">
        <f t="shared" si="10"/>
        <v>1.0550983338192093</v>
      </c>
      <c r="Z58" s="307">
        <f t="shared" si="11"/>
        <v>0.11506188084079365</v>
      </c>
      <c r="AA58" s="307">
        <f t="shared" si="12"/>
        <v>0.11763808167262275</v>
      </c>
      <c r="AB58" s="307">
        <f t="shared" si="13"/>
        <v>0.12185349765895591</v>
      </c>
      <c r="AC58" s="307">
        <f t="shared" si="14"/>
        <v>0.11107313738892688</v>
      </c>
      <c r="AD58" s="307">
        <f t="shared" si="15"/>
        <v>0.19786629913857998</v>
      </c>
      <c r="AE58" s="275">
        <f>SUM(B52:M52)</f>
        <v>20897</v>
      </c>
      <c r="AF58" s="260"/>
      <c r="AG58" s="260"/>
      <c r="AH58" s="260"/>
    </row>
    <row r="59" spans="1:44" s="113" customFormat="1">
      <c r="A59" s="304" t="s">
        <v>52</v>
      </c>
      <c r="B59" s="305">
        <v>716</v>
      </c>
      <c r="C59" s="305">
        <v>760</v>
      </c>
      <c r="D59" s="305">
        <v>609</v>
      </c>
      <c r="E59" s="305">
        <v>579</v>
      </c>
      <c r="F59" s="305">
        <v>926</v>
      </c>
      <c r="G59" s="305">
        <v>951</v>
      </c>
      <c r="H59" s="305">
        <v>660</v>
      </c>
      <c r="I59" s="305">
        <v>348</v>
      </c>
      <c r="J59" s="305">
        <v>457</v>
      </c>
      <c r="K59" s="305">
        <v>686</v>
      </c>
      <c r="L59" s="305">
        <v>632</v>
      </c>
      <c r="M59" s="305">
        <v>578</v>
      </c>
      <c r="N59" s="305">
        <f t="shared" si="24"/>
        <v>7902</v>
      </c>
      <c r="O59" s="306">
        <f t="shared" si="2"/>
        <v>0.41221710935751615</v>
      </c>
      <c r="Q59" s="304" t="s">
        <v>52</v>
      </c>
      <c r="R59" s="307">
        <f t="shared" si="3"/>
        <v>0.43322785001603431</v>
      </c>
      <c r="S59" s="307">
        <f t="shared" si="4"/>
        <v>0.42578462021132357</v>
      </c>
      <c r="T59" s="307">
        <f t="shared" si="5"/>
        <v>0.31342960957684429</v>
      </c>
      <c r="U59" s="307">
        <f t="shared" si="6"/>
        <v>0.33100089181587433</v>
      </c>
      <c r="V59" s="307">
        <f t="shared" si="7"/>
        <v>0.46795565033706954</v>
      </c>
      <c r="W59" s="307">
        <f t="shared" si="8"/>
        <v>0.55190264228467967</v>
      </c>
      <c r="X59" s="307">
        <f t="shared" si="9"/>
        <v>0.43042729691657533</v>
      </c>
      <c r="Y59" s="307">
        <f t="shared" si="10"/>
        <v>0.39019577063664701</v>
      </c>
      <c r="Z59" s="307">
        <f t="shared" si="11"/>
        <v>0.32062975331855303</v>
      </c>
      <c r="AA59" s="307">
        <f t="shared" si="12"/>
        <v>0.43621472447253629</v>
      </c>
      <c r="AB59" s="307">
        <f t="shared" si="13"/>
        <v>0.41854027456771808</v>
      </c>
      <c r="AC59" s="307">
        <f t="shared" si="14"/>
        <v>0.41154021417179315</v>
      </c>
      <c r="AD59" s="307">
        <f t="shared" si="15"/>
        <v>0.41221710935751615</v>
      </c>
      <c r="AE59" s="275">
        <f>SUM(B57:M57)</f>
        <v>8670</v>
      </c>
      <c r="AF59" s="260"/>
      <c r="AG59" s="260"/>
      <c r="AH59" s="260"/>
    </row>
    <row r="60" spans="1:44" s="113" customFormat="1">
      <c r="A60" s="304" t="s">
        <v>109</v>
      </c>
      <c r="B60" s="305">
        <v>229</v>
      </c>
      <c r="C60" s="305">
        <v>289</v>
      </c>
      <c r="D60" s="305">
        <v>166</v>
      </c>
      <c r="E60" s="305">
        <v>130</v>
      </c>
      <c r="F60" s="305">
        <v>228</v>
      </c>
      <c r="G60" s="305">
        <v>261</v>
      </c>
      <c r="H60" s="305">
        <v>249</v>
      </c>
      <c r="I60" s="305">
        <v>124</v>
      </c>
      <c r="J60" s="305">
        <v>192</v>
      </c>
      <c r="K60" s="305">
        <v>225</v>
      </c>
      <c r="L60" s="305">
        <v>305</v>
      </c>
      <c r="M60" s="305">
        <v>405</v>
      </c>
      <c r="N60" s="305">
        <f t="shared" si="24"/>
        <v>2803</v>
      </c>
      <c r="O60" s="306">
        <f t="shared" si="2"/>
        <v>0.14622178657670437</v>
      </c>
      <c r="Q60" s="304" t="s">
        <v>109</v>
      </c>
      <c r="R60" s="307">
        <f t="shared" si="3"/>
        <v>0.13856030398557523</v>
      </c>
      <c r="S60" s="307">
        <f t="shared" si="4"/>
        <v>0.16191020426456912</v>
      </c>
      <c r="T60" s="307">
        <f t="shared" si="5"/>
        <v>8.543401508991158E-2</v>
      </c>
      <c r="U60" s="307">
        <f t="shared" si="6"/>
        <v>7.4317989526880235E-2</v>
      </c>
      <c r="V60" s="307">
        <f t="shared" si="7"/>
        <v>0.11522018172446205</v>
      </c>
      <c r="W60" s="307">
        <f t="shared" si="8"/>
        <v>0.15146854851346098</v>
      </c>
      <c r="X60" s="307">
        <f t="shared" si="9"/>
        <v>0.16238848020034433</v>
      </c>
      <c r="Y60" s="307">
        <f t="shared" si="10"/>
        <v>0.13903527459466733</v>
      </c>
      <c r="Z60" s="307">
        <f t="shared" si="11"/>
        <v>0.13470659220385597</v>
      </c>
      <c r="AA60" s="307">
        <f t="shared" si="12"/>
        <v>0.14307334257481147</v>
      </c>
      <c r="AB60" s="307">
        <f t="shared" si="13"/>
        <v>0.2019854173151171</v>
      </c>
      <c r="AC60" s="307">
        <f t="shared" si="14"/>
        <v>0.28836295283663704</v>
      </c>
      <c r="AD60" s="307">
        <f t="shared" si="15"/>
        <v>0.14622178657670437</v>
      </c>
      <c r="AE60" s="275"/>
      <c r="AF60" s="260"/>
      <c r="AG60" s="260"/>
      <c r="AH60" s="260"/>
    </row>
    <row r="61" spans="1:44" s="113" customFormat="1">
      <c r="A61" s="304" t="s">
        <v>164</v>
      </c>
      <c r="B61" s="305">
        <v>18</v>
      </c>
      <c r="C61" s="305">
        <v>96</v>
      </c>
      <c r="D61" s="305">
        <v>269</v>
      </c>
      <c r="E61" s="305">
        <v>209</v>
      </c>
      <c r="F61" s="305">
        <v>161</v>
      </c>
      <c r="G61" s="305">
        <v>473</v>
      </c>
      <c r="H61" s="305">
        <v>169</v>
      </c>
      <c r="I61" s="305">
        <v>113</v>
      </c>
      <c r="J61" s="305">
        <v>375</v>
      </c>
      <c r="K61" s="305">
        <v>67</v>
      </c>
      <c r="L61" s="305">
        <v>136</v>
      </c>
      <c r="M61" s="305">
        <v>367</v>
      </c>
      <c r="N61" s="305">
        <f t="shared" si="24"/>
        <v>2453</v>
      </c>
      <c r="O61" s="306">
        <f t="shared" si="2"/>
        <v>0.12796362556998067</v>
      </c>
      <c r="Q61" s="304" t="s">
        <v>164</v>
      </c>
      <c r="R61" s="307">
        <f t="shared" si="3"/>
        <v>1.0891202933363991E-2</v>
      </c>
      <c r="S61" s="307">
        <f t="shared" si="4"/>
        <v>5.3783320447746148E-2</v>
      </c>
      <c r="T61" s="307">
        <f t="shared" si="5"/>
        <v>0.1384442774649772</v>
      </c>
      <c r="U61" s="307">
        <f t="shared" si="6"/>
        <v>0.11948046008552285</v>
      </c>
      <c r="V61" s="307">
        <f t="shared" si="7"/>
        <v>8.136161955104558E-2</v>
      </c>
      <c r="W61" s="307">
        <f t="shared" si="8"/>
        <v>0.27450047297650204</v>
      </c>
      <c r="X61" s="307">
        <f t="shared" si="9"/>
        <v>0.11021547451348672</v>
      </c>
      <c r="Y61" s="307">
        <f t="shared" si="10"/>
        <v>0.12670150023546298</v>
      </c>
      <c r="Z61" s="307">
        <f t="shared" si="11"/>
        <v>0.26309881289815618</v>
      </c>
      <c r="AA61" s="307">
        <f t="shared" si="12"/>
        <v>4.260406201116608E-2</v>
      </c>
      <c r="AB61" s="307">
        <f t="shared" si="13"/>
        <v>9.0065628704445663E-2</v>
      </c>
      <c r="AC61" s="307">
        <f t="shared" si="14"/>
        <v>0.26130667578035999</v>
      </c>
      <c r="AD61" s="307">
        <f t="shared" si="15"/>
        <v>0.12796362556998067</v>
      </c>
      <c r="AE61" s="275"/>
      <c r="AF61" s="260"/>
      <c r="AG61" s="260"/>
      <c r="AH61" s="260"/>
    </row>
    <row r="62" spans="1:44" s="113" customFormat="1">
      <c r="A62" s="304" t="s">
        <v>165</v>
      </c>
      <c r="B62" s="305">
        <v>50</v>
      </c>
      <c r="C62" s="305">
        <v>54</v>
      </c>
      <c r="D62" s="305">
        <v>37</v>
      </c>
      <c r="E62" s="305">
        <v>50</v>
      </c>
      <c r="F62" s="305">
        <v>42</v>
      </c>
      <c r="G62" s="305">
        <v>48</v>
      </c>
      <c r="H62" s="305">
        <v>66</v>
      </c>
      <c r="I62" s="305">
        <v>39</v>
      </c>
      <c r="J62" s="305">
        <v>37</v>
      </c>
      <c r="K62" s="305">
        <v>37</v>
      </c>
      <c r="L62" s="305">
        <v>22</v>
      </c>
      <c r="M62" s="305">
        <v>13</v>
      </c>
      <c r="N62" s="305">
        <f t="shared" si="24"/>
        <v>495</v>
      </c>
      <c r="O62" s="306">
        <f t="shared" si="2"/>
        <v>2.5822256280937799E-2</v>
      </c>
      <c r="Q62" s="304" t="s">
        <v>165</v>
      </c>
      <c r="R62" s="307">
        <f t="shared" si="3"/>
        <v>3.0253341481566637E-2</v>
      </c>
      <c r="S62" s="307">
        <f t="shared" si="4"/>
        <v>3.0253117751857204E-2</v>
      </c>
      <c r="T62" s="307">
        <f t="shared" si="5"/>
        <v>1.9042521435703182E-2</v>
      </c>
      <c r="U62" s="307">
        <f t="shared" si="6"/>
        <v>2.858384212572317E-2</v>
      </c>
      <c r="V62" s="307">
        <f t="shared" si="7"/>
        <v>2.1224770317664062E-2</v>
      </c>
      <c r="W62" s="307">
        <f t="shared" si="8"/>
        <v>2.7856284784084775E-2</v>
      </c>
      <c r="X62" s="307">
        <f t="shared" si="9"/>
        <v>4.3042729691657539E-2</v>
      </c>
      <c r="Y62" s="307">
        <f t="shared" si="10"/>
        <v>4.3728836364451816E-2</v>
      </c>
      <c r="Z62" s="307">
        <f t="shared" si="11"/>
        <v>2.595908287261808E-2</v>
      </c>
      <c r="AA62" s="307">
        <f t="shared" si="12"/>
        <v>2.3527616334524552E-2</v>
      </c>
      <c r="AB62" s="307">
        <f t="shared" si="13"/>
        <v>1.4569439937483858E-2</v>
      </c>
      <c r="AC62" s="307">
        <f t="shared" si="14"/>
        <v>9.2560947824105715E-3</v>
      </c>
      <c r="AD62" s="307">
        <f t="shared" si="15"/>
        <v>2.5822256280937799E-2</v>
      </c>
      <c r="AE62" s="275" t="e">
        <f>SUM(#REF!)</f>
        <v>#REF!</v>
      </c>
      <c r="AF62" s="260"/>
      <c r="AG62" s="260"/>
      <c r="AH62" s="260"/>
    </row>
    <row r="63" spans="1:44" s="113" customFormat="1">
      <c r="A63" s="304" t="s">
        <v>104</v>
      </c>
      <c r="B63" s="305">
        <f t="shared" ref="B63:M63" si="32">B69-B62-B33</f>
        <v>393</v>
      </c>
      <c r="C63" s="305">
        <f t="shared" si="32"/>
        <v>501</v>
      </c>
      <c r="D63" s="305">
        <f t="shared" si="32"/>
        <v>446</v>
      </c>
      <c r="E63" s="305">
        <f t="shared" si="32"/>
        <v>379</v>
      </c>
      <c r="F63" s="305">
        <f t="shared" si="32"/>
        <v>370</v>
      </c>
      <c r="G63" s="305">
        <f t="shared" si="32"/>
        <v>415</v>
      </c>
      <c r="H63" s="305">
        <f t="shared" si="32"/>
        <v>414</v>
      </c>
      <c r="I63" s="305">
        <f t="shared" si="32"/>
        <v>345</v>
      </c>
      <c r="J63" s="305">
        <f t="shared" si="32"/>
        <v>256</v>
      </c>
      <c r="K63" s="305">
        <f t="shared" si="32"/>
        <v>293</v>
      </c>
      <c r="L63" s="305">
        <f t="shared" si="32"/>
        <v>256</v>
      </c>
      <c r="M63" s="305">
        <f t="shared" si="32"/>
        <v>259</v>
      </c>
      <c r="N63" s="305">
        <f t="shared" si="22"/>
        <v>4327</v>
      </c>
      <c r="O63" s="306">
        <f t="shared" si="2"/>
        <v>0.22572303621740983</v>
      </c>
      <c r="Q63" s="304" t="s">
        <v>104</v>
      </c>
      <c r="R63" s="307">
        <f t="shared" si="3"/>
        <v>0.23779126404511378</v>
      </c>
      <c r="S63" s="307">
        <f t="shared" si="4"/>
        <v>0.28068170358667521</v>
      </c>
      <c r="T63" s="307">
        <f t="shared" si="5"/>
        <v>0.2295395827114492</v>
      </c>
      <c r="U63" s="307">
        <f t="shared" si="6"/>
        <v>0.21666552331298161</v>
      </c>
      <c r="V63" s="307">
        <f t="shared" si="7"/>
        <v>0.18698011946513579</v>
      </c>
      <c r="W63" s="307">
        <f t="shared" si="8"/>
        <v>0.24084079552906629</v>
      </c>
      <c r="X63" s="307">
        <f t="shared" si="9"/>
        <v>0.26999530442948816</v>
      </c>
      <c r="Y63" s="307">
        <f t="shared" si="10"/>
        <v>0.38683201399322764</v>
      </c>
      <c r="Z63" s="307">
        <f t="shared" si="11"/>
        <v>0.17960878960514129</v>
      </c>
      <c r="AA63" s="307">
        <f t="shared" si="12"/>
        <v>0.18631328610853226</v>
      </c>
      <c r="AB63" s="307">
        <f t="shared" si="13"/>
        <v>0.16953530109072126</v>
      </c>
      <c r="AC63" s="307">
        <f t="shared" si="14"/>
        <v>0.18440988835725677</v>
      </c>
      <c r="AD63" s="307">
        <f t="shared" si="15"/>
        <v>0.22572303621740983</v>
      </c>
      <c r="AE63" s="275"/>
      <c r="AF63" s="261"/>
      <c r="AG63" s="261"/>
      <c r="AH63" s="261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</row>
    <row r="64" spans="1:44" s="113" customFormat="1">
      <c r="A64" s="116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8"/>
      <c r="P64" s="124"/>
      <c r="Q64" s="116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275">
        <f>SUM(B63:M63)</f>
        <v>4327</v>
      </c>
      <c r="AF64" s="260"/>
      <c r="AG64" s="260"/>
      <c r="AH64" s="260"/>
    </row>
    <row r="65" spans="1:44" s="124" customFormat="1">
      <c r="A65" s="120" t="s">
        <v>64</v>
      </c>
      <c r="B65" s="114">
        <f t="shared" ref="B65:M65" si="33">B17+B27+B34+B41+B44+B47+B37+B53+B40+B50+B51+B52+B56+B57+B58+B59+B60+B61+B62+B63</f>
        <v>165271</v>
      </c>
      <c r="C65" s="114">
        <f t="shared" si="33"/>
        <v>178494</v>
      </c>
      <c r="D65" s="114">
        <f t="shared" si="33"/>
        <v>194302</v>
      </c>
      <c r="E65" s="114">
        <f t="shared" si="33"/>
        <v>174924</v>
      </c>
      <c r="F65" s="114">
        <f t="shared" si="33"/>
        <v>197882</v>
      </c>
      <c r="G65" s="114">
        <f t="shared" si="33"/>
        <v>172313</v>
      </c>
      <c r="H65" s="114">
        <f t="shared" si="33"/>
        <v>153336</v>
      </c>
      <c r="I65" s="114">
        <f t="shared" si="33"/>
        <v>89186</v>
      </c>
      <c r="J65" s="114">
        <f t="shared" si="33"/>
        <v>142532</v>
      </c>
      <c r="K65" s="114">
        <f t="shared" si="33"/>
        <v>157262</v>
      </c>
      <c r="L65" s="114">
        <f t="shared" si="33"/>
        <v>151001</v>
      </c>
      <c r="M65" s="114">
        <f t="shared" si="33"/>
        <v>140448</v>
      </c>
      <c r="N65" s="114">
        <f>SUM(B65:M65)</f>
        <v>1916951</v>
      </c>
      <c r="O65" s="113"/>
      <c r="P65" s="113"/>
      <c r="Q65" s="120" t="s">
        <v>64</v>
      </c>
      <c r="R65" s="115">
        <f>B65/B$65*100</f>
        <v>100</v>
      </c>
      <c r="S65" s="115">
        <f t="shared" ref="S65:AC65" si="34">C65/C$65*100</f>
        <v>100</v>
      </c>
      <c r="T65" s="115">
        <f t="shared" si="34"/>
        <v>100</v>
      </c>
      <c r="U65" s="115">
        <f t="shared" si="34"/>
        <v>100</v>
      </c>
      <c r="V65" s="115">
        <f t="shared" si="34"/>
        <v>100</v>
      </c>
      <c r="W65" s="115">
        <f t="shared" si="34"/>
        <v>100</v>
      </c>
      <c r="X65" s="115">
        <f t="shared" si="34"/>
        <v>100</v>
      </c>
      <c r="Y65" s="115">
        <f t="shared" si="34"/>
        <v>100</v>
      </c>
      <c r="Z65" s="115">
        <f t="shared" si="34"/>
        <v>100</v>
      </c>
      <c r="AA65" s="115">
        <f t="shared" si="34"/>
        <v>100</v>
      </c>
      <c r="AB65" s="115">
        <f t="shared" si="34"/>
        <v>100</v>
      </c>
      <c r="AC65" s="115">
        <f t="shared" si="34"/>
        <v>100</v>
      </c>
      <c r="AD65" s="115">
        <f>N65/N$65*100</f>
        <v>100</v>
      </c>
      <c r="AE65" s="276"/>
      <c r="AF65" s="108"/>
      <c r="AG65" s="108"/>
      <c r="AH65" s="108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s="113" customFormat="1">
      <c r="A66" s="121" t="s">
        <v>111</v>
      </c>
      <c r="B66" s="122"/>
      <c r="C66" s="123"/>
      <c r="D66" s="122"/>
      <c r="E66" s="123"/>
      <c r="F66" s="123"/>
      <c r="G66" s="122"/>
      <c r="H66" s="123"/>
      <c r="I66" s="122"/>
      <c r="J66" s="123"/>
      <c r="K66" s="123"/>
      <c r="L66" s="124"/>
      <c r="M66" s="124"/>
      <c r="N66" s="124"/>
      <c r="O66" s="124"/>
      <c r="P66" s="11"/>
      <c r="Q66" s="121" t="s">
        <v>111</v>
      </c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277"/>
      <c r="AF66" s="108"/>
      <c r="AG66" s="108"/>
      <c r="AH66" s="108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spans="1:44" ht="15.75" customHeight="1">
      <c r="A67" s="223" t="s">
        <v>173</v>
      </c>
      <c r="B67" s="249"/>
      <c r="C67" s="249"/>
      <c r="D67" s="249"/>
      <c r="E67" s="249"/>
      <c r="F67" s="249"/>
      <c r="G67" s="249"/>
      <c r="H67" s="249"/>
      <c r="I67" s="249"/>
      <c r="J67" s="112"/>
      <c r="K67" s="112"/>
      <c r="L67" s="112"/>
      <c r="M67" s="125"/>
      <c r="N67" s="125"/>
      <c r="O67" s="113"/>
    </row>
    <row r="68" spans="1:44" ht="15.75" hidden="1" customHeight="1">
      <c r="A68" s="78" t="s">
        <v>99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6"/>
    </row>
    <row r="69" spans="1:44" ht="15.75" hidden="1" customHeight="1">
      <c r="A69" s="111" t="s">
        <v>171</v>
      </c>
      <c r="B69" s="278">
        <v>466</v>
      </c>
      <c r="C69" s="278">
        <v>584</v>
      </c>
      <c r="D69" s="278">
        <v>507</v>
      </c>
      <c r="E69" s="111">
        <v>452</v>
      </c>
      <c r="F69" s="278">
        <v>460</v>
      </c>
      <c r="G69" s="278">
        <v>506</v>
      </c>
      <c r="H69" s="278">
        <v>527</v>
      </c>
      <c r="I69" s="278">
        <v>395</v>
      </c>
      <c r="J69" s="278">
        <v>319</v>
      </c>
      <c r="K69" s="278">
        <v>342</v>
      </c>
      <c r="L69" s="278">
        <v>297</v>
      </c>
      <c r="M69" s="278">
        <v>280</v>
      </c>
      <c r="N69" s="127">
        <f t="shared" ref="N69" si="35">SUM(B69:M69)</f>
        <v>5135</v>
      </c>
    </row>
    <row r="70" spans="1:44" ht="15.75" hidden="1" customHeight="1"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</row>
    <row r="71" spans="1:44" hidden="1">
      <c r="A71" s="11" t="s">
        <v>125</v>
      </c>
      <c r="B71" s="11">
        <f t="shared" ref="B71:M71" si="36">B72-B73</f>
        <v>8153</v>
      </c>
      <c r="C71" s="11">
        <f t="shared" si="36"/>
        <v>8425</v>
      </c>
      <c r="D71" s="11">
        <f t="shared" si="36"/>
        <v>8629</v>
      </c>
      <c r="E71" s="11">
        <f t="shared" si="36"/>
        <v>8209</v>
      </c>
      <c r="F71" s="11">
        <f t="shared" si="36"/>
        <v>9007</v>
      </c>
      <c r="G71" s="11">
        <f t="shared" si="36"/>
        <v>7732</v>
      </c>
      <c r="H71" s="11">
        <f t="shared" si="36"/>
        <v>6711</v>
      </c>
      <c r="I71" s="11">
        <f t="shared" si="36"/>
        <v>3716</v>
      </c>
      <c r="J71" s="11">
        <f t="shared" si="36"/>
        <v>7814</v>
      </c>
      <c r="K71" s="11">
        <f>K72-K73</f>
        <v>8549</v>
      </c>
      <c r="L71" s="11">
        <f t="shared" si="36"/>
        <v>7723</v>
      </c>
      <c r="M71" s="11">
        <f t="shared" si="36"/>
        <v>5500</v>
      </c>
      <c r="N71" s="105">
        <f>SUM(B71:M71)</f>
        <v>90168</v>
      </c>
    </row>
    <row r="72" spans="1:44" hidden="1">
      <c r="A72" s="111" t="s">
        <v>61</v>
      </c>
      <c r="B72" s="278">
        <v>8409</v>
      </c>
      <c r="C72" s="278">
        <v>8759</v>
      </c>
      <c r="D72" s="278">
        <v>9366</v>
      </c>
      <c r="E72" s="111">
        <v>8631</v>
      </c>
      <c r="F72" s="278">
        <v>9780</v>
      </c>
      <c r="G72" s="278">
        <v>8272</v>
      </c>
      <c r="H72" s="278">
        <v>7101</v>
      </c>
      <c r="I72" s="278">
        <v>3969</v>
      </c>
      <c r="J72" s="278">
        <v>8413</v>
      </c>
      <c r="K72" s="278">
        <v>8951</v>
      </c>
      <c r="L72" s="278">
        <v>8148</v>
      </c>
      <c r="M72" s="278">
        <v>6195</v>
      </c>
      <c r="N72" s="127">
        <f t="shared" ref="N72:N73" si="37">SUM(B72:M72)</f>
        <v>95994</v>
      </c>
    </row>
    <row r="73" spans="1:44" hidden="1">
      <c r="A73" s="128" t="s">
        <v>116</v>
      </c>
      <c r="B73" s="128">
        <v>256</v>
      </c>
      <c r="C73" s="128">
        <v>334</v>
      </c>
      <c r="D73" s="128">
        <v>737</v>
      </c>
      <c r="E73" s="128">
        <v>422</v>
      </c>
      <c r="F73" s="128">
        <v>773</v>
      </c>
      <c r="G73" s="128">
        <v>540</v>
      </c>
      <c r="H73" s="128">
        <v>390</v>
      </c>
      <c r="I73" s="128">
        <v>253</v>
      </c>
      <c r="J73" s="128">
        <v>599</v>
      </c>
      <c r="K73" s="128">
        <v>402</v>
      </c>
      <c r="L73" s="128">
        <v>425</v>
      </c>
      <c r="M73" s="128">
        <v>695</v>
      </c>
      <c r="N73" s="129">
        <f t="shared" si="37"/>
        <v>5826</v>
      </c>
    </row>
    <row r="74" spans="1:44" hidden="1"/>
    <row r="75" spans="1:44" hidden="1">
      <c r="A75" s="11" t="s">
        <v>167</v>
      </c>
      <c r="B75" s="11">
        <f t="shared" ref="B75:J75" si="38">B76-B77</f>
        <v>8973</v>
      </c>
      <c r="C75" s="11">
        <f t="shared" si="38"/>
        <v>9149</v>
      </c>
      <c r="D75" s="11">
        <f t="shared" si="38"/>
        <v>9538</v>
      </c>
      <c r="E75" s="11">
        <f t="shared" si="38"/>
        <v>8352</v>
      </c>
      <c r="F75" s="11">
        <f t="shared" si="38"/>
        <v>8632</v>
      </c>
      <c r="G75" s="11">
        <f t="shared" si="38"/>
        <v>7364</v>
      </c>
      <c r="H75" s="11">
        <f t="shared" si="38"/>
        <v>6342</v>
      </c>
      <c r="I75" s="11">
        <f t="shared" si="38"/>
        <v>3494</v>
      </c>
      <c r="J75" s="11">
        <f t="shared" si="38"/>
        <v>6210</v>
      </c>
      <c r="K75" s="11">
        <f>K76-K77</f>
        <v>6857</v>
      </c>
      <c r="L75" s="11">
        <f t="shared" ref="L75:M75" si="39">L76-L77</f>
        <v>6317</v>
      </c>
      <c r="M75" s="11">
        <f t="shared" si="39"/>
        <v>5263</v>
      </c>
      <c r="N75" s="105">
        <f>SUM(B75:M75)</f>
        <v>86491</v>
      </c>
    </row>
    <row r="76" spans="1:44" hidden="1">
      <c r="A76" s="111" t="s">
        <v>44</v>
      </c>
      <c r="B76" s="278">
        <v>9183</v>
      </c>
      <c r="C76" s="278">
        <v>9394</v>
      </c>
      <c r="D76" s="278">
        <v>9907</v>
      </c>
      <c r="E76" s="111">
        <v>8661</v>
      </c>
      <c r="F76" s="278">
        <v>9040</v>
      </c>
      <c r="G76" s="278">
        <v>7868</v>
      </c>
      <c r="H76" s="278">
        <v>6640</v>
      </c>
      <c r="I76" s="278">
        <v>3680</v>
      </c>
      <c r="J76" s="278">
        <v>6657</v>
      </c>
      <c r="K76" s="278">
        <v>7390</v>
      </c>
      <c r="L76" s="278">
        <v>6791</v>
      </c>
      <c r="M76" s="278">
        <v>5739</v>
      </c>
      <c r="N76" s="127">
        <f t="shared" ref="N76:N77" si="40">SUM(B76:M76)</f>
        <v>90950</v>
      </c>
    </row>
    <row r="77" spans="1:44" hidden="1">
      <c r="A77" s="128" t="s">
        <v>158</v>
      </c>
      <c r="B77" s="343">
        <v>210</v>
      </c>
      <c r="C77" s="343">
        <v>245</v>
      </c>
      <c r="D77" s="343">
        <v>369</v>
      </c>
      <c r="E77" s="343">
        <v>309</v>
      </c>
      <c r="F77" s="343">
        <v>408</v>
      </c>
      <c r="G77" s="343">
        <v>504</v>
      </c>
      <c r="H77" s="343">
        <v>298</v>
      </c>
      <c r="I77" s="343">
        <v>186</v>
      </c>
      <c r="J77" s="343">
        <v>447</v>
      </c>
      <c r="K77" s="343">
        <v>533</v>
      </c>
      <c r="L77" s="343">
        <v>474</v>
      </c>
      <c r="M77" s="343">
        <v>476</v>
      </c>
      <c r="N77" s="129">
        <f t="shared" si="40"/>
        <v>4459</v>
      </c>
    </row>
    <row r="78" spans="1:44" hidden="1"/>
    <row r="79" spans="1:44" hidden="1">
      <c r="A79" s="128" t="s">
        <v>157</v>
      </c>
      <c r="B79" s="99"/>
      <c r="C79" s="99"/>
      <c r="D79" s="99"/>
      <c r="E79" s="99"/>
      <c r="F79" s="99"/>
      <c r="G79" s="99"/>
      <c r="H79" s="99"/>
    </row>
    <row r="80" spans="1:44" hidden="1">
      <c r="A80" s="111" t="s">
        <v>127</v>
      </c>
    </row>
    <row r="81" spans="1:1" hidden="1">
      <c r="A81" s="111" t="s">
        <v>127</v>
      </c>
    </row>
  </sheetData>
  <mergeCells count="4">
    <mergeCell ref="Q11:X11"/>
    <mergeCell ref="A12:G12"/>
    <mergeCell ref="Q12:X12"/>
    <mergeCell ref="A14:F14"/>
  </mergeCells>
  <pageMargins left="0.70866141732283472" right="0.70866141732283472" top="0.27559055118110237" bottom="0.43307086614173229" header="0.15748031496062992" footer="0.19685039370078741"/>
  <pageSetup paperSize="9" scale="68" orientation="landscape" r:id="rId1"/>
  <headerFooter>
    <oddFooter>&amp;L&amp;"Trebuchet MS,Grassetto"&amp;14ANFIA - Studi e statistiche</oddFooter>
  </headerFooter>
  <colBreaks count="1" manualBreakCount="1">
    <brk id="16" max="1048575" man="1"/>
  </colBreaks>
  <ignoredErrors>
    <ignoredError sqref="AE17 AE9:AE16 AE65:AE1048576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6:K55"/>
  <sheetViews>
    <sheetView showGridLines="0" zoomScaleNormal="100" workbookViewId="0"/>
  </sheetViews>
  <sheetFormatPr defaultColWidth="9.28515625" defaultRowHeight="16.5"/>
  <cols>
    <col min="1" max="1" width="27" style="135" customWidth="1"/>
    <col min="2" max="2" width="11.7109375" style="135" customWidth="1"/>
    <col min="3" max="3" width="5.7109375" style="135" bestFit="1" customWidth="1"/>
    <col min="4" max="4" width="11.7109375" style="135" customWidth="1"/>
    <col min="5" max="5" width="5.7109375" style="135" bestFit="1" customWidth="1"/>
    <col min="6" max="6" width="8" style="135" bestFit="1" customWidth="1"/>
    <col min="7" max="7" width="11.7109375" style="135" customWidth="1"/>
    <col min="8" max="8" width="5.7109375" style="135" customWidth="1"/>
    <col min="9" max="9" width="11.7109375" style="135" customWidth="1"/>
    <col min="10" max="10" width="5.7109375" style="135" customWidth="1"/>
    <col min="11" max="11" width="8" style="135" customWidth="1"/>
    <col min="12" max="12" width="9.28515625" style="135" customWidth="1"/>
    <col min="13" max="16384" width="9.28515625" style="135"/>
  </cols>
  <sheetData>
    <row r="6" spans="1:11" s="130" customFormat="1" ht="12"/>
    <row r="7" spans="1:11" s="132" customFormat="1" ht="18">
      <c r="A7" s="147" t="s">
        <v>132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</row>
    <row r="8" spans="1:11" s="132" customFormat="1" ht="18">
      <c r="A8" s="184" t="s">
        <v>133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</row>
    <row r="10" spans="1:11">
      <c r="A10" s="189" t="s">
        <v>134</v>
      </c>
      <c r="B10" s="134"/>
      <c r="C10" s="134"/>
      <c r="G10" s="134"/>
      <c r="H10" s="134"/>
    </row>
    <row r="11" spans="1:11">
      <c r="A11" s="136"/>
      <c r="B11" s="136"/>
      <c r="C11" s="136"/>
      <c r="G11" s="136"/>
      <c r="H11" s="136"/>
    </row>
    <row r="12" spans="1:11">
      <c r="A12" s="137"/>
      <c r="B12" s="394" t="str">
        <f>'032022'!B14:E14</f>
        <v>MARZO</v>
      </c>
      <c r="C12" s="395"/>
      <c r="D12" s="395"/>
      <c r="E12" s="396"/>
      <c r="F12" s="149" t="s">
        <v>66</v>
      </c>
      <c r="G12" s="394" t="str">
        <f>'032022'!G14:J14</f>
        <v>GENNAIO/MARZO</v>
      </c>
      <c r="H12" s="395"/>
      <c r="I12" s="395"/>
      <c r="J12" s="396"/>
      <c r="K12" s="149" t="s">
        <v>66</v>
      </c>
    </row>
    <row r="13" spans="1:11">
      <c r="A13" s="137"/>
      <c r="B13" s="397" t="str">
        <f>'032022'!B15:E15</f>
        <v>MARCH</v>
      </c>
      <c r="C13" s="386"/>
      <c r="D13" s="386"/>
      <c r="E13" s="387"/>
      <c r="F13" s="150" t="s">
        <v>75</v>
      </c>
      <c r="G13" s="397" t="str">
        <f>'032022'!G15:J15</f>
        <v>JANUARY/MARCH</v>
      </c>
      <c r="H13" s="386"/>
      <c r="I13" s="386"/>
      <c r="J13" s="387"/>
      <c r="K13" s="150" t="s">
        <v>75</v>
      </c>
    </row>
    <row r="14" spans="1:11">
      <c r="A14" s="190" t="s">
        <v>136</v>
      </c>
      <c r="B14" s="151">
        <f>'032022'!B16</f>
        <v>2022</v>
      </c>
      <c r="C14" s="216" t="s">
        <v>69</v>
      </c>
      <c r="D14" s="151">
        <f>'032022'!D16</f>
        <v>2021</v>
      </c>
      <c r="E14" s="216" t="s">
        <v>69</v>
      </c>
      <c r="F14" s="152" t="str">
        <f>'032022'!F16</f>
        <v>22/21</v>
      </c>
      <c r="G14" s="151">
        <f>'032022'!G16</f>
        <v>2022</v>
      </c>
      <c r="H14" s="216" t="s">
        <v>69</v>
      </c>
      <c r="I14" s="151">
        <f>'032022'!I16</f>
        <v>2021</v>
      </c>
      <c r="J14" s="216" t="s">
        <v>69</v>
      </c>
      <c r="K14" s="152" t="str">
        <f>'032022'!K16</f>
        <v>22/21</v>
      </c>
    </row>
    <row r="15" spans="1:11">
      <c r="A15" s="369" t="s">
        <v>143</v>
      </c>
      <c r="B15" s="205">
        <v>96914</v>
      </c>
      <c r="C15" s="206">
        <f t="shared" ref="C15:C48" si="0">B15/B$50*100</f>
        <v>21.496031904464054</v>
      </c>
      <c r="D15" s="375">
        <v>77392</v>
      </c>
      <c r="E15" s="376">
        <f t="shared" ref="E15:E48" si="1">D15/D$50*100</f>
        <v>23.326370867354473</v>
      </c>
      <c r="F15" s="376">
        <f t="shared" ref="F15:F48" si="2">(B15-D15)/D15*100</f>
        <v>25.224829439735373</v>
      </c>
      <c r="G15" s="378">
        <v>261299</v>
      </c>
      <c r="H15" s="206">
        <f t="shared" ref="H15:H48" si="3">G15/G$50*100</f>
        <v>21.667679708509301</v>
      </c>
      <c r="I15" s="375">
        <v>211961</v>
      </c>
      <c r="J15" s="206">
        <f t="shared" ref="J15:J48" si="4">I15/I$50*100</f>
        <v>23.707454346364763</v>
      </c>
      <c r="K15" s="206">
        <f t="shared" ref="K15:K48" si="5">(G15-I15)/I15*100</f>
        <v>23.276923584999125</v>
      </c>
    </row>
    <row r="16" spans="1:11">
      <c r="A16" s="194" t="s">
        <v>62</v>
      </c>
      <c r="B16" s="195">
        <v>34360</v>
      </c>
      <c r="C16" s="196">
        <f t="shared" si="0"/>
        <v>7.6212276475781087</v>
      </c>
      <c r="D16" s="199">
        <v>19258</v>
      </c>
      <c r="E16" s="196">
        <f t="shared" si="1"/>
        <v>5.8044662260118933</v>
      </c>
      <c r="F16" s="196">
        <f t="shared" si="2"/>
        <v>78.419358188804651</v>
      </c>
      <c r="G16" s="195">
        <v>89978</v>
      </c>
      <c r="H16" s="196">
        <f t="shared" si="3"/>
        <v>7.4612397476157586</v>
      </c>
      <c r="I16" s="197">
        <v>52697</v>
      </c>
      <c r="J16" s="140">
        <f t="shared" si="4"/>
        <v>5.8940641046720108</v>
      </c>
      <c r="K16" s="140">
        <f t="shared" si="5"/>
        <v>70.745962768279028</v>
      </c>
    </row>
    <row r="17" spans="1:11">
      <c r="A17" s="194" t="s">
        <v>45</v>
      </c>
      <c r="B17" s="195">
        <v>28913</v>
      </c>
      <c r="C17" s="196">
        <f t="shared" si="0"/>
        <v>6.4130545685222886</v>
      </c>
      <c r="D17" s="199">
        <v>20572</v>
      </c>
      <c r="E17" s="196">
        <f t="shared" si="1"/>
        <v>6.2005129920820785</v>
      </c>
      <c r="F17" s="196">
        <f t="shared" si="2"/>
        <v>40.545401516624544</v>
      </c>
      <c r="G17" s="195">
        <v>75762</v>
      </c>
      <c r="H17" s="196">
        <f t="shared" si="3"/>
        <v>6.28240731910984</v>
      </c>
      <c r="I17" s="197">
        <v>56067</v>
      </c>
      <c r="J17" s="196">
        <f t="shared" si="4"/>
        <v>6.2709925072897059</v>
      </c>
      <c r="K17" s="196">
        <f t="shared" si="5"/>
        <v>35.127615174701695</v>
      </c>
    </row>
    <row r="18" spans="1:11">
      <c r="A18" s="194" t="s">
        <v>51</v>
      </c>
      <c r="B18" s="195">
        <v>22251</v>
      </c>
      <c r="C18" s="196">
        <f t="shared" si="0"/>
        <v>4.9353881369691646</v>
      </c>
      <c r="D18" s="197">
        <v>17161</v>
      </c>
      <c r="E18" s="196">
        <f t="shared" si="1"/>
        <v>5.1724189897492012</v>
      </c>
      <c r="F18" s="196">
        <f t="shared" si="2"/>
        <v>29.660276207680202</v>
      </c>
      <c r="G18" s="195">
        <v>60422</v>
      </c>
      <c r="H18" s="196">
        <f t="shared" si="3"/>
        <v>5.0103695128858092</v>
      </c>
      <c r="I18" s="197">
        <v>44944</v>
      </c>
      <c r="J18" s="196">
        <f t="shared" si="4"/>
        <v>5.0269050822699368</v>
      </c>
      <c r="K18" s="196">
        <f t="shared" si="5"/>
        <v>34.438412246351014</v>
      </c>
    </row>
    <row r="19" spans="1:11">
      <c r="A19" s="194" t="s">
        <v>42</v>
      </c>
      <c r="B19" s="195">
        <v>21312</v>
      </c>
      <c r="C19" s="196">
        <f t="shared" si="0"/>
        <v>4.7271130275082847</v>
      </c>
      <c r="D19" s="197">
        <v>11639</v>
      </c>
      <c r="E19" s="140">
        <f t="shared" si="1"/>
        <v>3.5080580748028058</v>
      </c>
      <c r="F19" s="140">
        <f t="shared" si="2"/>
        <v>83.108514477188763</v>
      </c>
      <c r="G19" s="195">
        <v>57517</v>
      </c>
      <c r="H19" s="196">
        <f t="shared" si="3"/>
        <v>4.7694783898688069</v>
      </c>
      <c r="I19" s="197">
        <v>31162</v>
      </c>
      <c r="J19" s="196">
        <f t="shared" si="4"/>
        <v>3.4854133182114584</v>
      </c>
      <c r="K19" s="196">
        <f t="shared" si="5"/>
        <v>84.574160836916761</v>
      </c>
    </row>
    <row r="20" spans="1:11">
      <c r="A20" s="138" t="s">
        <v>54</v>
      </c>
      <c r="B20" s="139">
        <v>21286</v>
      </c>
      <c r="C20" s="140">
        <f t="shared" si="0"/>
        <v>4.7213460915700702</v>
      </c>
      <c r="D20" s="141">
        <v>16810</v>
      </c>
      <c r="E20" s="196">
        <f t="shared" si="1"/>
        <v>5.066625675524973</v>
      </c>
      <c r="F20" s="196">
        <f t="shared" si="2"/>
        <v>26.627007733491968</v>
      </c>
      <c r="G20" s="195">
        <v>56432</v>
      </c>
      <c r="H20" s="196">
        <f t="shared" si="3"/>
        <v>4.6795070065733011</v>
      </c>
      <c r="I20" s="141">
        <v>45391</v>
      </c>
      <c r="J20" s="196">
        <f t="shared" si="4"/>
        <v>5.0769012235073578</v>
      </c>
      <c r="K20" s="196">
        <f t="shared" si="5"/>
        <v>24.324205238924016</v>
      </c>
    </row>
    <row r="21" spans="1:11">
      <c r="A21" s="194" t="s">
        <v>56</v>
      </c>
      <c r="B21" s="195">
        <v>20715</v>
      </c>
      <c r="C21" s="196">
        <f t="shared" si="0"/>
        <v>4.5946953061577567</v>
      </c>
      <c r="D21" s="197">
        <v>14736</v>
      </c>
      <c r="E21" s="196">
        <f t="shared" si="1"/>
        <v>4.441510764695777</v>
      </c>
      <c r="F21" s="196">
        <f t="shared" si="2"/>
        <v>40.574104234527688</v>
      </c>
      <c r="G21" s="195">
        <v>55406</v>
      </c>
      <c r="H21" s="196">
        <f t="shared" si="3"/>
        <v>4.594428076378656</v>
      </c>
      <c r="I21" s="197">
        <v>39591</v>
      </c>
      <c r="J21" s="196">
        <f t="shared" si="4"/>
        <v>4.4281817175184468</v>
      </c>
      <c r="K21" s="196">
        <f t="shared" si="5"/>
        <v>39.945947311257605</v>
      </c>
    </row>
    <row r="22" spans="1:11">
      <c r="A22" s="194" t="s">
        <v>55</v>
      </c>
      <c r="B22" s="195">
        <v>19715</v>
      </c>
      <c r="C22" s="196">
        <f t="shared" si="0"/>
        <v>4.3728900777649136</v>
      </c>
      <c r="D22" s="197">
        <v>13277</v>
      </c>
      <c r="E22" s="196">
        <f t="shared" si="1"/>
        <v>4.0017602078492009</v>
      </c>
      <c r="F22" s="196">
        <f t="shared" si="2"/>
        <v>48.489869699480302</v>
      </c>
      <c r="G22" s="139">
        <v>52080</v>
      </c>
      <c r="H22" s="140">
        <f t="shared" si="3"/>
        <v>4.3186263981843194</v>
      </c>
      <c r="I22" s="141">
        <v>35371</v>
      </c>
      <c r="J22" s="196">
        <f t="shared" si="4"/>
        <v>3.9561823528161697</v>
      </c>
      <c r="K22" s="196">
        <f t="shared" si="5"/>
        <v>47.239263803680984</v>
      </c>
    </row>
    <row r="23" spans="1:11">
      <c r="A23" s="194" t="s">
        <v>43</v>
      </c>
      <c r="B23" s="195">
        <v>18157</v>
      </c>
      <c r="C23" s="196">
        <f t="shared" si="0"/>
        <v>4.0273175319288628</v>
      </c>
      <c r="D23" s="197">
        <v>11364</v>
      </c>
      <c r="E23" s="196">
        <f t="shared" si="1"/>
        <v>3.4251715750544789</v>
      </c>
      <c r="F23" s="196">
        <f t="shared" si="2"/>
        <v>59.776487152411114</v>
      </c>
      <c r="G23" s="195">
        <v>49890</v>
      </c>
      <c r="H23" s="196">
        <f t="shared" si="3"/>
        <v>4.137025172915048</v>
      </c>
      <c r="I23" s="199">
        <v>30561</v>
      </c>
      <c r="J23" s="196">
        <f t="shared" si="4"/>
        <v>3.4181925556081247</v>
      </c>
      <c r="K23" s="196">
        <f t="shared" si="5"/>
        <v>63.247275939923433</v>
      </c>
    </row>
    <row r="24" spans="1:11">
      <c r="A24" s="194" t="s">
        <v>149</v>
      </c>
      <c r="B24" s="195">
        <v>17742</v>
      </c>
      <c r="C24" s="196">
        <f t="shared" si="0"/>
        <v>3.9352683621458322</v>
      </c>
      <c r="D24" s="241">
        <v>15438</v>
      </c>
      <c r="E24" s="196">
        <f t="shared" si="1"/>
        <v>4.6530973931442317</v>
      </c>
      <c r="F24" s="196">
        <f t="shared" si="2"/>
        <v>14.924212980956083</v>
      </c>
      <c r="G24" s="195">
        <v>48289</v>
      </c>
      <c r="H24" s="196">
        <f t="shared" si="3"/>
        <v>4.0042655557204796</v>
      </c>
      <c r="I24" s="241">
        <v>42283</v>
      </c>
      <c r="J24" s="196">
        <f t="shared" si="4"/>
        <v>4.7292770468498517</v>
      </c>
      <c r="K24" s="196">
        <f t="shared" si="5"/>
        <v>14.204290140245487</v>
      </c>
    </row>
    <row r="25" spans="1:11">
      <c r="A25" s="138" t="s">
        <v>44</v>
      </c>
      <c r="B25" s="142">
        <v>18084</v>
      </c>
      <c r="C25" s="140">
        <f t="shared" si="0"/>
        <v>4.011125750256185</v>
      </c>
      <c r="D25" s="377">
        <v>13961</v>
      </c>
      <c r="E25" s="196">
        <f t="shared" si="1"/>
        <v>4.207921538132311</v>
      </c>
      <c r="F25" s="196">
        <f t="shared" si="2"/>
        <v>29.532268462144547</v>
      </c>
      <c r="G25" s="139">
        <v>47999</v>
      </c>
      <c r="H25" s="140">
        <f t="shared" si="3"/>
        <v>3.9802179048857362</v>
      </c>
      <c r="I25" s="377">
        <v>37658</v>
      </c>
      <c r="J25" s="196">
        <f t="shared" si="4"/>
        <v>4.2119791649190388</v>
      </c>
      <c r="K25" s="196">
        <f t="shared" si="5"/>
        <v>27.460300600138083</v>
      </c>
    </row>
    <row r="26" spans="1:11">
      <c r="A26" s="194" t="s">
        <v>61</v>
      </c>
      <c r="B26" s="198">
        <v>16893</v>
      </c>
      <c r="C26" s="196">
        <f t="shared" si="0"/>
        <v>3.7469557232403083</v>
      </c>
      <c r="D26" s="197">
        <v>13985</v>
      </c>
      <c r="E26" s="196">
        <f t="shared" si="1"/>
        <v>4.2151552690194372</v>
      </c>
      <c r="F26" s="196">
        <f t="shared" si="2"/>
        <v>20.793707543796923</v>
      </c>
      <c r="G26" s="195">
        <v>44930</v>
      </c>
      <c r="H26" s="196">
        <f t="shared" si="3"/>
        <v>3.7257274207070172</v>
      </c>
      <c r="I26" s="197">
        <v>37482</v>
      </c>
      <c r="J26" s="196">
        <f t="shared" si="4"/>
        <v>4.1922938833579959</v>
      </c>
      <c r="K26" s="196">
        <f t="shared" si="5"/>
        <v>19.870871351582093</v>
      </c>
    </row>
    <row r="27" spans="1:11">
      <c r="A27" s="194" t="s">
        <v>41</v>
      </c>
      <c r="B27" s="195">
        <v>11774</v>
      </c>
      <c r="C27" s="196">
        <f t="shared" si="0"/>
        <v>2.6115347590973412</v>
      </c>
      <c r="D27" s="197">
        <v>9414</v>
      </c>
      <c r="E27" s="196">
        <f t="shared" si="1"/>
        <v>2.837430940475437</v>
      </c>
      <c r="F27" s="196">
        <f t="shared" si="2"/>
        <v>25.069046101550878</v>
      </c>
      <c r="G27" s="139">
        <v>31896</v>
      </c>
      <c r="H27" s="140">
        <f t="shared" si="3"/>
        <v>2.6449099000861569</v>
      </c>
      <c r="I27" s="141">
        <v>25427</v>
      </c>
      <c r="J27" s="140">
        <f t="shared" si="4"/>
        <v>2.8439639446172498</v>
      </c>
      <c r="K27" s="140">
        <f t="shared" si="5"/>
        <v>25.441459865497308</v>
      </c>
    </row>
    <row r="28" spans="1:11">
      <c r="A28" s="194" t="s">
        <v>59</v>
      </c>
      <c r="B28" s="195">
        <v>11478</v>
      </c>
      <c r="C28" s="196">
        <f t="shared" si="0"/>
        <v>2.54588041149306</v>
      </c>
      <c r="D28" s="197">
        <v>8962</v>
      </c>
      <c r="E28" s="196">
        <f t="shared" si="1"/>
        <v>2.7011956754345512</v>
      </c>
      <c r="F28" s="196">
        <f t="shared" si="2"/>
        <v>28.074090604775719</v>
      </c>
      <c r="G28" s="195">
        <v>30765</v>
      </c>
      <c r="H28" s="196">
        <f t="shared" si="3"/>
        <v>2.5511240618306563</v>
      </c>
      <c r="I28" s="199">
        <v>24477</v>
      </c>
      <c r="J28" s="196">
        <f t="shared" si="4"/>
        <v>2.7377081634638936</v>
      </c>
      <c r="K28" s="196">
        <f t="shared" si="5"/>
        <v>25.689422723372964</v>
      </c>
    </row>
    <row r="29" spans="1:11">
      <c r="A29" s="194" t="s">
        <v>53</v>
      </c>
      <c r="B29" s="195">
        <v>10786</v>
      </c>
      <c r="C29" s="196">
        <f t="shared" si="0"/>
        <v>2.3923911934452118</v>
      </c>
      <c r="D29" s="197">
        <v>11173</v>
      </c>
      <c r="E29" s="196">
        <f t="shared" si="1"/>
        <v>3.3676031334110954</v>
      </c>
      <c r="F29" s="196">
        <f t="shared" si="2"/>
        <v>-3.463707151167994</v>
      </c>
      <c r="G29" s="195">
        <v>29313</v>
      </c>
      <c r="H29" s="196">
        <f t="shared" si="3"/>
        <v>2.4307199617891122</v>
      </c>
      <c r="I29" s="197">
        <v>28840</v>
      </c>
      <c r="J29" s="196">
        <f t="shared" si="4"/>
        <v>3.2257018194345175</v>
      </c>
      <c r="K29" s="196">
        <f t="shared" si="5"/>
        <v>1.6400832177531206</v>
      </c>
    </row>
    <row r="30" spans="1:11">
      <c r="A30" s="194" t="s">
        <v>175</v>
      </c>
      <c r="B30" s="195">
        <v>10776</v>
      </c>
      <c r="C30" s="196">
        <f t="shared" si="0"/>
        <v>2.3901731411612834</v>
      </c>
      <c r="D30" s="199">
        <v>3516</v>
      </c>
      <c r="E30" s="196">
        <f t="shared" si="1"/>
        <v>1.0597415749640575</v>
      </c>
      <c r="F30" s="196">
        <f t="shared" si="2"/>
        <v>206.48464163822524</v>
      </c>
      <c r="G30" s="195">
        <v>29119</v>
      </c>
      <c r="H30" s="196">
        <f t="shared" si="3"/>
        <v>2.4146329126100077</v>
      </c>
      <c r="I30" s="199">
        <v>9363</v>
      </c>
      <c r="J30" s="196">
        <f t="shared" si="4"/>
        <v>1.047234609409341</v>
      </c>
      <c r="K30" s="196">
        <f t="shared" si="5"/>
        <v>211.0007476236249</v>
      </c>
    </row>
    <row r="31" spans="1:11">
      <c r="A31" s="194" t="s">
        <v>95</v>
      </c>
      <c r="B31" s="195">
        <v>7827</v>
      </c>
      <c r="C31" s="196">
        <f t="shared" si="0"/>
        <v>1.7360695226307874</v>
      </c>
      <c r="D31" s="197">
        <v>5563</v>
      </c>
      <c r="E31" s="196">
        <f t="shared" si="1"/>
        <v>1.6767185385452366</v>
      </c>
      <c r="F31" s="196">
        <f t="shared" si="2"/>
        <v>40.697465396368862</v>
      </c>
      <c r="G31" s="142">
        <v>21220</v>
      </c>
      <c r="H31" s="140">
        <f t="shared" si="3"/>
        <v>1.7596246576319368</v>
      </c>
      <c r="I31" s="141">
        <v>14700</v>
      </c>
      <c r="J31" s="140">
        <f t="shared" si="4"/>
        <v>1.6441684031098271</v>
      </c>
      <c r="K31" s="140">
        <f t="shared" si="5"/>
        <v>44.353741496598644</v>
      </c>
    </row>
    <row r="32" spans="1:11">
      <c r="A32" s="194" t="s">
        <v>47</v>
      </c>
      <c r="B32" s="195">
        <v>6957</v>
      </c>
      <c r="C32" s="196">
        <f t="shared" si="0"/>
        <v>1.5430989739290135</v>
      </c>
      <c r="D32" s="197">
        <v>6416</v>
      </c>
      <c r="E32" s="196">
        <f t="shared" si="1"/>
        <v>1.9338173904918636</v>
      </c>
      <c r="F32" s="196">
        <f t="shared" si="2"/>
        <v>8.4320448877805489</v>
      </c>
      <c r="G32" s="195">
        <v>18565</v>
      </c>
      <c r="H32" s="196">
        <f t="shared" si="3"/>
        <v>1.5394642680931623</v>
      </c>
      <c r="I32" s="197">
        <v>16412</v>
      </c>
      <c r="J32" s="196">
        <f t="shared" si="4"/>
        <v>1.8356525055672437</v>
      </c>
      <c r="K32" s="196">
        <f t="shared" si="5"/>
        <v>13.118449914696564</v>
      </c>
    </row>
    <row r="33" spans="1:11">
      <c r="A33" s="194" t="s">
        <v>60</v>
      </c>
      <c r="B33" s="198">
        <v>5903</v>
      </c>
      <c r="C33" s="196">
        <f t="shared" si="0"/>
        <v>1.3093162632029562</v>
      </c>
      <c r="D33" s="197">
        <v>5159</v>
      </c>
      <c r="E33" s="196">
        <f t="shared" si="1"/>
        <v>1.5549507352786041</v>
      </c>
      <c r="F33" s="196">
        <f t="shared" si="2"/>
        <v>14.421399496026362</v>
      </c>
      <c r="G33" s="195">
        <v>16204</v>
      </c>
      <c r="H33" s="196">
        <f t="shared" si="3"/>
        <v>1.3436832211247833</v>
      </c>
      <c r="I33" s="197">
        <v>14466</v>
      </c>
      <c r="J33" s="196">
        <f t="shared" si="4"/>
        <v>1.6179959264888952</v>
      </c>
      <c r="K33" s="196">
        <f t="shared" si="5"/>
        <v>12.01437854278999</v>
      </c>
    </row>
    <row r="34" spans="1:11">
      <c r="A34" s="138" t="s">
        <v>48</v>
      </c>
      <c r="B34" s="139">
        <v>5844</v>
      </c>
      <c r="C34" s="246">
        <f t="shared" si="0"/>
        <v>1.2962297547277786</v>
      </c>
      <c r="D34" s="141">
        <v>3249</v>
      </c>
      <c r="E34" s="196">
        <f t="shared" si="1"/>
        <v>0.97926631884477311</v>
      </c>
      <c r="F34" s="196">
        <f t="shared" si="2"/>
        <v>79.870729455216988</v>
      </c>
      <c r="G34" s="195">
        <v>15025</v>
      </c>
      <c r="H34" s="196">
        <f t="shared" si="3"/>
        <v>1.2459170820414631</v>
      </c>
      <c r="I34" s="197">
        <v>8683</v>
      </c>
      <c r="J34" s="196">
        <f t="shared" si="4"/>
        <v>0.97117783974167549</v>
      </c>
      <c r="K34" s="196">
        <f t="shared" si="5"/>
        <v>73.03927214096511</v>
      </c>
    </row>
    <row r="35" spans="1:11">
      <c r="A35" s="194" t="s">
        <v>49</v>
      </c>
      <c r="B35" s="195">
        <v>5214</v>
      </c>
      <c r="C35" s="196">
        <f t="shared" si="0"/>
        <v>1.1564924608402869</v>
      </c>
      <c r="D35" s="197">
        <v>5444</v>
      </c>
      <c r="E35" s="140">
        <f t="shared" si="1"/>
        <v>1.6408512895632332</v>
      </c>
      <c r="F35" s="140">
        <f t="shared" si="2"/>
        <v>-4.224834680382072</v>
      </c>
      <c r="G35" s="195">
        <v>14126</v>
      </c>
      <c r="H35" s="196">
        <f t="shared" si="3"/>
        <v>1.1713693644537577</v>
      </c>
      <c r="I35" s="197">
        <v>14020</v>
      </c>
      <c r="J35" s="140">
        <f t="shared" si="4"/>
        <v>1.5681116334421616</v>
      </c>
      <c r="K35" s="140">
        <f t="shared" si="5"/>
        <v>0.75606276747503565</v>
      </c>
    </row>
    <row r="36" spans="1:11">
      <c r="A36" s="194" t="s">
        <v>107</v>
      </c>
      <c r="B36" s="195">
        <v>4916</v>
      </c>
      <c r="C36" s="196">
        <f t="shared" si="0"/>
        <v>1.0903945027792195</v>
      </c>
      <c r="D36" s="197">
        <v>2515</v>
      </c>
      <c r="E36" s="196">
        <f t="shared" si="1"/>
        <v>0.75803471588014915</v>
      </c>
      <c r="F36" s="196">
        <f t="shared" si="2"/>
        <v>95.467196819085487</v>
      </c>
      <c r="G36" s="195">
        <v>12882</v>
      </c>
      <c r="H36" s="196">
        <f t="shared" si="3"/>
        <v>1.0682132346660984</v>
      </c>
      <c r="I36" s="199">
        <v>6704</v>
      </c>
      <c r="J36" s="196">
        <f t="shared" si="4"/>
        <v>0.74983027037063144</v>
      </c>
      <c r="K36" s="196">
        <f t="shared" si="5"/>
        <v>92.153937947494029</v>
      </c>
    </row>
    <row r="37" spans="1:11">
      <c r="A37" s="138" t="s">
        <v>57</v>
      </c>
      <c r="B37" s="139">
        <v>3962</v>
      </c>
      <c r="C37" s="140">
        <f t="shared" si="0"/>
        <v>0.87879231489244658</v>
      </c>
      <c r="D37" s="141">
        <v>2121</v>
      </c>
      <c r="E37" s="196">
        <f t="shared" si="1"/>
        <v>0.63928096714981952</v>
      </c>
      <c r="F37" s="196">
        <f t="shared" si="2"/>
        <v>86.798679867986792</v>
      </c>
      <c r="G37" s="139">
        <v>10900</v>
      </c>
      <c r="H37" s="140">
        <f t="shared" si="3"/>
        <v>0.90385997965071208</v>
      </c>
      <c r="I37" s="143">
        <v>5777</v>
      </c>
      <c r="J37" s="196">
        <f t="shared" si="4"/>
        <v>0.64614699760309324</v>
      </c>
      <c r="K37" s="196">
        <f t="shared" si="5"/>
        <v>88.679245283018872</v>
      </c>
    </row>
    <row r="38" spans="1:11">
      <c r="A38" s="194" t="s">
        <v>63</v>
      </c>
      <c r="B38" s="195">
        <v>3331</v>
      </c>
      <c r="C38" s="196">
        <f t="shared" si="0"/>
        <v>0.73883321577656225</v>
      </c>
      <c r="D38" s="199">
        <v>2904</v>
      </c>
      <c r="E38" s="196">
        <f t="shared" si="1"/>
        <v>0.87528143734232722</v>
      </c>
      <c r="F38" s="196">
        <f t="shared" si="2"/>
        <v>14.703856749311296</v>
      </c>
      <c r="G38" s="195">
        <v>8918</v>
      </c>
      <c r="H38" s="196">
        <f t="shared" si="3"/>
        <v>0.73950672463532563</v>
      </c>
      <c r="I38" s="197">
        <v>7561</v>
      </c>
      <c r="J38" s="196">
        <f t="shared" si="4"/>
        <v>0.84568416979002736</v>
      </c>
      <c r="K38" s="196">
        <f t="shared" si="5"/>
        <v>17.947361460124323</v>
      </c>
    </row>
    <row r="39" spans="1:11">
      <c r="A39" s="138" t="s">
        <v>58</v>
      </c>
      <c r="B39" s="139">
        <v>3044</v>
      </c>
      <c r="C39" s="140">
        <f t="shared" si="0"/>
        <v>0.67517511522781615</v>
      </c>
      <c r="D39" s="141">
        <v>1057</v>
      </c>
      <c r="E39" s="246">
        <f t="shared" si="1"/>
        <v>0.31858556448720382</v>
      </c>
      <c r="F39" s="246">
        <f t="shared" si="2"/>
        <v>187.98486281929991</v>
      </c>
      <c r="G39" s="195">
        <v>7658</v>
      </c>
      <c r="H39" s="196">
        <f t="shared" si="3"/>
        <v>0.63502382790505985</v>
      </c>
      <c r="I39" s="197">
        <v>2912</v>
      </c>
      <c r="J39" s="196">
        <f t="shared" si="4"/>
        <v>0.32570193128270863</v>
      </c>
      <c r="K39" s="196">
        <f t="shared" si="5"/>
        <v>162.98076923076923</v>
      </c>
    </row>
    <row r="40" spans="1:11">
      <c r="A40" s="138" t="s">
        <v>108</v>
      </c>
      <c r="B40" s="139">
        <v>2782</v>
      </c>
      <c r="C40" s="140">
        <f t="shared" si="0"/>
        <v>0.61706214538889115</v>
      </c>
      <c r="D40" s="143">
        <v>1661</v>
      </c>
      <c r="E40" s="196">
        <f t="shared" si="1"/>
        <v>0.50063445847989174</v>
      </c>
      <c r="F40" s="196">
        <f t="shared" si="2"/>
        <v>67.489464178205907</v>
      </c>
      <c r="G40" s="195">
        <v>7198</v>
      </c>
      <c r="H40" s="196">
        <f t="shared" si="3"/>
        <v>0.59687927830512155</v>
      </c>
      <c r="I40" s="197">
        <v>4126</v>
      </c>
      <c r="J40" s="140">
        <f t="shared" si="4"/>
        <v>0.46148563477762899</v>
      </c>
      <c r="K40" s="140">
        <f t="shared" si="5"/>
        <v>74.454677653902081</v>
      </c>
    </row>
    <row r="41" spans="1:11">
      <c r="A41" s="194" t="s">
        <v>50</v>
      </c>
      <c r="B41" s="195">
        <v>2033</v>
      </c>
      <c r="C41" s="196">
        <f t="shared" si="0"/>
        <v>0.45093002932265114</v>
      </c>
      <c r="D41" s="197">
        <v>1185</v>
      </c>
      <c r="E41" s="196">
        <f t="shared" si="1"/>
        <v>0.35716546255187942</v>
      </c>
      <c r="F41" s="196">
        <f t="shared" si="2"/>
        <v>71.561181434599149</v>
      </c>
      <c r="G41" s="195">
        <v>5441</v>
      </c>
      <c r="H41" s="196">
        <f t="shared" si="3"/>
        <v>0.45118368342013981</v>
      </c>
      <c r="I41" s="197">
        <v>3245</v>
      </c>
      <c r="J41" s="140">
        <f t="shared" si="4"/>
        <v>0.36294737878172711</v>
      </c>
      <c r="K41" s="140">
        <f t="shared" si="5"/>
        <v>67.673343605547004</v>
      </c>
    </row>
    <row r="42" spans="1:11">
      <c r="A42" s="194" t="s">
        <v>46</v>
      </c>
      <c r="B42" s="195">
        <v>1703</v>
      </c>
      <c r="C42" s="196">
        <f t="shared" si="0"/>
        <v>0.37773430395301277</v>
      </c>
      <c r="D42" s="197">
        <v>1247</v>
      </c>
      <c r="E42" s="140">
        <f t="shared" si="1"/>
        <v>0.37585260067695664</v>
      </c>
      <c r="F42" s="140">
        <f t="shared" si="2"/>
        <v>36.56776263031275</v>
      </c>
      <c r="G42" s="198">
        <v>4452</v>
      </c>
      <c r="H42" s="196">
        <f t="shared" si="3"/>
        <v>0.36917290178027246</v>
      </c>
      <c r="I42" s="197">
        <v>3464</v>
      </c>
      <c r="J42" s="196">
        <f t="shared" si="4"/>
        <v>0.38744213254234294</v>
      </c>
      <c r="K42" s="196">
        <f t="shared" si="5"/>
        <v>28.52193995381062</v>
      </c>
    </row>
    <row r="43" spans="1:11">
      <c r="A43" s="370" t="s">
        <v>52</v>
      </c>
      <c r="B43" s="195">
        <v>1551</v>
      </c>
      <c r="C43" s="196">
        <f t="shared" si="0"/>
        <v>0.34401990923730053</v>
      </c>
      <c r="D43" s="197">
        <v>1595</v>
      </c>
      <c r="E43" s="196">
        <f t="shared" si="1"/>
        <v>0.48074169854029336</v>
      </c>
      <c r="F43" s="196">
        <f t="shared" si="2"/>
        <v>-2.7586206896551726</v>
      </c>
      <c r="G43" s="139">
        <v>4216</v>
      </c>
      <c r="H43" s="246">
        <f t="shared" si="3"/>
        <v>0.34960308937682583</v>
      </c>
      <c r="I43" s="141">
        <v>4403</v>
      </c>
      <c r="J43" s="196">
        <f t="shared" si="4"/>
        <v>0.49246758359813397</v>
      </c>
      <c r="K43" s="196">
        <f t="shared" si="5"/>
        <v>-4.2471042471042466</v>
      </c>
    </row>
    <row r="44" spans="1:11">
      <c r="A44" s="194" t="s">
        <v>94</v>
      </c>
      <c r="B44" s="195">
        <v>1679</v>
      </c>
      <c r="C44" s="196">
        <f t="shared" si="0"/>
        <v>0.37241097847158455</v>
      </c>
      <c r="D44" s="199">
        <v>1485</v>
      </c>
      <c r="E44" s="196">
        <f t="shared" si="1"/>
        <v>0.44758709864096285</v>
      </c>
      <c r="F44" s="196">
        <f t="shared" si="2"/>
        <v>13.063973063973064</v>
      </c>
      <c r="G44" s="195">
        <v>4085</v>
      </c>
      <c r="H44" s="196">
        <f t="shared" si="3"/>
        <v>0.33874018503423475</v>
      </c>
      <c r="I44" s="199">
        <v>3554</v>
      </c>
      <c r="J44" s="196">
        <f t="shared" si="4"/>
        <v>0.39750846970423981</v>
      </c>
      <c r="K44" s="196">
        <f t="shared" si="5"/>
        <v>14.94091164884637</v>
      </c>
    </row>
    <row r="45" spans="1:11">
      <c r="A45" s="194" t="s">
        <v>109</v>
      </c>
      <c r="B45" s="195">
        <v>727</v>
      </c>
      <c r="C45" s="196">
        <f t="shared" si="0"/>
        <v>0.16125240104159735</v>
      </c>
      <c r="D45" s="199">
        <v>566</v>
      </c>
      <c r="E45" s="140">
        <f t="shared" si="1"/>
        <v>0.17059548675473735</v>
      </c>
      <c r="F45" s="140">
        <f t="shared" si="2"/>
        <v>28.445229681978802</v>
      </c>
      <c r="G45" s="195">
        <v>1995</v>
      </c>
      <c r="H45" s="196">
        <f t="shared" si="3"/>
        <v>0.16543125315625418</v>
      </c>
      <c r="I45" s="199">
        <v>1601</v>
      </c>
      <c r="J45" s="196">
        <f t="shared" si="4"/>
        <v>0.17906895329107708</v>
      </c>
      <c r="K45" s="196">
        <f t="shared" si="5"/>
        <v>24.609618988132418</v>
      </c>
    </row>
    <row r="46" spans="1:11">
      <c r="A46" s="194" t="s">
        <v>163</v>
      </c>
      <c r="B46" s="195">
        <v>389</v>
      </c>
      <c r="C46" s="196">
        <f t="shared" si="0"/>
        <v>8.6282233844816189E-2</v>
      </c>
      <c r="D46" s="197">
        <v>394</v>
      </c>
      <c r="E46" s="196">
        <f t="shared" si="1"/>
        <v>0.11875374873032951</v>
      </c>
      <c r="F46" s="196">
        <f t="shared" si="2"/>
        <v>-1.2690355329949239</v>
      </c>
      <c r="G46" s="195">
        <v>1085</v>
      </c>
      <c r="H46" s="196">
        <f t="shared" si="3"/>
        <v>8.9971383295506663E-2</v>
      </c>
      <c r="I46" s="199">
        <v>1002</v>
      </c>
      <c r="J46" s="196">
        <f t="shared" si="4"/>
        <v>0.11207188706911883</v>
      </c>
      <c r="K46" s="196">
        <f t="shared" si="5"/>
        <v>8.2834331337325349</v>
      </c>
    </row>
    <row r="47" spans="1:11">
      <c r="A47" s="194" t="s">
        <v>154</v>
      </c>
      <c r="B47" s="195">
        <v>298</v>
      </c>
      <c r="C47" s="196">
        <f t="shared" si="0"/>
        <v>6.6097958061067413E-2</v>
      </c>
      <c r="D47" s="199">
        <v>146</v>
      </c>
      <c r="E47" s="196">
        <f t="shared" si="1"/>
        <v>4.4005196230020582E-2</v>
      </c>
      <c r="F47" s="196">
        <f t="shared" si="2"/>
        <v>104.10958904109589</v>
      </c>
      <c r="G47" s="198">
        <v>506</v>
      </c>
      <c r="H47" s="196">
        <f t="shared" si="3"/>
        <v>4.1959004559932137E-2</v>
      </c>
      <c r="I47" s="197">
        <v>284</v>
      </c>
      <c r="J47" s="196">
        <f t="shared" si="4"/>
        <v>3.1764886155319104E-2</v>
      </c>
      <c r="K47" s="196">
        <f t="shared" si="5"/>
        <v>78.16901408450704</v>
      </c>
    </row>
    <row r="48" spans="1:11">
      <c r="A48" s="194" t="s">
        <v>186</v>
      </c>
      <c r="B48" s="198">
        <v>101</v>
      </c>
      <c r="C48" s="196">
        <f t="shared" si="0"/>
        <v>2.240232806767721E-2</v>
      </c>
      <c r="D48" s="197">
        <v>72</v>
      </c>
      <c r="E48" s="196">
        <f t="shared" si="1"/>
        <v>2.1701192661380014E-2</v>
      </c>
      <c r="F48" s="229">
        <f t="shared" si="2"/>
        <v>40.277777777777779</v>
      </c>
      <c r="G48" s="195">
        <v>250</v>
      </c>
      <c r="H48" s="196">
        <f t="shared" si="3"/>
        <v>2.0730733478227341E-2</v>
      </c>
      <c r="I48" s="197">
        <v>100</v>
      </c>
      <c r="J48" s="196">
        <f t="shared" si="4"/>
        <v>1.1184819068774334E-2</v>
      </c>
      <c r="K48" s="229">
        <f t="shared" si="5"/>
        <v>150</v>
      </c>
    </row>
    <row r="49" spans="1:11">
      <c r="A49" s="245" t="s">
        <v>104</v>
      </c>
      <c r="B49" s="195">
        <v>11429</v>
      </c>
      <c r="C49" s="196">
        <f t="shared" ref="C49" si="6">B49/B$50*100</f>
        <v>2.5350119553018104</v>
      </c>
      <c r="D49" s="197">
        <v>10342</v>
      </c>
      <c r="E49" s="196">
        <f t="shared" ref="E49" si="7">D49/D$50*100</f>
        <v>3.1171352014443348</v>
      </c>
      <c r="F49" s="229">
        <f t="shared" ref="F49" si="8">(B49-D49)/D49*100</f>
        <v>10.510539547476311</v>
      </c>
      <c r="G49" s="195">
        <v>30116</v>
      </c>
      <c r="H49" s="196">
        <f t="shared" ref="H49" si="9">G49/G$50*100</f>
        <v>2.4973070777211781</v>
      </c>
      <c r="I49" s="197">
        <v>27780</v>
      </c>
      <c r="J49" s="246">
        <f t="shared" ref="J49:J50" si="10">I49/I$50*100</f>
        <v>3.10714273730551</v>
      </c>
      <c r="K49" s="144">
        <f t="shared" ref="K49:K50" si="11">(G49-I49)/I49*100</f>
        <v>8.4089272858171338</v>
      </c>
    </row>
    <row r="50" spans="1:11" ht="17.25">
      <c r="A50" s="145" t="s">
        <v>39</v>
      </c>
      <c r="B50" s="280">
        <f>SUM(B15:B49)</f>
        <v>450846</v>
      </c>
      <c r="C50" s="282">
        <f t="shared" ref="C50" si="12">B50/B$50*100</f>
        <v>100</v>
      </c>
      <c r="D50" s="281">
        <f>SUM(D15:D49)</f>
        <v>331779</v>
      </c>
      <c r="E50" s="282">
        <f t="shared" ref="E50" si="13">D50/D$50*100</f>
        <v>100</v>
      </c>
      <c r="F50" s="279">
        <f t="shared" ref="F50" si="14">(B50-D50)/D50*100</f>
        <v>35.887443147396311</v>
      </c>
      <c r="G50" s="280">
        <f>SUM(G15:G49)</f>
        <v>1205939</v>
      </c>
      <c r="H50" s="282">
        <f t="shared" ref="H50" si="15">G50/G$50*100</f>
        <v>100</v>
      </c>
      <c r="I50" s="281">
        <f>SUM(I15:I49)</f>
        <v>894069</v>
      </c>
      <c r="J50" s="282">
        <f t="shared" si="10"/>
        <v>100</v>
      </c>
      <c r="K50" s="279">
        <f t="shared" si="11"/>
        <v>34.882095229786515</v>
      </c>
    </row>
    <row r="51" spans="1:11">
      <c r="A51" s="361" t="s">
        <v>177</v>
      </c>
      <c r="B51" s="237"/>
      <c r="C51" s="238"/>
      <c r="D51" s="237"/>
      <c r="E51" s="238"/>
      <c r="F51" s="239"/>
      <c r="G51" s="237"/>
      <c r="H51" s="238"/>
      <c r="I51" s="237"/>
      <c r="J51" s="238"/>
      <c r="K51" s="239"/>
    </row>
    <row r="52" spans="1:11">
      <c r="A52" s="240" t="s">
        <v>135</v>
      </c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>
      <c r="A53" s="240" t="s">
        <v>198</v>
      </c>
      <c r="B53" s="9"/>
      <c r="C53" s="9"/>
      <c r="D53" s="146"/>
      <c r="E53" s="9"/>
      <c r="F53" s="9"/>
      <c r="G53" s="9"/>
      <c r="H53" s="9"/>
      <c r="I53" s="146"/>
      <c r="J53" s="9"/>
      <c r="K53" s="9"/>
    </row>
    <row r="54" spans="1:11" ht="17.25">
      <c r="A54" s="62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>
      <c r="A55" s="133"/>
    </row>
  </sheetData>
  <sortState xmlns:xlrd2="http://schemas.microsoft.com/office/spreadsheetml/2017/richdata2" ref="A15:K48">
    <sortCondition descending="1" ref="G15:G48"/>
  </sortState>
  <mergeCells count="4">
    <mergeCell ref="B12:E12"/>
    <mergeCell ref="B13:E13"/>
    <mergeCell ref="G12:J12"/>
    <mergeCell ref="G13:J13"/>
  </mergeCells>
  <printOptions verticalCentered="1"/>
  <pageMargins left="0.39370078740157483" right="0.39370078740157483" top="0.39370078740157483" bottom="0.39370078740157483" header="0" footer="0"/>
  <pageSetup paperSize="9" scale="64" orientation="portrait" horizontalDpi="4294967292" verticalDpi="96" r:id="rId1"/>
  <headerFooter alignWithMargins="0">
    <oddFooter>&amp;L&amp;"Trebuchet,Grassetto"&amp;14ANFIA - Studi e statistiche</oddFooter>
  </headerFooter>
  <ignoredErrors>
    <ignoredError sqref="C50:I5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7</vt:i4>
      </vt:variant>
    </vt:vector>
  </HeadingPairs>
  <TitlesOfParts>
    <vt:vector size="14" baseType="lpstr">
      <vt:lpstr>032022</vt:lpstr>
      <vt:lpstr>Best sellers -Top 10 032022</vt:lpstr>
      <vt:lpstr>Monthly trend</vt:lpstr>
      <vt:lpstr>Monthly trend by make 2022</vt:lpstr>
      <vt:lpstr>Monthly trend by make 2021</vt:lpstr>
      <vt:lpstr>Monthly trend by make 2019</vt:lpstr>
      <vt:lpstr>Changes in ownership</vt:lpstr>
      <vt:lpstr>'032022'!Area_stampa</vt:lpstr>
      <vt:lpstr>'Best sellers -Top 10 032022'!Area_stampa</vt:lpstr>
      <vt:lpstr>'Changes in ownership'!Area_stampa</vt:lpstr>
      <vt:lpstr>'Monthly trend'!Area_stampa</vt:lpstr>
      <vt:lpstr>'Monthly trend by make 2019'!Area_stampa</vt:lpstr>
      <vt:lpstr>'Monthly trend by make 2021'!Area_stampa</vt:lpstr>
      <vt:lpstr>'Monthly trend by make 2022'!Area_stampa</vt:lpstr>
    </vt:vector>
  </TitlesOfParts>
  <Company>ANFIA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Saglietto</dc:creator>
  <cp:lastModifiedBy>Donato Silvio</cp:lastModifiedBy>
  <cp:lastPrinted>2022-04-01T10:16:57Z</cp:lastPrinted>
  <dcterms:created xsi:type="dcterms:W3CDTF">2001-01-02T10:32:52Z</dcterms:created>
  <dcterms:modified xsi:type="dcterms:W3CDTF">2022-04-01T15:53:26Z</dcterms:modified>
</cp:coreProperties>
</file>