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L:\02-MERCATO ITALIA\1_MERCATO ITALIA_VETTURE - DATI MCTC\B_COMUNICATO STAMPA VETTURE  MENSILE\Elaborazioni del 202111\"/>
    </mc:Choice>
  </mc:AlternateContent>
  <xr:revisionPtr revIDLastSave="0" documentId="13_ncr:1_{0DEA725A-8F4D-4A40-8E09-685931A67A58}" xr6:coauthVersionLast="47" xr6:coauthVersionMax="47" xr10:uidLastSave="{00000000-0000-0000-0000-000000000000}"/>
  <bookViews>
    <workbookView xWindow="-108" yWindow="-108" windowWidth="23256" windowHeight="12576" tabRatio="853" xr2:uid="{00000000-000D-0000-FFFF-FFFF00000000}"/>
  </bookViews>
  <sheets>
    <sheet name="DATA 112021" sheetId="32" r:id="rId1"/>
    <sheet name="Best sellers -Top 10 112021" sheetId="31" r:id="rId2"/>
    <sheet name="Monthly trend" sheetId="3" r:id="rId3"/>
    <sheet name="Monthly trend by make 2021" sheetId="46" r:id="rId4"/>
    <sheet name="Monthly trend by make 2020" sheetId="45" r:id="rId5"/>
    <sheet name="Monthly trend by make 2019" sheetId="44" state="hidden" r:id="rId6"/>
    <sheet name="Changes in ownership" sheetId="39" r:id="rId7"/>
  </sheets>
  <definedNames>
    <definedName name="_xlnm._FilterDatabase" localSheetId="6" hidden="1">'Changes in ownership'!$A$15:$K$48</definedName>
    <definedName name="_xlnm.Print_Area" localSheetId="1">'Best sellers -Top 10 112021'!$A$1:$I$51</definedName>
    <definedName name="_xlnm.Print_Area" localSheetId="6">'Changes in ownership'!$A$1:$K$54</definedName>
    <definedName name="_xlnm.Print_Area" localSheetId="0">'DATA 112021'!$A$1:$K$74</definedName>
    <definedName name="_xlnm.Print_Area" localSheetId="2">'Monthly trend'!$A$1:$AS$55</definedName>
    <definedName name="_xlnm.Print_Area" localSheetId="5">'Monthly trend by make 2019'!$A$9:$AD$64</definedName>
    <definedName name="_xlnm.Print_Area" localSheetId="4">'Monthly trend by make 2020'!$A$9:$AD$66</definedName>
    <definedName name="_xlnm.Print_Area" localSheetId="3">'Monthly trend by make 2021'!$A$9:$AD$66</definedName>
    <definedName name="NomeTabella">"Dummy"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32" l="1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6" i="32"/>
  <c r="D35" i="32"/>
  <c r="D34" i="32"/>
  <c r="D33" i="32"/>
  <c r="D32" i="32"/>
  <c r="D31" i="32"/>
  <c r="D30" i="32"/>
  <c r="D29" i="32"/>
  <c r="D28" i="32"/>
  <c r="D27" i="32"/>
  <c r="D26" i="32"/>
  <c r="D24" i="32"/>
  <c r="D23" i="32"/>
  <c r="D22" i="32"/>
  <c r="D21" i="32"/>
  <c r="D19" i="32"/>
  <c r="D18" i="32"/>
  <c r="AF18" i="45"/>
  <c r="AF19" i="45"/>
  <c r="AF21" i="45"/>
  <c r="AF22" i="45"/>
  <c r="AF23" i="45"/>
  <c r="AF24" i="45"/>
  <c r="AF26" i="45"/>
  <c r="AF28" i="45"/>
  <c r="AF29" i="45"/>
  <c r="AF30" i="45"/>
  <c r="AF31" i="45"/>
  <c r="AF32" i="45"/>
  <c r="AF33" i="45"/>
  <c r="AF35" i="45"/>
  <c r="AF36" i="45"/>
  <c r="AF40" i="45"/>
  <c r="AF42" i="45"/>
  <c r="AF43" i="45"/>
  <c r="AF45" i="45"/>
  <c r="AF46" i="45"/>
  <c r="AF48" i="45"/>
  <c r="AF49" i="45"/>
  <c r="AF50" i="45"/>
  <c r="AF51" i="45"/>
  <c r="AF52" i="45"/>
  <c r="AF54" i="45"/>
  <c r="AF55" i="45"/>
  <c r="AF56" i="45"/>
  <c r="AF57" i="45"/>
  <c r="AF58" i="45"/>
  <c r="AF59" i="45"/>
  <c r="AF60" i="45"/>
  <c r="AF61" i="45"/>
  <c r="AF62" i="45"/>
  <c r="AF64" i="45"/>
  <c r="B62" i="32"/>
  <c r="B61" i="32"/>
  <c r="B60" i="32"/>
  <c r="B59" i="32"/>
  <c r="B58" i="32"/>
  <c r="B57" i="32"/>
  <c r="B56" i="32"/>
  <c r="B55" i="32"/>
  <c r="B54" i="32"/>
  <c r="B52" i="32"/>
  <c r="B51" i="32"/>
  <c r="B50" i="32"/>
  <c r="B49" i="32"/>
  <c r="B48" i="32"/>
  <c r="B46" i="32"/>
  <c r="B45" i="32"/>
  <c r="B43" i="32"/>
  <c r="B42" i="32"/>
  <c r="B40" i="32"/>
  <c r="B36" i="32"/>
  <c r="B35" i="32"/>
  <c r="B33" i="32"/>
  <c r="B32" i="32"/>
  <c r="B31" i="32"/>
  <c r="B30" i="32"/>
  <c r="B29" i="32"/>
  <c r="B28" i="32"/>
  <c r="B26" i="32"/>
  <c r="B24" i="32"/>
  <c r="B23" i="32"/>
  <c r="B22" i="32"/>
  <c r="B21" i="32"/>
  <c r="B19" i="32"/>
  <c r="B18" i="32"/>
  <c r="C25" i="45" l="1"/>
  <c r="D25" i="45"/>
  <c r="E25" i="45"/>
  <c r="F25" i="45"/>
  <c r="G25" i="45"/>
  <c r="H25" i="45"/>
  <c r="I25" i="45"/>
  <c r="J25" i="45"/>
  <c r="K25" i="45"/>
  <c r="L25" i="45"/>
  <c r="D25" i="32" s="1"/>
  <c r="M25" i="45"/>
  <c r="B25" i="45"/>
  <c r="AF25" i="45" s="1"/>
  <c r="C25" i="46"/>
  <c r="D25" i="46"/>
  <c r="E25" i="46"/>
  <c r="F25" i="46"/>
  <c r="G25" i="46"/>
  <c r="H25" i="46"/>
  <c r="I25" i="46"/>
  <c r="J25" i="46"/>
  <c r="B25" i="46"/>
  <c r="C39" i="46"/>
  <c r="D39" i="46"/>
  <c r="E39" i="46"/>
  <c r="F39" i="46"/>
  <c r="G39" i="46"/>
  <c r="H39" i="46"/>
  <c r="I39" i="46"/>
  <c r="J39" i="46"/>
  <c r="B39" i="46"/>
  <c r="J41" i="46"/>
  <c r="J34" i="46"/>
  <c r="J27" i="46"/>
  <c r="B41" i="46" l="1"/>
  <c r="C41" i="46"/>
  <c r="D41" i="46"/>
  <c r="E41" i="46"/>
  <c r="F41" i="46"/>
  <c r="G41" i="46"/>
  <c r="H41" i="46"/>
  <c r="I41" i="46"/>
  <c r="K41" i="46"/>
  <c r="L41" i="46"/>
  <c r="B41" i="32" s="1"/>
  <c r="M41" i="46"/>
  <c r="B41" i="45"/>
  <c r="C41" i="45"/>
  <c r="D41" i="45"/>
  <c r="E41" i="45"/>
  <c r="F41" i="45"/>
  <c r="G41" i="45"/>
  <c r="H41" i="45"/>
  <c r="I41" i="45"/>
  <c r="J41" i="45"/>
  <c r="K41" i="45"/>
  <c r="L41" i="45"/>
  <c r="M41" i="45"/>
  <c r="AF41" i="45" l="1"/>
  <c r="N28" i="46"/>
  <c r="N29" i="46"/>
  <c r="N30" i="46"/>
  <c r="N31" i="46"/>
  <c r="N32" i="46"/>
  <c r="N28" i="45"/>
  <c r="N29" i="45"/>
  <c r="N30" i="45"/>
  <c r="N31" i="45"/>
  <c r="N32" i="45"/>
  <c r="N35" i="46"/>
  <c r="N36" i="46"/>
  <c r="N35" i="45"/>
  <c r="N36" i="45"/>
  <c r="N26" i="46"/>
  <c r="N33" i="46"/>
  <c r="N40" i="46"/>
  <c r="N42" i="46"/>
  <c r="N26" i="45"/>
  <c r="N33" i="45"/>
  <c r="N40" i="45"/>
  <c r="N42" i="45"/>
  <c r="M53" i="45" l="1"/>
  <c r="L53" i="45"/>
  <c r="K53" i="45"/>
  <c r="J53" i="45"/>
  <c r="I53" i="45"/>
  <c r="H53" i="45"/>
  <c r="G53" i="45"/>
  <c r="F53" i="45"/>
  <c r="E53" i="45"/>
  <c r="D53" i="45"/>
  <c r="C53" i="45"/>
  <c r="M53" i="46"/>
  <c r="L53" i="46"/>
  <c r="B53" i="32" s="1"/>
  <c r="K53" i="46"/>
  <c r="J53" i="46"/>
  <c r="I53" i="46"/>
  <c r="H53" i="46"/>
  <c r="G53" i="46"/>
  <c r="F53" i="46"/>
  <c r="E53" i="46"/>
  <c r="D53" i="46"/>
  <c r="C53" i="46"/>
  <c r="B53" i="45"/>
  <c r="AF53" i="45" s="1"/>
  <c r="B53" i="46"/>
  <c r="F62" i="32" l="1"/>
  <c r="F26" i="32"/>
  <c r="K25" i="46" l="1"/>
  <c r="L25" i="46"/>
  <c r="M25" i="46"/>
  <c r="B25" i="32" l="1"/>
  <c r="N25" i="46"/>
  <c r="N25" i="45"/>
  <c r="C63" i="45"/>
  <c r="D63" i="45"/>
  <c r="E63" i="45"/>
  <c r="F63" i="45"/>
  <c r="G63" i="45"/>
  <c r="H63" i="45"/>
  <c r="I63" i="45"/>
  <c r="J63" i="45"/>
  <c r="K63" i="45"/>
  <c r="L63" i="45"/>
  <c r="D63" i="32" s="1"/>
  <c r="M63" i="45"/>
  <c r="E63" i="46"/>
  <c r="I18" i="32" l="1"/>
  <c r="I19" i="32"/>
  <c r="I21" i="32"/>
  <c r="I22" i="32"/>
  <c r="I23" i="32"/>
  <c r="I24" i="32"/>
  <c r="I26" i="32"/>
  <c r="I28" i="32"/>
  <c r="I29" i="32"/>
  <c r="I30" i="32"/>
  <c r="I31" i="32"/>
  <c r="I32" i="32"/>
  <c r="I33" i="32"/>
  <c r="I35" i="32"/>
  <c r="I36" i="32"/>
  <c r="I40" i="32"/>
  <c r="I45" i="32"/>
  <c r="I46" i="32"/>
  <c r="I42" i="32"/>
  <c r="I43" i="32"/>
  <c r="I48" i="32"/>
  <c r="I49" i="32"/>
  <c r="I50" i="32"/>
  <c r="I51" i="32"/>
  <c r="I52" i="32"/>
  <c r="I54" i="32"/>
  <c r="I55" i="32"/>
  <c r="I56" i="32"/>
  <c r="I58" i="32"/>
  <c r="I57" i="32"/>
  <c r="I60" i="32"/>
  <c r="I61" i="32"/>
  <c r="I59" i="32"/>
  <c r="I62" i="32"/>
  <c r="M34" i="45"/>
  <c r="L34" i="45"/>
  <c r="K34" i="45"/>
  <c r="J34" i="45"/>
  <c r="I34" i="45"/>
  <c r="H34" i="45"/>
  <c r="G34" i="45"/>
  <c r="F34" i="45"/>
  <c r="E34" i="45"/>
  <c r="D34" i="45"/>
  <c r="C34" i="45"/>
  <c r="M34" i="44"/>
  <c r="L34" i="44"/>
  <c r="K34" i="44"/>
  <c r="J34" i="44"/>
  <c r="I34" i="44"/>
  <c r="H34" i="44"/>
  <c r="G34" i="44"/>
  <c r="F34" i="44"/>
  <c r="E34" i="44"/>
  <c r="D34" i="44"/>
  <c r="C34" i="44"/>
  <c r="M34" i="46"/>
  <c r="L34" i="46"/>
  <c r="B34" i="32" s="1"/>
  <c r="K34" i="46"/>
  <c r="I34" i="46"/>
  <c r="H34" i="46"/>
  <c r="G34" i="46"/>
  <c r="F34" i="46"/>
  <c r="E34" i="46"/>
  <c r="D34" i="46"/>
  <c r="C34" i="46"/>
  <c r="B34" i="45"/>
  <c r="B34" i="44"/>
  <c r="B34" i="46"/>
  <c r="M27" i="45"/>
  <c r="L27" i="45"/>
  <c r="K27" i="45"/>
  <c r="J27" i="45"/>
  <c r="I27" i="45"/>
  <c r="H27" i="45"/>
  <c r="G27" i="45"/>
  <c r="F27" i="45"/>
  <c r="E27" i="45"/>
  <c r="D27" i="45"/>
  <c r="C27" i="45"/>
  <c r="M27" i="44"/>
  <c r="L27" i="44"/>
  <c r="K27" i="44"/>
  <c r="J27" i="44"/>
  <c r="I27" i="44"/>
  <c r="H27" i="44"/>
  <c r="G27" i="44"/>
  <c r="F27" i="44"/>
  <c r="E27" i="44"/>
  <c r="D27" i="44"/>
  <c r="C27" i="44"/>
  <c r="M27" i="46"/>
  <c r="L27" i="46"/>
  <c r="B27" i="32" s="1"/>
  <c r="K27" i="46"/>
  <c r="I27" i="46"/>
  <c r="H27" i="46"/>
  <c r="G27" i="46"/>
  <c r="F27" i="46"/>
  <c r="E27" i="46"/>
  <c r="D27" i="46"/>
  <c r="C27" i="46"/>
  <c r="B27" i="45"/>
  <c r="B27" i="44"/>
  <c r="B27" i="46"/>
  <c r="AE7" i="3"/>
  <c r="K14" i="39"/>
  <c r="F14" i="39"/>
  <c r="I14" i="39"/>
  <c r="G14" i="39"/>
  <c r="D14" i="39"/>
  <c r="B14" i="39"/>
  <c r="G13" i="39"/>
  <c r="G12" i="39"/>
  <c r="B13" i="39"/>
  <c r="B12" i="39"/>
  <c r="AF34" i="45" l="1"/>
  <c r="AF27" i="45"/>
  <c r="I34" i="32"/>
  <c r="N34" i="45"/>
  <c r="N34" i="46"/>
  <c r="I27" i="32"/>
  <c r="N62" i="45"/>
  <c r="N59" i="45"/>
  <c r="N61" i="45"/>
  <c r="N60" i="45"/>
  <c r="N57" i="45"/>
  <c r="N58" i="45"/>
  <c r="N56" i="45"/>
  <c r="N55" i="45"/>
  <c r="N54" i="45"/>
  <c r="N52" i="45"/>
  <c r="N51" i="45"/>
  <c r="N50" i="45"/>
  <c r="N49" i="45"/>
  <c r="N48" i="45"/>
  <c r="N43" i="45"/>
  <c r="N46" i="45"/>
  <c r="N45" i="45"/>
  <c r="N62" i="44"/>
  <c r="N61" i="44"/>
  <c r="N60" i="44"/>
  <c r="N59" i="44"/>
  <c r="N58" i="44"/>
  <c r="N57" i="44"/>
  <c r="N56" i="44"/>
  <c r="N55" i="44"/>
  <c r="N54" i="44"/>
  <c r="N52" i="44"/>
  <c r="N51" i="44"/>
  <c r="N50" i="44"/>
  <c r="N49" i="44"/>
  <c r="N48" i="44"/>
  <c r="N46" i="44"/>
  <c r="N45" i="44"/>
  <c r="N43" i="44"/>
  <c r="N42" i="44"/>
  <c r="N40" i="44"/>
  <c r="N62" i="46"/>
  <c r="G62" i="32" s="1"/>
  <c r="N59" i="46"/>
  <c r="G59" i="32" s="1"/>
  <c r="N61" i="46"/>
  <c r="G61" i="32" s="1"/>
  <c r="N60" i="46"/>
  <c r="G60" i="32" s="1"/>
  <c r="N57" i="46"/>
  <c r="G57" i="32" s="1"/>
  <c r="N58" i="46"/>
  <c r="G58" i="32" s="1"/>
  <c r="N56" i="46"/>
  <c r="G56" i="32" s="1"/>
  <c r="N55" i="46"/>
  <c r="G55" i="32" s="1"/>
  <c r="N54" i="46"/>
  <c r="G54" i="32" s="1"/>
  <c r="N52" i="46"/>
  <c r="G52" i="32" s="1"/>
  <c r="N51" i="46"/>
  <c r="G51" i="32" s="1"/>
  <c r="N50" i="46"/>
  <c r="G50" i="32" s="1"/>
  <c r="N49" i="46"/>
  <c r="G49" i="32" s="1"/>
  <c r="N48" i="46"/>
  <c r="G48" i="32" s="1"/>
  <c r="N43" i="46"/>
  <c r="G43" i="32" s="1"/>
  <c r="G42" i="32"/>
  <c r="N46" i="46"/>
  <c r="G46" i="32" s="1"/>
  <c r="N45" i="46"/>
  <c r="G45" i="32" s="1"/>
  <c r="G40" i="32"/>
  <c r="B63" i="45"/>
  <c r="AF63" i="45" s="1"/>
  <c r="B63" i="44"/>
  <c r="B63" i="46"/>
  <c r="N21" i="45"/>
  <c r="N18" i="45"/>
  <c r="N21" i="44"/>
  <c r="N18" i="44"/>
  <c r="N21" i="46"/>
  <c r="G21" i="32" s="1"/>
  <c r="N18" i="46"/>
  <c r="G18" i="32" s="1"/>
  <c r="N23" i="46"/>
  <c r="G23" i="32" s="1"/>
  <c r="G26" i="32"/>
  <c r="N22" i="46"/>
  <c r="G22" i="32" s="1"/>
  <c r="N19" i="46"/>
  <c r="G19" i="32" s="1"/>
  <c r="N23" i="44"/>
  <c r="N26" i="44"/>
  <c r="N22" i="44"/>
  <c r="N19" i="44"/>
  <c r="N23" i="45"/>
  <c r="N22" i="45"/>
  <c r="N19" i="45"/>
  <c r="N24" i="46"/>
  <c r="G24" i="32" s="1"/>
  <c r="K18" i="32" l="1"/>
  <c r="F29" i="32"/>
  <c r="F21" i="32"/>
  <c r="K45" i="32"/>
  <c r="K46" i="32"/>
  <c r="K42" i="32"/>
  <c r="K43" i="32"/>
  <c r="K48" i="32"/>
  <c r="K49" i="32"/>
  <c r="K50" i="32"/>
  <c r="K51" i="32"/>
  <c r="K52" i="32"/>
  <c r="K54" i="32"/>
  <c r="K55" i="32"/>
  <c r="K56" i="32"/>
  <c r="F31" i="32"/>
  <c r="F35" i="32"/>
  <c r="K40" i="32"/>
  <c r="K58" i="32"/>
  <c r="K57" i="32"/>
  <c r="K60" i="32"/>
  <c r="K61" i="32"/>
  <c r="K59" i="32"/>
  <c r="K21" i="32"/>
  <c r="K23" i="32"/>
  <c r="K26" i="32"/>
  <c r="K22" i="32"/>
  <c r="K19" i="32"/>
  <c r="F43" i="32"/>
  <c r="F50" i="32"/>
  <c r="F52" i="32"/>
  <c r="F56" i="32"/>
  <c r="F57" i="32"/>
  <c r="F61" i="32"/>
  <c r="F45" i="32"/>
  <c r="F19" i="32"/>
  <c r="F28" i="32"/>
  <c r="F40" i="32"/>
  <c r="F48" i="32"/>
  <c r="F54" i="32"/>
  <c r="K62" i="32"/>
  <c r="F18" i="32"/>
  <c r="F23" i="32"/>
  <c r="F22" i="32"/>
  <c r="F32" i="32"/>
  <c r="F30" i="32"/>
  <c r="F33" i="32"/>
  <c r="F36" i="32"/>
  <c r="F46" i="32"/>
  <c r="F42" i="32"/>
  <c r="F49" i="32"/>
  <c r="F51" i="32"/>
  <c r="F55" i="32"/>
  <c r="F58" i="32"/>
  <c r="F60" i="32"/>
  <c r="F59" i="32"/>
  <c r="C63" i="44"/>
  <c r="D63" i="44"/>
  <c r="E63" i="44"/>
  <c r="F63" i="44"/>
  <c r="G63" i="44"/>
  <c r="H63" i="44"/>
  <c r="I63" i="44"/>
  <c r="J63" i="44"/>
  <c r="K63" i="44"/>
  <c r="L63" i="44"/>
  <c r="M63" i="44"/>
  <c r="C63" i="46"/>
  <c r="D63" i="46"/>
  <c r="F63" i="46"/>
  <c r="G63" i="46"/>
  <c r="H63" i="46"/>
  <c r="I63" i="46"/>
  <c r="J63" i="46"/>
  <c r="K63" i="46"/>
  <c r="L63" i="46"/>
  <c r="M63" i="46"/>
  <c r="B63" i="32" l="1"/>
  <c r="I63" i="32"/>
  <c r="A14" i="45"/>
  <c r="M75" i="46"/>
  <c r="M20" i="46" s="1"/>
  <c r="J75" i="46"/>
  <c r="I75" i="46"/>
  <c r="F75" i="46"/>
  <c r="F20" i="46" s="1"/>
  <c r="E75" i="46"/>
  <c r="E20" i="46" s="1"/>
  <c r="B75" i="46"/>
  <c r="N76" i="46"/>
  <c r="L75" i="46"/>
  <c r="L20" i="46" s="1"/>
  <c r="K75" i="46"/>
  <c r="H75" i="46"/>
  <c r="G75" i="46"/>
  <c r="D75" i="46"/>
  <c r="D20" i="46" s="1"/>
  <c r="C75" i="46"/>
  <c r="C20" i="46" s="1"/>
  <c r="N73" i="46"/>
  <c r="N72" i="46"/>
  <c r="M71" i="46"/>
  <c r="M38" i="46" s="1"/>
  <c r="L71" i="46"/>
  <c r="L38" i="46" s="1"/>
  <c r="K71" i="46"/>
  <c r="K38" i="46" s="1"/>
  <c r="J71" i="46"/>
  <c r="J38" i="46" s="1"/>
  <c r="I71" i="46"/>
  <c r="I38" i="46" s="1"/>
  <c r="H71" i="46"/>
  <c r="H38" i="46" s="1"/>
  <c r="G71" i="46"/>
  <c r="G38" i="46" s="1"/>
  <c r="F71" i="46"/>
  <c r="F38" i="46" s="1"/>
  <c r="E71" i="46"/>
  <c r="E38" i="46" s="1"/>
  <c r="D71" i="46"/>
  <c r="D38" i="46" s="1"/>
  <c r="C71" i="46"/>
  <c r="C38" i="46" s="1"/>
  <c r="B71" i="46"/>
  <c r="B38" i="46" s="1"/>
  <c r="N69" i="46"/>
  <c r="N63" i="46"/>
  <c r="M39" i="46"/>
  <c r="L39" i="46"/>
  <c r="K39" i="46"/>
  <c r="M47" i="46"/>
  <c r="L47" i="46"/>
  <c r="B47" i="32" s="1"/>
  <c r="K47" i="46"/>
  <c r="J47" i="46"/>
  <c r="I47" i="46"/>
  <c r="H47" i="46"/>
  <c r="G47" i="46"/>
  <c r="F47" i="46"/>
  <c r="E47" i="46"/>
  <c r="D47" i="46"/>
  <c r="C47" i="46"/>
  <c r="B47" i="46"/>
  <c r="N41" i="46"/>
  <c r="M44" i="46"/>
  <c r="L44" i="46"/>
  <c r="B44" i="32" s="1"/>
  <c r="K44" i="46"/>
  <c r="J44" i="46"/>
  <c r="I44" i="46"/>
  <c r="H44" i="46"/>
  <c r="G44" i="46"/>
  <c r="F44" i="46"/>
  <c r="E44" i="46"/>
  <c r="D44" i="46"/>
  <c r="C44" i="46"/>
  <c r="B44" i="46"/>
  <c r="G35" i="32"/>
  <c r="G36" i="32"/>
  <c r="G33" i="32"/>
  <c r="G28" i="32"/>
  <c r="G30" i="32"/>
  <c r="G31" i="32"/>
  <c r="G32" i="32"/>
  <c r="G29" i="32"/>
  <c r="G25" i="32"/>
  <c r="Q14" i="46"/>
  <c r="C39" i="44"/>
  <c r="D39" i="44"/>
  <c r="E39" i="44"/>
  <c r="F39" i="44"/>
  <c r="G39" i="44"/>
  <c r="H39" i="44"/>
  <c r="I39" i="44"/>
  <c r="J39" i="44"/>
  <c r="K39" i="44"/>
  <c r="L39" i="44"/>
  <c r="M39" i="44"/>
  <c r="C39" i="45"/>
  <c r="D39" i="45"/>
  <c r="E39" i="45"/>
  <c r="F39" i="45"/>
  <c r="G39" i="45"/>
  <c r="H39" i="45"/>
  <c r="I39" i="45"/>
  <c r="J39" i="45"/>
  <c r="K39" i="45"/>
  <c r="L39" i="45"/>
  <c r="D39" i="32" s="1"/>
  <c r="M39" i="45"/>
  <c r="B39" i="44"/>
  <c r="B39" i="45"/>
  <c r="N35" i="44"/>
  <c r="N36" i="44"/>
  <c r="N33" i="44"/>
  <c r="N28" i="44"/>
  <c r="N30" i="44"/>
  <c r="N31" i="44"/>
  <c r="N32" i="44"/>
  <c r="N29" i="44"/>
  <c r="N24" i="44"/>
  <c r="N24" i="45"/>
  <c r="C53" i="44"/>
  <c r="D53" i="44"/>
  <c r="E53" i="44"/>
  <c r="F53" i="44"/>
  <c r="G53" i="44"/>
  <c r="H53" i="44"/>
  <c r="I53" i="44"/>
  <c r="J53" i="44"/>
  <c r="K53" i="44"/>
  <c r="L53" i="44"/>
  <c r="M53" i="44"/>
  <c r="B53" i="44"/>
  <c r="C47" i="44"/>
  <c r="D47" i="44"/>
  <c r="E47" i="44"/>
  <c r="F47" i="44"/>
  <c r="G47" i="44"/>
  <c r="H47" i="44"/>
  <c r="I47" i="44"/>
  <c r="J47" i="44"/>
  <c r="K47" i="44"/>
  <c r="L47" i="44"/>
  <c r="M47" i="44"/>
  <c r="C47" i="45"/>
  <c r="D47" i="45"/>
  <c r="E47" i="45"/>
  <c r="F47" i="45"/>
  <c r="G47" i="45"/>
  <c r="H47" i="45"/>
  <c r="I47" i="45"/>
  <c r="J47" i="45"/>
  <c r="K47" i="45"/>
  <c r="L47" i="45"/>
  <c r="M47" i="45"/>
  <c r="B47" i="44"/>
  <c r="B47" i="45"/>
  <c r="AF47" i="45" s="1"/>
  <c r="C44" i="44"/>
  <c r="D44" i="44"/>
  <c r="E44" i="44"/>
  <c r="F44" i="44"/>
  <c r="G44" i="44"/>
  <c r="H44" i="44"/>
  <c r="I44" i="44"/>
  <c r="J44" i="44"/>
  <c r="K44" i="44"/>
  <c r="L44" i="44"/>
  <c r="M44" i="44"/>
  <c r="B44" i="44"/>
  <c r="C41" i="44"/>
  <c r="D41" i="44"/>
  <c r="E41" i="44"/>
  <c r="F41" i="44"/>
  <c r="G41" i="44"/>
  <c r="H41" i="44"/>
  <c r="I41" i="44"/>
  <c r="J41" i="44"/>
  <c r="K41" i="44"/>
  <c r="L41" i="44"/>
  <c r="M41" i="44"/>
  <c r="C44" i="45"/>
  <c r="D44" i="45"/>
  <c r="E44" i="45"/>
  <c r="F44" i="45"/>
  <c r="G44" i="45"/>
  <c r="H44" i="45"/>
  <c r="I44" i="45"/>
  <c r="J44" i="45"/>
  <c r="K44" i="45"/>
  <c r="L44" i="45"/>
  <c r="M44" i="45"/>
  <c r="B41" i="44"/>
  <c r="B44" i="45"/>
  <c r="AF44" i="45" s="1"/>
  <c r="N76" i="44"/>
  <c r="N76" i="45"/>
  <c r="AF39" i="45" l="1"/>
  <c r="B39" i="32"/>
  <c r="B20" i="32"/>
  <c r="G63" i="32"/>
  <c r="B38" i="32"/>
  <c r="I44" i="32"/>
  <c r="J37" i="46"/>
  <c r="I39" i="32"/>
  <c r="N39" i="46"/>
  <c r="N39" i="45"/>
  <c r="N41" i="45"/>
  <c r="N38" i="46"/>
  <c r="I47" i="32"/>
  <c r="I41" i="32"/>
  <c r="K30" i="32"/>
  <c r="F63" i="32"/>
  <c r="I53" i="32"/>
  <c r="B37" i="46"/>
  <c r="F37" i="46"/>
  <c r="G20" i="46"/>
  <c r="H20" i="46"/>
  <c r="B20" i="46"/>
  <c r="B17" i="46" s="1"/>
  <c r="J20" i="46"/>
  <c r="I20" i="46"/>
  <c r="K20" i="46"/>
  <c r="C37" i="46"/>
  <c r="G37" i="46"/>
  <c r="K37" i="46"/>
  <c r="D37" i="46"/>
  <c r="H37" i="46"/>
  <c r="L37" i="46"/>
  <c r="C17" i="46"/>
  <c r="E37" i="46"/>
  <c r="I37" i="46"/>
  <c r="M37" i="46"/>
  <c r="K29" i="32"/>
  <c r="K28" i="32"/>
  <c r="K35" i="32"/>
  <c r="N44" i="45"/>
  <c r="N53" i="45"/>
  <c r="N41" i="44"/>
  <c r="N47" i="45"/>
  <c r="N44" i="44"/>
  <c r="N47" i="44"/>
  <c r="N53" i="44"/>
  <c r="N44" i="46"/>
  <c r="G44" i="32" s="1"/>
  <c r="G41" i="32"/>
  <c r="N47" i="46"/>
  <c r="G47" i="32" s="1"/>
  <c r="N53" i="46"/>
  <c r="K32" i="32"/>
  <c r="K33" i="32"/>
  <c r="K31" i="32"/>
  <c r="K36" i="32"/>
  <c r="F34" i="32"/>
  <c r="N39" i="44"/>
  <c r="F27" i="32"/>
  <c r="E17" i="46"/>
  <c r="M17" i="46"/>
  <c r="D17" i="46"/>
  <c r="L17" i="46"/>
  <c r="F17" i="46"/>
  <c r="N27" i="46"/>
  <c r="G27" i="32" s="1"/>
  <c r="G34" i="32"/>
  <c r="N71" i="46"/>
  <c r="N75" i="46"/>
  <c r="N77" i="46"/>
  <c r="N63" i="45"/>
  <c r="N27" i="45"/>
  <c r="N63" i="44"/>
  <c r="N27" i="44"/>
  <c r="N34" i="44"/>
  <c r="G38" i="32" l="1"/>
  <c r="B37" i="32"/>
  <c r="B17" i="32"/>
  <c r="G39" i="32"/>
  <c r="K39" i="32" s="1"/>
  <c r="K17" i="46"/>
  <c r="J17" i="46"/>
  <c r="J65" i="46" s="1"/>
  <c r="I17" i="46"/>
  <c r="I65" i="46" s="1"/>
  <c r="N37" i="46"/>
  <c r="E65" i="46"/>
  <c r="H17" i="46"/>
  <c r="H65" i="46" s="1"/>
  <c r="D65" i="46"/>
  <c r="B65" i="46"/>
  <c r="C65" i="46"/>
  <c r="AJ56" i="3" s="1"/>
  <c r="F65" i="46"/>
  <c r="V17" i="46" s="1"/>
  <c r="G17" i="46"/>
  <c r="G53" i="32"/>
  <c r="K53" i="32" s="1"/>
  <c r="K65" i="46"/>
  <c r="AA17" i="46" s="1"/>
  <c r="L65" i="46"/>
  <c r="K44" i="32"/>
  <c r="F53" i="32"/>
  <c r="K34" i="32"/>
  <c r="K41" i="32"/>
  <c r="F41" i="32"/>
  <c r="M65" i="46"/>
  <c r="AE25" i="3" s="1"/>
  <c r="F44" i="32"/>
  <c r="K27" i="32"/>
  <c r="F47" i="32"/>
  <c r="K47" i="32"/>
  <c r="K63" i="32"/>
  <c r="F39" i="32"/>
  <c r="N20" i="46"/>
  <c r="AB37" i="46" l="1"/>
  <c r="AE24" i="3"/>
  <c r="G20" i="32"/>
  <c r="G37" i="32"/>
  <c r="AB19" i="46"/>
  <c r="AB21" i="46"/>
  <c r="AB23" i="46"/>
  <c r="AB27" i="46"/>
  <c r="AB29" i="46"/>
  <c r="AB31" i="46"/>
  <c r="AB33" i="46"/>
  <c r="AB35" i="46"/>
  <c r="AB41" i="46"/>
  <c r="AB43" i="46"/>
  <c r="AB45" i="46"/>
  <c r="AB47" i="46"/>
  <c r="AB49" i="46"/>
  <c r="AB51" i="46"/>
  <c r="AB53" i="46"/>
  <c r="AB55" i="46"/>
  <c r="AB57" i="46"/>
  <c r="AB59" i="46"/>
  <c r="AB61" i="46"/>
  <c r="AB18" i="46"/>
  <c r="AB22" i="46"/>
  <c r="AB24" i="46"/>
  <c r="AB26" i="46"/>
  <c r="AB28" i="46"/>
  <c r="AB30" i="46"/>
  <c r="AB32" i="46"/>
  <c r="AB34" i="46"/>
  <c r="AB36" i="46"/>
  <c r="AB40" i="46"/>
  <c r="AB42" i="46"/>
  <c r="AB44" i="46"/>
  <c r="AB46" i="46"/>
  <c r="AB48" i="46"/>
  <c r="AB50" i="46"/>
  <c r="AB52" i="46"/>
  <c r="AB54" i="46"/>
  <c r="AB56" i="46"/>
  <c r="AB58" i="46"/>
  <c r="AB60" i="46"/>
  <c r="AB62" i="46"/>
  <c r="AB65" i="46"/>
  <c r="AB25" i="46"/>
  <c r="AB63" i="46"/>
  <c r="AB20" i="46"/>
  <c r="AB38" i="46"/>
  <c r="AB39" i="46"/>
  <c r="AB17" i="46"/>
  <c r="AE23" i="3"/>
  <c r="AA19" i="46"/>
  <c r="AA23" i="46"/>
  <c r="AA27" i="46"/>
  <c r="AA31" i="46"/>
  <c r="AA35" i="46"/>
  <c r="AA39" i="46"/>
  <c r="AA43" i="46"/>
  <c r="AA47" i="46"/>
  <c r="AA51" i="46"/>
  <c r="AA55" i="46"/>
  <c r="AA58" i="46"/>
  <c r="AA63" i="46"/>
  <c r="AA22" i="46"/>
  <c r="AA38" i="46"/>
  <c r="AA50" i="46"/>
  <c r="AA20" i="46"/>
  <c r="AA24" i="46"/>
  <c r="AA28" i="46"/>
  <c r="AA32" i="46"/>
  <c r="AA36" i="46"/>
  <c r="AA40" i="46"/>
  <c r="AA44" i="46"/>
  <c r="AA48" i="46"/>
  <c r="AA52" i="46"/>
  <c r="AA56" i="46"/>
  <c r="AA60" i="46"/>
  <c r="AA65" i="46"/>
  <c r="AA18" i="46"/>
  <c r="AA30" i="46"/>
  <c r="AA42" i="46"/>
  <c r="AA54" i="46"/>
  <c r="AA59" i="46"/>
  <c r="AA21" i="46"/>
  <c r="AA25" i="46"/>
  <c r="AA29" i="46"/>
  <c r="AA33" i="46"/>
  <c r="AA37" i="46"/>
  <c r="AA41" i="46"/>
  <c r="AA45" i="46"/>
  <c r="AA49" i="46"/>
  <c r="AA53" i="46"/>
  <c r="AA57" i="46"/>
  <c r="AA61" i="46"/>
  <c r="AA26" i="46"/>
  <c r="AA34" i="46"/>
  <c r="AA46" i="46"/>
  <c r="AA62" i="46"/>
  <c r="B65" i="32"/>
  <c r="AE21" i="3"/>
  <c r="AQ56" i="3" s="1"/>
  <c r="Z19" i="46"/>
  <c r="Z23" i="46"/>
  <c r="Z27" i="46"/>
  <c r="Z31" i="46"/>
  <c r="Z35" i="46"/>
  <c r="Z39" i="46"/>
  <c r="Z43" i="46"/>
  <c r="Z47" i="46"/>
  <c r="Z51" i="46"/>
  <c r="Z55" i="46"/>
  <c r="Z59" i="46"/>
  <c r="Z63" i="46"/>
  <c r="Z20" i="46"/>
  <c r="Z24" i="46"/>
  <c r="Z28" i="46"/>
  <c r="Z32" i="46"/>
  <c r="Z36" i="46"/>
  <c r="Z40" i="46"/>
  <c r="Z44" i="46"/>
  <c r="Z48" i="46"/>
  <c r="Z52" i="46"/>
  <c r="Z56" i="46"/>
  <c r="Z60" i="46"/>
  <c r="Z65" i="46"/>
  <c r="Z21" i="46"/>
  <c r="Z25" i="46"/>
  <c r="Z29" i="46"/>
  <c r="Z33" i="46"/>
  <c r="Z37" i="46"/>
  <c r="Z41" i="46"/>
  <c r="Z45" i="46"/>
  <c r="Z49" i="46"/>
  <c r="Z53" i="46"/>
  <c r="Z57" i="46"/>
  <c r="Z61" i="46"/>
  <c r="Z26" i="46"/>
  <c r="Z42" i="46"/>
  <c r="Z58" i="46"/>
  <c r="Z18" i="46"/>
  <c r="Z50" i="46"/>
  <c r="Z22" i="46"/>
  <c r="Z54" i="46"/>
  <c r="Z30" i="46"/>
  <c r="Z46" i="46"/>
  <c r="Z62" i="46"/>
  <c r="Z34" i="46"/>
  <c r="Z38" i="46"/>
  <c r="Z17" i="46"/>
  <c r="Y17" i="46"/>
  <c r="Y22" i="46"/>
  <c r="Y25" i="46"/>
  <c r="Y29" i="46"/>
  <c r="Y33" i="46"/>
  <c r="Y37" i="46"/>
  <c r="Y41" i="46"/>
  <c r="Y45" i="46"/>
  <c r="Y49" i="46"/>
  <c r="Y53" i="46"/>
  <c r="Y57" i="46"/>
  <c r="Y61" i="46"/>
  <c r="Y18" i="46"/>
  <c r="Y21" i="46"/>
  <c r="Y26" i="46"/>
  <c r="Y30" i="46"/>
  <c r="Y34" i="46"/>
  <c r="Y38" i="46"/>
  <c r="Y42" i="46"/>
  <c r="Y46" i="46"/>
  <c r="Y50" i="46"/>
  <c r="Y54" i="46"/>
  <c r="Y58" i="46"/>
  <c r="Y62" i="46"/>
  <c r="AE20" i="3"/>
  <c r="AP56" i="3" s="1"/>
  <c r="Y19" i="46"/>
  <c r="Y23" i="46"/>
  <c r="Y27" i="46"/>
  <c r="Y31" i="46"/>
  <c r="Y35" i="46"/>
  <c r="Y39" i="46"/>
  <c r="Y43" i="46"/>
  <c r="Y47" i="46"/>
  <c r="Y51" i="46"/>
  <c r="Y55" i="46"/>
  <c r="Y59" i="46"/>
  <c r="Y63" i="46"/>
  <c r="Y20" i="46"/>
  <c r="Y24" i="46"/>
  <c r="Y28" i="46"/>
  <c r="Y32" i="46"/>
  <c r="Y36" i="46"/>
  <c r="Y40" i="46"/>
  <c r="Y44" i="46"/>
  <c r="Y48" i="46"/>
  <c r="Y52" i="46"/>
  <c r="Y56" i="46"/>
  <c r="Y60" i="46"/>
  <c r="Y65" i="46"/>
  <c r="AE19" i="3"/>
  <c r="X19" i="46"/>
  <c r="X23" i="46"/>
  <c r="X27" i="46"/>
  <c r="X31" i="46"/>
  <c r="X35" i="46"/>
  <c r="X43" i="46"/>
  <c r="X47" i="46"/>
  <c r="X51" i="46"/>
  <c r="X55" i="46"/>
  <c r="X59" i="46"/>
  <c r="X65" i="46"/>
  <c r="X22" i="46"/>
  <c r="X29" i="46"/>
  <c r="X41" i="46"/>
  <c r="X49" i="46"/>
  <c r="X57" i="46"/>
  <c r="X61" i="46"/>
  <c r="X18" i="46"/>
  <c r="X30" i="46"/>
  <c r="X42" i="46"/>
  <c r="X50" i="46"/>
  <c r="X54" i="46"/>
  <c r="X62" i="46"/>
  <c r="X24" i="46"/>
  <c r="X28" i="46"/>
  <c r="X32" i="46"/>
  <c r="X36" i="46"/>
  <c r="X40" i="46"/>
  <c r="X44" i="46"/>
  <c r="X48" i="46"/>
  <c r="X52" i="46"/>
  <c r="X56" i="46"/>
  <c r="X60" i="46"/>
  <c r="X33" i="46"/>
  <c r="X45" i="46"/>
  <c r="X53" i="46"/>
  <c r="X21" i="46"/>
  <c r="X26" i="46"/>
  <c r="X34" i="46"/>
  <c r="X46" i="46"/>
  <c r="X58" i="46"/>
  <c r="X25" i="46"/>
  <c r="X63" i="46"/>
  <c r="X39" i="46"/>
  <c r="X38" i="46"/>
  <c r="X20" i="46"/>
  <c r="X37" i="46"/>
  <c r="X17" i="46"/>
  <c r="AE15" i="3"/>
  <c r="AM56" i="3" s="1"/>
  <c r="G65" i="46"/>
  <c r="W17" i="46" s="1"/>
  <c r="V19" i="46"/>
  <c r="V54" i="46"/>
  <c r="V58" i="46"/>
  <c r="V46" i="46"/>
  <c r="V62" i="46"/>
  <c r="V50" i="46"/>
  <c r="V61" i="46"/>
  <c r="V45" i="46"/>
  <c r="V29" i="46"/>
  <c r="V38" i="46"/>
  <c r="V65" i="46"/>
  <c r="V48" i="46"/>
  <c r="V32" i="46"/>
  <c r="V42" i="46"/>
  <c r="V59" i="46"/>
  <c r="V43" i="46"/>
  <c r="V27" i="46"/>
  <c r="V57" i="46"/>
  <c r="V41" i="46"/>
  <c r="V30" i="46"/>
  <c r="V60" i="46"/>
  <c r="V44" i="46"/>
  <c r="V28" i="46"/>
  <c r="V34" i="46"/>
  <c r="V55" i="46"/>
  <c r="V39" i="46"/>
  <c r="V23" i="46"/>
  <c r="V53" i="46"/>
  <c r="V37" i="46"/>
  <c r="V22" i="46"/>
  <c r="V21" i="46"/>
  <c r="V56" i="46"/>
  <c r="V40" i="46"/>
  <c r="V24" i="46"/>
  <c r="V26" i="46"/>
  <c r="V51" i="46"/>
  <c r="V35" i="46"/>
  <c r="V49" i="46"/>
  <c r="V33" i="46"/>
  <c r="V18" i="46"/>
  <c r="V52" i="46"/>
  <c r="V36" i="46"/>
  <c r="V63" i="46"/>
  <c r="V47" i="46"/>
  <c r="V31" i="46"/>
  <c r="V25" i="46"/>
  <c r="V20" i="46"/>
  <c r="AE14" i="3"/>
  <c r="U22" i="46"/>
  <c r="U29" i="46"/>
  <c r="U33" i="46"/>
  <c r="U40" i="46"/>
  <c r="U45" i="46"/>
  <c r="U49" i="46"/>
  <c r="U59" i="46"/>
  <c r="U61" i="46"/>
  <c r="U23" i="46"/>
  <c r="U31" i="46"/>
  <c r="U51" i="46"/>
  <c r="U57" i="46"/>
  <c r="U28" i="46"/>
  <c r="U32" i="46"/>
  <c r="U52" i="46"/>
  <c r="U65" i="46"/>
  <c r="U18" i="46"/>
  <c r="U21" i="46"/>
  <c r="U26" i="46"/>
  <c r="U30" i="46"/>
  <c r="U42" i="46"/>
  <c r="U46" i="46"/>
  <c r="U50" i="46"/>
  <c r="U55" i="46"/>
  <c r="U58" i="46"/>
  <c r="U62" i="46"/>
  <c r="U19" i="46"/>
  <c r="U35" i="46"/>
  <c r="U43" i="46"/>
  <c r="U54" i="46"/>
  <c r="U24" i="46"/>
  <c r="U36" i="46"/>
  <c r="U48" i="46"/>
  <c r="U56" i="46"/>
  <c r="U60" i="46"/>
  <c r="U25" i="46"/>
  <c r="U63" i="46"/>
  <c r="U53" i="46"/>
  <c r="U27" i="46"/>
  <c r="U34" i="46"/>
  <c r="U38" i="46"/>
  <c r="U39" i="46"/>
  <c r="U44" i="46"/>
  <c r="U47" i="46"/>
  <c r="U20" i="46"/>
  <c r="U41" i="46"/>
  <c r="U37" i="46"/>
  <c r="U17" i="46"/>
  <c r="S17" i="46"/>
  <c r="S22" i="46"/>
  <c r="S25" i="46"/>
  <c r="S29" i="46"/>
  <c r="S33" i="46"/>
  <c r="S40" i="46"/>
  <c r="S41" i="46"/>
  <c r="S45" i="46"/>
  <c r="S49" i="46"/>
  <c r="S53" i="46"/>
  <c r="S58" i="46"/>
  <c r="S59" i="46"/>
  <c r="S32" i="46"/>
  <c r="S61" i="46"/>
  <c r="S18" i="46"/>
  <c r="S21" i="46"/>
  <c r="S26" i="46"/>
  <c r="S30" i="46"/>
  <c r="S34" i="46"/>
  <c r="S37" i="46"/>
  <c r="S42" i="46"/>
  <c r="S46" i="46"/>
  <c r="S50" i="46"/>
  <c r="S55" i="46"/>
  <c r="S57" i="46"/>
  <c r="S62" i="46"/>
  <c r="S20" i="46"/>
  <c r="S28" i="46"/>
  <c r="S36" i="46"/>
  <c r="S44" i="46"/>
  <c r="S52" i="46"/>
  <c r="S65" i="46"/>
  <c r="S19" i="46"/>
  <c r="S23" i="46"/>
  <c r="S27" i="46"/>
  <c r="S31" i="46"/>
  <c r="S35" i="46"/>
  <c r="S38" i="46"/>
  <c r="S43" i="46"/>
  <c r="S47" i="46"/>
  <c r="S51" i="46"/>
  <c r="S54" i="46"/>
  <c r="S60" i="46"/>
  <c r="S63" i="46"/>
  <c r="S24" i="46"/>
  <c r="S39" i="46"/>
  <c r="S48" i="46"/>
  <c r="S56" i="46"/>
  <c r="AE11" i="3"/>
  <c r="R63" i="46"/>
  <c r="R60" i="46"/>
  <c r="R55" i="46"/>
  <c r="R51" i="46"/>
  <c r="R47" i="46"/>
  <c r="R46" i="46"/>
  <c r="R38" i="46"/>
  <c r="R36" i="46"/>
  <c r="R30" i="46"/>
  <c r="R27" i="46"/>
  <c r="R23" i="46"/>
  <c r="R20" i="46"/>
  <c r="R52" i="46"/>
  <c r="R41" i="46"/>
  <c r="R28" i="46"/>
  <c r="R25" i="46"/>
  <c r="R62" i="46"/>
  <c r="R57" i="46"/>
  <c r="R54" i="46"/>
  <c r="R50" i="46"/>
  <c r="R43" i="46"/>
  <c r="R45" i="46"/>
  <c r="R39" i="46"/>
  <c r="R34" i="46"/>
  <c r="R31" i="46"/>
  <c r="R19" i="46"/>
  <c r="R21" i="46"/>
  <c r="R24" i="46"/>
  <c r="R61" i="46"/>
  <c r="R40" i="46"/>
  <c r="R26" i="46"/>
  <c r="R59" i="46"/>
  <c r="R58" i="46"/>
  <c r="R53" i="46"/>
  <c r="R49" i="46"/>
  <c r="R42" i="46"/>
  <c r="R44" i="46"/>
  <c r="R37" i="46"/>
  <c r="R33" i="46"/>
  <c r="R32" i="46"/>
  <c r="R22" i="46"/>
  <c r="R18" i="46"/>
  <c r="R56" i="46"/>
  <c r="R48" i="46"/>
  <c r="R35" i="46"/>
  <c r="R29" i="46"/>
  <c r="N17" i="46"/>
  <c r="AI56" i="3"/>
  <c r="AE10" i="3"/>
  <c r="R17" i="46"/>
  <c r="R65" i="46"/>
  <c r="AS56" i="3" l="1"/>
  <c r="G17" i="32"/>
  <c r="G65" i="32" s="1"/>
  <c r="AR56" i="3"/>
  <c r="AE22" i="3"/>
  <c r="AO56" i="3"/>
  <c r="C37" i="32"/>
  <c r="C26" i="32"/>
  <c r="C58" i="32"/>
  <c r="C22" i="32"/>
  <c r="C48" i="32"/>
  <c r="C60" i="32"/>
  <c r="C25" i="32"/>
  <c r="C39" i="32"/>
  <c r="C21" i="32"/>
  <c r="C45" i="32"/>
  <c r="C51" i="32"/>
  <c r="C44" i="32"/>
  <c r="C47" i="32"/>
  <c r="C63" i="32"/>
  <c r="C62" i="32"/>
  <c r="C35" i="32"/>
  <c r="C41" i="32"/>
  <c r="C65" i="32"/>
  <c r="C28" i="32"/>
  <c r="C31" i="32"/>
  <c r="C20" i="32"/>
  <c r="C42" i="32"/>
  <c r="C40" i="32"/>
  <c r="C56" i="32"/>
  <c r="C24" i="32"/>
  <c r="C19" i="32"/>
  <c r="C59" i="32"/>
  <c r="C38" i="32"/>
  <c r="C17" i="32"/>
  <c r="AE16" i="3"/>
  <c r="AN56" i="3" s="1"/>
  <c r="W22" i="46"/>
  <c r="W29" i="46"/>
  <c r="W33" i="46"/>
  <c r="W41" i="46"/>
  <c r="W45" i="46"/>
  <c r="W49" i="46"/>
  <c r="W53" i="46"/>
  <c r="W57" i="46"/>
  <c r="W61" i="46"/>
  <c r="W19" i="46"/>
  <c r="W27" i="46"/>
  <c r="W31" i="46"/>
  <c r="W47" i="46"/>
  <c r="W55" i="46"/>
  <c r="W28" i="46"/>
  <c r="W36" i="46"/>
  <c r="W44" i="46"/>
  <c r="W52" i="46"/>
  <c r="W60" i="46"/>
  <c r="W18" i="46"/>
  <c r="W21" i="46"/>
  <c r="W26" i="46"/>
  <c r="W30" i="46"/>
  <c r="W34" i="46"/>
  <c r="W42" i="46"/>
  <c r="W46" i="46"/>
  <c r="W50" i="46"/>
  <c r="W54" i="46"/>
  <c r="W58" i="46"/>
  <c r="W62" i="46"/>
  <c r="W23" i="46"/>
  <c r="W35" i="46"/>
  <c r="W43" i="46"/>
  <c r="W51" i="46"/>
  <c r="W59" i="46"/>
  <c r="W24" i="46"/>
  <c r="W32" i="46"/>
  <c r="W40" i="46"/>
  <c r="W48" i="46"/>
  <c r="W56" i="46"/>
  <c r="W65" i="46"/>
  <c r="W25" i="46"/>
  <c r="W63" i="46"/>
  <c r="W38" i="46"/>
  <c r="W39" i="46"/>
  <c r="W20" i="46"/>
  <c r="W37" i="46"/>
  <c r="C54" i="32"/>
  <c r="C50" i="32"/>
  <c r="C46" i="32"/>
  <c r="C36" i="32"/>
  <c r="C61" i="32"/>
  <c r="C29" i="32"/>
  <c r="C53" i="32"/>
  <c r="C43" i="32"/>
  <c r="C30" i="32"/>
  <c r="C57" i="32"/>
  <c r="C32" i="32"/>
  <c r="C52" i="32"/>
  <c r="C27" i="32"/>
  <c r="C33" i="32"/>
  <c r="C49" i="32"/>
  <c r="C23" i="32"/>
  <c r="C18" i="32"/>
  <c r="C34" i="32"/>
  <c r="C55" i="32"/>
  <c r="AL56" i="3"/>
  <c r="AK56" i="3"/>
  <c r="AE12" i="3"/>
  <c r="T24" i="46"/>
  <c r="T28" i="46"/>
  <c r="T32" i="46"/>
  <c r="T36" i="46"/>
  <c r="T44" i="46"/>
  <c r="T48" i="46"/>
  <c r="T52" i="46"/>
  <c r="T56" i="46"/>
  <c r="T61" i="46"/>
  <c r="T65" i="46"/>
  <c r="T27" i="46"/>
  <c r="T22" i="46"/>
  <c r="T29" i="46"/>
  <c r="T33" i="46"/>
  <c r="T40" i="46"/>
  <c r="T41" i="46"/>
  <c r="T45" i="46"/>
  <c r="T49" i="46"/>
  <c r="T53" i="46"/>
  <c r="T58" i="46"/>
  <c r="T59" i="46"/>
  <c r="T23" i="46"/>
  <c r="T35" i="46"/>
  <c r="T43" i="46"/>
  <c r="T51" i="46"/>
  <c r="T54" i="46"/>
  <c r="T18" i="46"/>
  <c r="T21" i="46"/>
  <c r="T26" i="46"/>
  <c r="T30" i="46"/>
  <c r="T34" i="46"/>
  <c r="T42" i="46"/>
  <c r="T46" i="46"/>
  <c r="T50" i="46"/>
  <c r="T55" i="46"/>
  <c r="T57" i="46"/>
  <c r="T62" i="46"/>
  <c r="T19" i="46"/>
  <c r="T31" i="46"/>
  <c r="T47" i="46"/>
  <c r="T60" i="46"/>
  <c r="T25" i="46"/>
  <c r="T63" i="46"/>
  <c r="T38" i="46"/>
  <c r="T39" i="46"/>
  <c r="T20" i="46"/>
  <c r="T37" i="46"/>
  <c r="T17" i="46"/>
  <c r="N65" i="46"/>
  <c r="AD26" i="46" l="1"/>
  <c r="AD30" i="46"/>
  <c r="AD36" i="46"/>
  <c r="AD40" i="46"/>
  <c r="AD46" i="46"/>
  <c r="AD52" i="46"/>
  <c r="AD58" i="46"/>
  <c r="AD60" i="46"/>
  <c r="AD19" i="46"/>
  <c r="AD21" i="46"/>
  <c r="AD23" i="46"/>
  <c r="AD27" i="46"/>
  <c r="AD29" i="46"/>
  <c r="AD31" i="46"/>
  <c r="AD33" i="46"/>
  <c r="AD35" i="46"/>
  <c r="AD41" i="46"/>
  <c r="AD43" i="46"/>
  <c r="AD45" i="46"/>
  <c r="AD47" i="46"/>
  <c r="AD49" i="46"/>
  <c r="AD51" i="46"/>
  <c r="AD53" i="46"/>
  <c r="AD55" i="46"/>
  <c r="AD57" i="46"/>
  <c r="AD59" i="46"/>
  <c r="AD61" i="46"/>
  <c r="AD22" i="46"/>
  <c r="AD32" i="46"/>
  <c r="AD42" i="46"/>
  <c r="AD48" i="46"/>
  <c r="AD54" i="46"/>
  <c r="AD65" i="46"/>
  <c r="AD18" i="46"/>
  <c r="AD24" i="46"/>
  <c r="AD28" i="46"/>
  <c r="AD34" i="46"/>
  <c r="AD44" i="46"/>
  <c r="AD50" i="46"/>
  <c r="AD56" i="46"/>
  <c r="AD62" i="46"/>
  <c r="AD25" i="46"/>
  <c r="AD63" i="46"/>
  <c r="AD38" i="46"/>
  <c r="AD39" i="46"/>
  <c r="AD20" i="46"/>
  <c r="AD37" i="46"/>
  <c r="AD17" i="46"/>
  <c r="AE17" i="3"/>
  <c r="O24" i="46"/>
  <c r="O28" i="46"/>
  <c r="O32" i="46"/>
  <c r="O36" i="46"/>
  <c r="O40" i="46"/>
  <c r="O44" i="46"/>
  <c r="O48" i="46"/>
  <c r="O52" i="46"/>
  <c r="O56" i="46"/>
  <c r="O60" i="46"/>
  <c r="O35" i="46"/>
  <c r="O25" i="46"/>
  <c r="O29" i="46"/>
  <c r="O33" i="46"/>
  <c r="O37" i="46"/>
  <c r="O41" i="46"/>
  <c r="O45" i="46"/>
  <c r="O49" i="46"/>
  <c r="O53" i="46"/>
  <c r="O57" i="46"/>
  <c r="O61" i="46"/>
  <c r="O27" i="46"/>
  <c r="O31" i="46"/>
  <c r="O39" i="46"/>
  <c r="O47" i="46"/>
  <c r="O55" i="46"/>
  <c r="O63" i="46"/>
  <c r="O26" i="46"/>
  <c r="O30" i="46"/>
  <c r="O38" i="46"/>
  <c r="O42" i="46"/>
  <c r="O46" i="46"/>
  <c r="O50" i="46"/>
  <c r="O54" i="46"/>
  <c r="O58" i="46"/>
  <c r="O62" i="46"/>
  <c r="O43" i="46"/>
  <c r="O51" i="46"/>
  <c r="O59" i="46"/>
  <c r="O34" i="46"/>
  <c r="AE13" i="3"/>
  <c r="O19" i="46"/>
  <c r="O18" i="46"/>
  <c r="O21" i="46"/>
  <c r="O17" i="46"/>
  <c r="O20" i="46"/>
  <c r="O22" i="46"/>
  <c r="O23" i="46"/>
  <c r="K24" i="32"/>
  <c r="F24" i="32"/>
  <c r="N73" i="44"/>
  <c r="N72" i="44"/>
  <c r="M71" i="44"/>
  <c r="M38" i="44" s="1"/>
  <c r="M37" i="44" s="1"/>
  <c r="L71" i="44"/>
  <c r="L38" i="44" s="1"/>
  <c r="L37" i="44" s="1"/>
  <c r="K71" i="44"/>
  <c r="K38" i="44" s="1"/>
  <c r="K37" i="44" s="1"/>
  <c r="J71" i="44"/>
  <c r="J38" i="44" s="1"/>
  <c r="J37" i="44" s="1"/>
  <c r="I71" i="44"/>
  <c r="I38" i="44" s="1"/>
  <c r="I37" i="44" s="1"/>
  <c r="H71" i="44"/>
  <c r="H38" i="44" s="1"/>
  <c r="H37" i="44" s="1"/>
  <c r="G71" i="44"/>
  <c r="G38" i="44" s="1"/>
  <c r="G37" i="44" s="1"/>
  <c r="F71" i="44"/>
  <c r="F38" i="44" s="1"/>
  <c r="F37" i="44" s="1"/>
  <c r="E71" i="44"/>
  <c r="E38" i="44" s="1"/>
  <c r="E37" i="44" s="1"/>
  <c r="D71" i="44"/>
  <c r="D38" i="44" s="1"/>
  <c r="D37" i="44" s="1"/>
  <c r="C71" i="44"/>
  <c r="C38" i="44" s="1"/>
  <c r="C37" i="44" s="1"/>
  <c r="B71" i="44"/>
  <c r="B38" i="44" s="1"/>
  <c r="B37" i="44" s="1"/>
  <c r="N69" i="44"/>
  <c r="N69" i="45"/>
  <c r="AE62" i="44"/>
  <c r="AE58" i="44"/>
  <c r="AE18" i="3" l="1"/>
  <c r="N38" i="44"/>
  <c r="N71" i="44"/>
  <c r="AE24" i="44"/>
  <c r="AE57" i="44"/>
  <c r="AE52" i="44"/>
  <c r="AE53" i="44"/>
  <c r="AE51" i="44"/>
  <c r="AE50" i="44"/>
  <c r="AE40" i="44"/>
  <c r="AE39" i="44"/>
  <c r="AE37" i="44"/>
  <c r="AE49" i="44"/>
  <c r="AE48" i="44"/>
  <c r="AE47" i="44"/>
  <c r="AE46" i="44"/>
  <c r="AE45" i="44"/>
  <c r="AE44" i="44"/>
  <c r="AE43" i="44"/>
  <c r="AE42" i="44"/>
  <c r="AE41" i="44"/>
  <c r="AE36" i="44"/>
  <c r="AE35" i="44"/>
  <c r="AE34" i="44"/>
  <c r="AE32" i="44"/>
  <c r="AE31" i="44"/>
  <c r="AE29" i="44"/>
  <c r="AE30" i="44"/>
  <c r="AE28" i="44"/>
  <c r="AE19" i="44"/>
  <c r="AE22" i="44"/>
  <c r="AE26" i="44"/>
  <c r="AE18" i="44"/>
  <c r="AE25" i="44"/>
  <c r="AE20" i="44"/>
  <c r="N37" i="44" l="1"/>
  <c r="AE38" i="44"/>
  <c r="B50" i="39"/>
  <c r="G50" i="39"/>
  <c r="AE59" i="44" l="1"/>
  <c r="AE27" i="44" l="1"/>
  <c r="A14" i="44" l="1"/>
  <c r="Q14" i="44" s="1"/>
  <c r="N73" i="45" l="1"/>
  <c r="N72" i="45"/>
  <c r="M71" i="45"/>
  <c r="M38" i="45" s="1"/>
  <c r="M37" i="45" s="1"/>
  <c r="L71" i="45"/>
  <c r="L38" i="45" s="1"/>
  <c r="D38" i="32" s="1"/>
  <c r="K71" i="45"/>
  <c r="K38" i="45" s="1"/>
  <c r="J71" i="45"/>
  <c r="J38" i="45" s="1"/>
  <c r="I71" i="45"/>
  <c r="I38" i="45" s="1"/>
  <c r="H71" i="45"/>
  <c r="H38" i="45" s="1"/>
  <c r="G71" i="45"/>
  <c r="G38" i="45" s="1"/>
  <c r="F71" i="45"/>
  <c r="F38" i="45" s="1"/>
  <c r="E71" i="45"/>
  <c r="E38" i="45" s="1"/>
  <c r="D71" i="45"/>
  <c r="D38" i="45" s="1"/>
  <c r="C71" i="45"/>
  <c r="C38" i="45" s="1"/>
  <c r="B71" i="45"/>
  <c r="B38" i="45" s="1"/>
  <c r="Q14" i="45"/>
  <c r="AF38" i="45" l="1"/>
  <c r="L37" i="45"/>
  <c r="D37" i="32" s="1"/>
  <c r="I38" i="32"/>
  <c r="K37" i="45"/>
  <c r="F38" i="32"/>
  <c r="J37" i="45"/>
  <c r="I37" i="45"/>
  <c r="N38" i="45"/>
  <c r="H37" i="45"/>
  <c r="G37" i="45"/>
  <c r="F37" i="45"/>
  <c r="E37" i="45"/>
  <c r="D37" i="45"/>
  <c r="B37" i="45"/>
  <c r="C37" i="45"/>
  <c r="N71" i="45"/>
  <c r="AF37" i="45" l="1"/>
  <c r="I37" i="32"/>
  <c r="N37" i="45"/>
  <c r="K38" i="32"/>
  <c r="F37" i="32"/>
  <c r="K37" i="32" l="1"/>
  <c r="AE55" i="44"/>
  <c r="AE54" i="44" l="1"/>
  <c r="AE33" i="44" l="1"/>
  <c r="AE64" i="44" l="1"/>
  <c r="K28" i="39" l="1"/>
  <c r="K39" i="39"/>
  <c r="K16" i="39"/>
  <c r="K29" i="39"/>
  <c r="K18" i="39"/>
  <c r="K35" i="39"/>
  <c r="K17" i="39"/>
  <c r="K25" i="39"/>
  <c r="K30" i="39"/>
  <c r="K37" i="39"/>
  <c r="K48" i="39"/>
  <c r="B31" i="31" l="1"/>
  <c r="AB26" i="3" l="1"/>
  <c r="AB22" i="3"/>
  <c r="AB13" i="3"/>
  <c r="AB17" i="3"/>
  <c r="AB27" i="3" l="1"/>
  <c r="AB18" i="3"/>
  <c r="AB29" i="3" l="1"/>
  <c r="C19" i="39" l="1"/>
  <c r="C40" i="39"/>
  <c r="C48" i="39"/>
  <c r="C46" i="39"/>
  <c r="C37" i="39"/>
  <c r="C16" i="39"/>
  <c r="C20" i="39"/>
  <c r="C28" i="39"/>
  <c r="C30" i="39"/>
  <c r="AB49" i="3" l="1"/>
  <c r="AB48" i="3" l="1"/>
  <c r="AB47" i="3"/>
  <c r="AB34" i="3"/>
  <c r="AB45" i="3"/>
  <c r="AB44" i="3"/>
  <c r="AB40" i="3"/>
  <c r="AB39" i="3"/>
  <c r="AB38" i="3"/>
  <c r="AB36" i="3"/>
  <c r="AB35" i="3" l="1"/>
  <c r="AB43" i="3"/>
  <c r="AA22" i="3"/>
  <c r="AB46" i="3" s="1"/>
  <c r="AA17" i="3"/>
  <c r="AB41" i="3" s="1"/>
  <c r="AA13" i="3"/>
  <c r="AB37" i="3" s="1"/>
  <c r="AA26" i="3"/>
  <c r="AB50" i="3" s="1"/>
  <c r="AA27" i="3" l="1"/>
  <c r="AB51" i="3" s="1"/>
  <c r="AA18" i="3"/>
  <c r="AB42" i="3" s="1"/>
  <c r="AA29" i="3" l="1"/>
  <c r="AB53" i="3" s="1"/>
  <c r="AA49" i="3" l="1"/>
  <c r="AA48" i="3"/>
  <c r="AA44" i="3"/>
  <c r="AA38" i="3"/>
  <c r="AA40" i="3"/>
  <c r="AA43" i="3"/>
  <c r="AA47" i="3" l="1"/>
  <c r="AA35" i="3"/>
  <c r="AA45" i="3"/>
  <c r="AA36" i="3"/>
  <c r="Z26" i="3" l="1"/>
  <c r="AA50" i="3" s="1"/>
  <c r="Z22" i="3"/>
  <c r="AA46" i="3" s="1"/>
  <c r="AA39" i="3"/>
  <c r="AA34" i="3"/>
  <c r="Z27" i="3" l="1"/>
  <c r="AA51" i="3" s="1"/>
  <c r="Z17" i="3"/>
  <c r="AA41" i="3" s="1"/>
  <c r="Z13" i="3"/>
  <c r="AA37" i="3" s="1"/>
  <c r="Z18" i="3" l="1"/>
  <c r="AA42" i="3" s="1"/>
  <c r="Z29" i="3" l="1"/>
  <c r="AA53" i="3" s="1"/>
  <c r="C18" i="39" l="1"/>
  <c r="C44" i="39"/>
  <c r="C35" i="39"/>
  <c r="C17" i="39"/>
  <c r="C24" i="39"/>
  <c r="C34" i="39"/>
  <c r="C45" i="39"/>
  <c r="C42" i="39"/>
  <c r="C32" i="39"/>
  <c r="C15" i="39"/>
  <c r="C21" i="39"/>
  <c r="C27" i="39"/>
  <c r="C38" i="39"/>
  <c r="C39" i="39"/>
  <c r="C23" i="39"/>
  <c r="C36" i="39"/>
  <c r="C26" i="39"/>
  <c r="C33" i="39"/>
  <c r="C47" i="39"/>
  <c r="C41" i="39"/>
  <c r="C49" i="39"/>
  <c r="C29" i="39"/>
  <c r="C43" i="39"/>
  <c r="C25" i="39"/>
  <c r="C22" i="39"/>
  <c r="C31" i="39"/>
  <c r="I50" i="39" l="1"/>
  <c r="J26" i="39" s="1"/>
  <c r="H27" i="39"/>
  <c r="K49" i="39"/>
  <c r="K26" i="39"/>
  <c r="K41" i="39"/>
  <c r="K38" i="39"/>
  <c r="K44" i="39"/>
  <c r="K42" i="39"/>
  <c r="K46" i="39"/>
  <c r="K45" i="39"/>
  <c r="K40" i="39"/>
  <c r="K19" i="39"/>
  <c r="K43" i="39"/>
  <c r="K23" i="39"/>
  <c r="K34" i="39"/>
  <c r="K32" i="39"/>
  <c r="K31" i="39"/>
  <c r="K33" i="39"/>
  <c r="K24" i="39"/>
  <c r="K20" i="39"/>
  <c r="K47" i="39"/>
  <c r="K36" i="39"/>
  <c r="K22" i="39"/>
  <c r="K21" i="39"/>
  <c r="K15" i="39"/>
  <c r="K27" i="39"/>
  <c r="H21" i="39" l="1"/>
  <c r="H36" i="39"/>
  <c r="J21" i="39"/>
  <c r="J42" i="39"/>
  <c r="H48" i="39"/>
  <c r="H24" i="39"/>
  <c r="H17" i="39"/>
  <c r="H39" i="39"/>
  <c r="H31" i="39"/>
  <c r="J17" i="39"/>
  <c r="H18" i="39"/>
  <c r="H45" i="39"/>
  <c r="H38" i="39"/>
  <c r="H43" i="39"/>
  <c r="H26" i="39"/>
  <c r="H33" i="39"/>
  <c r="J23" i="39"/>
  <c r="H41" i="39"/>
  <c r="H29" i="39"/>
  <c r="H40" i="39"/>
  <c r="H25" i="39"/>
  <c r="J18" i="39"/>
  <c r="J15" i="39"/>
  <c r="J36" i="39"/>
  <c r="J35" i="39"/>
  <c r="J20" i="39"/>
  <c r="J33" i="39"/>
  <c r="J39" i="39"/>
  <c r="J34" i="39"/>
  <c r="J19" i="39"/>
  <c r="J45" i="39"/>
  <c r="J37" i="39"/>
  <c r="J38" i="39"/>
  <c r="J41" i="39"/>
  <c r="J49" i="39"/>
  <c r="J50" i="39"/>
  <c r="J48" i="39"/>
  <c r="J32" i="39"/>
  <c r="J40" i="39"/>
  <c r="J25" i="39"/>
  <c r="J27" i="39"/>
  <c r="J22" i="39"/>
  <c r="J30" i="39"/>
  <c r="J47" i="39"/>
  <c r="J24" i="39"/>
  <c r="J31" i="39"/>
  <c r="J29" i="39"/>
  <c r="J43" i="39"/>
  <c r="J16" i="39"/>
  <c r="J46" i="39"/>
  <c r="J44" i="39"/>
  <c r="J28" i="39"/>
  <c r="K50" i="39"/>
  <c r="H49" i="39"/>
  <c r="H42" i="39"/>
  <c r="H37" i="39"/>
  <c r="H28" i="39"/>
  <c r="H16" i="39"/>
  <c r="H30" i="39"/>
  <c r="H44" i="39"/>
  <c r="H20" i="39"/>
  <c r="H15" i="39"/>
  <c r="H50" i="39"/>
  <c r="H35" i="39"/>
  <c r="H34" i="39"/>
  <c r="H32" i="39"/>
  <c r="H47" i="39"/>
  <c r="H46" i="39"/>
  <c r="H22" i="39"/>
  <c r="H23" i="39"/>
  <c r="H19" i="39"/>
  <c r="D50" i="39" l="1"/>
  <c r="E20" i="39" s="1"/>
  <c r="F33" i="39"/>
  <c r="F20" i="39"/>
  <c r="F48" i="39"/>
  <c r="F34" i="39"/>
  <c r="F37" i="39"/>
  <c r="F18" i="39"/>
  <c r="F32" i="39"/>
  <c r="F39" i="39"/>
  <c r="F17" i="39"/>
  <c r="F43" i="39"/>
  <c r="F25" i="39"/>
  <c r="F26" i="39"/>
  <c r="F46" i="39"/>
  <c r="F19" i="39"/>
  <c r="F31" i="39"/>
  <c r="F27" i="39"/>
  <c r="F29" i="39"/>
  <c r="F36" i="39"/>
  <c r="F22" i="39"/>
  <c r="F45" i="39"/>
  <c r="F47" i="39"/>
  <c r="F41" i="39"/>
  <c r="F21" i="39"/>
  <c r="F42" i="39"/>
  <c r="F38" i="39"/>
  <c r="F30" i="39"/>
  <c r="F24" i="39"/>
  <c r="F23" i="39"/>
  <c r="F49" i="39"/>
  <c r="F15" i="39"/>
  <c r="F35" i="39"/>
  <c r="F40" i="39"/>
  <c r="F16" i="39"/>
  <c r="F28" i="39"/>
  <c r="F44" i="39"/>
  <c r="E28" i="39" l="1"/>
  <c r="E41" i="39"/>
  <c r="E22" i="39"/>
  <c r="E42" i="39"/>
  <c r="E49" i="39"/>
  <c r="E40" i="39"/>
  <c r="E15" i="39"/>
  <c r="E24" i="39"/>
  <c r="E45" i="39"/>
  <c r="E31" i="39"/>
  <c r="E43" i="39"/>
  <c r="E33" i="39"/>
  <c r="E44" i="39"/>
  <c r="E16" i="39"/>
  <c r="E23" i="39"/>
  <c r="E21" i="39"/>
  <c r="E36" i="39"/>
  <c r="E46" i="39"/>
  <c r="E39" i="39"/>
  <c r="E18" i="39"/>
  <c r="E34" i="39"/>
  <c r="E29" i="39"/>
  <c r="E26" i="39"/>
  <c r="E32" i="39"/>
  <c r="E37" i="39"/>
  <c r="E38" i="39"/>
  <c r="E48" i="39"/>
  <c r="E50" i="39"/>
  <c r="E35" i="39"/>
  <c r="E30" i="39"/>
  <c r="E47" i="39"/>
  <c r="E27" i="39"/>
  <c r="E19" i="39"/>
  <c r="E25" i="39"/>
  <c r="E17" i="39"/>
  <c r="F50" i="39"/>
  <c r="C50" i="39"/>
  <c r="Z48" i="3" l="1"/>
  <c r="Z47" i="3"/>
  <c r="Z45" i="3"/>
  <c r="Z40" i="3"/>
  <c r="Z39" i="3"/>
  <c r="Z38" i="3"/>
  <c r="Z36" i="3"/>
  <c r="Z43" i="3" l="1"/>
  <c r="Z44" i="3"/>
  <c r="Y17" i="3"/>
  <c r="Z41" i="3" s="1"/>
  <c r="Z35" i="3"/>
  <c r="Z49" i="3" l="1"/>
  <c r="Z34" i="3"/>
  <c r="Y26" i="3"/>
  <c r="Z50" i="3" s="1"/>
  <c r="Y22" i="3"/>
  <c r="Z46" i="3" s="1"/>
  <c r="Y13" i="3" l="1"/>
  <c r="Z37" i="3" s="1"/>
  <c r="Y27" i="3"/>
  <c r="Z51" i="3" s="1"/>
  <c r="Y18" i="3" l="1"/>
  <c r="Y29" i="3" s="1"/>
  <c r="Z53" i="3" s="1"/>
  <c r="Z42" i="3" l="1"/>
  <c r="Y38" i="3" l="1"/>
  <c r="Y48" i="3" l="1"/>
  <c r="Y40" i="3"/>
  <c r="X39" i="3"/>
  <c r="Y39" i="3"/>
  <c r="Y35" i="3"/>
  <c r="Y49" i="3" l="1"/>
  <c r="Y45" i="3"/>
  <c r="Y43" i="3"/>
  <c r="Y36" i="3"/>
  <c r="X13" i="3"/>
  <c r="Y37" i="3" s="1"/>
  <c r="X17" i="3"/>
  <c r="Y41" i="3" s="1"/>
  <c r="Y47" i="3" l="1"/>
  <c r="Y44" i="3"/>
  <c r="Y34" i="3"/>
  <c r="X26" i="3"/>
  <c r="Y50" i="3" s="1"/>
  <c r="X22" i="3"/>
  <c r="Y46" i="3" s="1"/>
  <c r="X18" i="3" l="1"/>
  <c r="X27" i="3"/>
  <c r="Y51" i="3" s="1"/>
  <c r="X29" i="3" l="1"/>
  <c r="Y53" i="3" s="1"/>
  <c r="Y42" i="3"/>
  <c r="T22" i="3"/>
  <c r="H17" i="3"/>
  <c r="H13" i="3"/>
  <c r="H22" i="3"/>
  <c r="H26" i="3"/>
  <c r="I17" i="3"/>
  <c r="I13" i="3"/>
  <c r="I22" i="3"/>
  <c r="I26" i="3"/>
  <c r="J17" i="3"/>
  <c r="J13" i="3"/>
  <c r="J22" i="3"/>
  <c r="K17" i="3"/>
  <c r="K13" i="3"/>
  <c r="K22" i="3"/>
  <c r="L17" i="3"/>
  <c r="L13" i="3"/>
  <c r="L22" i="3"/>
  <c r="M22" i="3"/>
  <c r="M17" i="3"/>
  <c r="M13" i="3"/>
  <c r="N17" i="3"/>
  <c r="N13" i="3"/>
  <c r="N22" i="3"/>
  <c r="O17" i="3"/>
  <c r="O13" i="3"/>
  <c r="O22" i="3"/>
  <c r="P17" i="3"/>
  <c r="P13" i="3"/>
  <c r="P22" i="3"/>
  <c r="G17" i="3"/>
  <c r="G13" i="3"/>
  <c r="G22" i="3"/>
  <c r="G26" i="3"/>
  <c r="D17" i="3"/>
  <c r="D13" i="3"/>
  <c r="D22" i="3"/>
  <c r="D26" i="3"/>
  <c r="E17" i="3"/>
  <c r="E13" i="3"/>
  <c r="E22" i="3"/>
  <c r="E26" i="3"/>
  <c r="F17" i="3"/>
  <c r="F13" i="3"/>
  <c r="F22" i="3"/>
  <c r="F26" i="3"/>
  <c r="J26" i="3"/>
  <c r="N26" i="3"/>
  <c r="B13" i="3"/>
  <c r="C13" i="3"/>
  <c r="B17" i="3"/>
  <c r="B22" i="3"/>
  <c r="B26" i="3"/>
  <c r="C17" i="3"/>
  <c r="C22" i="3"/>
  <c r="C26" i="3"/>
  <c r="K26" i="3"/>
  <c r="L26" i="3"/>
  <c r="M26" i="3"/>
  <c r="M27" i="3" s="1"/>
  <c r="O26" i="3"/>
  <c r="P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T13" i="3"/>
  <c r="T26" i="3"/>
  <c r="T17" i="3"/>
  <c r="T34" i="3"/>
  <c r="T43" i="3"/>
  <c r="S43" i="3"/>
  <c r="T39" i="3"/>
  <c r="T45" i="3"/>
  <c r="T48" i="3"/>
  <c r="U40" i="3"/>
  <c r="Q36" i="3"/>
  <c r="Q47" i="3"/>
  <c r="Q49" i="3"/>
  <c r="C18" i="3" l="1"/>
  <c r="C29" i="3" s="1"/>
  <c r="F50" i="3"/>
  <c r="J37" i="3"/>
  <c r="I46" i="3"/>
  <c r="E41" i="3"/>
  <c r="F46" i="3"/>
  <c r="M41" i="3"/>
  <c r="J46" i="3"/>
  <c r="F41" i="3"/>
  <c r="P27" i="3"/>
  <c r="P37" i="3"/>
  <c r="O41" i="3"/>
  <c r="U47" i="3"/>
  <c r="U45" i="3"/>
  <c r="K18" i="3"/>
  <c r="E46" i="3"/>
  <c r="E37" i="3"/>
  <c r="G46" i="3"/>
  <c r="D46" i="3"/>
  <c r="B18" i="3"/>
  <c r="J50" i="3"/>
  <c r="G18" i="3"/>
  <c r="N46" i="3"/>
  <c r="L41" i="3"/>
  <c r="H46" i="3"/>
  <c r="R47" i="3"/>
  <c r="L27" i="3"/>
  <c r="M51" i="3" s="1"/>
  <c r="F27" i="3"/>
  <c r="E27" i="3"/>
  <c r="D50" i="3"/>
  <c r="G27" i="3"/>
  <c r="H37" i="3"/>
  <c r="S35" i="3"/>
  <c r="P46" i="3"/>
  <c r="N41" i="3"/>
  <c r="H50" i="3"/>
  <c r="D37" i="3"/>
  <c r="T35" i="3"/>
  <c r="J27" i="3"/>
  <c r="O46" i="3"/>
  <c r="L50" i="3"/>
  <c r="C37" i="3"/>
  <c r="G37" i="3"/>
  <c r="P41" i="3"/>
  <c r="N27" i="3"/>
  <c r="N51" i="3" s="1"/>
  <c r="I27" i="3"/>
  <c r="C50" i="3"/>
  <c r="N18" i="3"/>
  <c r="I37" i="3"/>
  <c r="H18" i="3"/>
  <c r="I18" i="3"/>
  <c r="N37" i="3"/>
  <c r="D18" i="3"/>
  <c r="K37" i="3"/>
  <c r="D41" i="3"/>
  <c r="O37" i="3"/>
  <c r="R36" i="3"/>
  <c r="T27" i="3"/>
  <c r="G50" i="3"/>
  <c r="G41" i="3"/>
  <c r="M18" i="3"/>
  <c r="I50" i="3"/>
  <c r="H41" i="3"/>
  <c r="K27" i="3"/>
  <c r="C41" i="3"/>
  <c r="F18" i="3"/>
  <c r="J18" i="3"/>
  <c r="C27" i="3"/>
  <c r="M50" i="3"/>
  <c r="C46" i="3"/>
  <c r="N50" i="3"/>
  <c r="K46" i="3"/>
  <c r="M37" i="3"/>
  <c r="L18" i="3"/>
  <c r="P50" i="3"/>
  <c r="B27" i="3"/>
  <c r="T18" i="3"/>
  <c r="T29" i="3" s="1"/>
  <c r="D27" i="3"/>
  <c r="P18" i="3"/>
  <c r="O18" i="3"/>
  <c r="K41" i="3"/>
  <c r="I41" i="3"/>
  <c r="J41" i="3"/>
  <c r="L37" i="3"/>
  <c r="K50" i="3"/>
  <c r="O50" i="3"/>
  <c r="E18" i="3"/>
  <c r="M46" i="3"/>
  <c r="H27" i="3"/>
  <c r="Q44" i="3"/>
  <c r="U43" i="3"/>
  <c r="Q38" i="3"/>
  <c r="R38" i="3"/>
  <c r="Q39" i="3"/>
  <c r="U36" i="3"/>
  <c r="U38" i="3"/>
  <c r="S13" i="3"/>
  <c r="S45" i="3"/>
  <c r="O27" i="3"/>
  <c r="E50" i="3"/>
  <c r="F37" i="3"/>
  <c r="L46" i="3"/>
  <c r="N29" i="3" l="1"/>
  <c r="G29" i="3"/>
  <c r="K29" i="3"/>
  <c r="L29" i="3"/>
  <c r="F29" i="3"/>
  <c r="B29" i="3"/>
  <c r="C53" i="3" s="1"/>
  <c r="M29" i="3"/>
  <c r="D29" i="3"/>
  <c r="D53" i="3" s="1"/>
  <c r="L51" i="3"/>
  <c r="H42" i="3"/>
  <c r="C42" i="3"/>
  <c r="G51" i="3"/>
  <c r="F51" i="3"/>
  <c r="C51" i="3"/>
  <c r="L42" i="3"/>
  <c r="I51" i="3"/>
  <c r="H29" i="3"/>
  <c r="J51" i="3"/>
  <c r="K51" i="3"/>
  <c r="N42" i="3"/>
  <c r="D42" i="3"/>
  <c r="D51" i="3"/>
  <c r="J29" i="3"/>
  <c r="J42" i="3"/>
  <c r="K42" i="3"/>
  <c r="F42" i="3"/>
  <c r="E51" i="3"/>
  <c r="I29" i="3"/>
  <c r="I42" i="3"/>
  <c r="G42" i="3"/>
  <c r="P29" i="3"/>
  <c r="P42" i="3"/>
  <c r="H51" i="3"/>
  <c r="E29" i="3"/>
  <c r="E42" i="3"/>
  <c r="M42" i="3"/>
  <c r="O29" i="3"/>
  <c r="O42" i="3"/>
  <c r="V38" i="3"/>
  <c r="T37" i="3"/>
  <c r="R17" i="3"/>
  <c r="S39" i="3"/>
  <c r="R39" i="3"/>
  <c r="U39" i="3"/>
  <c r="Q45" i="3"/>
  <c r="T49" i="3"/>
  <c r="U34" i="3"/>
  <c r="Q34" i="3"/>
  <c r="O51" i="3"/>
  <c r="P51" i="3"/>
  <c r="R22" i="3"/>
  <c r="R44" i="3"/>
  <c r="U17" i="3"/>
  <c r="Q48" i="3"/>
  <c r="Q26" i="3"/>
  <c r="R40" i="3"/>
  <c r="Q40" i="3"/>
  <c r="T36" i="3"/>
  <c r="S36" i="3"/>
  <c r="Q17" i="3"/>
  <c r="R48" i="3"/>
  <c r="S48" i="3"/>
  <c r="T47" i="3"/>
  <c r="S47" i="3"/>
  <c r="S26" i="3"/>
  <c r="U48" i="3"/>
  <c r="N53" i="3" l="1"/>
  <c r="L53" i="3"/>
  <c r="O53" i="3"/>
  <c r="G53" i="3"/>
  <c r="K53" i="3"/>
  <c r="M53" i="3"/>
  <c r="H53" i="3"/>
  <c r="J53" i="3"/>
  <c r="I53" i="3"/>
  <c r="E53" i="3"/>
  <c r="F53" i="3"/>
  <c r="P53" i="3"/>
  <c r="T50" i="3"/>
  <c r="Q35" i="3"/>
  <c r="R35" i="3"/>
  <c r="Q41" i="3"/>
  <c r="R45" i="3"/>
  <c r="Q50" i="3"/>
  <c r="Q13" i="3"/>
  <c r="Q37" i="3" s="1"/>
  <c r="U44" i="3"/>
  <c r="U22" i="3"/>
  <c r="U46" i="3" s="1"/>
  <c r="R41" i="3"/>
  <c r="U41" i="3"/>
  <c r="X47" i="3" l="1"/>
  <c r="X45" i="3"/>
  <c r="X48" i="3"/>
  <c r="X44" i="3"/>
  <c r="X40" i="3"/>
  <c r="X38" i="3"/>
  <c r="X43" i="3"/>
  <c r="V45" i="3"/>
  <c r="V40" i="3"/>
  <c r="X49" i="3"/>
  <c r="X34" i="3"/>
  <c r="W48" i="3"/>
  <c r="W43" i="3"/>
  <c r="W47" i="3"/>
  <c r="W40" i="3"/>
  <c r="V47" i="3"/>
  <c r="W38" i="3"/>
  <c r="V17" i="3"/>
  <c r="V41" i="3" s="1"/>
  <c r="V39" i="3"/>
  <c r="V26" i="3"/>
  <c r="V48" i="3"/>
  <c r="R13" i="3"/>
  <c r="S34" i="3"/>
  <c r="R34" i="3"/>
  <c r="W45" i="3"/>
  <c r="W22" i="3"/>
  <c r="X46" i="3" s="1"/>
  <c r="S17" i="3"/>
  <c r="S38" i="3"/>
  <c r="T38" i="3"/>
  <c r="R49" i="3"/>
  <c r="S49" i="3"/>
  <c r="R26" i="3"/>
  <c r="U49" i="3"/>
  <c r="V49" i="3"/>
  <c r="U26" i="3"/>
  <c r="V43" i="3"/>
  <c r="V22" i="3"/>
  <c r="Q18" i="3"/>
  <c r="R43" i="3"/>
  <c r="Q43" i="3"/>
  <c r="Q22" i="3"/>
  <c r="W39" i="3"/>
  <c r="W17" i="3"/>
  <c r="X41" i="3" s="1"/>
  <c r="U35" i="3"/>
  <c r="V35" i="3"/>
  <c r="U13" i="3"/>
  <c r="S40" i="3"/>
  <c r="T40" i="3"/>
  <c r="S44" i="3"/>
  <c r="S22" i="3"/>
  <c r="T44" i="3"/>
  <c r="V44" i="3"/>
  <c r="W44" i="3"/>
  <c r="W26" i="3" l="1"/>
  <c r="X50" i="3" s="1"/>
  <c r="X36" i="3"/>
  <c r="X35" i="3"/>
  <c r="W49" i="3"/>
  <c r="W46" i="3"/>
  <c r="V13" i="3"/>
  <c r="S46" i="3"/>
  <c r="T46" i="3"/>
  <c r="S27" i="3"/>
  <c r="U37" i="3"/>
  <c r="U18" i="3"/>
  <c r="W13" i="3"/>
  <c r="X37" i="3" s="1"/>
  <c r="W35" i="3"/>
  <c r="W41" i="3"/>
  <c r="W34" i="3"/>
  <c r="V34" i="3"/>
  <c r="Q29" i="3"/>
  <c r="Q53" i="3" s="1"/>
  <c r="Q42" i="3"/>
  <c r="R27" i="3"/>
  <c r="R50" i="3"/>
  <c r="S50" i="3"/>
  <c r="R37" i="3"/>
  <c r="S37" i="3"/>
  <c r="R18" i="3"/>
  <c r="Q46" i="3"/>
  <c r="R46" i="3"/>
  <c r="Q27" i="3"/>
  <c r="Q51" i="3" s="1"/>
  <c r="V46" i="3"/>
  <c r="V27" i="3"/>
  <c r="U27" i="3"/>
  <c r="U51" i="3" s="1"/>
  <c r="U50" i="3"/>
  <c r="V50" i="3"/>
  <c r="T41" i="3"/>
  <c r="S18" i="3"/>
  <c r="S41" i="3"/>
  <c r="W27" i="3" l="1"/>
  <c r="X51" i="3" s="1"/>
  <c r="W50" i="3"/>
  <c r="W18" i="3"/>
  <c r="X42" i="3" s="1"/>
  <c r="V36" i="3"/>
  <c r="W36" i="3"/>
  <c r="R29" i="3"/>
  <c r="R53" i="3" s="1"/>
  <c r="R42" i="3"/>
  <c r="U29" i="3"/>
  <c r="U53" i="3" s="1"/>
  <c r="U42" i="3"/>
  <c r="S42" i="3"/>
  <c r="T42" i="3"/>
  <c r="S29" i="3"/>
  <c r="R51" i="3"/>
  <c r="V37" i="3"/>
  <c r="V18" i="3"/>
  <c r="T51" i="3"/>
  <c r="S51" i="3"/>
  <c r="V51" i="3"/>
  <c r="W37" i="3"/>
  <c r="W51" i="3" l="1"/>
  <c r="W42" i="3"/>
  <c r="W29" i="3"/>
  <c r="X53" i="3" s="1"/>
  <c r="S53" i="3"/>
  <c r="T53" i="3"/>
  <c r="V42" i="3"/>
  <c r="V29" i="3"/>
  <c r="V53" i="3" l="1"/>
  <c r="W53" i="3"/>
  <c r="N77" i="45"/>
  <c r="E75" i="45"/>
  <c r="G75" i="45"/>
  <c r="B75" i="45"/>
  <c r="B20" i="45" s="1"/>
  <c r="H75" i="45"/>
  <c r="I75" i="45"/>
  <c r="K75" i="45"/>
  <c r="J75" i="45"/>
  <c r="D75" i="45"/>
  <c r="D20" i="45" s="1"/>
  <c r="D17" i="45" s="1"/>
  <c r="L75" i="45"/>
  <c r="M75" i="45"/>
  <c r="C75" i="45"/>
  <c r="C20" i="45" s="1"/>
  <c r="F75" i="45"/>
  <c r="I25" i="32" l="1"/>
  <c r="J20" i="45"/>
  <c r="I20" i="45"/>
  <c r="E20" i="45"/>
  <c r="AF20" i="45" s="1"/>
  <c r="K20" i="45"/>
  <c r="G20" i="45"/>
  <c r="F20" i="45"/>
  <c r="M20" i="45"/>
  <c r="M17" i="45" s="1"/>
  <c r="L20" i="45"/>
  <c r="D20" i="32" s="1"/>
  <c r="H20" i="45"/>
  <c r="C17" i="45"/>
  <c r="C65" i="45" s="1"/>
  <c r="N75" i="45"/>
  <c r="B17" i="45"/>
  <c r="L17" i="45" l="1"/>
  <c r="D17" i="32" s="1"/>
  <c r="D65" i="32" s="1"/>
  <c r="K17" i="45"/>
  <c r="J17" i="45"/>
  <c r="J65" i="45" s="1"/>
  <c r="I20" i="32"/>
  <c r="I17" i="45"/>
  <c r="H17" i="45"/>
  <c r="H65" i="45" s="1"/>
  <c r="G17" i="45"/>
  <c r="F17" i="45"/>
  <c r="E17" i="45"/>
  <c r="AD11" i="3"/>
  <c r="AE35" i="3" s="1"/>
  <c r="S60" i="45"/>
  <c r="S31" i="45"/>
  <c r="S21" i="45"/>
  <c r="S34" i="45"/>
  <c r="S43" i="45"/>
  <c r="S44" i="45"/>
  <c r="S54" i="45"/>
  <c r="S30" i="45"/>
  <c r="S19" i="45"/>
  <c r="S55" i="45"/>
  <c r="S59" i="45"/>
  <c r="S47" i="45"/>
  <c r="S56" i="45"/>
  <c r="S39" i="45"/>
  <c r="S29" i="45"/>
  <c r="S42" i="45"/>
  <c r="S62" i="45"/>
  <c r="S41" i="45"/>
  <c r="S33" i="45"/>
  <c r="S36" i="45"/>
  <c r="S58" i="45"/>
  <c r="S48" i="45"/>
  <c r="S28" i="45"/>
  <c r="S20" i="45"/>
  <c r="S38" i="45"/>
  <c r="S32" i="45"/>
  <c r="S45" i="45"/>
  <c r="S50" i="45"/>
  <c r="S40" i="45"/>
  <c r="S53" i="45"/>
  <c r="S26" i="45"/>
  <c r="S22" i="45"/>
  <c r="S49" i="45"/>
  <c r="S37" i="45"/>
  <c r="S18" i="45"/>
  <c r="S65" i="45"/>
  <c r="S23" i="45"/>
  <c r="S24" i="45"/>
  <c r="S51" i="45"/>
  <c r="S35" i="45"/>
  <c r="S52" i="45"/>
  <c r="S46" i="45"/>
  <c r="S57" i="45"/>
  <c r="S61" i="45"/>
  <c r="S63" i="45"/>
  <c r="S27" i="45"/>
  <c r="N20" i="45"/>
  <c r="M65" i="45"/>
  <c r="L65" i="45"/>
  <c r="S17" i="45"/>
  <c r="F25" i="32"/>
  <c r="K65" i="45"/>
  <c r="D65" i="45"/>
  <c r="T17" i="45" s="1"/>
  <c r="S25" i="45"/>
  <c r="AF17" i="45" l="1"/>
  <c r="Z54" i="45"/>
  <c r="Z19" i="45"/>
  <c r="Z23" i="45"/>
  <c r="Z27" i="45"/>
  <c r="Z31" i="45"/>
  <c r="Z35" i="45"/>
  <c r="Z39" i="45"/>
  <c r="Z43" i="45"/>
  <c r="Z47" i="45"/>
  <c r="Z51" i="45"/>
  <c r="Z55" i="45"/>
  <c r="Z59" i="45"/>
  <c r="Z63" i="45"/>
  <c r="Z20" i="45"/>
  <c r="Z24" i="45"/>
  <c r="Z28" i="45"/>
  <c r="Z32" i="45"/>
  <c r="Z36" i="45"/>
  <c r="Z40" i="45"/>
  <c r="Z44" i="45"/>
  <c r="Z48" i="45"/>
  <c r="Z52" i="45"/>
  <c r="Z56" i="45"/>
  <c r="Z60" i="45"/>
  <c r="Z65" i="45"/>
  <c r="Z21" i="45"/>
  <c r="Z25" i="45"/>
  <c r="Z29" i="45"/>
  <c r="Z33" i="45"/>
  <c r="Z37" i="45"/>
  <c r="Z41" i="45"/>
  <c r="Z45" i="45"/>
  <c r="Z49" i="45"/>
  <c r="Z53" i="45"/>
  <c r="Z57" i="45"/>
  <c r="Z61" i="45"/>
  <c r="Z18" i="45"/>
  <c r="Z22" i="45"/>
  <c r="Z26" i="45"/>
  <c r="Z30" i="45"/>
  <c r="Z34" i="45"/>
  <c r="Z38" i="45"/>
  <c r="Z42" i="45"/>
  <c r="Z46" i="45"/>
  <c r="Z50" i="45"/>
  <c r="Z58" i="45"/>
  <c r="Z62" i="45"/>
  <c r="F65" i="45"/>
  <c r="V36" i="45" s="1"/>
  <c r="I65" i="45"/>
  <c r="Y17" i="45" s="1"/>
  <c r="Z17" i="45"/>
  <c r="I17" i="32"/>
  <c r="I65" i="32" s="1"/>
  <c r="G65" i="45"/>
  <c r="W17" i="45" s="1"/>
  <c r="E65" i="45"/>
  <c r="U20" i="45" s="1"/>
  <c r="AB17" i="45"/>
  <c r="AG56" i="3"/>
  <c r="AA60" i="45"/>
  <c r="AA23" i="45"/>
  <c r="AA50" i="45"/>
  <c r="AA65" i="45"/>
  <c r="AA28" i="45"/>
  <c r="AA18" i="45"/>
  <c r="AA37" i="45"/>
  <c r="AA34" i="45"/>
  <c r="AA56" i="45"/>
  <c r="AA57" i="45"/>
  <c r="AA42" i="45"/>
  <c r="AA46" i="45"/>
  <c r="AA49" i="45"/>
  <c r="AA32" i="45"/>
  <c r="AA40" i="45"/>
  <c r="AA51" i="45"/>
  <c r="AA63" i="45"/>
  <c r="AA36" i="45"/>
  <c r="AA52" i="45"/>
  <c r="AA30" i="45"/>
  <c r="AA44" i="45"/>
  <c r="AA22" i="45"/>
  <c r="AA45" i="45"/>
  <c r="AA31" i="45"/>
  <c r="AA53" i="45"/>
  <c r="AA55" i="45"/>
  <c r="AA38" i="45"/>
  <c r="AA61" i="45"/>
  <c r="AA43" i="45"/>
  <c r="AA39" i="45"/>
  <c r="AA21" i="45"/>
  <c r="AA29" i="45"/>
  <c r="AA26" i="45"/>
  <c r="AA54" i="45"/>
  <c r="AA33" i="45"/>
  <c r="AA27" i="45"/>
  <c r="AA19" i="45"/>
  <c r="AA24" i="45"/>
  <c r="AA58" i="45"/>
  <c r="AA48" i="45"/>
  <c r="AA35" i="45"/>
  <c r="AA47" i="45"/>
  <c r="AD23" i="3"/>
  <c r="AE47" i="3" s="1"/>
  <c r="AR57" i="3" s="1"/>
  <c r="AA62" i="45"/>
  <c r="AA59" i="45"/>
  <c r="AA41" i="45"/>
  <c r="AA25" i="45"/>
  <c r="AA20" i="45"/>
  <c r="N17" i="45"/>
  <c r="B65" i="45"/>
  <c r="X29" i="45"/>
  <c r="X38" i="45"/>
  <c r="X47" i="45"/>
  <c r="X34" i="45"/>
  <c r="X49" i="45"/>
  <c r="X58" i="45"/>
  <c r="X44" i="45"/>
  <c r="X55" i="45"/>
  <c r="X40" i="45"/>
  <c r="X45" i="45"/>
  <c r="X42" i="45"/>
  <c r="X36" i="45"/>
  <c r="X61" i="45"/>
  <c r="X19" i="45"/>
  <c r="X23" i="45"/>
  <c r="X21" i="45"/>
  <c r="X63" i="45"/>
  <c r="X24" i="45"/>
  <c r="X41" i="45"/>
  <c r="X18" i="45"/>
  <c r="X30" i="45"/>
  <c r="X62" i="45"/>
  <c r="X65" i="45"/>
  <c r="X60" i="45"/>
  <c r="X26" i="45"/>
  <c r="X50" i="45"/>
  <c r="X53" i="45"/>
  <c r="X32" i="45"/>
  <c r="X35" i="45"/>
  <c r="X43" i="45"/>
  <c r="X52" i="45"/>
  <c r="X39" i="45"/>
  <c r="X22" i="45"/>
  <c r="X57" i="45"/>
  <c r="X37" i="45"/>
  <c r="AD19" i="3"/>
  <c r="AE43" i="3" s="1"/>
  <c r="AO57" i="3" s="1"/>
  <c r="X27" i="45"/>
  <c r="X48" i="45"/>
  <c r="X51" i="45"/>
  <c r="X33" i="45"/>
  <c r="X46" i="45"/>
  <c r="X31" i="45"/>
  <c r="X54" i="45"/>
  <c r="X56" i="45"/>
  <c r="X28" i="45"/>
  <c r="X59" i="45"/>
  <c r="X20" i="45"/>
  <c r="X25" i="45"/>
  <c r="AD25" i="3"/>
  <c r="AC54" i="45"/>
  <c r="AC59" i="45"/>
  <c r="AC34" i="45"/>
  <c r="AC38" i="45"/>
  <c r="AC43" i="45"/>
  <c r="AC49" i="45"/>
  <c r="AC31" i="45"/>
  <c r="AC35" i="45"/>
  <c r="AC21" i="45"/>
  <c r="AC55" i="45"/>
  <c r="AC40" i="45"/>
  <c r="AC44" i="45"/>
  <c r="AC50" i="45"/>
  <c r="AC28" i="45"/>
  <c r="AC42" i="45"/>
  <c r="AC53" i="45"/>
  <c r="AC65" i="45"/>
  <c r="AC30" i="45"/>
  <c r="AC46" i="45"/>
  <c r="AC23" i="45"/>
  <c r="AC36" i="45"/>
  <c r="AC27" i="45"/>
  <c r="AC26" i="45"/>
  <c r="AC25" i="45"/>
  <c r="AC61" i="45"/>
  <c r="AC18" i="45"/>
  <c r="AC37" i="45"/>
  <c r="AC58" i="45"/>
  <c r="AC29" i="45"/>
  <c r="AC47" i="45"/>
  <c r="AC51" i="45"/>
  <c r="AC33" i="45"/>
  <c r="AC57" i="45"/>
  <c r="AC32" i="45"/>
  <c r="AC62" i="45"/>
  <c r="AC19" i="45"/>
  <c r="AC41" i="45"/>
  <c r="AC45" i="45"/>
  <c r="AC60" i="45"/>
  <c r="AC22" i="45"/>
  <c r="AC56" i="45"/>
  <c r="AH56" i="3"/>
  <c r="AC24" i="45"/>
  <c r="AC39" i="45"/>
  <c r="AC48" i="45"/>
  <c r="AC63" i="45"/>
  <c r="AC52" i="45"/>
  <c r="AC20" i="45"/>
  <c r="AC17" i="45"/>
  <c r="AD12" i="3"/>
  <c r="AE36" i="3" s="1"/>
  <c r="T26" i="45"/>
  <c r="T18" i="45"/>
  <c r="T32" i="45"/>
  <c r="T54" i="45"/>
  <c r="T65" i="45"/>
  <c r="T36" i="45"/>
  <c r="T40" i="45"/>
  <c r="T48" i="45"/>
  <c r="T53" i="45"/>
  <c r="T60" i="45"/>
  <c r="T38" i="45"/>
  <c r="T63" i="45"/>
  <c r="T33" i="45"/>
  <c r="T44" i="45"/>
  <c r="T39" i="45"/>
  <c r="T23" i="45"/>
  <c r="T35" i="45"/>
  <c r="T56" i="45"/>
  <c r="T49" i="45"/>
  <c r="T61" i="45"/>
  <c r="T29" i="45"/>
  <c r="T24" i="45"/>
  <c r="T46" i="45"/>
  <c r="T22" i="45"/>
  <c r="T62" i="45"/>
  <c r="T28" i="45"/>
  <c r="T21" i="45"/>
  <c r="T47" i="45"/>
  <c r="T27" i="45"/>
  <c r="T30" i="45"/>
  <c r="T57" i="45"/>
  <c r="T55" i="45"/>
  <c r="T31" i="45"/>
  <c r="T50" i="45"/>
  <c r="T19" i="45"/>
  <c r="T37" i="45"/>
  <c r="T42" i="45"/>
  <c r="T41" i="45"/>
  <c r="T58" i="45"/>
  <c r="T51" i="45"/>
  <c r="T43" i="45"/>
  <c r="T52" i="45"/>
  <c r="T34" i="45"/>
  <c r="T59" i="45"/>
  <c r="T45" i="45"/>
  <c r="T20" i="45"/>
  <c r="T25" i="45"/>
  <c r="AD21" i="3"/>
  <c r="AE45" i="3" s="1"/>
  <c r="AQ57" i="3" s="1"/>
  <c r="X17" i="45"/>
  <c r="AA17" i="45"/>
  <c r="AD24" i="3"/>
  <c r="AE48" i="3" s="1"/>
  <c r="AS57" i="3" s="1"/>
  <c r="AB51" i="45"/>
  <c r="AB48" i="45"/>
  <c r="AB58" i="45"/>
  <c r="AB50" i="45"/>
  <c r="AB45" i="45"/>
  <c r="AB32" i="45"/>
  <c r="AB59" i="45"/>
  <c r="AB49" i="45"/>
  <c r="AB36" i="45"/>
  <c r="AB30" i="45"/>
  <c r="AB18" i="45"/>
  <c r="AB38" i="45"/>
  <c r="AB24" i="45"/>
  <c r="AB39" i="45"/>
  <c r="AB65" i="45"/>
  <c r="AB21" i="45"/>
  <c r="AB56" i="45"/>
  <c r="AB22" i="45"/>
  <c r="AB62" i="45"/>
  <c r="AB35" i="45"/>
  <c r="AB63" i="45"/>
  <c r="AB52" i="45"/>
  <c r="AB54" i="45"/>
  <c r="AB27" i="45"/>
  <c r="AB23" i="45"/>
  <c r="AB29" i="45"/>
  <c r="AB31" i="45"/>
  <c r="AB55" i="45"/>
  <c r="AB34" i="45"/>
  <c r="AB57" i="45"/>
  <c r="AB37" i="45"/>
  <c r="AB61" i="45"/>
  <c r="AB28" i="45"/>
  <c r="AB33" i="45"/>
  <c r="AB60" i="45"/>
  <c r="AB53" i="45"/>
  <c r="AB19" i="45"/>
  <c r="AB46" i="45"/>
  <c r="AB40" i="45"/>
  <c r="AB25" i="45"/>
  <c r="AB43" i="45"/>
  <c r="AB41" i="45"/>
  <c r="AB26" i="45"/>
  <c r="AB44" i="45"/>
  <c r="AB42" i="45"/>
  <c r="AB47" i="45"/>
  <c r="AB20" i="45"/>
  <c r="F20" i="32"/>
  <c r="V29" i="45" l="1"/>
  <c r="AF65" i="45"/>
  <c r="Y54" i="45"/>
  <c r="V65" i="45"/>
  <c r="Y65" i="45"/>
  <c r="V45" i="45"/>
  <c r="Y37" i="45"/>
  <c r="V23" i="45"/>
  <c r="Y36" i="45"/>
  <c r="AD20" i="3"/>
  <c r="AE44" i="3" s="1"/>
  <c r="AP57" i="3" s="1"/>
  <c r="V34" i="45"/>
  <c r="Y28" i="45"/>
  <c r="V55" i="45"/>
  <c r="Y25" i="45"/>
  <c r="Y46" i="45"/>
  <c r="Y18" i="45"/>
  <c r="Y56" i="45"/>
  <c r="Y38" i="45"/>
  <c r="Y44" i="45"/>
  <c r="Y27" i="45"/>
  <c r="Y51" i="45"/>
  <c r="Y63" i="45"/>
  <c r="V30" i="45"/>
  <c r="V27" i="45"/>
  <c r="V53" i="45"/>
  <c r="Y52" i="45"/>
  <c r="Y50" i="45"/>
  <c r="Y39" i="45"/>
  <c r="Y61" i="45"/>
  <c r="Y32" i="45"/>
  <c r="Y41" i="45"/>
  <c r="Y23" i="45"/>
  <c r="Y55" i="45"/>
  <c r="Y40" i="45"/>
  <c r="V24" i="45"/>
  <c r="V50" i="45"/>
  <c r="V21" i="45"/>
  <c r="Y20" i="45"/>
  <c r="Y35" i="45"/>
  <c r="Y34" i="45"/>
  <c r="Y47" i="45"/>
  <c r="Y60" i="45"/>
  <c r="Y30" i="45"/>
  <c r="Y59" i="45"/>
  <c r="Y26" i="45"/>
  <c r="Y24" i="45"/>
  <c r="Y33" i="45"/>
  <c r="Y22" i="45"/>
  <c r="Y42" i="45"/>
  <c r="Y49" i="45"/>
  <c r="Y45" i="45"/>
  <c r="Y21" i="45"/>
  <c r="Y62" i="45"/>
  <c r="Y43" i="45"/>
  <c r="Y19" i="45"/>
  <c r="Y29" i="45"/>
  <c r="Y57" i="45"/>
  <c r="Y31" i="45"/>
  <c r="Y53" i="45"/>
  <c r="Y48" i="45"/>
  <c r="Y58" i="45"/>
  <c r="V20" i="45"/>
  <c r="V49" i="45"/>
  <c r="V19" i="45"/>
  <c r="V61" i="45"/>
  <c r="V62" i="45"/>
  <c r="V26" i="45"/>
  <c r="V54" i="45"/>
  <c r="V18" i="45"/>
  <c r="V43" i="45"/>
  <c r="V57" i="45"/>
  <c r="V31" i="45"/>
  <c r="V39" i="45"/>
  <c r="V25" i="45"/>
  <c r="V58" i="45"/>
  <c r="V63" i="45"/>
  <c r="AD15" i="3"/>
  <c r="AE39" i="3" s="1"/>
  <c r="AM57" i="3" s="1"/>
  <c r="V35" i="45"/>
  <c r="V44" i="45"/>
  <c r="V59" i="45"/>
  <c r="V33" i="45"/>
  <c r="V56" i="45"/>
  <c r="V32" i="45"/>
  <c r="V41" i="45"/>
  <c r="V22" i="45"/>
  <c r="V17" i="45"/>
  <c r="V46" i="45"/>
  <c r="V37" i="45"/>
  <c r="V40" i="45"/>
  <c r="V48" i="45"/>
  <c r="V28" i="45"/>
  <c r="V38" i="45"/>
  <c r="V60" i="45"/>
  <c r="V52" i="45"/>
  <c r="V42" i="45"/>
  <c r="V47" i="45"/>
  <c r="V51" i="45"/>
  <c r="AD16" i="3"/>
  <c r="AE40" i="3" s="1"/>
  <c r="AN57" i="3" s="1"/>
  <c r="W22" i="45"/>
  <c r="W29" i="45"/>
  <c r="W33" i="45"/>
  <c r="W41" i="45"/>
  <c r="W45" i="45"/>
  <c r="W49" i="45"/>
  <c r="W53" i="45"/>
  <c r="W57" i="45"/>
  <c r="W61" i="45"/>
  <c r="W23" i="45"/>
  <c r="W31" i="45"/>
  <c r="W43" i="45"/>
  <c r="W51" i="45"/>
  <c r="W59" i="45"/>
  <c r="W24" i="45"/>
  <c r="W32" i="45"/>
  <c r="W40" i="45"/>
  <c r="W48" i="45"/>
  <c r="W52" i="45"/>
  <c r="W60" i="45"/>
  <c r="W18" i="45"/>
  <c r="W21" i="45"/>
  <c r="W26" i="45"/>
  <c r="W30" i="45"/>
  <c r="W34" i="45"/>
  <c r="W42" i="45"/>
  <c r="W46" i="45"/>
  <c r="W50" i="45"/>
  <c r="W54" i="45"/>
  <c r="W58" i="45"/>
  <c r="W62" i="45"/>
  <c r="W19" i="45"/>
  <c r="W27" i="45"/>
  <c r="W35" i="45"/>
  <c r="W47" i="45"/>
  <c r="W55" i="45"/>
  <c r="W28" i="45"/>
  <c r="W36" i="45"/>
  <c r="W44" i="45"/>
  <c r="W56" i="45"/>
  <c r="W65" i="45"/>
  <c r="W25" i="45"/>
  <c r="W63" i="45"/>
  <c r="W39" i="45"/>
  <c r="W38" i="45"/>
  <c r="W37" i="45"/>
  <c r="W20" i="45"/>
  <c r="U17" i="45"/>
  <c r="U29" i="45"/>
  <c r="U28" i="45"/>
  <c r="U57" i="45"/>
  <c r="U33" i="45"/>
  <c r="U48" i="45"/>
  <c r="U38" i="45"/>
  <c r="U53" i="45"/>
  <c r="U41" i="45"/>
  <c r="U27" i="45"/>
  <c r="U52" i="45"/>
  <c r="U22" i="45"/>
  <c r="U58" i="45"/>
  <c r="U49" i="45"/>
  <c r="U61" i="45"/>
  <c r="U30" i="45"/>
  <c r="U21" i="45"/>
  <c r="U51" i="45"/>
  <c r="U24" i="45"/>
  <c r="U34" i="45"/>
  <c r="U63" i="45"/>
  <c r="U54" i="45"/>
  <c r="U56" i="45"/>
  <c r="U46" i="45"/>
  <c r="U50" i="45"/>
  <c r="U60" i="45"/>
  <c r="U25" i="45"/>
  <c r="U36" i="45"/>
  <c r="U44" i="45"/>
  <c r="U62" i="45"/>
  <c r="U59" i="45"/>
  <c r="U47" i="45"/>
  <c r="U23" i="45"/>
  <c r="U42" i="45"/>
  <c r="U19" i="45"/>
  <c r="U35" i="45"/>
  <c r="U32" i="45"/>
  <c r="U26" i="45"/>
  <c r="U18" i="45"/>
  <c r="U40" i="45"/>
  <c r="U37" i="45"/>
  <c r="AD14" i="3"/>
  <c r="AE38" i="3" s="1"/>
  <c r="AL57" i="3" s="1"/>
  <c r="U45" i="45"/>
  <c r="U65" i="45"/>
  <c r="U31" i="45"/>
  <c r="U55" i="45"/>
  <c r="U43" i="45"/>
  <c r="U39" i="45"/>
  <c r="R23" i="45"/>
  <c r="R52" i="45"/>
  <c r="R31" i="45"/>
  <c r="R21" i="45"/>
  <c r="R26" i="45"/>
  <c r="R60" i="45"/>
  <c r="R39" i="45"/>
  <c r="R18" i="45"/>
  <c r="R61" i="45"/>
  <c r="R56" i="45"/>
  <c r="AD10" i="3"/>
  <c r="AE34" i="3" s="1"/>
  <c r="R59" i="45"/>
  <c r="R19" i="45"/>
  <c r="R42" i="45"/>
  <c r="R30" i="45"/>
  <c r="R44" i="45"/>
  <c r="R43" i="45"/>
  <c r="R24" i="45"/>
  <c r="R38" i="45"/>
  <c r="R47" i="45"/>
  <c r="R29" i="45"/>
  <c r="R53" i="45"/>
  <c r="R35" i="45"/>
  <c r="R37" i="45"/>
  <c r="R27" i="45"/>
  <c r="R22" i="45"/>
  <c r="R50" i="45"/>
  <c r="R33" i="45"/>
  <c r="R54" i="45"/>
  <c r="R57" i="45"/>
  <c r="R46" i="45"/>
  <c r="R55" i="45"/>
  <c r="R28" i="45"/>
  <c r="R58" i="45"/>
  <c r="R36" i="45"/>
  <c r="N65" i="45"/>
  <c r="R63" i="45"/>
  <c r="R41" i="45"/>
  <c r="R65" i="45"/>
  <c r="R49" i="45"/>
  <c r="R45" i="45"/>
  <c r="R48" i="45"/>
  <c r="R34" i="45"/>
  <c r="R32" i="45"/>
  <c r="R62" i="45"/>
  <c r="R51" i="45"/>
  <c r="R40" i="45"/>
  <c r="R25" i="45"/>
  <c r="R20" i="45"/>
  <c r="AD26" i="3"/>
  <c r="F17" i="32"/>
  <c r="R17" i="45"/>
  <c r="AD22" i="3" l="1"/>
  <c r="AD17" i="45"/>
  <c r="O24" i="45"/>
  <c r="O28" i="45"/>
  <c r="O32" i="45"/>
  <c r="O40" i="45"/>
  <c r="O44" i="45"/>
  <c r="O48" i="45"/>
  <c r="O52" i="45"/>
  <c r="O56" i="45"/>
  <c r="O60" i="45"/>
  <c r="O27" i="45"/>
  <c r="O43" i="45"/>
  <c r="O59" i="45"/>
  <c r="O25" i="45"/>
  <c r="O29" i="45"/>
  <c r="O33" i="45"/>
  <c r="O37" i="45"/>
  <c r="O41" i="45"/>
  <c r="O45" i="45"/>
  <c r="O49" i="45"/>
  <c r="O53" i="45"/>
  <c r="O57" i="45"/>
  <c r="O61" i="45"/>
  <c r="O35" i="45"/>
  <c r="O47" i="45"/>
  <c r="O55" i="45"/>
  <c r="O26" i="45"/>
  <c r="O30" i="45"/>
  <c r="O38" i="45"/>
  <c r="O42" i="45"/>
  <c r="O46" i="45"/>
  <c r="O50" i="45"/>
  <c r="O54" i="45"/>
  <c r="O58" i="45"/>
  <c r="O62" i="45"/>
  <c r="O31" i="45"/>
  <c r="O39" i="45"/>
  <c r="O51" i="45"/>
  <c r="O63" i="45"/>
  <c r="O36" i="45"/>
  <c r="O34" i="45"/>
  <c r="AD17" i="3"/>
  <c r="AE41" i="3" s="1"/>
  <c r="E62" i="32"/>
  <c r="E57" i="32"/>
  <c r="E55" i="32"/>
  <c r="E50" i="32"/>
  <c r="E46" i="32"/>
  <c r="E42" i="32"/>
  <c r="E34" i="32"/>
  <c r="E30" i="32"/>
  <c r="E26" i="32"/>
  <c r="E21" i="32"/>
  <c r="E18" i="32"/>
  <c r="E60" i="32"/>
  <c r="E43" i="32"/>
  <c r="E31" i="32"/>
  <c r="E23" i="32"/>
  <c r="E59" i="32"/>
  <c r="E58" i="32"/>
  <c r="E53" i="32"/>
  <c r="E49" i="32"/>
  <c r="E45" i="32"/>
  <c r="E41" i="32"/>
  <c r="E40" i="32"/>
  <c r="E33" i="32"/>
  <c r="E29" i="32"/>
  <c r="E22" i="32"/>
  <c r="E51" i="32"/>
  <c r="E27" i="32"/>
  <c r="E65" i="32"/>
  <c r="E61" i="32"/>
  <c r="E56" i="32"/>
  <c r="E52" i="32"/>
  <c r="E48" i="32"/>
  <c r="E44" i="32"/>
  <c r="E36" i="32"/>
  <c r="E32" i="32"/>
  <c r="E28" i="32"/>
  <c r="E24" i="32"/>
  <c r="E54" i="32"/>
  <c r="E47" i="32"/>
  <c r="E35" i="32"/>
  <c r="E19" i="32"/>
  <c r="E63" i="32"/>
  <c r="E39" i="32"/>
  <c r="E38" i="32"/>
  <c r="E37" i="32"/>
  <c r="E20" i="32"/>
  <c r="E25" i="32"/>
  <c r="E17" i="32"/>
  <c r="O17" i="45"/>
  <c r="AD13" i="3"/>
  <c r="AE37" i="3" s="1"/>
  <c r="AD27" i="3"/>
  <c r="F65" i="32"/>
  <c r="AD65" i="45"/>
  <c r="AD53" i="45"/>
  <c r="AD23" i="45"/>
  <c r="AD34" i="45"/>
  <c r="AD50" i="45"/>
  <c r="AD45" i="45"/>
  <c r="AD35" i="45"/>
  <c r="AD55" i="45"/>
  <c r="AD26" i="45"/>
  <c r="AD60" i="45"/>
  <c r="AD48" i="45"/>
  <c r="AD62" i="45"/>
  <c r="AD41" i="45"/>
  <c r="AD59" i="45"/>
  <c r="AD52" i="45"/>
  <c r="AD51" i="45"/>
  <c r="AD28" i="45"/>
  <c r="O21" i="45"/>
  <c r="AD27" i="45"/>
  <c r="AD33" i="45"/>
  <c r="AD47" i="45"/>
  <c r="AD40" i="45"/>
  <c r="AD43" i="45"/>
  <c r="AD30" i="45"/>
  <c r="AD54" i="45"/>
  <c r="AD61" i="45"/>
  <c r="AD29" i="45"/>
  <c r="AD36" i="45"/>
  <c r="AD56" i="45"/>
  <c r="AD37" i="45"/>
  <c r="AD32" i="45"/>
  <c r="AD58" i="45"/>
  <c r="AD57" i="45"/>
  <c r="O23" i="45"/>
  <c r="AD24" i="45"/>
  <c r="AD42" i="45"/>
  <c r="AD39" i="45"/>
  <c r="O18" i="45"/>
  <c r="AD49" i="45"/>
  <c r="O19" i="45"/>
  <c r="AD31" i="45"/>
  <c r="AD63" i="45"/>
  <c r="AD22" i="45"/>
  <c r="AD19" i="45"/>
  <c r="AD21" i="45"/>
  <c r="AD44" i="45"/>
  <c r="AD18" i="45"/>
  <c r="AD46" i="45"/>
  <c r="O22" i="45"/>
  <c r="AD38" i="45"/>
  <c r="AD25" i="45"/>
  <c r="O20" i="45"/>
  <c r="AD20" i="45"/>
  <c r="AE46" i="3" l="1"/>
  <c r="AD18" i="3"/>
  <c r="H62" i="32"/>
  <c r="H57" i="32"/>
  <c r="H55" i="32"/>
  <c r="H50" i="32"/>
  <c r="H46" i="32"/>
  <c r="H42" i="32"/>
  <c r="H34" i="32"/>
  <c r="H30" i="32"/>
  <c r="H26" i="32"/>
  <c r="H21" i="32"/>
  <c r="H18" i="32"/>
  <c r="H54" i="32"/>
  <c r="H43" i="32"/>
  <c r="H31" i="32"/>
  <c r="H19" i="32"/>
  <c r="H59" i="32"/>
  <c r="H58" i="32"/>
  <c r="H53" i="32"/>
  <c r="H49" i="32"/>
  <c r="H45" i="32"/>
  <c r="H41" i="32"/>
  <c r="H40" i="32"/>
  <c r="H33" i="32"/>
  <c r="H29" i="32"/>
  <c r="H22" i="32"/>
  <c r="H51" i="32"/>
  <c r="H35" i="32"/>
  <c r="H23" i="32"/>
  <c r="H61" i="32"/>
  <c r="H56" i="32"/>
  <c r="H52" i="32"/>
  <c r="H48" i="32"/>
  <c r="H44" i="32"/>
  <c r="H36" i="32"/>
  <c r="H32" i="32"/>
  <c r="H28" i="32"/>
  <c r="H24" i="32"/>
  <c r="H60" i="32"/>
  <c r="H47" i="32"/>
  <c r="H27" i="32"/>
  <c r="H25" i="32"/>
  <c r="H63" i="32"/>
  <c r="H38" i="32"/>
  <c r="H39" i="32"/>
  <c r="H20" i="32"/>
  <c r="H37" i="32"/>
  <c r="H17" i="32"/>
  <c r="H65" i="32"/>
  <c r="N77" i="44"/>
  <c r="G75" i="44"/>
  <c r="G20" i="44" s="1"/>
  <c r="J75" i="44"/>
  <c r="J20" i="44" s="1"/>
  <c r="J17" i="44" s="1"/>
  <c r="H75" i="44"/>
  <c r="H20" i="44"/>
  <c r="K75" i="44"/>
  <c r="K20" i="44" s="1"/>
  <c r="K17" i="44" s="1"/>
  <c r="L75" i="44"/>
  <c r="L20" i="44" s="1"/>
  <c r="L17" i="44" s="1"/>
  <c r="E75" i="44"/>
  <c r="E20" i="44" s="1"/>
  <c r="M75" i="44"/>
  <c r="M20" i="44" s="1"/>
  <c r="B75" i="44"/>
  <c r="B20" i="44" s="1"/>
  <c r="F75" i="44"/>
  <c r="F20" i="44" s="1"/>
  <c r="F17" i="44" s="1"/>
  <c r="C75" i="44"/>
  <c r="C20" i="44" s="1"/>
  <c r="I75" i="44"/>
  <c r="I20" i="44" s="1"/>
  <c r="D75" i="44"/>
  <c r="D20" i="44" s="1"/>
  <c r="D17" i="44" s="1"/>
  <c r="I25" i="44"/>
  <c r="L25" i="44"/>
  <c r="H25" i="44"/>
  <c r="D25" i="44"/>
  <c r="M25" i="44"/>
  <c r="K25" i="44"/>
  <c r="G25" i="44"/>
  <c r="C25" i="44"/>
  <c r="E25" i="44"/>
  <c r="J25" i="44"/>
  <c r="F25" i="44"/>
  <c r="B25" i="44"/>
  <c r="AE42" i="3" l="1"/>
  <c r="AD29" i="3"/>
  <c r="B17" i="44"/>
  <c r="G17" i="44"/>
  <c r="I17" i="44"/>
  <c r="I65" i="44" s="1"/>
  <c r="D65" i="44"/>
  <c r="T59" i="44" s="1"/>
  <c r="M17" i="44"/>
  <c r="H17" i="44"/>
  <c r="C17" i="44"/>
  <c r="E17" i="44"/>
  <c r="N25" i="44"/>
  <c r="F65" i="44"/>
  <c r="V17" i="44" s="1"/>
  <c r="AE21" i="44"/>
  <c r="N20" i="44"/>
  <c r="T61" i="44"/>
  <c r="T22" i="44"/>
  <c r="T34" i="44"/>
  <c r="T36" i="44"/>
  <c r="T47" i="44"/>
  <c r="T39" i="44"/>
  <c r="T56" i="44"/>
  <c r="T53" i="44"/>
  <c r="T41" i="44"/>
  <c r="AE23" i="44"/>
  <c r="T24" i="44"/>
  <c r="N75" i="44"/>
  <c r="AC12" i="3" l="1"/>
  <c r="AK57" i="3" s="1"/>
  <c r="T17" i="44"/>
  <c r="T40" i="44"/>
  <c r="T42" i="44"/>
  <c r="T54" i="44"/>
  <c r="T62" i="44"/>
  <c r="T63" i="44"/>
  <c r="T28" i="44"/>
  <c r="T19" i="44"/>
  <c r="T44" i="44"/>
  <c r="T45" i="44"/>
  <c r="T23" i="44"/>
  <c r="T46" i="44"/>
  <c r="T52" i="44"/>
  <c r="T48" i="44"/>
  <c r="T35" i="44"/>
  <c r="T65" i="44"/>
  <c r="T55" i="44"/>
  <c r="T33" i="44"/>
  <c r="T20" i="44"/>
  <c r="T18" i="44"/>
  <c r="T50" i="44"/>
  <c r="T49" i="44"/>
  <c r="T25" i="44"/>
  <c r="T60" i="44"/>
  <c r="T21" i="44"/>
  <c r="T51" i="44"/>
  <c r="T43" i="44"/>
  <c r="T32" i="44"/>
  <c r="T38" i="44"/>
  <c r="T57" i="44"/>
  <c r="T37" i="44"/>
  <c r="T31" i="44"/>
  <c r="T27" i="44"/>
  <c r="T29" i="44"/>
  <c r="T30" i="44"/>
  <c r="T58" i="44"/>
  <c r="T26" i="44"/>
  <c r="V20" i="44"/>
  <c r="AC36" i="3"/>
  <c r="AD36" i="3"/>
  <c r="J65" i="44"/>
  <c r="H65" i="44"/>
  <c r="X17" i="44" s="1"/>
  <c r="E65" i="44"/>
  <c r="U17" i="44" s="1"/>
  <c r="G65" i="44"/>
  <c r="W17" i="44" s="1"/>
  <c r="K65" i="44"/>
  <c r="AA17" i="44" s="1"/>
  <c r="K25" i="32"/>
  <c r="Y34" i="44"/>
  <c r="Y59" i="44"/>
  <c r="Y19" i="44"/>
  <c r="Y56" i="44"/>
  <c r="Y53" i="44"/>
  <c r="Y65" i="44"/>
  <c r="Y33" i="44"/>
  <c r="Y51" i="44"/>
  <c r="Y60" i="44"/>
  <c r="Y46" i="44"/>
  <c r="Y28" i="44"/>
  <c r="Y27" i="44"/>
  <c r="Y26" i="44"/>
  <c r="Y61" i="44"/>
  <c r="Y24" i="44"/>
  <c r="Y18" i="44"/>
  <c r="Y22" i="44"/>
  <c r="Y23" i="44"/>
  <c r="Y29" i="44"/>
  <c r="Y63" i="44"/>
  <c r="Y41" i="44"/>
  <c r="Y45" i="44"/>
  <c r="Y44" i="44"/>
  <c r="Y36" i="44"/>
  <c r="Y35" i="44"/>
  <c r="AC20" i="3"/>
  <c r="Y50" i="44"/>
  <c r="Y32" i="44"/>
  <c r="Y55" i="44"/>
  <c r="Y43" i="44"/>
  <c r="Y58" i="44"/>
  <c r="Y48" i="44"/>
  <c r="Y37" i="44"/>
  <c r="Y39" i="44"/>
  <c r="Y42" i="44"/>
  <c r="Y40" i="44"/>
  <c r="Y54" i="44"/>
  <c r="Y30" i="44"/>
  <c r="Y25" i="44"/>
  <c r="Y38" i="44"/>
  <c r="Y20" i="44"/>
  <c r="Y52" i="44"/>
  <c r="Y57" i="44"/>
  <c r="Y62" i="44"/>
  <c r="Y21" i="44"/>
  <c r="Y47" i="44"/>
  <c r="Y49" i="44"/>
  <c r="Y31" i="44"/>
  <c r="L65" i="44"/>
  <c r="AB17" i="44" s="1"/>
  <c r="M65" i="44"/>
  <c r="C65" i="44"/>
  <c r="S17" i="44" s="1"/>
  <c r="N17" i="44"/>
  <c r="B65" i="44"/>
  <c r="V53" i="44"/>
  <c r="V27" i="44"/>
  <c r="V18" i="44"/>
  <c r="V34" i="44"/>
  <c r="V21" i="44"/>
  <c r="V55" i="44"/>
  <c r="V33" i="44"/>
  <c r="V60" i="44"/>
  <c r="V47" i="44"/>
  <c r="V30" i="44"/>
  <c r="V65" i="44"/>
  <c r="V59" i="44"/>
  <c r="V62" i="44"/>
  <c r="V37" i="44"/>
  <c r="V41" i="44"/>
  <c r="V39" i="44"/>
  <c r="V36" i="44"/>
  <c r="V61" i="44"/>
  <c r="V24" i="44"/>
  <c r="V45" i="44"/>
  <c r="V58" i="44"/>
  <c r="V23" i="44"/>
  <c r="V19" i="44"/>
  <c r="V52" i="44"/>
  <c r="V22" i="44"/>
  <c r="V38" i="44"/>
  <c r="V44" i="44"/>
  <c r="V46" i="44"/>
  <c r="V63" i="44"/>
  <c r="V42" i="44"/>
  <c r="V48" i="44"/>
  <c r="V29" i="44"/>
  <c r="V31" i="44"/>
  <c r="V54" i="44"/>
  <c r="AC15" i="3"/>
  <c r="V51" i="44"/>
  <c r="V50" i="44"/>
  <c r="V28" i="44"/>
  <c r="V35" i="44"/>
  <c r="V49" i="44"/>
  <c r="V56" i="44"/>
  <c r="V40" i="44"/>
  <c r="V25" i="44"/>
  <c r="V26" i="44"/>
  <c r="V57" i="44"/>
  <c r="V32" i="44"/>
  <c r="V43" i="44"/>
  <c r="Y17" i="44"/>
  <c r="AC39" i="3" l="1"/>
  <c r="AD39" i="3"/>
  <c r="AC44" i="3"/>
  <c r="AD44" i="3"/>
  <c r="R60" i="44"/>
  <c r="R41" i="44"/>
  <c r="R48" i="44"/>
  <c r="R57" i="44"/>
  <c r="R34" i="44"/>
  <c r="R36" i="44"/>
  <c r="R55" i="44"/>
  <c r="R46" i="44"/>
  <c r="R24" i="44"/>
  <c r="R47" i="44"/>
  <c r="R23" i="44"/>
  <c r="N65" i="44"/>
  <c r="AD17" i="44" s="1"/>
  <c r="R40" i="44"/>
  <c r="R31" i="44"/>
  <c r="R44" i="44"/>
  <c r="R45" i="44"/>
  <c r="R18" i="44"/>
  <c r="R38" i="44"/>
  <c r="R37" i="44"/>
  <c r="R22" i="44"/>
  <c r="R59" i="44"/>
  <c r="R58" i="44"/>
  <c r="R50" i="44"/>
  <c r="R65" i="44"/>
  <c r="R62" i="44"/>
  <c r="R42" i="44"/>
  <c r="R26" i="44"/>
  <c r="R49" i="44"/>
  <c r="R21" i="44"/>
  <c r="R63" i="44"/>
  <c r="R35" i="44"/>
  <c r="R32" i="44"/>
  <c r="R51" i="44"/>
  <c r="R61" i="44"/>
  <c r="R54" i="44"/>
  <c r="R33" i="44"/>
  <c r="R27" i="44"/>
  <c r="R19" i="44"/>
  <c r="R39" i="44"/>
  <c r="R30" i="44"/>
  <c r="R56" i="44"/>
  <c r="R52" i="44"/>
  <c r="R53" i="44"/>
  <c r="AC10" i="3"/>
  <c r="R43" i="44"/>
  <c r="R29" i="44"/>
  <c r="R28" i="44"/>
  <c r="R25" i="44"/>
  <c r="R20" i="44"/>
  <c r="AC25" i="3"/>
  <c r="AC18" i="44"/>
  <c r="AC27" i="44"/>
  <c r="AC21" i="44"/>
  <c r="AC51" i="44"/>
  <c r="AC31" i="44"/>
  <c r="AC61" i="44"/>
  <c r="AC60" i="44"/>
  <c r="AC40" i="44"/>
  <c r="AC57" i="44"/>
  <c r="AC35" i="44"/>
  <c r="AC65" i="44"/>
  <c r="AC43" i="44"/>
  <c r="AC50" i="44"/>
  <c r="AC28" i="44"/>
  <c r="AC59" i="44"/>
  <c r="AC36" i="44"/>
  <c r="AC33" i="44"/>
  <c r="AC46" i="44"/>
  <c r="AC19" i="44"/>
  <c r="AC41" i="44"/>
  <c r="AC49" i="44"/>
  <c r="AC37" i="44"/>
  <c r="AC42" i="44"/>
  <c r="AC32" i="44"/>
  <c r="AC56" i="44"/>
  <c r="AC38" i="44"/>
  <c r="AC47" i="44"/>
  <c r="AC22" i="44"/>
  <c r="AC63" i="44"/>
  <c r="AC58" i="44"/>
  <c r="AC52" i="44"/>
  <c r="AC24" i="44"/>
  <c r="AC23" i="44"/>
  <c r="AC48" i="44"/>
  <c r="AC54" i="44"/>
  <c r="AC30" i="44"/>
  <c r="AC44" i="44"/>
  <c r="AC55" i="44"/>
  <c r="AC25" i="44"/>
  <c r="AC26" i="44"/>
  <c r="AC29" i="44"/>
  <c r="AC53" i="44"/>
  <c r="AC45" i="44"/>
  <c r="AC62" i="44"/>
  <c r="AC39" i="44"/>
  <c r="AC34" i="44"/>
  <c r="AC20" i="44"/>
  <c r="K20" i="32"/>
  <c r="AC19" i="3"/>
  <c r="AD43" i="3" s="1"/>
  <c r="X26" i="44"/>
  <c r="X30" i="44"/>
  <c r="X24" i="44"/>
  <c r="X33" i="44"/>
  <c r="X50" i="44"/>
  <c r="X62" i="44"/>
  <c r="X28" i="44"/>
  <c r="X31" i="44"/>
  <c r="X27" i="44"/>
  <c r="X19" i="44"/>
  <c r="X18" i="44"/>
  <c r="X40" i="44"/>
  <c r="X34" i="44"/>
  <c r="X35" i="44"/>
  <c r="X21" i="44"/>
  <c r="X46" i="44"/>
  <c r="X53" i="44"/>
  <c r="X48" i="44"/>
  <c r="X39" i="44"/>
  <c r="X54" i="44"/>
  <c r="X58" i="44"/>
  <c r="X43" i="44"/>
  <c r="X51" i="44"/>
  <c r="X59" i="44"/>
  <c r="X36" i="44"/>
  <c r="X22" i="44"/>
  <c r="X29" i="44"/>
  <c r="X42" i="44"/>
  <c r="X37" i="44"/>
  <c r="X44" i="44"/>
  <c r="X47" i="44"/>
  <c r="X57" i="44"/>
  <c r="X60" i="44"/>
  <c r="X55" i="44"/>
  <c r="X41" i="44"/>
  <c r="X61" i="44"/>
  <c r="X45" i="44"/>
  <c r="X49" i="44"/>
  <c r="X23" i="44"/>
  <c r="X52" i="44"/>
  <c r="X56" i="44"/>
  <c r="X63" i="44"/>
  <c r="X38" i="44"/>
  <c r="X65" i="44"/>
  <c r="X20" i="44"/>
  <c r="X32" i="44"/>
  <c r="X25" i="44"/>
  <c r="R17" i="44"/>
  <c r="AC17" i="44"/>
  <c r="W38" i="44"/>
  <c r="W41" i="44"/>
  <c r="W48" i="44"/>
  <c r="W40" i="44"/>
  <c r="W53" i="44"/>
  <c r="W18" i="44"/>
  <c r="W62" i="44"/>
  <c r="W50" i="44"/>
  <c r="W45" i="44"/>
  <c r="W22" i="44"/>
  <c r="W47" i="44"/>
  <c r="W36" i="44"/>
  <c r="W55" i="44"/>
  <c r="W24" i="44"/>
  <c r="W57" i="44"/>
  <c r="W59" i="44"/>
  <c r="W56" i="44"/>
  <c r="W29" i="44"/>
  <c r="W37" i="44"/>
  <c r="W44" i="44"/>
  <c r="W21" i="44"/>
  <c r="W23" i="44"/>
  <c r="W46" i="44"/>
  <c r="W54" i="44"/>
  <c r="W19" i="44"/>
  <c r="W34" i="44"/>
  <c r="W28" i="44"/>
  <c r="W43" i="44"/>
  <c r="W58" i="44"/>
  <c r="W32" i="44"/>
  <c r="W35" i="44"/>
  <c r="W26" i="44"/>
  <c r="W51" i="44"/>
  <c r="W65" i="44"/>
  <c r="W27" i="44"/>
  <c r="W42" i="44"/>
  <c r="W52" i="44"/>
  <c r="W49" i="44"/>
  <c r="W31" i="44"/>
  <c r="AC16" i="3"/>
  <c r="W30" i="44"/>
  <c r="W60" i="44"/>
  <c r="W33" i="44"/>
  <c r="W63" i="44"/>
  <c r="W61" i="44"/>
  <c r="W39" i="44"/>
  <c r="W25" i="44"/>
  <c r="W20" i="44"/>
  <c r="AC21" i="3"/>
  <c r="Z62" i="44"/>
  <c r="Z31" i="44"/>
  <c r="Z63" i="44"/>
  <c r="Z43" i="44"/>
  <c r="Z56" i="44"/>
  <c r="Z21" i="44"/>
  <c r="Z59" i="44"/>
  <c r="Z51" i="44"/>
  <c r="Z18" i="44"/>
  <c r="Z26" i="44"/>
  <c r="Z49" i="44"/>
  <c r="Z47" i="44"/>
  <c r="Z35" i="44"/>
  <c r="Z37" i="44"/>
  <c r="Z27" i="44"/>
  <c r="Z48" i="44"/>
  <c r="Z55" i="44"/>
  <c r="Z40" i="44"/>
  <c r="Z36" i="44"/>
  <c r="Z39" i="44"/>
  <c r="Z23" i="44"/>
  <c r="Z33" i="44"/>
  <c r="Z45" i="44"/>
  <c r="Z42" i="44"/>
  <c r="Z44" i="44"/>
  <c r="Z50" i="44"/>
  <c r="Z22" i="44"/>
  <c r="Z41" i="44"/>
  <c r="Z61" i="44"/>
  <c r="Z19" i="44"/>
  <c r="Z34" i="44"/>
  <c r="Z54" i="44"/>
  <c r="Z30" i="44"/>
  <c r="Z38" i="44"/>
  <c r="Z65" i="44"/>
  <c r="Z24" i="44"/>
  <c r="Z29" i="44"/>
  <c r="Z58" i="44"/>
  <c r="Z46" i="44"/>
  <c r="Z32" i="44"/>
  <c r="Z57" i="44"/>
  <c r="Z52" i="44"/>
  <c r="Z60" i="44"/>
  <c r="Z28" i="44"/>
  <c r="Z25" i="44"/>
  <c r="Z53" i="44"/>
  <c r="Z20" i="44"/>
  <c r="S36" i="44"/>
  <c r="S19" i="44"/>
  <c r="S59" i="44"/>
  <c r="S30" i="44"/>
  <c r="S34" i="44"/>
  <c r="S24" i="44"/>
  <c r="S62" i="44"/>
  <c r="S33" i="44"/>
  <c r="S27" i="44"/>
  <c r="S45" i="44"/>
  <c r="S44" i="44"/>
  <c r="S35" i="44"/>
  <c r="S53" i="44"/>
  <c r="S58" i="44"/>
  <c r="S60" i="44"/>
  <c r="S39" i="44"/>
  <c r="S23" i="44"/>
  <c r="S54" i="44"/>
  <c r="S18" i="44"/>
  <c r="S56" i="44"/>
  <c r="S40" i="44"/>
  <c r="S49" i="44"/>
  <c r="S47" i="44"/>
  <c r="S43" i="44"/>
  <c r="S61" i="44"/>
  <c r="S22" i="44"/>
  <c r="S51" i="44"/>
  <c r="S41" i="44"/>
  <c r="S38" i="44"/>
  <c r="S28" i="44"/>
  <c r="S50" i="44"/>
  <c r="S65" i="44"/>
  <c r="S29" i="44"/>
  <c r="S42" i="44"/>
  <c r="S57" i="44"/>
  <c r="S55" i="44"/>
  <c r="S63" i="44"/>
  <c r="AC11" i="3"/>
  <c r="AJ57" i="3" s="1"/>
  <c r="S21" i="44"/>
  <c r="S52" i="44"/>
  <c r="S46" i="44"/>
  <c r="S37" i="44"/>
  <c r="S48" i="44"/>
  <c r="S26" i="44"/>
  <c r="S31" i="44"/>
  <c r="S32" i="44"/>
  <c r="S25" i="44"/>
  <c r="S20" i="44"/>
  <c r="AC24" i="3"/>
  <c r="AB22" i="44"/>
  <c r="AB44" i="44"/>
  <c r="AB55" i="44"/>
  <c r="AB43" i="44"/>
  <c r="AB59" i="44"/>
  <c r="AB29" i="44"/>
  <c r="AB19" i="44"/>
  <c r="AB27" i="44"/>
  <c r="AB63" i="44"/>
  <c r="AB30" i="44"/>
  <c r="AB41" i="44"/>
  <c r="AB54" i="44"/>
  <c r="AB31" i="44"/>
  <c r="AB56" i="44"/>
  <c r="AB35" i="44"/>
  <c r="AB52" i="44"/>
  <c r="AB65" i="44"/>
  <c r="AB26" i="44"/>
  <c r="AB60" i="44"/>
  <c r="AB38" i="44"/>
  <c r="AB57" i="44"/>
  <c r="AB47" i="44"/>
  <c r="AB49" i="44"/>
  <c r="AB28" i="44"/>
  <c r="AB40" i="44"/>
  <c r="AB62" i="44"/>
  <c r="AB37" i="44"/>
  <c r="AB18" i="44"/>
  <c r="AB24" i="44"/>
  <c r="AB50" i="44"/>
  <c r="AB45" i="44"/>
  <c r="AB51" i="44"/>
  <c r="AB42" i="44"/>
  <c r="AB61" i="44"/>
  <c r="AB46" i="44"/>
  <c r="AB33" i="44"/>
  <c r="AB32" i="44"/>
  <c r="AB39" i="44"/>
  <c r="AB48" i="44"/>
  <c r="AB23" i="44"/>
  <c r="AB36" i="44"/>
  <c r="AB53" i="44"/>
  <c r="AB34" i="44"/>
  <c r="AB21" i="44"/>
  <c r="AB58" i="44"/>
  <c r="AB20" i="44"/>
  <c r="AB25" i="44"/>
  <c r="AA37" i="44"/>
  <c r="AA47" i="44"/>
  <c r="AA52" i="44"/>
  <c r="AA62" i="44"/>
  <c r="AA61" i="44"/>
  <c r="AA53" i="44"/>
  <c r="AA38" i="44"/>
  <c r="AA21" i="44"/>
  <c r="AA28" i="44"/>
  <c r="AA33" i="44"/>
  <c r="AA57" i="44"/>
  <c r="AA48" i="44"/>
  <c r="AA59" i="44"/>
  <c r="AA41" i="44"/>
  <c r="AA18" i="44"/>
  <c r="AA54" i="44"/>
  <c r="AA43" i="44"/>
  <c r="AA19" i="44"/>
  <c r="AA32" i="44"/>
  <c r="AA39" i="44"/>
  <c r="AA63" i="44"/>
  <c r="AA49" i="44"/>
  <c r="AA45" i="44"/>
  <c r="AA34" i="44"/>
  <c r="AA58" i="44"/>
  <c r="AA36" i="44"/>
  <c r="AA24" i="44"/>
  <c r="AA26" i="44"/>
  <c r="AA22" i="44"/>
  <c r="AA65" i="44"/>
  <c r="AA56" i="44"/>
  <c r="AA60" i="44"/>
  <c r="AA42" i="44"/>
  <c r="AA55" i="44"/>
  <c r="AA29" i="44"/>
  <c r="AA27" i="44"/>
  <c r="AA31" i="44"/>
  <c r="AC23" i="3"/>
  <c r="AA30" i="44"/>
  <c r="AA44" i="44"/>
  <c r="AA35" i="44"/>
  <c r="AA50" i="44"/>
  <c r="AA40" i="44"/>
  <c r="AA23" i="44"/>
  <c r="AA46" i="44"/>
  <c r="AA51" i="44"/>
  <c r="AA25" i="44"/>
  <c r="AA20" i="44"/>
  <c r="U52" i="44"/>
  <c r="U24" i="44"/>
  <c r="U19" i="44"/>
  <c r="U55" i="44"/>
  <c r="U35" i="44"/>
  <c r="U27" i="44"/>
  <c r="U45" i="44"/>
  <c r="U33" i="44"/>
  <c r="U26" i="44"/>
  <c r="U31" i="44"/>
  <c r="U28" i="44"/>
  <c r="U29" i="44"/>
  <c r="U57" i="44"/>
  <c r="U32" i="44"/>
  <c r="U18" i="44"/>
  <c r="U44" i="44"/>
  <c r="U54" i="44"/>
  <c r="U34" i="44"/>
  <c r="U58" i="44"/>
  <c r="U49" i="44"/>
  <c r="U22" i="44"/>
  <c r="U59" i="44"/>
  <c r="U41" i="44"/>
  <c r="U46" i="44"/>
  <c r="U56" i="44"/>
  <c r="U60" i="44"/>
  <c r="U30" i="44"/>
  <c r="U42" i="44"/>
  <c r="U39" i="44"/>
  <c r="U50" i="44"/>
  <c r="U62" i="44"/>
  <c r="U43" i="44"/>
  <c r="U38" i="44"/>
  <c r="U53" i="44"/>
  <c r="U36" i="44"/>
  <c r="U21" i="44"/>
  <c r="U37" i="44"/>
  <c r="U61" i="44"/>
  <c r="U23" i="44"/>
  <c r="U47" i="44"/>
  <c r="U48" i="44"/>
  <c r="U40" i="44"/>
  <c r="U63" i="44"/>
  <c r="U65" i="44"/>
  <c r="U51" i="44"/>
  <c r="U25" i="44"/>
  <c r="AC14" i="3"/>
  <c r="AD38" i="3" s="1"/>
  <c r="U20" i="44"/>
  <c r="Z17" i="44"/>
  <c r="AD47" i="3" l="1"/>
  <c r="AD34" i="3"/>
  <c r="AI57" i="3"/>
  <c r="AC35" i="3"/>
  <c r="AD35" i="3"/>
  <c r="AC49" i="3"/>
  <c r="AD49" i="3"/>
  <c r="AH57" i="3" s="1"/>
  <c r="AC48" i="3"/>
  <c r="AD48" i="3"/>
  <c r="AG57" i="3" s="1"/>
  <c r="AC45" i="3"/>
  <c r="AD45" i="3"/>
  <c r="AC40" i="3"/>
  <c r="AD40" i="3"/>
  <c r="K17" i="32"/>
  <c r="AC34" i="3"/>
  <c r="AC13" i="3"/>
  <c r="AC17" i="3"/>
  <c r="AD41" i="3" s="1"/>
  <c r="AC38" i="3"/>
  <c r="AC22" i="3"/>
  <c r="AC43" i="3"/>
  <c r="AD49" i="44"/>
  <c r="AD50" i="44"/>
  <c r="AD26" i="44"/>
  <c r="AD21" i="44"/>
  <c r="AD58" i="44"/>
  <c r="AD23" i="44"/>
  <c r="O57" i="44"/>
  <c r="O23" i="44"/>
  <c r="AD18" i="44"/>
  <c r="O42" i="44"/>
  <c r="AD30" i="44"/>
  <c r="O45" i="44"/>
  <c r="AD40" i="44"/>
  <c r="O33" i="44"/>
  <c r="O35" i="44"/>
  <c r="O56" i="44"/>
  <c r="O54" i="44"/>
  <c r="AD65" i="44"/>
  <c r="O29" i="44"/>
  <c r="AD32" i="44"/>
  <c r="AD41" i="44"/>
  <c r="O52" i="44"/>
  <c r="AD63" i="44"/>
  <c r="AD57" i="44"/>
  <c r="AD54" i="44"/>
  <c r="O49" i="44"/>
  <c r="O31" i="44"/>
  <c r="O61" i="44"/>
  <c r="AD35" i="44"/>
  <c r="AD43" i="44"/>
  <c r="O21" i="44"/>
  <c r="AD28" i="44"/>
  <c r="O48" i="44"/>
  <c r="AD33" i="44"/>
  <c r="O51" i="44"/>
  <c r="O37" i="44"/>
  <c r="AD27" i="44"/>
  <c r="O30" i="44"/>
  <c r="AD46" i="44"/>
  <c r="AD60" i="44"/>
  <c r="O22" i="44"/>
  <c r="AD38" i="44"/>
  <c r="AD56" i="44"/>
  <c r="AD36" i="44"/>
  <c r="AD52" i="44"/>
  <c r="AD62" i="44"/>
  <c r="O43" i="44"/>
  <c r="O50" i="44"/>
  <c r="O32" i="44"/>
  <c r="O40" i="44"/>
  <c r="O58" i="44"/>
  <c r="O60" i="44"/>
  <c r="AD22" i="44"/>
  <c r="O38" i="44"/>
  <c r="AD55" i="44"/>
  <c r="O46" i="44"/>
  <c r="O18" i="44"/>
  <c r="AD29" i="44"/>
  <c r="O59" i="44"/>
  <c r="AD44" i="44"/>
  <c r="O19" i="44"/>
  <c r="O63" i="44"/>
  <c r="AD47" i="44"/>
  <c r="AD61" i="44"/>
  <c r="O36" i="44"/>
  <c r="O24" i="44"/>
  <c r="AD51" i="44"/>
  <c r="O39" i="44"/>
  <c r="AD59" i="44"/>
  <c r="AD45" i="44"/>
  <c r="AD42" i="44"/>
  <c r="O41" i="44"/>
  <c r="O34" i="44"/>
  <c r="AD53" i="44"/>
  <c r="AD24" i="44"/>
  <c r="AD19" i="44"/>
  <c r="O55" i="44"/>
  <c r="O28" i="44"/>
  <c r="O27" i="44"/>
  <c r="O44" i="44"/>
  <c r="O62" i="44"/>
  <c r="AD37" i="44"/>
  <c r="AD31" i="44"/>
  <c r="O53" i="44"/>
  <c r="AD48" i="44"/>
  <c r="O47" i="44"/>
  <c r="AD39" i="44"/>
  <c r="O26" i="44"/>
  <c r="AD34" i="44"/>
  <c r="AD25" i="44"/>
  <c r="O25" i="44"/>
  <c r="O20" i="44"/>
  <c r="AD20" i="44"/>
  <c r="AC26" i="3"/>
  <c r="AD50" i="3" s="1"/>
  <c r="AC47" i="3"/>
  <c r="O17" i="44"/>
  <c r="J60" i="32" l="1"/>
  <c r="J54" i="32"/>
  <c r="J51" i="32"/>
  <c r="J47" i="32"/>
  <c r="J43" i="32"/>
  <c r="J35" i="32"/>
  <c r="J31" i="32"/>
  <c r="J27" i="32"/>
  <c r="J23" i="32"/>
  <c r="J19" i="32"/>
  <c r="J32" i="32"/>
  <c r="J62" i="32"/>
  <c r="J57" i="32"/>
  <c r="J55" i="32"/>
  <c r="J50" i="32"/>
  <c r="J46" i="32"/>
  <c r="J42" i="32"/>
  <c r="J34" i="32"/>
  <c r="J30" i="32"/>
  <c r="J26" i="32"/>
  <c r="J21" i="32"/>
  <c r="J18" i="32"/>
  <c r="J56" i="32"/>
  <c r="J24" i="32"/>
  <c r="J59" i="32"/>
  <c r="J58" i="32"/>
  <c r="J53" i="32"/>
  <c r="J49" i="32"/>
  <c r="J45" i="32"/>
  <c r="J41" i="32"/>
  <c r="J40" i="32"/>
  <c r="J33" i="32"/>
  <c r="J29" i="32"/>
  <c r="J22" i="32"/>
  <c r="J61" i="32"/>
  <c r="J52" i="32"/>
  <c r="J48" i="32"/>
  <c r="J44" i="32"/>
  <c r="J36" i="32"/>
  <c r="J28" i="32"/>
  <c r="J63" i="32"/>
  <c r="J39" i="32"/>
  <c r="J38" i="32"/>
  <c r="J37" i="32"/>
  <c r="J20" i="32"/>
  <c r="J25" i="32"/>
  <c r="J17" i="32"/>
  <c r="AC37" i="3"/>
  <c r="AD37" i="3"/>
  <c r="AC46" i="3"/>
  <c r="AD46" i="3"/>
  <c r="AC27" i="3"/>
  <c r="AC50" i="3"/>
  <c r="AC18" i="3"/>
  <c r="AC29" i="3" s="1"/>
  <c r="AC41" i="3"/>
  <c r="J65" i="32"/>
  <c r="K65" i="32"/>
  <c r="AD42" i="3" l="1"/>
  <c r="AC51" i="3"/>
  <c r="AD51" i="3"/>
  <c r="AC42" i="3"/>
  <c r="AC53" i="3" l="1"/>
  <c r="AD53" i="3"/>
</calcChain>
</file>

<file path=xl/sharedStrings.xml><?xml version="1.0" encoding="utf-8"?>
<sst xmlns="http://schemas.openxmlformats.org/spreadsheetml/2006/main" count="787" uniqueCount="203">
  <si>
    <t>00/99</t>
  </si>
  <si>
    <t>99/98</t>
  </si>
  <si>
    <t>98/97</t>
  </si>
  <si>
    <t>97/96</t>
  </si>
  <si>
    <t>96/95</t>
  </si>
  <si>
    <t>95/94</t>
  </si>
  <si>
    <t>94/93</t>
  </si>
  <si>
    <t>93/92</t>
  </si>
  <si>
    <t>Gennaio</t>
  </si>
  <si>
    <t>Febbraio</t>
  </si>
  <si>
    <t>Marzo</t>
  </si>
  <si>
    <t>1° trimestre</t>
  </si>
  <si>
    <t>Aprile</t>
  </si>
  <si>
    <t>Maggio</t>
  </si>
  <si>
    <t>Giugno</t>
  </si>
  <si>
    <t>2° trimestre</t>
  </si>
  <si>
    <t>1° semestre</t>
  </si>
  <si>
    <t>Luglio</t>
  </si>
  <si>
    <t>Agosto</t>
  </si>
  <si>
    <t>Settembre</t>
  </si>
  <si>
    <t>3° trimestre</t>
  </si>
  <si>
    <t>Ottobre</t>
  </si>
  <si>
    <t>Novembre</t>
  </si>
  <si>
    <t>Dicembre</t>
  </si>
  <si>
    <t>4° trimestre</t>
  </si>
  <si>
    <t>Anno</t>
  </si>
  <si>
    <t>01/00</t>
  </si>
  <si>
    <t>MARCA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</si>
  <si>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</si>
  <si>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</si>
  <si>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</si>
  <si>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</si>
  <si>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</si>
  <si>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</si>
  <si>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</si>
  <si>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</si>
  <si>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OTTOBRE</t>
  </si>
  <si>
    <t>NOVEMBRE</t>
  </si>
  <si>
    <t>DICEMBRE</t>
  </si>
  <si>
    <t>TOTALE</t>
  </si>
  <si>
    <t>FIAT</t>
  </si>
  <si>
    <t>ALFA ROMEO</t>
  </si>
  <si>
    <t>AUDI</t>
  </si>
  <si>
    <t>BMW</t>
  </si>
  <si>
    <t>CITROEN</t>
  </si>
  <si>
    <t>FORD</t>
  </si>
  <si>
    <t>HONDA</t>
  </si>
  <si>
    <t>HYUNDAI</t>
  </si>
  <si>
    <t>KIA</t>
  </si>
  <si>
    <t>LAND ROVER</t>
  </si>
  <si>
    <t>MAZDA</t>
  </si>
  <si>
    <t>MERCEDES</t>
  </si>
  <si>
    <t>MITSUBISHI</t>
  </si>
  <si>
    <t>NISSAN</t>
  </si>
  <si>
    <t>OPEL</t>
  </si>
  <si>
    <t>PEUGEOT</t>
  </si>
  <si>
    <t>RENAULT</t>
  </si>
  <si>
    <t>SEAT</t>
  </si>
  <si>
    <t>SKODA</t>
  </si>
  <si>
    <t>SMART</t>
  </si>
  <si>
    <t>SUZUKI</t>
  </si>
  <si>
    <t>TOYOTA</t>
  </si>
  <si>
    <t>VOLKSWAGEN</t>
  </si>
  <si>
    <t>VOLVO</t>
  </si>
  <si>
    <t>TOTALE MERCATO</t>
  </si>
  <si>
    <t>MASERATI</t>
  </si>
  <si>
    <t>VAR. %</t>
  </si>
  <si>
    <t>N.</t>
  </si>
  <si>
    <t>MODELLO</t>
  </si>
  <si>
    <t>%</t>
  </si>
  <si>
    <t>ITALIA - IMMATRICOLAZIONI AUTOVETTURE - Andamento mensile</t>
  </si>
  <si>
    <t>ITALY - NEW CAR REGISTRATIONS  - Monthly trend</t>
  </si>
  <si>
    <t>ITALY - NEW CAR REGISTRATIONS</t>
  </si>
  <si>
    <t>ITALY - NEW CAR REGISTRATIONS - Top ten</t>
  </si>
  <si>
    <t xml:space="preserve">ITALIA - IMMATRICOLAZIONI AUTOVETTURE </t>
  </si>
  <si>
    <t>% CHG.</t>
  </si>
  <si>
    <t>Make</t>
  </si>
  <si>
    <t>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</si>
  <si>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</si>
  <si>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</si>
  <si>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</si>
  <si>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</si>
  <si>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</si>
  <si>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</si>
  <si>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</si>
  <si>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</si>
  <si>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</si>
  <si>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</si>
  <si>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</si>
  <si>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</si>
  <si>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</si>
  <si>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ITALIA - IMMATRICOLAZIONI  AUTOVETTURE - Top ten</t>
  </si>
  <si>
    <t>SETTEM.</t>
  </si>
  <si>
    <t>02/01</t>
  </si>
  <si>
    <t>JAGUAR</t>
  </si>
  <si>
    <t>MINI</t>
  </si>
  <si>
    <t>03/02</t>
  </si>
  <si>
    <t>2° semestre</t>
  </si>
  <si>
    <t>04/03</t>
  </si>
  <si>
    <t>Dettaglio delle altre marche nazionali - Immatricolazioni</t>
  </si>
  <si>
    <t>05/04</t>
  </si>
  <si>
    <t>06/05</t>
  </si>
  <si>
    <t>07/06</t>
  </si>
  <si>
    <t>08/07</t>
  </si>
  <si>
    <t>ALTRE</t>
  </si>
  <si>
    <t>09/08</t>
  </si>
  <si>
    <t>10/09</t>
  </si>
  <si>
    <t>DACIA</t>
  </si>
  <si>
    <t>PORSCHE</t>
  </si>
  <si>
    <t>SUBARU</t>
  </si>
  <si>
    <t xml:space="preserve"> </t>
  </si>
  <si>
    <r>
      <t>Elaborazioni ANFIA su dati del Ministero dei Trasporti/</t>
    </r>
    <r>
      <rPr>
        <i/>
        <sz val="8"/>
        <rFont val="Trebuchet MS"/>
        <family val="2"/>
      </rPr>
      <t>Prepared by Anfia from the data of Ministry of Transportations</t>
    </r>
  </si>
  <si>
    <t>11/10</t>
  </si>
  <si>
    <t>var.%</t>
  </si>
  <si>
    <t>Associazione Nazionale Filiera Industria Automobilistica</t>
  </si>
  <si>
    <t>Sede di Torino: 10128 - Corso Galileo Ferraris, 61 – Tel. +39 011 5546511 – Fax +39 011 545464</t>
  </si>
  <si>
    <t>Dir. Studi e Ricerche: Tel. +39 0115546524 – E-mail: studi.ricerche@anfia.it – www.anfia.it</t>
  </si>
  <si>
    <t>Sede di Roma: 00144 - Viale Pasteur, 10 – Tel. +39 06 54221493 (4) – Fax +39 06 54221418 – E-mail: anfia.roma@anfia.it</t>
  </si>
  <si>
    <t>JEEP</t>
  </si>
  <si>
    <t>LEXUS</t>
  </si>
  <si>
    <t>a) volumi/units</t>
  </si>
  <si>
    <t>b) quote/share</t>
  </si>
  <si>
    <t>volumi</t>
  </si>
  <si>
    <t>12/11</t>
  </si>
  <si>
    <t>VW Group</t>
  </si>
  <si>
    <t>RENAULT Group</t>
  </si>
  <si>
    <t>TOYOTA Group</t>
  </si>
  <si>
    <t>BMW Group</t>
  </si>
  <si>
    <t>Toyota</t>
  </si>
  <si>
    <t>13/12</t>
  </si>
  <si>
    <t>ministero</t>
  </si>
  <si>
    <t>14/13</t>
  </si>
  <si>
    <t>PANDA</t>
  </si>
  <si>
    <t>YPSILON</t>
  </si>
  <si>
    <t>15/14</t>
  </si>
  <si>
    <t>ITALIA - TRASFERIMENTI DI PROPRIETA'  AUTOVETTURE</t>
  </si>
  <si>
    <t>ITALY - USED CARS: CHANGES IN OWNERSHIP</t>
  </si>
  <si>
    <t xml:space="preserve">dati provvisori /provisional data </t>
  </si>
  <si>
    <t xml:space="preserve">I dati si riferiscono alle certificazioni di  avvenuto trasferimento di proprietà rilasciate dagli uffici della Motorizzazione </t>
  </si>
  <si>
    <r>
      <t>MARCA/</t>
    </r>
    <r>
      <rPr>
        <b/>
        <i/>
        <sz val="10"/>
        <color theme="3"/>
        <rFont val="Trebuchet MS"/>
        <family val="2"/>
      </rPr>
      <t>MAKE</t>
    </r>
  </si>
  <si>
    <r>
      <t>dati provvisori/</t>
    </r>
    <r>
      <rPr>
        <i/>
        <sz val="9"/>
        <color theme="3"/>
        <rFont val="Trebuchet MS"/>
        <family val="2"/>
      </rPr>
      <t>provisional data</t>
    </r>
  </si>
  <si>
    <r>
      <t>Mesi/</t>
    </r>
    <r>
      <rPr>
        <b/>
        <i/>
        <sz val="9"/>
        <color theme="3"/>
        <rFont val="Trebuchet MS"/>
        <family val="2"/>
      </rPr>
      <t>Months</t>
    </r>
  </si>
  <si>
    <r>
      <t>- unità/</t>
    </r>
    <r>
      <rPr>
        <b/>
        <i/>
        <sz val="10"/>
        <color rgb="FFC00000"/>
        <rFont val="Trebuchet MS"/>
        <family val="2"/>
      </rPr>
      <t>units</t>
    </r>
  </si>
  <si>
    <r>
      <t xml:space="preserve">- var. % sull'anno precedente/% </t>
    </r>
    <r>
      <rPr>
        <b/>
        <i/>
        <sz val="10"/>
        <color rgb="FFC00000"/>
        <rFont val="Trebuchet MS"/>
        <family val="2"/>
      </rPr>
      <t>chg  on previous year</t>
    </r>
  </si>
  <si>
    <t>500X</t>
  </si>
  <si>
    <t>16/15</t>
  </si>
  <si>
    <t xml:space="preserve">FIAT </t>
  </si>
  <si>
    <t>17/16</t>
  </si>
  <si>
    <t>TOP 10</t>
  </si>
  <si>
    <t>C3</t>
  </si>
  <si>
    <r>
      <t>dati provvisori</t>
    </r>
    <r>
      <rPr>
        <i/>
        <sz val="9"/>
        <color theme="4" tint="-0.249977111117893"/>
        <rFont val="Trebuchet MS"/>
        <family val="2"/>
      </rPr>
      <t>/provisional data</t>
    </r>
  </si>
  <si>
    <t>18/17</t>
  </si>
  <si>
    <t xml:space="preserve">LANCIA </t>
  </si>
  <si>
    <t>LANCIA</t>
  </si>
  <si>
    <t>ITALIA - IMMATRICOLAZIONI AUTOVETTURE - Andamento mensile per marca nel 2019</t>
  </si>
  <si>
    <t>ITALY - NEW CAR REGISTRATIONS  - Monthly trend by make in 2019</t>
  </si>
  <si>
    <t>19/18</t>
  </si>
  <si>
    <t>RENEGADE</t>
  </si>
  <si>
    <t>ITALIA - IMMATRICOLAZIONI AUTOVETTURE - Andamento mensile per marca nel 2020</t>
  </si>
  <si>
    <t>ITALY - NEW CAR REGISTRATIONS  - Monthly trend by make in 2020</t>
  </si>
  <si>
    <t>TESLA MOTORS</t>
  </si>
  <si>
    <t>20/19</t>
  </si>
  <si>
    <t>YARIS</t>
  </si>
  <si>
    <t>qliksense</t>
  </si>
  <si>
    <r>
      <t xml:space="preserve">2 </t>
    </r>
    <r>
      <rPr>
        <sz val="8"/>
        <color theme="1" tint="4.9989318521683403E-2"/>
        <rFont val="Trebuchet MS"/>
        <family val="2"/>
      </rPr>
      <t>Comprende versione Elettrica e marchio Abarth</t>
    </r>
  </si>
  <si>
    <t>DS</t>
  </si>
  <si>
    <t>HYUNDAI Group</t>
  </si>
  <si>
    <t xml:space="preserve">TOYOTA </t>
  </si>
  <si>
    <t>JAGUAR LAND ROVER Group</t>
  </si>
  <si>
    <t>DAIMLER Group</t>
  </si>
  <si>
    <t>DR</t>
  </si>
  <si>
    <t>TESLA</t>
  </si>
  <si>
    <t>FERRARI</t>
  </si>
  <si>
    <t>LAMBORGHINI</t>
  </si>
  <si>
    <t>Citroen</t>
  </si>
  <si>
    <t>ITALIA - IMMATRICOLAZIONI AUTOVETTURE - Andamento mensile per marca nel 2021</t>
  </si>
  <si>
    <t>ITALY - NEW CAR REGISTRATIONS  - Monthly trend by make in 2021</t>
  </si>
  <si>
    <t>21/20</t>
  </si>
  <si>
    <t>altre</t>
  </si>
  <si>
    <t>STELLANTIS Group*</t>
  </si>
  <si>
    <t>* Fino al 2020 Alfa Romeo, Fiat, Jeep e Lancia erano conteggiati nel Gruppo FCA, Citroen, DS, Opel e Peugeot nel Gruppo PSA</t>
  </si>
  <si>
    <t>PUMA</t>
  </si>
  <si>
    <t>CHRYSLER</t>
  </si>
  <si>
    <t>T-ROC</t>
  </si>
  <si>
    <t>COMPASS</t>
  </si>
  <si>
    <t>SANDERO</t>
  </si>
  <si>
    <r>
      <t>500</t>
    </r>
    <r>
      <rPr>
        <vertAlign val="superscript"/>
        <sz val="10"/>
        <rFont val="Trebuchet MS"/>
        <family val="2"/>
      </rPr>
      <t>2</t>
    </r>
  </si>
  <si>
    <t>Fonte: CED - Ministero delle Infrastrutture e della Mobilità sostenibili</t>
  </si>
  <si>
    <t>Elaborazioni ANFIA su dati del Ministero delle Infrastrutture e della Mobilità sostenibili</t>
  </si>
  <si>
    <t>NOVEMBER</t>
  </si>
  <si>
    <t>GENNAIO/NOVEMBRE</t>
  </si>
  <si>
    <t>JANUARY/NOVEMBER</t>
  </si>
  <si>
    <r>
      <t>NOVEMBRE 2021</t>
    </r>
    <r>
      <rPr>
        <b/>
        <vertAlign val="superscript"/>
        <sz val="10"/>
        <color theme="3"/>
        <rFont val="Trebuchet MS"/>
        <family val="2"/>
      </rPr>
      <t>1</t>
    </r>
  </si>
  <si>
    <t>NOVEMBER 2021</t>
  </si>
  <si>
    <t>GEN/NOV 2021</t>
  </si>
  <si>
    <t>JAN/NOV 2021</t>
  </si>
  <si>
    <t>I dati  rappresentano le risultanze dell'archivio nazionale dei veicoli al 30/11/2021</t>
  </si>
  <si>
    <t>nel mese di riferimento e rappresentano le risultanze dell'Archivio Nazionale dei Veicoli alla data del 30/11/2021</t>
  </si>
  <si>
    <t>DUSTER</t>
  </si>
  <si>
    <t>ECOSPORT</t>
  </si>
  <si>
    <r>
      <rPr>
        <sz val="9"/>
        <color theme="3"/>
        <rFont val="Trebuchet MS"/>
        <family val="2"/>
      </rPr>
      <t>dati provvisori al 30/11/2021</t>
    </r>
    <r>
      <rPr>
        <i/>
        <sz val="9"/>
        <color theme="3"/>
        <rFont val="Trebuchet MS"/>
        <family val="2"/>
      </rPr>
      <t xml:space="preserve"> - provisional data as of November 30, 2021</t>
    </r>
  </si>
  <si>
    <t>YARIS CROSS</t>
  </si>
  <si>
    <r>
      <t>1</t>
    </r>
    <r>
      <rPr>
        <sz val="8"/>
        <color theme="1" tint="4.9989318521683403E-2"/>
        <rFont val="Trebuchet MS"/>
        <family val="2"/>
      </rPr>
      <t xml:space="preserve"> Fiat 500 non comprende versione Elettrica e marchio Abarth, con le quali raggiungerebbe la terza posizione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</si>
</sst>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€&quot;\ * #,##0_-;\-&quot;€&quot;\ * #,##0_-;_-&quot;€&quot;\ * &quot;-&quot;_-;_-@_-"/>
    <numFmt numFmtId="41" formatCode="_-* #,##0_-;\-* #,##0_-;_-* &quot;-&quot;_-;_-@_-"/>
    <numFmt numFmtId="43" formatCode="_-* #,##0.00_-;\-* #,##0.00_-;_-* &quot;-&quot;??_-;_-@_-"/>
    <numFmt numFmtId="164" formatCode="0.0"/>
    <numFmt numFmtId="165" formatCode="#,##0_);\(#,##0\)"/>
    <numFmt numFmtId="166" formatCode="#,##0_ ;\-#,##0\ "/>
    <numFmt numFmtId="167" formatCode="_-* #,##0_-;\-* #,##0_-;_-* &quot;-&quot;??_-;_-@_-"/>
    <numFmt numFmtId="168" formatCode="#,##0.0_ ;\-#,##0.0\ "/>
    <numFmt numFmtId="169" formatCode="_(* #,##0_);_(* \(#,##0\);_(* &quot;-&quot;_);_(@_)"/>
    <numFmt numFmtId="170" formatCode="#,##0.0;[Red]\-#,##0.0"/>
    <numFmt numFmtId="171" formatCode="\+0.0;\-0.0"/>
  </numFmts>
  <fonts count="94">
    <font>
      <sz val="10"/>
      <name val="Gill Sans"/>
    </font>
    <font>
      <sz val="11"/>
      <color theme="1"/>
      <name val="Calibri"/>
      <family val="2"/>
      <scheme val="minor"/>
    </font>
    <font>
      <sz val="10"/>
      <name val="Gill Sans"/>
    </font>
    <font>
      <sz val="12"/>
      <name val="Arial"/>
      <family val="2"/>
    </font>
    <font>
      <sz val="10"/>
      <name val="Arial"/>
      <family val="2"/>
    </font>
    <font>
      <sz val="8"/>
      <name val="Gill Sans"/>
    </font>
    <font>
      <sz val="10"/>
      <name val="Gill Sans"/>
    </font>
    <font>
      <b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sz val="9"/>
      <color indexed="10"/>
      <name val="Trebuchet MS"/>
      <family val="2"/>
    </font>
    <font>
      <sz val="9"/>
      <color indexed="8"/>
      <name val="Trebuchet MS"/>
      <family val="2"/>
    </font>
    <font>
      <i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b/>
      <sz val="10"/>
      <color indexed="48"/>
      <name val="Trebuchet MS"/>
      <family val="2"/>
    </font>
    <font>
      <sz val="10"/>
      <color indexed="48"/>
      <name val="Trebuchet MS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62"/>
      <name val="Trebuchet MS"/>
      <family val="2"/>
    </font>
    <font>
      <sz val="9"/>
      <color indexed="10"/>
      <name val="Trebuchet MS"/>
      <family val="2"/>
    </font>
    <font>
      <i/>
      <sz val="9"/>
      <color indexed="10"/>
      <name val="Trebuchet MS"/>
      <family val="2"/>
    </font>
    <font>
      <sz val="9"/>
      <color indexed="8"/>
      <name val="Trebuchet MS"/>
      <family val="2"/>
    </font>
    <font>
      <sz val="9"/>
      <color indexed="9"/>
      <name val="Trebuchet MS"/>
      <family val="2"/>
    </font>
    <font>
      <sz val="11"/>
      <color indexed="8"/>
      <name val="Calibri"/>
      <family val="2"/>
    </font>
    <font>
      <sz val="9"/>
      <color rgb="FFFF0000"/>
      <name val="Trebuchet MS"/>
      <family val="2"/>
    </font>
    <font>
      <sz val="9"/>
      <color theme="0"/>
      <name val="Trebuchet MS"/>
      <family val="2"/>
    </font>
    <font>
      <sz val="10"/>
      <name val="Gill Sans"/>
      <family val="2"/>
    </font>
    <font>
      <sz val="9"/>
      <name val="Barmeno-Regular"/>
    </font>
    <font>
      <sz val="12"/>
      <color indexed="48"/>
      <name val="Barmeno-Regular"/>
    </font>
    <font>
      <sz val="11"/>
      <name val="Trebuchet MS"/>
      <family val="2"/>
    </font>
    <font>
      <b/>
      <sz val="12"/>
      <color theme="3"/>
      <name val="Trebuchet MS"/>
      <family val="2"/>
    </font>
    <font>
      <i/>
      <sz val="12"/>
      <color theme="3"/>
      <name val="Trebuchet MS"/>
      <family val="2"/>
    </font>
    <font>
      <sz val="9"/>
      <color theme="3"/>
      <name val="Trebuchet MS"/>
      <family val="2"/>
    </font>
    <font>
      <sz val="10"/>
      <color theme="3"/>
      <name val="Gill Sans"/>
    </font>
    <font>
      <i/>
      <sz val="10"/>
      <color theme="3"/>
      <name val="Trebuchet MS"/>
      <family val="2"/>
    </font>
    <font>
      <b/>
      <sz val="10"/>
      <color theme="3"/>
      <name val="Trebuchet MS"/>
      <family val="2"/>
    </font>
    <font>
      <b/>
      <i/>
      <sz val="10"/>
      <color theme="3"/>
      <name val="Trebuchet MS"/>
      <family val="2"/>
    </font>
    <font>
      <i/>
      <sz val="9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theme="3"/>
      <name val="Trebuchet MS"/>
      <family val="2"/>
    </font>
    <font>
      <b/>
      <sz val="9"/>
      <color theme="3"/>
      <name val="Trebuchet MS"/>
      <family val="2"/>
    </font>
    <font>
      <b/>
      <i/>
      <sz val="9"/>
      <color theme="3"/>
      <name val="Trebuchet MS"/>
      <family val="2"/>
    </font>
    <font>
      <b/>
      <sz val="11"/>
      <color rgb="FFC00000"/>
      <name val="Trebuchet MS"/>
      <family val="2"/>
    </font>
    <font>
      <b/>
      <i/>
      <sz val="10"/>
      <color rgb="FFC00000"/>
      <name val="Trebuchet MS"/>
      <family val="2"/>
    </font>
    <font>
      <i/>
      <sz val="11"/>
      <color theme="3"/>
      <name val="Trebuchet MS"/>
      <family val="2"/>
    </font>
    <font>
      <b/>
      <sz val="10"/>
      <color rgb="FFC00000"/>
      <name val="Trebuchet MS"/>
      <family val="2"/>
    </font>
    <font>
      <b/>
      <sz val="9"/>
      <color indexed="48"/>
      <name val="Trebuchet MS"/>
      <family val="2"/>
    </font>
    <font>
      <sz val="9"/>
      <color indexed="48"/>
      <name val="Trebuchet MS"/>
      <family val="2"/>
    </font>
    <font>
      <sz val="9"/>
      <name val="Trebuchet MS"/>
      <family val="2"/>
    </font>
    <font>
      <sz val="11"/>
      <color indexed="8"/>
      <name val="Calibri"/>
      <family val="2"/>
    </font>
    <font>
      <sz val="10"/>
      <name val="Gill Sans"/>
    </font>
    <font>
      <b/>
      <sz val="12"/>
      <color theme="3"/>
      <name val="Trebuchet MS"/>
      <family val="2"/>
    </font>
    <font>
      <b/>
      <sz val="12"/>
      <color indexed="48"/>
      <name val="Trebuchet MS"/>
      <family val="2"/>
    </font>
    <font>
      <i/>
      <sz val="12"/>
      <color theme="3"/>
      <name val="Trebuchet MS"/>
      <family val="2"/>
    </font>
    <font>
      <i/>
      <sz val="9"/>
      <name val="Trebuchet MS"/>
      <family val="2"/>
    </font>
    <font>
      <b/>
      <i/>
      <sz val="10"/>
      <color theme="3"/>
      <name val="Trebuchet MS"/>
      <family val="2"/>
    </font>
    <font>
      <sz val="8"/>
      <name val="Trebuchet MS"/>
      <family val="2"/>
    </font>
    <font>
      <b/>
      <sz val="8"/>
      <color indexed="48"/>
      <name val="Barmeno-Regular"/>
    </font>
    <font>
      <sz val="9"/>
      <name val="Gill Sans"/>
      <family val="2"/>
    </font>
    <font>
      <sz val="8"/>
      <color indexed="48"/>
      <name val="Barmeno-Regular"/>
    </font>
    <font>
      <sz val="9"/>
      <color indexed="48"/>
      <name val="Barmeno-Regular"/>
    </font>
    <font>
      <sz val="7.5"/>
      <name val="Gill Sans"/>
      <family val="2"/>
    </font>
    <font>
      <sz val="9"/>
      <color theme="4" tint="-0.249977111117893"/>
      <name val="Trebuchet MS"/>
      <family val="2"/>
    </font>
    <font>
      <i/>
      <sz val="9"/>
      <color theme="4" tint="-0.249977111117893"/>
      <name val="Trebuchet MS"/>
      <family val="2"/>
    </font>
    <font>
      <b/>
      <sz val="8"/>
      <name val="Trebuchet MS"/>
      <family val="2"/>
    </font>
    <font>
      <u/>
      <sz val="9"/>
      <name val="Trebuchet MS"/>
      <family val="2"/>
    </font>
    <font>
      <sz val="9"/>
      <color theme="5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9"/>
      <color rgb="FFFF0000"/>
      <name val="Trebuchet MS"/>
      <family val="2"/>
    </font>
    <font>
      <i/>
      <sz val="9"/>
      <color rgb="FFFF0000"/>
      <name val="Trebuchet MS"/>
      <family val="2"/>
    </font>
    <font>
      <sz val="8"/>
      <color theme="1" tint="4.9989318521683403E-2"/>
      <name val="Trebuchet MS"/>
      <family val="2"/>
    </font>
    <font>
      <vertAlign val="superscript"/>
      <sz val="8"/>
      <color theme="1" tint="4.9989318521683403E-2"/>
      <name val="Trebuchet MS"/>
      <family val="2"/>
    </font>
    <font>
      <i/>
      <sz val="8"/>
      <color theme="1" tint="4.9989318521683403E-2"/>
      <name val="Trebuchet MS"/>
      <family val="2"/>
    </font>
    <font>
      <sz val="9"/>
      <color theme="1" tint="4.9989318521683403E-2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12"/>
      <color theme="0"/>
      <name val="Trebuchet MS"/>
      <family val="2"/>
    </font>
    <font>
      <sz val="10"/>
      <color theme="0"/>
      <name val="Trebuchet MS"/>
      <family val="2"/>
    </font>
    <font>
      <i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b/>
      <vertAlign val="superscript"/>
      <sz val="10"/>
      <color theme="3"/>
      <name val="Trebuchet MS"/>
      <family val="2"/>
    </font>
    <font>
      <vertAlign val="superscript"/>
      <sz val="10"/>
      <name val="Trebuchet MS"/>
      <family val="2"/>
    </font>
    <font>
      <b/>
      <i/>
      <sz val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9" fontId="25" fillId="0" borderId="0" applyFont="0" applyFill="0" applyBorder="0" applyAlignment="0" applyProtection="0"/>
    <xf numFmtId="41" fontId="6" fillId="0" borderId="0" applyFont="0" applyFill="0" applyBorder="0" applyAlignment="0" applyProtection="0"/>
    <xf numFmtId="169" fontId="26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3" fillId="0" borderId="0"/>
    <xf numFmtId="42" fontId="4" fillId="0" borderId="0" applyFont="0" applyFill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36" fillId="0" borderId="0"/>
    <xf numFmtId="43" fontId="33" fillId="0" borderId="0" applyFont="0" applyFill="0" applyBorder="0" applyAlignment="0" applyProtection="0"/>
    <xf numFmtId="0" fontId="2" fillId="0" borderId="0"/>
  </cellStyleXfs>
  <cellXfs count="406">
    <xf numFmtId="0" fontId="0" fillId="0" borderId="0" xfId="0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4" applyFont="1" applyAlignment="1">
      <alignment horizontal="left"/>
    </xf>
    <xf numFmtId="41" fontId="8" fillId="0" borderId="0" xfId="6" applyFont="1"/>
    <xf numFmtId="0" fontId="9" fillId="0" borderId="0" xfId="0" applyFont="1" applyAlignment="1">
      <alignment horizontal="left"/>
    </xf>
    <xf numFmtId="0" fontId="17" fillId="0" borderId="0" xfId="14" applyFont="1" applyAlignment="1" applyProtection="1">
      <alignment horizontal="left"/>
      <protection locked="0"/>
    </xf>
    <xf numFmtId="41" fontId="17" fillId="0" borderId="0" xfId="6" applyFont="1"/>
    <xf numFmtId="0" fontId="14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/>
    <xf numFmtId="0" fontId="7" fillId="0" borderId="0" xfId="0" applyFont="1" applyAlignment="1">
      <alignment horizontal="centerContinuous"/>
    </xf>
    <xf numFmtId="0" fontId="8" fillId="0" borderId="1" xfId="0" applyFont="1" applyBorder="1"/>
    <xf numFmtId="38" fontId="8" fillId="0" borderId="7" xfId="1" applyNumberFormat="1" applyFont="1" applyBorder="1"/>
    <xf numFmtId="38" fontId="8" fillId="0" borderId="8" xfId="1" applyNumberFormat="1" applyFont="1" applyBorder="1"/>
    <xf numFmtId="0" fontId="8" fillId="0" borderId="9" xfId="0" applyFont="1" applyBorder="1"/>
    <xf numFmtId="38" fontId="8" fillId="0" borderId="10" xfId="1" applyNumberFormat="1" applyFont="1" applyBorder="1" applyAlignment="1">
      <alignment horizontal="right"/>
    </xf>
    <xf numFmtId="38" fontId="8" fillId="0" borderId="11" xfId="1" applyNumberFormat="1" applyFont="1" applyBorder="1"/>
    <xf numFmtId="38" fontId="8" fillId="0" borderId="11" xfId="1" applyNumberFormat="1" applyFont="1" applyBorder="1" applyAlignment="1">
      <alignment horizontal="right"/>
    </xf>
    <xf numFmtId="38" fontId="8" fillId="0" borderId="12" xfId="1" applyNumberFormat="1" applyFont="1" applyBorder="1"/>
    <xf numFmtId="38" fontId="8" fillId="0" borderId="12" xfId="1" applyNumberFormat="1" applyFont="1" applyBorder="1" applyAlignment="1">
      <alignment horizontal="right"/>
    </xf>
    <xf numFmtId="0" fontId="10" fillId="0" borderId="2" xfId="0" applyFont="1" applyBorder="1"/>
    <xf numFmtId="38" fontId="10" fillId="0" borderId="3" xfId="1" applyNumberFormat="1" applyFont="1" applyBorder="1" applyAlignment="1">
      <alignment horizontal="right"/>
    </xf>
    <xf numFmtId="38" fontId="8" fillId="0" borderId="8" xfId="1" applyNumberFormat="1" applyFont="1" applyBorder="1" applyAlignment="1">
      <alignment horizontal="right"/>
    </xf>
    <xf numFmtId="38" fontId="8" fillId="0" borderId="7" xfId="1" applyNumberFormat="1" applyFont="1" applyBorder="1" applyAlignment="1">
      <alignment horizontal="right"/>
    </xf>
    <xf numFmtId="38" fontId="8" fillId="2" borderId="10" xfId="1" applyNumberFormat="1" applyFont="1" applyFill="1" applyBorder="1" applyAlignment="1">
      <alignment horizontal="right"/>
    </xf>
    <xf numFmtId="0" fontId="8" fillId="0" borderId="13" xfId="0" applyFont="1" applyBorder="1"/>
    <xf numFmtId="38" fontId="8" fillId="0" borderId="14" xfId="1" applyNumberFormat="1" applyFont="1" applyBorder="1"/>
    <xf numFmtId="0" fontId="8" fillId="0" borderId="15" xfId="0" applyFont="1" applyBorder="1"/>
    <xf numFmtId="38" fontId="8" fillId="0" borderId="16" xfId="1" applyNumberFormat="1" applyFont="1" applyBorder="1" applyAlignment="1">
      <alignment horizontal="right"/>
    </xf>
    <xf numFmtId="38" fontId="8" fillId="0" borderId="10" xfId="1" applyNumberFormat="1" applyFont="1" applyBorder="1"/>
    <xf numFmtId="0" fontId="10" fillId="0" borderId="17" xfId="0" applyFont="1" applyBorder="1"/>
    <xf numFmtId="38" fontId="10" fillId="0" borderId="12" xfId="1" applyNumberFormat="1" applyFont="1" applyBorder="1" applyAlignment="1">
      <alignment horizontal="right"/>
    </xf>
    <xf numFmtId="38" fontId="8" fillId="0" borderId="0" xfId="1" applyNumberFormat="1" applyFont="1" applyAlignment="1">
      <alignment horizontal="right"/>
    </xf>
    <xf numFmtId="0" fontId="10" fillId="0" borderId="3" xfId="0" applyFont="1" applyBorder="1"/>
    <xf numFmtId="38" fontId="10" fillId="0" borderId="4" xfId="1" applyNumberFormat="1" applyFont="1" applyBorder="1" applyAlignment="1">
      <alignment horizontal="right"/>
    </xf>
    <xf numFmtId="0" fontId="10" fillId="0" borderId="0" xfId="0" applyFont="1"/>
    <xf numFmtId="38" fontId="10" fillId="0" borderId="0" xfId="1" applyNumberFormat="1" applyFont="1" applyAlignment="1">
      <alignment horizontal="right"/>
    </xf>
    <xf numFmtId="38" fontId="8" fillId="0" borderId="0" xfId="0" applyNumberFormat="1" applyFont="1"/>
    <xf numFmtId="0" fontId="8" fillId="0" borderId="5" xfId="0" applyFont="1" applyBorder="1"/>
    <xf numFmtId="0" fontId="8" fillId="0" borderId="18" xfId="0" applyFont="1" applyBorder="1"/>
    <xf numFmtId="164" fontId="8" fillId="0" borderId="14" xfId="1" applyNumberFormat="1" applyFont="1" applyBorder="1"/>
    <xf numFmtId="164" fontId="8" fillId="0" borderId="14" xfId="1" applyNumberFormat="1" applyFont="1" applyBorder="1" applyAlignment="1">
      <alignment horizontal="right"/>
    </xf>
    <xf numFmtId="0" fontId="8" fillId="0" borderId="19" xfId="0" applyFont="1" applyBorder="1"/>
    <xf numFmtId="164" fontId="8" fillId="0" borderId="7" xfId="1" applyNumberFormat="1" applyFont="1" applyBorder="1" applyAlignment="1">
      <alignment horizontal="right"/>
    </xf>
    <xf numFmtId="164" fontId="8" fillId="0" borderId="7" xfId="1" applyNumberFormat="1" applyFont="1" applyBorder="1"/>
    <xf numFmtId="164" fontId="8" fillId="0" borderId="10" xfId="1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right"/>
    </xf>
    <xf numFmtId="2" fontId="8" fillId="0" borderId="7" xfId="1" applyNumberFormat="1" applyFont="1" applyBorder="1" applyAlignment="1">
      <alignment horizontal="right"/>
    </xf>
    <xf numFmtId="0" fontId="10" fillId="0" borderId="4" xfId="0" applyFont="1" applyBorder="1"/>
    <xf numFmtId="164" fontId="10" fillId="0" borderId="3" xfId="1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164" fontId="8" fillId="0" borderId="6" xfId="1" applyNumberFormat="1" applyFont="1" applyBorder="1"/>
    <xf numFmtId="164" fontId="8" fillId="0" borderId="8" xfId="1" applyNumberFormat="1" applyFont="1" applyBorder="1"/>
    <xf numFmtId="164" fontId="8" fillId="0" borderId="6" xfId="0" applyNumberFormat="1" applyFont="1" applyBorder="1" applyAlignment="1">
      <alignment horizontal="right"/>
    </xf>
    <xf numFmtId="164" fontId="8" fillId="0" borderId="11" xfId="1" applyNumberFormat="1" applyFont="1" applyBorder="1"/>
    <xf numFmtId="164" fontId="8" fillId="0" borderId="11" xfId="0" applyNumberFormat="1" applyFont="1" applyBorder="1" applyAlignment="1">
      <alignment horizontal="right"/>
    </xf>
    <xf numFmtId="164" fontId="8" fillId="0" borderId="12" xfId="1" applyNumberFormat="1" applyFont="1" applyBorder="1"/>
    <xf numFmtId="164" fontId="8" fillId="0" borderId="8" xfId="0" applyNumberFormat="1" applyFont="1" applyBorder="1" applyAlignment="1">
      <alignment horizontal="right"/>
    </xf>
    <xf numFmtId="164" fontId="10" fillId="0" borderId="3" xfId="1" applyNumberFormat="1" applyFont="1" applyBorder="1"/>
    <xf numFmtId="164" fontId="7" fillId="0" borderId="3" xfId="1" applyNumberFormat="1" applyFont="1" applyBorder="1" applyAlignment="1">
      <alignment horizontal="right"/>
    </xf>
    <xf numFmtId="0" fontId="9" fillId="0" borderId="0" xfId="0" applyFont="1"/>
    <xf numFmtId="164" fontId="8" fillId="0" borderId="6" xfId="1" applyNumberFormat="1" applyFont="1" applyBorder="1" applyAlignment="1">
      <alignment horizontal="right"/>
    </xf>
    <xf numFmtId="164" fontId="8" fillId="0" borderId="10" xfId="1" applyNumberFormat="1" applyFont="1" applyBorder="1"/>
    <xf numFmtId="164" fontId="10" fillId="0" borderId="8" xfId="0" applyNumberFormat="1" applyFont="1" applyBorder="1" applyAlignment="1">
      <alignment horizontal="right"/>
    </xf>
    <xf numFmtId="0" fontId="8" fillId="0" borderId="20" xfId="0" applyFont="1" applyBorder="1"/>
    <xf numFmtId="164" fontId="8" fillId="0" borderId="11" xfId="1" applyNumberFormat="1" applyFont="1" applyBorder="1" applyAlignment="1">
      <alignment horizontal="right"/>
    </xf>
    <xf numFmtId="164" fontId="10" fillId="0" borderId="11" xfId="0" applyNumberFormat="1" applyFont="1" applyBorder="1" applyAlignment="1">
      <alignment horizontal="right"/>
    </xf>
    <xf numFmtId="0" fontId="8" fillId="0" borderId="21" xfId="0" applyFont="1" applyBorder="1"/>
    <xf numFmtId="164" fontId="8" fillId="0" borderId="16" xfId="0" applyNumberFormat="1" applyFont="1" applyBorder="1" applyAlignment="1">
      <alignment horizontal="right"/>
    </xf>
    <xf numFmtId="164" fontId="8" fillId="0" borderId="12" xfId="0" applyNumberFormat="1" applyFont="1" applyBorder="1" applyAlignment="1">
      <alignment horizontal="right"/>
    </xf>
    <xf numFmtId="0" fontId="10" fillId="0" borderId="22" xfId="0" applyFont="1" applyBorder="1"/>
    <xf numFmtId="164" fontId="8" fillId="0" borderId="7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3" fontId="8" fillId="0" borderId="0" xfId="0" applyNumberFormat="1" applyFont="1"/>
    <xf numFmtId="2" fontId="8" fillId="0" borderId="7" xfId="0" applyNumberFormat="1" applyFont="1" applyBorder="1"/>
    <xf numFmtId="0" fontId="7" fillId="0" borderId="0" xfId="0" applyFont="1"/>
    <xf numFmtId="3" fontId="7" fillId="0" borderId="0" xfId="0" applyNumberFormat="1" applyFont="1"/>
    <xf numFmtId="0" fontId="20" fillId="0" borderId="0" xfId="0" applyFont="1" applyAlignment="1">
      <alignment horizontal="centerContinuous"/>
    </xf>
    <xf numFmtId="0" fontId="20" fillId="0" borderId="0" xfId="0" applyFont="1"/>
    <xf numFmtId="0" fontId="19" fillId="0" borderId="0" xfId="0" applyFont="1"/>
    <xf numFmtId="0" fontId="14" fillId="0" borderId="1" xfId="14" applyFont="1" applyBorder="1" applyAlignment="1">
      <alignment horizontal="center"/>
    </xf>
    <xf numFmtId="49" fontId="14" fillId="0" borderId="0" xfId="6" applyNumberFormat="1" applyFont="1" applyAlignment="1" applyProtection="1">
      <alignment horizontal="left"/>
      <protection locked="0"/>
    </xf>
    <xf numFmtId="49" fontId="14" fillId="0" borderId="0" xfId="6" applyNumberFormat="1" applyFont="1" applyAlignment="1">
      <alignment horizontal="left"/>
    </xf>
    <xf numFmtId="0" fontId="14" fillId="0" borderId="1" xfId="14" quotePrefix="1" applyFont="1" applyBorder="1" applyAlignment="1">
      <alignment horizontal="center"/>
    </xf>
    <xf numFmtId="0" fontId="14" fillId="0" borderId="15" xfId="14" applyFont="1" applyBorder="1" applyAlignment="1">
      <alignment horizontal="center"/>
    </xf>
    <xf numFmtId="38" fontId="8" fillId="2" borderId="11" xfId="1" applyNumberFormat="1" applyFont="1" applyFill="1" applyBorder="1"/>
    <xf numFmtId="164" fontId="8" fillId="2" borderId="14" xfId="1" applyNumberFormat="1" applyFont="1" applyFill="1" applyBorder="1" applyAlignment="1">
      <alignment horizontal="right"/>
    </xf>
    <xf numFmtId="0" fontId="21" fillId="0" borderId="0" xfId="0" applyFont="1"/>
    <xf numFmtId="17" fontId="18" fillId="0" borderId="0" xfId="0" applyNumberFormat="1" applyFont="1"/>
    <xf numFmtId="0" fontId="14" fillId="0" borderId="0" xfId="15" applyFont="1" applyAlignment="1">
      <alignment horizontal="left"/>
    </xf>
    <xf numFmtId="0" fontId="14" fillId="0" borderId="0" xfId="15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28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3" fontId="0" fillId="0" borderId="0" xfId="0" applyNumberFormat="1"/>
    <xf numFmtId="0" fontId="27" fillId="0" borderId="0" xfId="0" applyFont="1"/>
    <xf numFmtId="0" fontId="32" fillId="0" borderId="0" xfId="0" applyFont="1"/>
    <xf numFmtId="0" fontId="16" fillId="0" borderId="0" xfId="0" applyFont="1"/>
    <xf numFmtId="3" fontId="8" fillId="0" borderId="7" xfId="0" applyNumberFormat="1" applyFont="1" applyBorder="1"/>
    <xf numFmtId="166" fontId="10" fillId="0" borderId="6" xfId="0" applyNumberFormat="1" applyFont="1" applyBorder="1" applyAlignment="1">
      <alignment horizontal="right"/>
    </xf>
    <xf numFmtId="166" fontId="8" fillId="0" borderId="3" xfId="0" applyNumberFormat="1" applyFont="1" applyBorder="1"/>
    <xf numFmtId="168" fontId="8" fillId="0" borderId="7" xfId="1" applyNumberFormat="1" applyFont="1" applyBorder="1" applyAlignment="1">
      <alignment horizontal="right"/>
    </xf>
    <xf numFmtId="0" fontId="17" fillId="2" borderId="0" xfId="0" applyFont="1" applyFill="1"/>
    <xf numFmtId="0" fontId="16" fillId="2" borderId="0" xfId="0" applyFont="1" applyFill="1"/>
    <xf numFmtId="0" fontId="34" fillId="0" borderId="0" xfId="0" applyFont="1"/>
    <xf numFmtId="0" fontId="34" fillId="2" borderId="0" xfId="0" applyFont="1" applyFill="1"/>
    <xf numFmtId="0" fontId="35" fillId="2" borderId="0" xfId="0" applyFont="1" applyFill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3" fontId="7" fillId="4" borderId="3" xfId="0" applyNumberFormat="1" applyFont="1" applyFill="1" applyBorder="1"/>
    <xf numFmtId="168" fontId="8" fillId="4" borderId="3" xfId="1" applyNumberFormat="1" applyFont="1" applyFill="1" applyBorder="1"/>
    <xf numFmtId="0" fontId="8" fillId="4" borderId="0" xfId="0" applyFont="1" applyFill="1" applyAlignment="1">
      <alignment horizontal="left" indent="1"/>
    </xf>
    <xf numFmtId="3" fontId="0" fillId="4" borderId="0" xfId="0" applyNumberFormat="1" applyFill="1"/>
    <xf numFmtId="3" fontId="8" fillId="4" borderId="0" xfId="0" applyNumberFormat="1" applyFont="1" applyFill="1"/>
    <xf numFmtId="168" fontId="8" fillId="4" borderId="5" xfId="1" applyNumberFormat="1" applyFont="1" applyFill="1" applyBorder="1"/>
    <xf numFmtId="0" fontId="7" fillId="4" borderId="3" xfId="0" applyFont="1" applyFill="1" applyBorder="1" applyAlignment="1">
      <alignment horizontal="left" indent="1"/>
    </xf>
    <xf numFmtId="0" fontId="11" fillId="4" borderId="0" xfId="16" applyFont="1" applyFill="1" applyAlignment="1">
      <alignment horizontal="left"/>
    </xf>
    <xf numFmtId="165" fontId="7" fillId="4" borderId="0" xfId="16" applyNumberFormat="1" applyFont="1" applyFill="1"/>
    <xf numFmtId="164" fontId="10" fillId="4" borderId="0" xfId="16" applyNumberFormat="1" applyFont="1" applyFill="1"/>
    <xf numFmtId="0" fontId="8" fillId="4" borderId="0" xfId="16" applyFont="1" applyFill="1"/>
    <xf numFmtId="166" fontId="8" fillId="4" borderId="0" xfId="0" applyNumberFormat="1" applyFont="1" applyFill="1"/>
    <xf numFmtId="0" fontId="35" fillId="0" borderId="0" xfId="0" applyFont="1"/>
    <xf numFmtId="166" fontId="8" fillId="3" borderId="3" xfId="0" applyNumberFormat="1" applyFont="1" applyFill="1" applyBorder="1"/>
    <xf numFmtId="0" fontId="8" fillId="5" borderId="0" xfId="0" applyFont="1" applyFill="1"/>
    <xf numFmtId="166" fontId="8" fillId="5" borderId="3" xfId="0" applyNumberFormat="1" applyFont="1" applyFill="1" applyBorder="1"/>
    <xf numFmtId="0" fontId="37" fillId="0" borderId="0" xfId="0" applyFont="1"/>
    <xf numFmtId="0" fontId="24" fillId="0" borderId="0" xfId="0" applyFont="1"/>
    <xf numFmtId="0" fontId="38" fillId="0" borderId="0" xfId="0" applyFont="1"/>
    <xf numFmtId="0" fontId="18" fillId="0" borderId="0" xfId="0" applyFont="1"/>
    <xf numFmtId="0" fontId="39" fillId="0" borderId="0" xfId="16" applyFont="1" applyAlignment="1">
      <alignment horizontal="centerContinuous"/>
    </xf>
    <xf numFmtId="0" fontId="39" fillId="0" borderId="0" xfId="0" applyFont="1"/>
    <xf numFmtId="0" fontId="39" fillId="0" borderId="0" xfId="16" applyFont="1"/>
    <xf numFmtId="0" fontId="15" fillId="0" borderId="0" xfId="16" applyFont="1" applyAlignment="1">
      <alignment horizontal="left"/>
    </xf>
    <xf numFmtId="0" fontId="14" fillId="0" borderId="7" xfId="16" applyFont="1" applyBorder="1" applyAlignment="1">
      <alignment horizontal="left" indent="1"/>
    </xf>
    <xf numFmtId="165" fontId="14" fillId="0" borderId="7" xfId="16" applyNumberFormat="1" applyFont="1" applyBorder="1"/>
    <xf numFmtId="2" fontId="14" fillId="0" borderId="7" xfId="0" applyNumberFormat="1" applyFont="1" applyBorder="1" applyAlignment="1">
      <alignment horizontal="right"/>
    </xf>
    <xf numFmtId="165" fontId="14" fillId="0" borderId="1" xfId="16" applyNumberFormat="1" applyFont="1" applyBorder="1"/>
    <xf numFmtId="41" fontId="14" fillId="0" borderId="7" xfId="2" applyFont="1" applyBorder="1" applyAlignment="1">
      <alignment horizontal="right"/>
    </xf>
    <xf numFmtId="167" fontId="14" fillId="0" borderId="1" xfId="1" applyNumberFormat="1" applyFont="1" applyBorder="1"/>
    <xf numFmtId="2" fontId="14" fillId="0" borderId="18" xfId="0" applyNumberFormat="1" applyFont="1" applyBorder="1"/>
    <xf numFmtId="0" fontId="13" fillId="6" borderId="3" xfId="16" applyFont="1" applyFill="1" applyBorder="1" applyAlignment="1">
      <alignment horizontal="left" indent="1"/>
    </xf>
    <xf numFmtId="2" fontId="14" fillId="0" borderId="0" xfId="0" applyNumberFormat="1" applyFont="1"/>
    <xf numFmtId="0" fontId="40" fillId="0" borderId="0" xfId="0" applyFont="1"/>
    <xf numFmtId="0" fontId="11" fillId="0" borderId="0" xfId="0" applyFont="1" applyAlignment="1">
      <alignment horizontal="left"/>
    </xf>
    <xf numFmtId="0" fontId="45" fillId="7" borderId="6" xfId="16" applyFont="1" applyFill="1" applyBorder="1" applyAlignment="1">
      <alignment horizontal="center"/>
    </xf>
    <xf numFmtId="0" fontId="46" fillId="7" borderId="7" xfId="16" applyFont="1" applyFill="1" applyBorder="1" applyAlignment="1">
      <alignment horizontal="center"/>
    </xf>
    <xf numFmtId="0" fontId="45" fillId="7" borderId="5" xfId="16" applyFont="1" applyFill="1" applyBorder="1" applyAlignment="1">
      <alignment horizontal="center"/>
    </xf>
    <xf numFmtId="16" fontId="46" fillId="7" borderId="16" xfId="16" quotePrefix="1" applyNumberFormat="1" applyFont="1" applyFill="1" applyBorder="1" applyAlignment="1">
      <alignment horizontal="center"/>
    </xf>
    <xf numFmtId="0" fontId="45" fillId="7" borderId="23" xfId="14" applyFont="1" applyFill="1" applyBorder="1" applyAlignment="1">
      <alignment horizontal="left" indent="1"/>
    </xf>
    <xf numFmtId="0" fontId="45" fillId="7" borderId="24" xfId="14" applyFont="1" applyFill="1" applyBorder="1" applyAlignment="1" applyProtection="1">
      <alignment horizontal="left"/>
      <protection locked="0"/>
    </xf>
    <xf numFmtId="17" fontId="45" fillId="7" borderId="26" xfId="14" quotePrefix="1" applyNumberFormat="1" applyFont="1" applyFill="1" applyBorder="1" applyAlignment="1">
      <alignment horizontal="center"/>
    </xf>
    <xf numFmtId="0" fontId="44" fillId="7" borderId="15" xfId="14" applyFont="1" applyFill="1" applyBorder="1" applyAlignment="1">
      <alignment horizontal="left" indent="1"/>
    </xf>
    <xf numFmtId="0" fontId="44" fillId="7" borderId="25" xfId="14" applyFont="1" applyFill="1" applyBorder="1" applyAlignment="1">
      <alignment horizontal="left"/>
    </xf>
    <xf numFmtId="17" fontId="44" fillId="7" borderId="21" xfId="14" quotePrefix="1" applyNumberFormat="1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0" fontId="42" fillId="0" borderId="0" xfId="0" applyFont="1"/>
    <xf numFmtId="0" fontId="50" fillId="7" borderId="3" xfId="0" applyFont="1" applyFill="1" applyBorder="1"/>
    <xf numFmtId="0" fontId="50" fillId="7" borderId="3" xfId="0" applyFont="1" applyFill="1" applyBorder="1" applyAlignment="1">
      <alignment horizontal="center"/>
    </xf>
    <xf numFmtId="0" fontId="50" fillId="7" borderId="2" xfId="0" applyFont="1" applyFill="1" applyBorder="1"/>
    <xf numFmtId="0" fontId="50" fillId="7" borderId="4" xfId="0" applyFont="1" applyFill="1" applyBorder="1"/>
    <xf numFmtId="17" fontId="50" fillId="7" borderId="3" xfId="0" applyNumberFormat="1" applyFont="1" applyFill="1" applyBorder="1" applyAlignment="1">
      <alignment horizontal="center"/>
    </xf>
    <xf numFmtId="16" fontId="50" fillId="7" borderId="3" xfId="0" quotePrefix="1" applyNumberFormat="1" applyFont="1" applyFill="1" applyBorder="1" applyAlignment="1">
      <alignment horizontal="center"/>
    </xf>
    <xf numFmtId="0" fontId="40" fillId="0" borderId="0" xfId="13" applyFont="1"/>
    <xf numFmtId="0" fontId="50" fillId="7" borderId="6" xfId="0" applyFont="1" applyFill="1" applyBorder="1" applyAlignment="1">
      <alignment horizontal="left" indent="1"/>
    </xf>
    <xf numFmtId="0" fontId="50" fillId="7" borderId="6" xfId="0" applyFont="1" applyFill="1" applyBorder="1" applyAlignment="1">
      <alignment horizontal="center"/>
    </xf>
    <xf numFmtId="0" fontId="50" fillId="7" borderId="6" xfId="0" applyFont="1" applyFill="1" applyBorder="1"/>
    <xf numFmtId="0" fontId="42" fillId="7" borderId="16" xfId="0" applyFont="1" applyFill="1" applyBorder="1" applyAlignment="1">
      <alignment horizontal="left" indent="1"/>
    </xf>
    <xf numFmtId="0" fontId="51" fillId="7" borderId="16" xfId="0" applyFont="1" applyFill="1" applyBorder="1" applyAlignment="1">
      <alignment horizontal="center"/>
    </xf>
    <xf numFmtId="0" fontId="49" fillId="0" borderId="0" xfId="13" applyFont="1" applyAlignment="1">
      <alignment horizontal="centerContinuous"/>
    </xf>
    <xf numFmtId="0" fontId="47" fillId="0" borderId="0" xfId="0" applyFont="1"/>
    <xf numFmtId="0" fontId="42" fillId="0" borderId="0" xfId="0" applyFont="1" applyAlignment="1">
      <alignment horizontal="centerContinuous"/>
    </xf>
    <xf numFmtId="0" fontId="42" fillId="0" borderId="0" xfId="0" applyFont="1" applyAlignment="1">
      <alignment horizontal="right"/>
    </xf>
    <xf numFmtId="0" fontId="50" fillId="7" borderId="23" xfId="0" applyFont="1" applyFill="1" applyBorder="1" applyAlignment="1">
      <alignment horizontal="left" indent="1"/>
    </xf>
    <xf numFmtId="0" fontId="51" fillId="7" borderId="15" xfId="0" applyFont="1" applyFill="1" applyBorder="1" applyAlignment="1">
      <alignment horizontal="left" indent="1"/>
    </xf>
    <xf numFmtId="0" fontId="2" fillId="0" borderId="0" xfId="0" applyFont="1"/>
    <xf numFmtId="0" fontId="48" fillId="0" borderId="0" xfId="0" applyFont="1"/>
    <xf numFmtId="0" fontId="39" fillId="0" borderId="0" xfId="0" applyFont="1" applyAlignment="1">
      <alignment horizontal="left"/>
    </xf>
    <xf numFmtId="17" fontId="54" fillId="0" borderId="0" xfId="0" applyNumberFormat="1" applyFont="1"/>
    <xf numFmtId="0" fontId="18" fillId="0" borderId="0" xfId="0" applyFont="1" applyAlignment="1">
      <alignment horizontal="left"/>
    </xf>
    <xf numFmtId="0" fontId="41" fillId="0" borderId="0" xfId="0" applyFont="1"/>
    <xf numFmtId="0" fontId="55" fillId="0" borderId="0" xfId="0" quotePrefix="1" applyFont="1" applyAlignment="1">
      <alignment horizontal="left"/>
    </xf>
    <xf numFmtId="0" fontId="55" fillId="0" borderId="0" xfId="0" quotePrefix="1" applyFont="1"/>
    <xf numFmtId="0" fontId="53" fillId="0" borderId="0" xfId="13" applyFont="1" applyAlignment="1">
      <alignment horizontal="left" indent="1"/>
    </xf>
    <xf numFmtId="0" fontId="14" fillId="0" borderId="0" xfId="0" applyFont="1" applyAlignment="1">
      <alignment horizontal="centerContinuous"/>
    </xf>
    <xf numFmtId="0" fontId="44" fillId="0" borderId="0" xfId="0" applyFont="1"/>
    <xf numFmtId="0" fontId="45" fillId="7" borderId="3" xfId="16" applyFont="1" applyFill="1" applyBorder="1" applyAlignment="1">
      <alignment horizontal="left" indent="1"/>
    </xf>
    <xf numFmtId="170" fontId="8" fillId="0" borderId="0" xfId="0" applyNumberFormat="1" applyFont="1"/>
    <xf numFmtId="166" fontId="8" fillId="0" borderId="7" xfId="1" applyNumberFormat="1" applyFont="1" applyBorder="1" applyAlignment="1">
      <alignment horizontal="right"/>
    </xf>
    <xf numFmtId="166" fontId="8" fillId="0" borderId="7" xfId="0" applyNumberFormat="1" applyFont="1" applyBorder="1" applyAlignment="1">
      <alignment horizontal="right"/>
    </xf>
    <xf numFmtId="0" fontId="23" fillId="0" borderId="0" xfId="0" applyFont="1"/>
    <xf numFmtId="0" fontId="14" fillId="4" borderId="7" xfId="16" applyFont="1" applyFill="1" applyBorder="1" applyAlignment="1">
      <alignment horizontal="left" indent="1"/>
    </xf>
    <xf numFmtId="165" fontId="14" fillId="4" borderId="7" xfId="16" applyNumberFormat="1" applyFont="1" applyFill="1" applyBorder="1"/>
    <xf numFmtId="2" fontId="14" fillId="4" borderId="7" xfId="0" applyNumberFormat="1" applyFont="1" applyFill="1" applyBorder="1" applyAlignment="1">
      <alignment horizontal="right"/>
    </xf>
    <xf numFmtId="165" fontId="14" fillId="4" borderId="1" xfId="16" applyNumberFormat="1" applyFont="1" applyFill="1" applyBorder="1"/>
    <xf numFmtId="41" fontId="14" fillId="4" borderId="7" xfId="2" applyFont="1" applyFill="1" applyBorder="1" applyAlignment="1">
      <alignment horizontal="right"/>
    </xf>
    <xf numFmtId="167" fontId="14" fillId="4" borderId="1" xfId="1" applyNumberFormat="1" applyFont="1" applyFill="1" applyBorder="1"/>
    <xf numFmtId="49" fontId="14" fillId="4" borderId="0" xfId="6" applyNumberFormat="1" applyFont="1" applyFill="1" applyAlignment="1" applyProtection="1">
      <alignment horizontal="left"/>
      <protection locked="0"/>
    </xf>
    <xf numFmtId="166" fontId="14" fillId="4" borderId="18" xfId="6" applyNumberFormat="1" applyFont="1" applyFill="1" applyBorder="1" applyAlignment="1">
      <alignment horizontal="right" indent="1"/>
    </xf>
    <xf numFmtId="49" fontId="14" fillId="4" borderId="0" xfId="6" applyNumberFormat="1" applyFont="1" applyFill="1" applyAlignment="1">
      <alignment horizontal="left"/>
    </xf>
    <xf numFmtId="166" fontId="14" fillId="4" borderId="21" xfId="6" applyNumberFormat="1" applyFont="1" applyFill="1" applyBorder="1" applyAlignment="1">
      <alignment horizontal="right" indent="1"/>
    </xf>
    <xf numFmtId="0" fontId="43" fillId="0" borderId="0" xfId="0" applyFont="1"/>
    <xf numFmtId="165" fontId="14" fillId="4" borderId="6" xfId="16" applyNumberFormat="1" applyFont="1" applyFill="1" applyBorder="1"/>
    <xf numFmtId="2" fontId="14" fillId="4" borderId="6" xfId="0" applyNumberFormat="1" applyFont="1" applyFill="1" applyBorder="1" applyAlignment="1">
      <alignment horizontal="right"/>
    </xf>
    <xf numFmtId="0" fontId="58" fillId="0" borderId="0" xfId="16" applyFont="1"/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16" applyFont="1"/>
    <xf numFmtId="0" fontId="62" fillId="0" borderId="0" xfId="16" applyFont="1"/>
    <xf numFmtId="0" fontId="63" fillId="0" borderId="0" xfId="16" applyFont="1" applyAlignment="1">
      <alignment horizontal="left"/>
    </xf>
    <xf numFmtId="0" fontId="58" fillId="0" borderId="0" xfId="16" applyFont="1" applyAlignment="1">
      <alignment horizontal="center"/>
    </xf>
    <xf numFmtId="0" fontId="64" fillId="0" borderId="0" xfId="16" applyFont="1" applyAlignment="1">
      <alignment horizontal="left"/>
    </xf>
    <xf numFmtId="166" fontId="58" fillId="0" borderId="0" xfId="16" applyNumberFormat="1" applyFont="1" applyAlignment="1">
      <alignment horizontal="center"/>
    </xf>
    <xf numFmtId="0" fontId="65" fillId="7" borderId="3" xfId="16" applyFont="1" applyFill="1" applyBorder="1" applyAlignment="1">
      <alignment horizontal="center"/>
    </xf>
    <xf numFmtId="0" fontId="66" fillId="0" borderId="0" xfId="16" applyFont="1"/>
    <xf numFmtId="166" fontId="58" fillId="0" borderId="0" xfId="16" applyNumberFormat="1" applyFont="1"/>
    <xf numFmtId="0" fontId="68" fillId="0" borderId="0" xfId="16" applyFont="1"/>
    <xf numFmtId="0" fontId="69" fillId="0" borderId="0" xfId="0" applyFont="1" applyAlignment="1">
      <alignment horizontal="left"/>
    </xf>
    <xf numFmtId="0" fontId="70" fillId="0" borderId="0" xfId="16" applyFont="1"/>
    <xf numFmtId="165" fontId="70" fillId="0" borderId="0" xfId="16" applyNumberFormat="1" applyFont="1"/>
    <xf numFmtId="0" fontId="71" fillId="0" borderId="0" xfId="16" applyFont="1"/>
    <xf numFmtId="165" fontId="58" fillId="0" borderId="0" xfId="16" applyNumberFormat="1" applyFont="1"/>
    <xf numFmtId="49" fontId="14" fillId="4" borderId="25" xfId="6" applyNumberFormat="1" applyFont="1" applyFill="1" applyBorder="1" applyAlignment="1" applyProtection="1">
      <alignment horizontal="left"/>
      <protection locked="0"/>
    </xf>
    <xf numFmtId="0" fontId="11" fillId="0" borderId="0" xfId="16" applyFont="1"/>
    <xf numFmtId="0" fontId="14" fillId="0" borderId="25" xfId="15" applyFont="1" applyBorder="1" applyAlignment="1" applyProtection="1">
      <alignment horizontal="left"/>
      <protection locked="0"/>
    </xf>
    <xf numFmtId="41" fontId="8" fillId="0" borderId="0" xfId="6" applyFont="1" applyAlignment="1">
      <alignment horizontal="left"/>
    </xf>
    <xf numFmtId="0" fontId="8" fillId="0" borderId="0" xfId="14" applyFont="1" applyAlignment="1">
      <alignment horizontal="right"/>
    </xf>
    <xf numFmtId="0" fontId="72" fillId="0" borderId="0" xfId="16" applyFont="1" applyAlignment="1">
      <alignment horizontal="left"/>
    </xf>
    <xf numFmtId="166" fontId="8" fillId="0" borderId="0" xfId="0" applyNumberFormat="1" applyFont="1" applyAlignment="1">
      <alignment horizontal="left" indent="1"/>
    </xf>
    <xf numFmtId="2" fontId="14" fillId="4" borderId="18" xfId="0" applyNumberFormat="1" applyFont="1" applyFill="1" applyBorder="1" applyAlignment="1">
      <alignment horizontal="right"/>
    </xf>
    <xf numFmtId="0" fontId="74" fillId="4" borderId="0" xfId="0" applyFont="1" applyFill="1" applyAlignment="1">
      <alignment horizontal="right"/>
    </xf>
    <xf numFmtId="0" fontId="75" fillId="4" borderId="0" xfId="0" applyFont="1" applyFill="1" applyAlignment="1">
      <alignment horizontal="left"/>
    </xf>
    <xf numFmtId="0" fontId="74" fillId="4" borderId="0" xfId="0" applyFont="1" applyFill="1" applyAlignment="1">
      <alignment horizontal="left"/>
    </xf>
    <xf numFmtId="41" fontId="11" fillId="0" borderId="0" xfId="6" applyFont="1" applyAlignment="1">
      <alignment horizontal="left"/>
    </xf>
    <xf numFmtId="0" fontId="11" fillId="0" borderId="0" xfId="14" applyFont="1" applyAlignment="1">
      <alignment horizontal="left"/>
    </xf>
    <xf numFmtId="0" fontId="11" fillId="0" borderId="0" xfId="14" applyFont="1" applyAlignment="1">
      <alignment horizontal="right"/>
    </xf>
    <xf numFmtId="167" fontId="58" fillId="0" borderId="0" xfId="16" applyNumberFormat="1" applyFont="1"/>
    <xf numFmtId="3" fontId="13" fillId="6" borderId="0" xfId="16" applyNumberFormat="1" applyFont="1" applyFill="1"/>
    <xf numFmtId="164" fontId="15" fillId="0" borderId="0" xfId="16" applyNumberFormat="1" applyFont="1"/>
    <xf numFmtId="2" fontId="15" fillId="0" borderId="0" xfId="16" applyNumberFormat="1" applyFont="1"/>
    <xf numFmtId="2" fontId="11" fillId="0" borderId="0" xfId="0" applyNumberFormat="1" applyFont="1" applyAlignment="1">
      <alignment horizontal="left"/>
    </xf>
    <xf numFmtId="165" fontId="14" fillId="4" borderId="0" xfId="16" applyNumberFormat="1" applyFont="1" applyFill="1" applyBorder="1"/>
    <xf numFmtId="49" fontId="14" fillId="4" borderId="0" xfId="6" applyNumberFormat="1" applyFont="1" applyFill="1" applyBorder="1" applyAlignment="1" applyProtection="1">
      <alignment horizontal="left"/>
      <protection locked="0"/>
    </xf>
    <xf numFmtId="0" fontId="76" fillId="0" borderId="0" xfId="0" applyFont="1"/>
    <xf numFmtId="0" fontId="8" fillId="4" borderId="0" xfId="0" applyFont="1" applyFill="1" applyAlignment="1">
      <alignment horizontal="left"/>
    </xf>
    <xf numFmtId="0" fontId="14" fillId="4" borderId="16" xfId="16" applyFont="1" applyFill="1" applyBorder="1" applyAlignment="1">
      <alignment horizontal="left" indent="1"/>
    </xf>
    <xf numFmtId="2" fontId="14" fillId="0" borderId="7" xfId="0" applyNumberFormat="1" applyFont="1" applyBorder="1"/>
    <xf numFmtId="0" fontId="34" fillId="0" borderId="0" xfId="0" applyFont="1" applyAlignment="1">
      <alignment horizontal="left"/>
    </xf>
    <xf numFmtId="0" fontId="43" fillId="0" borderId="0" xfId="0" applyFont="1"/>
    <xf numFmtId="0" fontId="14" fillId="4" borderId="0" xfId="15" applyFont="1" applyFill="1" applyAlignment="1" applyProtection="1">
      <alignment horizontal="left"/>
      <protection locked="0"/>
    </xf>
    <xf numFmtId="165" fontId="14" fillId="4" borderId="23" xfId="16" applyNumberFormat="1" applyFont="1" applyFill="1" applyBorder="1"/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7" fontId="0" fillId="4" borderId="0" xfId="1" applyNumberFormat="1" applyFont="1" applyFill="1"/>
    <xf numFmtId="166" fontId="8" fillId="0" borderId="7" xfId="1" applyNumberFormat="1" applyFont="1" applyFill="1" applyBorder="1" applyAlignment="1">
      <alignment horizontal="right"/>
    </xf>
    <xf numFmtId="3" fontId="8" fillId="0" borderId="7" xfId="0" applyNumberFormat="1" applyFont="1" applyFill="1" applyBorder="1"/>
    <xf numFmtId="2" fontId="8" fillId="0" borderId="7" xfId="0" applyNumberFormat="1" applyFont="1" applyFill="1" applyBorder="1"/>
    <xf numFmtId="0" fontId="8" fillId="0" borderId="0" xfId="0" applyFont="1" applyFill="1"/>
    <xf numFmtId="166" fontId="8" fillId="0" borderId="0" xfId="0" applyNumberFormat="1" applyFont="1" applyFill="1" applyAlignment="1">
      <alignment horizontal="left" indent="1"/>
    </xf>
    <xf numFmtId="0" fontId="77" fillId="0" borderId="0" xfId="0" applyFont="1"/>
    <xf numFmtId="0" fontId="78" fillId="0" borderId="0" xfId="0" applyFont="1"/>
    <xf numFmtId="0" fontId="80" fillId="0" borderId="0" xfId="0" applyFont="1"/>
    <xf numFmtId="0" fontId="79" fillId="0" borderId="0" xfId="0" applyFont="1"/>
    <xf numFmtId="0" fontId="34" fillId="0" borderId="0" xfId="0" applyFont="1" applyAlignment="1">
      <alignment horizontal="left" indent="1"/>
    </xf>
    <xf numFmtId="0" fontId="34" fillId="4" borderId="0" xfId="0" applyFont="1" applyFill="1"/>
    <xf numFmtId="0" fontId="34" fillId="4" borderId="0" xfId="16" applyFont="1" applyFill="1"/>
    <xf numFmtId="0" fontId="81" fillId="0" borderId="0" xfId="0" applyFont="1" applyAlignment="1">
      <alignment horizontal="left"/>
    </xf>
    <xf numFmtId="0" fontId="82" fillId="4" borderId="0" xfId="0" applyFont="1" applyFill="1" applyAlignment="1">
      <alignment horizontal="left"/>
    </xf>
    <xf numFmtId="0" fontId="83" fillId="0" borderId="0" xfId="0" applyFont="1" applyAlignment="1">
      <alignment horizontal="left"/>
    </xf>
    <xf numFmtId="0" fontId="84" fillId="2" borderId="0" xfId="0" applyFont="1" applyFill="1"/>
    <xf numFmtId="0" fontId="85" fillId="0" borderId="0" xfId="0" applyFont="1" applyAlignment="1">
      <alignment horizontal="left"/>
    </xf>
    <xf numFmtId="0" fontId="86" fillId="4" borderId="0" xfId="0" applyFont="1" applyFill="1" applyAlignment="1">
      <alignment horizontal="left"/>
    </xf>
    <xf numFmtId="3" fontId="85" fillId="0" borderId="0" xfId="0" applyNumberFormat="1" applyFont="1" applyAlignment="1">
      <alignment horizontal="left"/>
    </xf>
    <xf numFmtId="17" fontId="35" fillId="0" borderId="0" xfId="0" applyNumberFormat="1" applyFont="1"/>
    <xf numFmtId="38" fontId="35" fillId="0" borderId="0" xfId="0" applyNumberFormat="1" applyFont="1"/>
    <xf numFmtId="164" fontId="35" fillId="0" borderId="0" xfId="0" applyNumberFormat="1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166" fontId="35" fillId="0" borderId="0" xfId="0" applyNumberFormat="1" applyFont="1"/>
    <xf numFmtId="0" fontId="35" fillId="4" borderId="0" xfId="16" applyFont="1" applyFill="1"/>
    <xf numFmtId="0" fontId="35" fillId="4" borderId="0" xfId="0" applyFont="1" applyFill="1"/>
    <xf numFmtId="3" fontId="8" fillId="3" borderId="0" xfId="0" applyNumberFormat="1" applyFont="1" applyFill="1"/>
    <xf numFmtId="2" fontId="7" fillId="0" borderId="3" xfId="16" applyNumberFormat="1" applyFont="1" applyBorder="1"/>
    <xf numFmtId="41" fontId="13" fillId="4" borderId="3" xfId="2" applyFont="1" applyFill="1" applyBorder="1" applyAlignment="1">
      <alignment horizontal="right"/>
    </xf>
    <xf numFmtId="165" fontId="13" fillId="4" borderId="3" xfId="16" applyNumberFormat="1" applyFont="1" applyFill="1" applyBorder="1"/>
    <xf numFmtId="164" fontId="8" fillId="0" borderId="3" xfId="16" applyNumberFormat="1" applyFont="1" applyBorder="1"/>
    <xf numFmtId="0" fontId="43" fillId="0" borderId="0" xfId="0" applyFont="1"/>
    <xf numFmtId="164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71" fontId="8" fillId="0" borderId="30" xfId="0" applyNumberFormat="1" applyFont="1" applyBorder="1" applyAlignment="1">
      <alignment vertical="center"/>
    </xf>
    <xf numFmtId="164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171" fontId="8" fillId="0" borderId="32" xfId="0" applyNumberFormat="1" applyFont="1" applyBorder="1" applyAlignment="1">
      <alignment vertical="center"/>
    </xf>
    <xf numFmtId="0" fontId="44" fillId="0" borderId="0" xfId="16" applyFont="1" applyAlignment="1">
      <alignment horizontal="left"/>
    </xf>
    <xf numFmtId="0" fontId="46" fillId="7" borderId="3" xfId="16" applyFont="1" applyFill="1" applyBorder="1" applyAlignment="1">
      <alignment horizontal="center"/>
    </xf>
    <xf numFmtId="2" fontId="8" fillId="0" borderId="16" xfId="0" applyNumberFormat="1" applyFont="1" applyBorder="1"/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8" fillId="0" borderId="16" xfId="0" applyNumberFormat="1" applyFont="1" applyBorder="1"/>
    <xf numFmtId="166" fontId="8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6" fontId="31" fillId="4" borderId="16" xfId="0" applyNumberFormat="1" applyFont="1" applyFill="1" applyBorder="1" applyAlignment="1">
      <alignment horizontal="right"/>
    </xf>
    <xf numFmtId="3" fontId="8" fillId="4" borderId="16" xfId="0" applyNumberFormat="1" applyFont="1" applyFill="1" applyBorder="1"/>
    <xf numFmtId="2" fontId="8" fillId="4" borderId="16" xfId="0" applyNumberFormat="1" applyFont="1" applyFill="1" applyBorder="1"/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/>
    <xf numFmtId="0" fontId="10" fillId="0" borderId="3" xfId="0" applyFont="1" applyBorder="1" applyAlignment="1">
      <alignment vertical="center"/>
    </xf>
    <xf numFmtId="166" fontId="10" fillId="0" borderId="3" xfId="0" applyNumberFormat="1" applyFont="1" applyBorder="1" applyAlignment="1">
      <alignment horizontal="right"/>
    </xf>
    <xf numFmtId="2" fontId="10" fillId="0" borderId="3" xfId="0" applyNumberFormat="1" applyFont="1" applyBorder="1"/>
    <xf numFmtId="168" fontId="10" fillId="0" borderId="6" xfId="0" applyNumberFormat="1" applyFont="1" applyBorder="1" applyAlignment="1">
      <alignment horizontal="right"/>
    </xf>
    <xf numFmtId="168" fontId="8" fillId="0" borderId="7" xfId="0" applyNumberFormat="1" applyFont="1" applyBorder="1" applyAlignment="1">
      <alignment horizontal="right"/>
    </xf>
    <xf numFmtId="168" fontId="8" fillId="0" borderId="7" xfId="0" applyNumberFormat="1" applyFont="1" applyBorder="1"/>
    <xf numFmtId="168" fontId="8" fillId="0" borderId="7" xfId="1" applyNumberFormat="1" applyFont="1" applyFill="1" applyBorder="1" applyAlignment="1">
      <alignment horizontal="right"/>
    </xf>
    <xf numFmtId="168" fontId="8" fillId="0" borderId="16" xfId="0" applyNumberFormat="1" applyFont="1" applyBorder="1"/>
    <xf numFmtId="168" fontId="8" fillId="0" borderId="16" xfId="0" applyNumberFormat="1" applyFont="1" applyBorder="1" applyAlignment="1">
      <alignment horizontal="right"/>
    </xf>
    <xf numFmtId="168" fontId="8" fillId="0" borderId="7" xfId="0" applyNumberFormat="1" applyFont="1" applyFill="1" applyBorder="1"/>
    <xf numFmtId="168" fontId="31" fillId="4" borderId="16" xfId="0" applyNumberFormat="1" applyFont="1" applyFill="1" applyBorder="1" applyAlignment="1">
      <alignment horizontal="right"/>
    </xf>
    <xf numFmtId="168" fontId="8" fillId="4" borderId="16" xfId="0" applyNumberFormat="1" applyFont="1" applyFill="1" applyBorder="1"/>
    <xf numFmtId="168" fontId="10" fillId="0" borderId="3" xfId="0" applyNumberFormat="1" applyFont="1" applyBorder="1" applyAlignment="1">
      <alignment horizontal="right"/>
    </xf>
    <xf numFmtId="0" fontId="8" fillId="0" borderId="0" xfId="0" applyFont="1" applyBorder="1"/>
    <xf numFmtId="166" fontId="8" fillId="0" borderId="0" xfId="0" applyNumberFormat="1" applyFont="1" applyBorder="1" applyAlignment="1">
      <alignment horizontal="left" indent="1"/>
    </xf>
    <xf numFmtId="166" fontId="35" fillId="0" borderId="0" xfId="0" applyNumberFormat="1" applyFont="1" applyBorder="1"/>
    <xf numFmtId="0" fontId="34" fillId="0" borderId="0" xfId="0" applyFont="1" applyBorder="1"/>
    <xf numFmtId="3" fontId="10" fillId="0" borderId="6" xfId="0" applyNumberFormat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171" fontId="10" fillId="0" borderId="34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71" fontId="7" fillId="0" borderId="38" xfId="0" applyNumberFormat="1" applyFont="1" applyBorder="1" applyAlignment="1">
      <alignment vertical="center"/>
    </xf>
    <xf numFmtId="0" fontId="45" fillId="7" borderId="28" xfId="16" applyFont="1" applyFill="1" applyBorder="1" applyAlignment="1">
      <alignment horizontal="center"/>
    </xf>
    <xf numFmtId="0" fontId="46" fillId="7" borderId="30" xfId="16" applyFont="1" applyFill="1" applyBorder="1" applyAlignment="1">
      <alignment horizontal="center"/>
    </xf>
    <xf numFmtId="0" fontId="45" fillId="7" borderId="35" xfId="16" applyFont="1" applyFill="1" applyBorder="1" applyAlignment="1">
      <alignment horizontal="center"/>
    </xf>
    <xf numFmtId="16" fontId="46" fillId="7" borderId="32" xfId="16" quotePrefix="1" applyNumberFormat="1" applyFont="1" applyFill="1" applyBorder="1" applyAlignment="1">
      <alignment horizontal="center"/>
    </xf>
    <xf numFmtId="3" fontId="10" fillId="0" borderId="33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8" fillId="0" borderId="31" xfId="0" applyNumberFormat="1" applyFont="1" applyBorder="1" applyAlignment="1">
      <alignment vertical="center"/>
    </xf>
    <xf numFmtId="3" fontId="10" fillId="0" borderId="41" xfId="0" applyNumberFormat="1" applyFont="1" applyBorder="1" applyAlignment="1">
      <alignment vertical="center"/>
    </xf>
    <xf numFmtId="164" fontId="10" fillId="0" borderId="42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171" fontId="10" fillId="0" borderId="43" xfId="0" applyNumberFormat="1" applyFont="1" applyBorder="1" applyAlignment="1">
      <alignment vertical="center"/>
    </xf>
    <xf numFmtId="0" fontId="45" fillId="7" borderId="44" xfId="16" applyFont="1" applyFill="1" applyBorder="1" applyAlignment="1">
      <alignment horizontal="left"/>
    </xf>
    <xf numFmtId="3" fontId="7" fillId="0" borderId="36" xfId="0" applyNumberFormat="1" applyFont="1" applyBorder="1" applyAlignment="1">
      <alignment vertical="center"/>
    </xf>
    <xf numFmtId="164" fontId="7" fillId="0" borderId="45" xfId="0" applyNumberFormat="1" applyFont="1" applyBorder="1" applyAlignment="1">
      <alignment vertical="center"/>
    </xf>
    <xf numFmtId="0" fontId="8" fillId="0" borderId="0" xfId="0" applyFont="1" applyFill="1" applyBorder="1"/>
    <xf numFmtId="0" fontId="8" fillId="4" borderId="0" xfId="0" applyFont="1" applyFill="1" applyBorder="1"/>
    <xf numFmtId="166" fontId="8" fillId="5" borderId="0" xfId="0" applyNumberFormat="1" applyFont="1" applyFill="1"/>
    <xf numFmtId="3" fontId="7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171" fontId="7" fillId="0" borderId="0" xfId="0" applyNumberFormat="1" applyFont="1" applyBorder="1" applyAlignment="1">
      <alignment vertical="center"/>
    </xf>
    <xf numFmtId="3" fontId="35" fillId="0" borderId="0" xfId="0" applyNumberFormat="1" applyFont="1"/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7" fillId="4" borderId="47" xfId="0" applyFont="1" applyFill="1" applyBorder="1" applyAlignment="1">
      <alignment horizontal="left" indent="1"/>
    </xf>
    <xf numFmtId="0" fontId="81" fillId="0" borderId="0" xfId="0" applyFont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 indent="1"/>
    </xf>
    <xf numFmtId="0" fontId="10" fillId="0" borderId="0" xfId="0" applyFont="1" applyBorder="1"/>
    <xf numFmtId="166" fontId="9" fillId="0" borderId="0" xfId="0" applyNumberFormat="1" applyFont="1"/>
    <xf numFmtId="0" fontId="57" fillId="0" borderId="0" xfId="0" applyFont="1" applyAlignment="1">
      <alignment horizontal="left"/>
    </xf>
    <xf numFmtId="171" fontId="8" fillId="0" borderId="32" xfId="0" applyNumberFormat="1" applyFont="1" applyBorder="1" applyAlignment="1">
      <alignment horizontal="right" vertical="center"/>
    </xf>
    <xf numFmtId="171" fontId="10" fillId="0" borderId="34" xfId="0" applyNumberFormat="1" applyFont="1" applyBorder="1" applyAlignment="1">
      <alignment horizontal="right" vertical="center"/>
    </xf>
    <xf numFmtId="0" fontId="11" fillId="4" borderId="0" xfId="0" applyFont="1" applyFill="1" applyBorder="1" applyAlignment="1">
      <alignment horizontal="left" indent="1"/>
    </xf>
    <xf numFmtId="17" fontId="34" fillId="0" borderId="0" xfId="0" applyNumberFormat="1" applyFont="1"/>
    <xf numFmtId="38" fontId="34" fillId="0" borderId="0" xfId="0" applyNumberFormat="1" applyFont="1"/>
    <xf numFmtId="164" fontId="34" fillId="0" borderId="0" xfId="0" applyNumberFormat="1" applyFont="1"/>
    <xf numFmtId="164" fontId="34" fillId="0" borderId="0" xfId="0" applyNumberFormat="1" applyFont="1" applyAlignment="1">
      <alignment horizontal="left"/>
    </xf>
    <xf numFmtId="0" fontId="14" fillId="4" borderId="0" xfId="15" applyFont="1" applyFill="1" applyBorder="1" applyAlignment="1" applyProtection="1">
      <alignment horizontal="left"/>
      <protection locked="0"/>
    </xf>
    <xf numFmtId="49" fontId="14" fillId="4" borderId="25" xfId="6" applyNumberFormat="1" applyFont="1" applyFill="1" applyBorder="1" applyAlignment="1">
      <alignment horizontal="left"/>
    </xf>
    <xf numFmtId="38" fontId="93" fillId="0" borderId="0" xfId="1" applyNumberFormat="1" applyFont="1" applyAlignment="1">
      <alignment horizontal="right"/>
    </xf>
    <xf numFmtId="167" fontId="14" fillId="4" borderId="0" xfId="1" applyNumberFormat="1" applyFont="1" applyFill="1" applyBorder="1"/>
    <xf numFmtId="0" fontId="69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1" fontId="45" fillId="7" borderId="27" xfId="16" applyNumberFormat="1" applyFont="1" applyFill="1" applyBorder="1" applyAlignment="1">
      <alignment horizontal="center"/>
    </xf>
    <xf numFmtId="1" fontId="45" fillId="7" borderId="39" xfId="16" applyNumberFormat="1" applyFont="1" applyFill="1" applyBorder="1" applyAlignment="1">
      <alignment horizontal="center"/>
    </xf>
    <xf numFmtId="1" fontId="45" fillId="7" borderId="40" xfId="16" applyNumberFormat="1" applyFont="1" applyFill="1" applyBorder="1" applyAlignment="1">
      <alignment horizontal="center"/>
    </xf>
    <xf numFmtId="1" fontId="46" fillId="7" borderId="31" xfId="16" applyNumberFormat="1" applyFont="1" applyFill="1" applyBorder="1" applyAlignment="1">
      <alignment horizontal="center"/>
    </xf>
    <xf numFmtId="1" fontId="46" fillId="7" borderId="25" xfId="16" applyNumberFormat="1" applyFont="1" applyFill="1" applyBorder="1" applyAlignment="1">
      <alignment horizontal="center"/>
    </xf>
    <xf numFmtId="1" fontId="46" fillId="7" borderId="21" xfId="16" applyNumberFormat="1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52" fillId="0" borderId="0" xfId="15" applyFont="1" applyAlignment="1">
      <alignment horizontal="center"/>
    </xf>
    <xf numFmtId="0" fontId="56" fillId="0" borderId="0" xfId="0" applyFont="1" applyAlignment="1">
      <alignment horizontal="center"/>
    </xf>
    <xf numFmtId="0" fontId="40" fillId="0" borderId="0" xfId="13" applyFont="1" applyAlignment="1">
      <alignment horizontal="left"/>
    </xf>
    <xf numFmtId="0" fontId="43" fillId="0" borderId="0" xfId="0" applyFont="1"/>
    <xf numFmtId="0" fontId="41" fillId="0" borderId="0" xfId="13" applyFont="1" applyAlignment="1">
      <alignment horizontal="left"/>
    </xf>
    <xf numFmtId="0" fontId="47" fillId="0" borderId="25" xfId="0" applyFont="1" applyBorder="1" applyAlignment="1">
      <alignment horizontal="left"/>
    </xf>
    <xf numFmtId="1" fontId="45" fillId="7" borderId="23" xfId="16" applyNumberFormat="1" applyFont="1" applyFill="1" applyBorder="1" applyAlignment="1">
      <alignment horizontal="center"/>
    </xf>
    <xf numFmtId="1" fontId="45" fillId="7" borderId="24" xfId="16" applyNumberFormat="1" applyFont="1" applyFill="1" applyBorder="1" applyAlignment="1">
      <alignment horizontal="center"/>
    </xf>
    <xf numFmtId="1" fontId="45" fillId="7" borderId="26" xfId="16" applyNumberFormat="1" applyFont="1" applyFill="1" applyBorder="1" applyAlignment="1">
      <alignment horizontal="center"/>
    </xf>
    <xf numFmtId="1" fontId="46" fillId="7" borderId="15" xfId="16" applyNumberFormat="1" applyFont="1" applyFill="1" applyBorder="1" applyAlignment="1">
      <alignment horizontal="center"/>
    </xf>
    <xf numFmtId="0" fontId="14" fillId="4" borderId="6" xfId="0" applyFont="1" applyFill="1" applyBorder="1" applyAlignment="1">
      <alignment horizontal="left" indent="1"/>
    </xf>
    <xf numFmtId="165" fontId="14" fillId="0" borderId="6" xfId="16" applyNumberFormat="1" applyFont="1" applyBorder="1"/>
    <xf numFmtId="2" fontId="14" fillId="0" borderId="6" xfId="0" applyNumberFormat="1" applyFont="1" applyBorder="1"/>
    <xf numFmtId="165" fontId="14" fillId="0" borderId="23" xfId="16" applyNumberFormat="1" applyFont="1" applyBorder="1"/>
    <xf numFmtId="166" fontId="14" fillId="0" borderId="18" xfId="6" applyNumberFormat="1" applyFont="1" applyFill="1" applyBorder="1" applyAlignment="1">
      <alignment horizontal="right" indent="1"/>
    </xf>
    <xf numFmtId="166" fontId="14" fillId="0" borderId="21" xfId="6" applyNumberFormat="1" applyFont="1" applyFill="1" applyBorder="1" applyAlignment="1">
      <alignment horizontal="right" indent="1"/>
    </xf>
  </cellXfs>
  <cellStyles count="23">
    <cellStyle name="Migliaia" xfId="1" builtinId="3"/>
    <cellStyle name="Migliaia [0]" xfId="2" builtinId="6"/>
    <cellStyle name="Migliaia [0] 2" xfId="3" xr:uid="{00000000-0005-0000-0000-000002000000}"/>
    <cellStyle name="Migliaia [0] 3" xfId="4" xr:uid="{00000000-0005-0000-0000-000003000000}"/>
    <cellStyle name="Migliaia [0] 4" xfId="5" xr:uid="{00000000-0005-0000-0000-000004000000}"/>
    <cellStyle name="Migliaia [0]_09_TOP TEN - SETTEMBRE 2005" xfId="6" xr:uid="{00000000-0005-0000-0000-000005000000}"/>
    <cellStyle name="Migliaia 2" xfId="7" xr:uid="{00000000-0005-0000-0000-000006000000}"/>
    <cellStyle name="Migliaia 2 2" xfId="8" xr:uid="{00000000-0005-0000-0000-000007000000}"/>
    <cellStyle name="Migliaia 2 3" xfId="21" xr:uid="{00000000-0005-0000-0000-000008000000}"/>
    <cellStyle name="Migliaia 3" xfId="9" xr:uid="{00000000-0005-0000-0000-000009000000}"/>
    <cellStyle name="Migliaia 4" xfId="19" xr:uid="{00000000-0005-0000-0000-00000A000000}"/>
    <cellStyle name="Normale" xfId="0" builtinId="0"/>
    <cellStyle name="Normale 2" xfId="10" xr:uid="{00000000-0005-0000-0000-00000C000000}"/>
    <cellStyle name="Normale 2 2" xfId="11" xr:uid="{00000000-0005-0000-0000-00000D000000}"/>
    <cellStyle name="Normale 2_top 10" xfId="12" xr:uid="{00000000-0005-0000-0000-00000E000000}"/>
    <cellStyle name="Normale 3" xfId="13" xr:uid="{00000000-0005-0000-0000-00000F000000}"/>
    <cellStyle name="Normale 3 2" xfId="20" xr:uid="{00000000-0005-0000-0000-000010000000}"/>
    <cellStyle name="Normale 3 3" xfId="22" xr:uid="{00000000-0005-0000-0000-000011000000}"/>
    <cellStyle name="Normale 4" xfId="18" xr:uid="{00000000-0005-0000-0000-000012000000}"/>
    <cellStyle name="Normale_01-MERCATO COMUNICATO STAMPA" xfId="14" xr:uid="{00000000-0005-0000-0000-000013000000}"/>
    <cellStyle name="Normale_1_Autovetture nuove - comunicato stampa" xfId="15" xr:uid="{00000000-0005-0000-0000-000014000000}"/>
    <cellStyle name="Normale_Immat gennaio 1996" xfId="16" xr:uid="{00000000-0005-0000-0000-000015000000}"/>
    <cellStyle name="Valuta (0)_Trend2001.xls Grafico 1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b="1">
                <a:solidFill>
                  <a:schemeClr val="bg2"/>
                </a:solidFill>
              </a:rPr>
              <a:t> </a:t>
            </a:r>
            <a:r>
              <a:rPr lang="it-IT" sz="1100" b="1">
                <a:solidFill>
                  <a:schemeClr val="bg2"/>
                </a:solidFill>
              </a:rPr>
              <a:t>Italia - Immatricolazioni di autovetture nuove da NOVEMBRE 2020 a NOVEMBRE 2021</a:t>
            </a:r>
          </a:p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sz="1100" b="1" i="1">
                <a:solidFill>
                  <a:schemeClr val="bg2"/>
                </a:solidFill>
              </a:rPr>
              <a:t> Italy - New car registrations from NOVEMBER 2020 to NOVEMBER 2021</a:t>
            </a:r>
          </a:p>
        </c:rich>
      </c:tx>
      <c:layout>
        <c:manualLayout>
          <c:xMode val="edge"/>
          <c:yMode val="edge"/>
          <c:x val="1.1642596808100409E-2"/>
          <c:y val="5.2691289405817743E-2"/>
        </c:manualLayout>
      </c:layout>
      <c:overlay val="1"/>
      <c:spPr>
        <a:solidFill>
          <a:srgbClr val="C0504D">
            <a:alpha val="98000"/>
          </a:srgb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8929037244579"/>
          <c:y val="0.35285254375882752"/>
          <c:w val="0.83620423597357074"/>
          <c:h val="0.57231310566039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4E-4DDA-858A-FDCAC274072F}"/>
              </c:ext>
            </c:extLst>
          </c:dPt>
          <c:cat>
            <c:numRef>
              <c:f>'Monthly trend'!$AG$55:$AS$55</c:f>
              <c:numCache>
                <c:formatCode>mmm\-yy</c:formatCode>
                <c:ptCount val="13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</c:numCache>
            </c:numRef>
          </c:cat>
          <c:val>
            <c:numRef>
              <c:f>'Monthly trend'!$AG$56:$AS$56</c:f>
              <c:numCache>
                <c:formatCode>#,##0_);[Red]\(#,##0\)</c:formatCode>
                <c:ptCount val="13"/>
                <c:pt idx="0">
                  <c:v>138612</c:v>
                </c:pt>
                <c:pt idx="1">
                  <c:v>119620</c:v>
                </c:pt>
                <c:pt idx="2" formatCode="#,##0">
                  <c:v>134197</c:v>
                </c:pt>
                <c:pt idx="3" formatCode="#,##0">
                  <c:v>143157</c:v>
                </c:pt>
                <c:pt idx="4" formatCode="#,##0">
                  <c:v>169885</c:v>
                </c:pt>
                <c:pt idx="5">
                  <c:v>145242</c:v>
                </c:pt>
                <c:pt idx="6">
                  <c:v>142930</c:v>
                </c:pt>
                <c:pt idx="7">
                  <c:v>149666</c:v>
                </c:pt>
                <c:pt idx="8">
                  <c:v>110510</c:v>
                </c:pt>
                <c:pt idx="9">
                  <c:v>64763</c:v>
                </c:pt>
                <c:pt idx="10">
                  <c:v>105293</c:v>
                </c:pt>
                <c:pt idx="11">
                  <c:v>101045</c:v>
                </c:pt>
                <c:pt idx="12">
                  <c:v>104478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6626432"/>
        <c:axId val="166627968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8"/>
              <c:layout>
                <c:manualLayout>
                  <c:x val="-3.2719836400817999E-2"/>
                  <c:y val="4.732214845693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C-4C45-9FCA-C3090DBA5A8E}"/>
                </c:ext>
              </c:extLst>
            </c:dLbl>
            <c:numFmt formatCode="#,##0.0_ ;[Red]\-#,##0.0\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trend'!$AG$55:$AS$55</c:f>
              <c:numCache>
                <c:formatCode>mmm\-yy</c:formatCode>
                <c:ptCount val="13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</c:numCache>
            </c:numRef>
          </c:cat>
          <c:val>
            <c:numRef>
              <c:f>'Monthly trend'!$AG$57:$AS$57</c:f>
              <c:numCache>
                <c:formatCode>0.0</c:formatCode>
                <c:ptCount val="13"/>
                <c:pt idx="0">
                  <c:v>-8.2045814266130677</c:v>
                </c:pt>
                <c:pt idx="1">
                  <c:v>-14.829687856003645</c:v>
                </c:pt>
                <c:pt idx="2">
                  <c:v>-13.903983473301299</c:v>
                </c:pt>
                <c:pt idx="3">
                  <c:v>-12.240919540229884</c:v>
                </c:pt>
                <c:pt idx="4">
                  <c:v>497.87084286468416</c:v>
                </c:pt>
                <c:pt idx="5">
                  <c:v>3281.6530849825376</c:v>
                </c:pt>
                <c:pt idx="6">
                  <c:v>43.156186775104665</c:v>
                </c:pt>
                <c:pt idx="7">
                  <c:v>12.792879697944851</c:v>
                </c:pt>
                <c:pt idx="8">
                  <c:v>-19.199526208424427</c:v>
                </c:pt>
                <c:pt idx="9">
                  <c:v>-27.21050206242343</c:v>
                </c:pt>
                <c:pt idx="10">
                  <c:v>-32.658595393874272</c:v>
                </c:pt>
                <c:pt idx="11">
                  <c:v>-35.717103086749624</c:v>
                </c:pt>
                <c:pt idx="12">
                  <c:v>-24.625573543416156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928"/>
        <c:axId val="167262464"/>
      </c:lineChart>
      <c:dateAx>
        <c:axId val="16662643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7968"/>
        <c:crosses val="autoZero"/>
        <c:auto val="1"/>
        <c:lblOffset val="100"/>
        <c:baseTimeUnit val="months"/>
      </c:dateAx>
      <c:valAx>
        <c:axId val="166627968"/>
        <c:scaling>
          <c:orientation val="minMax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6432"/>
        <c:crosses val="autoZero"/>
        <c:crossBetween val="between"/>
      </c:valAx>
      <c:dateAx>
        <c:axId val="167260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262464"/>
        <c:crosses val="autoZero"/>
        <c:auto val="1"/>
        <c:lblOffset val="100"/>
        <c:baseTimeUnit val="months"/>
      </c:dateAx>
      <c:valAx>
        <c:axId val="1672624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72609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 pitchFamily="34" charset="0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200" b="1" i="0" u="none" strike="noStrike" baseline="0">
                <a:solidFill>
                  <a:schemeClr val="bg2"/>
                </a:solidFill>
                <a:latin typeface="Trebuchet MS"/>
              </a:rPr>
              <a:t> </a:t>
            </a:r>
            <a:r>
              <a:rPr lang="it-IT" sz="1100" b="1" i="0" u="none" strike="noStrike" baseline="0">
                <a:solidFill>
                  <a:schemeClr val="bg2"/>
                </a:solidFill>
                <a:latin typeface="Trebuchet MS"/>
              </a:rPr>
              <a:t>Italia - Immatricolazioni di autovetture nuove nel mese di NOVEMBRE dal 2007 al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100" b="1" i="1" u="none" strike="noStrike" baseline="0">
                <a:solidFill>
                  <a:schemeClr val="bg2"/>
                </a:solidFill>
                <a:latin typeface="Trebuchet MS"/>
              </a:rPr>
              <a:t> Italy - New car registrations on NOVEMBER from 2007 to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endParaRPr lang="it-IT" sz="1200" b="1" i="1" u="none" strike="noStrike" baseline="0">
              <a:solidFill>
                <a:schemeClr val="bg2"/>
              </a:solidFill>
              <a:latin typeface="Trebuchet MS"/>
            </a:endParaRPr>
          </a:p>
        </c:rich>
      </c:tx>
      <c:layout>
        <c:manualLayout>
          <c:xMode val="edge"/>
          <c:yMode val="edge"/>
          <c:x val="3.5622981375143983E-2"/>
          <c:y val="2.8737046339035212E-2"/>
        </c:manualLayout>
      </c:layout>
      <c:overlay val="1"/>
      <c:spPr>
        <a:solidFill>
          <a:srgbClr val="C0504D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1083743842367E-2"/>
          <c:y val="0.2727275913104526"/>
          <c:w val="0.89854050403893693"/>
          <c:h val="0.555024571789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5">
                <a:solidFill>
                  <a:srgbClr val="C00000"/>
                </a:solidFill>
                <a:prstDash val="lgDashDotDot"/>
              </a:ln>
            </c:spPr>
            <c:trendlineType val="poly"/>
            <c:order val="4"/>
            <c:dispRSqr val="0"/>
            <c:dispEq val="0"/>
          </c:trendline>
          <c:cat>
            <c:numRef>
              <c:f>'Monthly trend'!$L$9:$AE$9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'Monthly trend'!$P$24:$AE$24</c:f>
              <c:numCache>
                <c:formatCode>#,##0_);[Red]\(#,##0\)</c:formatCode>
                <c:ptCount val="15"/>
                <c:pt idx="0">
                  <c:v>196125</c:v>
                </c:pt>
                <c:pt idx="1">
                  <c:v>139413</c:v>
                </c:pt>
                <c:pt idx="2">
                  <c:v>184101</c:v>
                </c:pt>
                <c:pt idx="3">
                  <c:v>146088</c:v>
                </c:pt>
                <c:pt idx="4">
                  <c:v>133283</c:v>
                </c:pt>
                <c:pt idx="5">
                  <c:v>107058</c:v>
                </c:pt>
                <c:pt idx="6">
                  <c:v>102871</c:v>
                </c:pt>
                <c:pt idx="7">
                  <c:v>108546</c:v>
                </c:pt>
                <c:pt idx="8">
                  <c:v>134790</c:v>
                </c:pt>
                <c:pt idx="9">
                  <c:v>146397</c:v>
                </c:pt>
                <c:pt idx="10">
                  <c:v>156886</c:v>
                </c:pt>
                <c:pt idx="11">
                  <c:v>147387</c:v>
                </c:pt>
                <c:pt idx="12">
                  <c:v>151001</c:v>
                </c:pt>
                <c:pt idx="13">
                  <c:v>138612</c:v>
                </c:pt>
                <c:pt idx="14">
                  <c:v>104478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32F-AFC1-AE6A249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58480000"/>
        <c:axId val="272646912"/>
      </c:barChart>
      <c:catAx>
        <c:axId val="25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it-IT"/>
          </a:p>
        </c:txPr>
        <c:crossAx val="272646912"/>
        <c:crosses val="autoZero"/>
        <c:auto val="1"/>
        <c:lblAlgn val="ctr"/>
        <c:lblOffset val="100"/>
        <c:noMultiLvlLbl val="0"/>
      </c:catAx>
      <c:valAx>
        <c:axId val="272646912"/>
        <c:scaling>
          <c:orientation val="minMax"/>
        </c:scaling>
        <c:delete val="1"/>
        <c:axPos val="l"/>
        <c:majorGridlines/>
        <c:numFmt formatCode="#,##0_);[Red]\(#,##0\)" sourceLinked="1"/>
        <c:majorTickMark val="out"/>
        <c:minorTickMark val="none"/>
        <c:tickLblPos val="nextTo"/>
        <c:crossAx val="25848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99060</xdr:rowOff>
    </xdr:from>
    <xdr:to>
      <xdr:col>11</xdr:col>
      <xdr:colOff>1905</xdr:colOff>
      <xdr:row>5</xdr:row>
      <xdr:rowOff>160020</xdr:rowOff>
    </xdr:to>
    <xdr:pic>
      <xdr:nvPicPr>
        <xdr:cNvPr id="176553" name="Picture 5" descr="Logo ANFIA PANTONE">
          <a:extLst>
            <a:ext uri="{FF2B5EF4-FFF2-40B4-BE49-F238E27FC236}">
              <a16:creationId xmlns:a16="http://schemas.microsoft.com/office/drawing/2014/main" id="{00000000-0008-0000-0000-0000A9B1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99060"/>
          <a:ext cx="152590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144780</xdr:rowOff>
        </xdr:from>
        <xdr:to>
          <xdr:col>0</xdr:col>
          <xdr:colOff>1569720</xdr:colOff>
          <xdr:row>4</xdr:row>
          <xdr:rowOff>76200</xdr:rowOff>
        </xdr:to>
        <xdr:sp macro="" textlink="">
          <xdr:nvSpPr>
            <xdr:cNvPr id="176129" name="Object 1" hidden="1">
              <a:extLst>
                <a:ext uri="{63B3BB69-23CF-44E3-9099-C40C66FF867C}">
                  <a14:compatExt spid="_x0000_s176129"/>
                </a:ext>
                <a:ext uri="{FF2B5EF4-FFF2-40B4-BE49-F238E27FC236}">
                  <a16:creationId xmlns:a16="http://schemas.microsoft.com/office/drawing/2014/main" id="{00000000-0008-0000-0000-000001B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</xdr:col>
      <xdr:colOff>142875</xdr:colOff>
      <xdr:row>6</xdr:row>
      <xdr:rowOff>76200</xdr:rowOff>
    </xdr:to>
    <xdr:pic>
      <xdr:nvPicPr>
        <xdr:cNvPr id="6" name="Picture 5" descr="Logo ANFIA PANTO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05740"/>
          <a:ext cx="146494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0</xdr:row>
      <xdr:rowOff>131445</xdr:rowOff>
    </xdr:from>
    <xdr:to>
      <xdr:col>45</xdr:col>
      <xdr:colOff>104775</xdr:colOff>
      <xdr:row>4</xdr:row>
      <xdr:rowOff>146685</xdr:rowOff>
    </xdr:to>
    <xdr:pic>
      <xdr:nvPicPr>
        <xdr:cNvPr id="661015" name="Picture 2" descr="Logo ANFIA PANTONE">
          <a:extLst>
            <a:ext uri="{FF2B5EF4-FFF2-40B4-BE49-F238E27FC236}">
              <a16:creationId xmlns:a16="http://schemas.microsoft.com/office/drawing/2014/main" id="{00000000-0008-0000-0200-00001716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2245" y="131445"/>
          <a:ext cx="128778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373380</xdr:colOff>
      <xdr:row>30</xdr:row>
      <xdr:rowOff>121920</xdr:rowOff>
    </xdr:from>
    <xdr:to>
      <xdr:col>45</xdr:col>
      <xdr:colOff>266700</xdr:colOff>
      <xdr:row>51</xdr:row>
      <xdr:rowOff>152400</xdr:rowOff>
    </xdr:to>
    <xdr:graphicFrame macro="">
      <xdr:nvGraphicFramePr>
        <xdr:cNvPr id="661016" name="Grafico 3">
          <a:extLst>
            <a:ext uri="{FF2B5EF4-FFF2-40B4-BE49-F238E27FC236}">
              <a16:creationId xmlns:a16="http://schemas.microsoft.com/office/drawing/2014/main" id="{00000000-0008-0000-0200-000018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373380</xdr:colOff>
      <xdr:row>8</xdr:row>
      <xdr:rowOff>0</xdr:rowOff>
    </xdr:from>
    <xdr:to>
      <xdr:col>45</xdr:col>
      <xdr:colOff>267812</xdr:colOff>
      <xdr:row>29</xdr:row>
      <xdr:rowOff>15240</xdr:rowOff>
    </xdr:to>
    <xdr:graphicFrame macro="">
      <xdr:nvGraphicFramePr>
        <xdr:cNvPr id="661017" name="Grafico 2">
          <a:extLst>
            <a:ext uri="{FF2B5EF4-FFF2-40B4-BE49-F238E27FC236}">
              <a16:creationId xmlns:a16="http://schemas.microsoft.com/office/drawing/2014/main" id="{00000000-0008-0000-0200-000019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613410</xdr:colOff>
      <xdr:row>0</xdr:row>
      <xdr:rowOff>93345</xdr:rowOff>
    </xdr:from>
    <xdr:to>
      <xdr:col>30</xdr:col>
      <xdr:colOff>476250</xdr:colOff>
      <xdr:row>4</xdr:row>
      <xdr:rowOff>131445</xdr:rowOff>
    </xdr:to>
    <xdr:pic>
      <xdr:nvPicPr>
        <xdr:cNvPr id="6" name="Picture 2" descr="Logo ANFIA PANTON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" y="93345"/>
          <a:ext cx="115824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0.43556</cdr:x>
      <cdr:y>0.88027</cdr:y>
    </cdr:from>
    <cdr:to>
      <cdr:x>0.76459</cdr:x>
      <cdr:y>0.94694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481669" y="4223633"/>
          <a:ext cx="3259667" cy="310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0.84399</cdr:x>
      <cdr:y>0.0129</cdr:y>
    </cdr:from>
    <cdr:to>
      <cdr:x>0.97536</cdr:x>
      <cdr:y>0.19537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1C7527DA-57CD-4F9D-AFE0-CFBA7864E82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784886" y="45104"/>
          <a:ext cx="1056093" cy="638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</cdr:x>
      <cdr:y>0.24306</cdr:y>
    </cdr:from>
    <cdr:to>
      <cdr:x>0.21071</cdr:x>
      <cdr:y>0.31828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0" y="850111"/>
          <a:ext cx="1570296" cy="26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volumi</a:t>
          </a:r>
        </a:p>
      </cdr:txBody>
    </cdr:sp>
  </cdr:relSizeAnchor>
  <cdr:relSizeAnchor xmlns:cdr="http://schemas.openxmlformats.org/drawingml/2006/chartDrawing">
    <cdr:from>
      <cdr:x>0.85189</cdr:x>
      <cdr:y>0.22121</cdr:y>
    </cdr:from>
    <cdr:to>
      <cdr:x>0.99089</cdr:x>
      <cdr:y>0.3606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6348554" y="773697"/>
          <a:ext cx="1035952" cy="487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700"/>
            </a:lnSpc>
          </a:pPr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var.% su stesso mese anno precedente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0.21442</cdr:x>
      <cdr:y>0.90565</cdr:y>
    </cdr:from>
    <cdr:to>
      <cdr:x>0.75467</cdr:x>
      <cdr:y>0.97328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30851" y="3202089"/>
          <a:ext cx="4109072" cy="23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-IT" sz="1000" b="1" i="0" u="none" strike="noStrike" baseline="0">
              <a:solidFill>
                <a:srgbClr val="333399"/>
              </a:solidFill>
              <a:latin typeface="Trebuchet MS"/>
            </a:rPr>
            <a:t>OTTOBRE/OCTOBER</a:t>
          </a:r>
        </a:p>
        <a:p xmlns:a="http://schemas.openxmlformats.org/drawingml/2006/main">
          <a:pPr algn="ctr" rtl="0">
            <a:defRPr sz="1000"/>
          </a:pPr>
          <a:endParaRPr lang="it-IT" sz="1000" b="1" i="0" u="none" strike="noStrike" baseline="0">
            <a:solidFill>
              <a:srgbClr val="333399"/>
            </a:solidFill>
            <a:latin typeface="Trebuchet MS"/>
          </a:endParaRPr>
        </a:p>
      </cdr:txBody>
    </cdr:sp>
  </cdr:relSizeAnchor>
  <cdr:relSizeAnchor xmlns:cdr="http://schemas.openxmlformats.org/drawingml/2006/chartDrawing">
    <cdr:from>
      <cdr:x>0.86053</cdr:x>
      <cdr:y>0.03838</cdr:y>
    </cdr:from>
    <cdr:to>
      <cdr:x>0.98554</cdr:x>
      <cdr:y>0.21371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6AE04971-AE48-4BEE-B736-0648C369D2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99162" y="149999"/>
          <a:ext cx="977520" cy="707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0305" y="121920"/>
          <a:ext cx="1369695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3096" y="175260"/>
          <a:ext cx="103060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474345</xdr:colOff>
      <xdr:row>9</xdr:row>
      <xdr:rowOff>38100</xdr:rowOff>
    </xdr:from>
    <xdr:to>
      <xdr:col>14</xdr:col>
      <xdr:colOff>342900</xdr:colOff>
      <xdr:row>13</xdr:row>
      <xdr:rowOff>45720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518160"/>
          <a:ext cx="136969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81916</xdr:colOff>
      <xdr:row>9</xdr:row>
      <xdr:rowOff>60960</xdr:rowOff>
    </xdr:from>
    <xdr:to>
      <xdr:col>29</xdr:col>
      <xdr:colOff>441961</xdr:colOff>
      <xdr:row>12</xdr:row>
      <xdr:rowOff>91440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2136" y="541020"/>
          <a:ext cx="1038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14</xdr:col>
      <xdr:colOff>373380</xdr:colOff>
      <xdr:row>4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12192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182880</xdr:colOff>
      <xdr:row>1</xdr:row>
      <xdr:rowOff>0</xdr:rowOff>
    </xdr:from>
    <xdr:to>
      <xdr:col>29</xdr:col>
      <xdr:colOff>617220</xdr:colOff>
      <xdr:row>5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1220" y="175260"/>
          <a:ext cx="11506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148590</xdr:rowOff>
    </xdr:from>
    <xdr:to>
      <xdr:col>10</xdr:col>
      <xdr:colOff>495299</xdr:colOff>
      <xdr:row>6</xdr:row>
      <xdr:rowOff>114300</xdr:rowOff>
    </xdr:to>
    <xdr:pic>
      <xdr:nvPicPr>
        <xdr:cNvPr id="4" name="Picture 2" descr="Logo ANFIA PANTON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358140"/>
          <a:ext cx="1343024" cy="956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K81"/>
  <sheetViews>
    <sheetView showGridLines="0" tabSelected="1" zoomScaleNormal="100" workbookViewId="0"/>
  </sheetViews>
  <sheetFormatPr defaultColWidth="25.5546875" defaultRowHeight="13.2"/>
  <cols>
    <col min="1" max="1" width="24.6640625" style="209" customWidth="1"/>
    <col min="2" max="2" width="11" style="209" customWidth="1"/>
    <col min="3" max="3" width="5.88671875" style="209" customWidth="1"/>
    <col min="4" max="4" width="11" style="209" customWidth="1"/>
    <col min="5" max="5" width="5.88671875" style="209" customWidth="1"/>
    <col min="6" max="6" width="9.109375" style="209" bestFit="1" customWidth="1"/>
    <col min="7" max="7" width="11" style="209" customWidth="1"/>
    <col min="8" max="8" width="5.88671875" style="209" customWidth="1"/>
    <col min="9" max="9" width="11" style="209" customWidth="1"/>
    <col min="10" max="10" width="5.88671875" style="209" customWidth="1"/>
    <col min="11" max="11" width="8" style="209" bestFit="1" customWidth="1"/>
    <col min="12" max="14" width="9.6640625" style="209" customWidth="1"/>
    <col min="15" max="16384" width="25.5546875" style="209"/>
  </cols>
  <sheetData>
    <row r="7" spans="1:11" ht="14.4">
      <c r="H7" s="210"/>
      <c r="I7" s="211"/>
    </row>
    <row r="8" spans="1:11">
      <c r="H8" s="211"/>
      <c r="I8" s="211"/>
    </row>
    <row r="9" spans="1:11" ht="16.2">
      <c r="A9" s="212" t="s">
        <v>74</v>
      </c>
      <c r="B9" s="213"/>
      <c r="C9" s="213"/>
      <c r="D9" s="213"/>
      <c r="E9" s="213"/>
      <c r="F9" s="213"/>
      <c r="H9" s="211"/>
      <c r="I9" s="211"/>
    </row>
    <row r="10" spans="1:11" ht="16.2">
      <c r="A10" s="214" t="s">
        <v>72</v>
      </c>
      <c r="B10" s="215"/>
      <c r="C10" s="215"/>
      <c r="D10" s="215"/>
      <c r="E10" s="215"/>
      <c r="F10" s="215"/>
      <c r="H10" s="211"/>
      <c r="I10" s="211"/>
    </row>
    <row r="11" spans="1:11">
      <c r="A11" s="216"/>
      <c r="B11" s="217"/>
      <c r="C11" s="215"/>
      <c r="E11" s="215"/>
      <c r="F11" s="215"/>
      <c r="G11" s="241"/>
      <c r="H11" s="211"/>
      <c r="I11" s="241"/>
    </row>
    <row r="12" spans="1:11">
      <c r="A12" s="232" t="s">
        <v>150</v>
      </c>
      <c r="B12" s="217"/>
      <c r="C12" s="215"/>
      <c r="D12" s="215"/>
      <c r="E12" s="215"/>
      <c r="F12" s="215"/>
      <c r="H12" s="211"/>
      <c r="I12" s="211"/>
    </row>
    <row r="13" spans="1:11" ht="13.8" thickBot="1">
      <c r="A13" s="232"/>
      <c r="B13" s="217"/>
      <c r="C13" s="215"/>
      <c r="D13" s="215"/>
      <c r="E13" s="215"/>
      <c r="F13" s="215"/>
      <c r="H13" s="211"/>
      <c r="I13" s="211"/>
    </row>
    <row r="14" spans="1:11" ht="14.4">
      <c r="A14" s="300"/>
      <c r="B14" s="383" t="s">
        <v>37</v>
      </c>
      <c r="C14" s="384"/>
      <c r="D14" s="384"/>
      <c r="E14" s="385"/>
      <c r="F14" s="337" t="s">
        <v>66</v>
      </c>
      <c r="G14" s="383" t="s">
        <v>190</v>
      </c>
      <c r="H14" s="384"/>
      <c r="I14" s="384"/>
      <c r="J14" s="385"/>
      <c r="K14" s="337" t="s">
        <v>66</v>
      </c>
    </row>
    <row r="15" spans="1:11" ht="15" customHeight="1" thickBot="1">
      <c r="A15" s="300"/>
      <c r="B15" s="386" t="s">
        <v>189</v>
      </c>
      <c r="C15" s="387"/>
      <c r="D15" s="387"/>
      <c r="E15" s="388"/>
      <c r="F15" s="338" t="s">
        <v>75</v>
      </c>
      <c r="G15" s="386" t="s">
        <v>191</v>
      </c>
      <c r="H15" s="387"/>
      <c r="I15" s="387"/>
      <c r="J15" s="388"/>
      <c r="K15" s="338" t="s">
        <v>75</v>
      </c>
    </row>
    <row r="16" spans="1:11" ht="21" customHeight="1">
      <c r="A16" s="348" t="s">
        <v>139</v>
      </c>
      <c r="B16" s="339">
        <v>2021</v>
      </c>
      <c r="C16" s="301" t="s">
        <v>69</v>
      </c>
      <c r="D16" s="152">
        <v>2020</v>
      </c>
      <c r="E16" s="301" t="s">
        <v>69</v>
      </c>
      <c r="F16" s="340" t="s">
        <v>177</v>
      </c>
      <c r="G16" s="339">
        <v>2021</v>
      </c>
      <c r="H16" s="301" t="s">
        <v>69</v>
      </c>
      <c r="I16" s="152">
        <v>2020</v>
      </c>
      <c r="J16" s="301" t="s">
        <v>69</v>
      </c>
      <c r="K16" s="340" t="s">
        <v>177</v>
      </c>
    </row>
    <row r="17" spans="1:11">
      <c r="A17" s="358" t="s">
        <v>179</v>
      </c>
      <c r="B17" s="341">
        <f>'Monthly trend by make 2021'!L17</f>
        <v>36482</v>
      </c>
      <c r="C17" s="332">
        <f t="shared" ref="C17:C63" si="0">B17/B$65*100</f>
        <v>34.918356017534791</v>
      </c>
      <c r="D17" s="331">
        <f>'Monthly trend by make 2020'!L17</f>
        <v>54716</v>
      </c>
      <c r="E17" s="332">
        <f t="shared" ref="E17:E63" si="1">D17/D$65*100</f>
        <v>39.474215796612128</v>
      </c>
      <c r="F17" s="333">
        <f t="shared" ref="F17:F23" si="2">(B17-D17)/D17*100</f>
        <v>-33.324804444769356</v>
      </c>
      <c r="G17" s="341">
        <f>'Monthly trend by make 2021'!N17</f>
        <v>519525</v>
      </c>
      <c r="H17" s="332">
        <f t="shared" ref="H17:H63" si="3">G17/G$65*100</f>
        <v>37.889285469447174</v>
      </c>
      <c r="I17" s="331">
        <f>'Monthly trend by make 2020'!AF17</f>
        <v>488343</v>
      </c>
      <c r="J17" s="332">
        <f t="shared" ref="J17:J63" si="4">I17/I$65*100</f>
        <v>38.69178915742836</v>
      </c>
      <c r="K17" s="333">
        <f t="shared" ref="K17:K24" si="5">(G17-I17)/I17*100</f>
        <v>6.3852660937087249</v>
      </c>
    </row>
    <row r="18" spans="1:11">
      <c r="A18" s="359" t="s">
        <v>40</v>
      </c>
      <c r="B18" s="342">
        <f>'Monthly trend by make 2021'!L18</f>
        <v>15251</v>
      </c>
      <c r="C18" s="294">
        <f t="shared" si="0"/>
        <v>14.597331495625873</v>
      </c>
      <c r="D18" s="295">
        <f>'Monthly trend by make 2020'!L18</f>
        <v>21385</v>
      </c>
      <c r="E18" s="294">
        <f t="shared" si="1"/>
        <v>15.427957175424927</v>
      </c>
      <c r="F18" s="296">
        <f t="shared" si="2"/>
        <v>-28.68365676876315</v>
      </c>
      <c r="G18" s="342">
        <f>'Monthly trend by make 2021'!N18</f>
        <v>210053</v>
      </c>
      <c r="H18" s="294">
        <f t="shared" si="3"/>
        <v>15.319297590517852</v>
      </c>
      <c r="I18" s="295">
        <f>'Monthly trend by make 2020'!AF18</f>
        <v>191798</v>
      </c>
      <c r="J18" s="294">
        <f t="shared" si="4"/>
        <v>15.196302141766022</v>
      </c>
      <c r="K18" s="296">
        <f t="shared" ref="K18:K23" si="6">(G18-I18)/I18*100</f>
        <v>9.5178260461527238</v>
      </c>
    </row>
    <row r="19" spans="1:11">
      <c r="A19" s="359" t="s">
        <v>55</v>
      </c>
      <c r="B19" s="342">
        <f>'Monthly trend by make 2021'!L19</f>
        <v>4657</v>
      </c>
      <c r="C19" s="294">
        <f t="shared" si="0"/>
        <v>4.4573977296655753</v>
      </c>
      <c r="D19" s="295">
        <f>'Monthly trend by make 2020'!L19</f>
        <v>7903</v>
      </c>
      <c r="E19" s="294">
        <f t="shared" si="1"/>
        <v>5.7015265633567074</v>
      </c>
      <c r="F19" s="296">
        <f t="shared" si="2"/>
        <v>-41.073010249272428</v>
      </c>
      <c r="G19" s="342">
        <f>'Monthly trend by make 2021'!N19</f>
        <v>78838</v>
      </c>
      <c r="H19" s="294">
        <f t="shared" si="3"/>
        <v>5.7497049956022828</v>
      </c>
      <c r="I19" s="295">
        <f>'Monthly trend by make 2020'!AF19</f>
        <v>73702</v>
      </c>
      <c r="J19" s="294">
        <f t="shared" si="4"/>
        <v>5.8394657944944122</v>
      </c>
      <c r="K19" s="296">
        <f t="shared" si="6"/>
        <v>6.9686032943475071</v>
      </c>
    </row>
    <row r="20" spans="1:11">
      <c r="A20" s="359" t="s">
        <v>44</v>
      </c>
      <c r="B20" s="342">
        <f>'Monthly trend by make 2021'!L20</f>
        <v>4383</v>
      </c>
      <c r="C20" s="294">
        <f t="shared" si="0"/>
        <v>4.1951415609027736</v>
      </c>
      <c r="D20" s="295">
        <f>'Monthly trend by make 2020'!L20</f>
        <v>6849</v>
      </c>
      <c r="E20" s="294">
        <f t="shared" si="1"/>
        <v>4.9411306380399962</v>
      </c>
      <c r="F20" s="296">
        <f t="shared" si="2"/>
        <v>-36.005256241787123</v>
      </c>
      <c r="G20" s="342">
        <f>'Monthly trend by make 2021'!N20</f>
        <v>61962</v>
      </c>
      <c r="H20" s="294">
        <f t="shared" si="3"/>
        <v>4.518927686363285</v>
      </c>
      <c r="I20" s="295">
        <f>'Monthly trend by make 2020'!AF20</f>
        <v>59119</v>
      </c>
      <c r="J20" s="294">
        <f t="shared" si="4"/>
        <v>4.6840435579050119</v>
      </c>
      <c r="K20" s="296">
        <f t="shared" si="6"/>
        <v>4.8089446709179793</v>
      </c>
    </row>
    <row r="21" spans="1:11">
      <c r="A21" s="359" t="s">
        <v>118</v>
      </c>
      <c r="B21" s="342">
        <f>'Monthly trend by make 2021'!L21</f>
        <v>4182</v>
      </c>
      <c r="C21" s="294">
        <f t="shared" si="0"/>
        <v>4.0027565611899156</v>
      </c>
      <c r="D21" s="295">
        <f>'Monthly trend by make 2020'!L21</f>
        <v>7028</v>
      </c>
      <c r="E21" s="294">
        <f t="shared" si="1"/>
        <v>5.070268086457161</v>
      </c>
      <c r="F21" s="296">
        <f>(B21-D21)/D21*100</f>
        <v>-40.495162208309623</v>
      </c>
      <c r="G21" s="342">
        <f>'Monthly trend by make 2021'!N21</f>
        <v>59747</v>
      </c>
      <c r="H21" s="294">
        <f t="shared" si="3"/>
        <v>4.3573863412599199</v>
      </c>
      <c r="I21" s="295">
        <f>'Monthly trend by make 2020'!AF21</f>
        <v>54141</v>
      </c>
      <c r="J21" s="294">
        <f t="shared" si="4"/>
        <v>4.2896328129456727</v>
      </c>
      <c r="K21" s="296">
        <f>(G21-I21)/I21*100</f>
        <v>10.35444487541789</v>
      </c>
    </row>
    <row r="22" spans="1:11">
      <c r="A22" s="359" t="s">
        <v>54</v>
      </c>
      <c r="B22" s="342">
        <f>'Monthly trend by make 2021'!L22</f>
        <v>3356</v>
      </c>
      <c r="C22" s="294">
        <f t="shared" si="0"/>
        <v>3.2121594976932939</v>
      </c>
      <c r="D22" s="295">
        <f>'Monthly trend by make 2020'!L22</f>
        <v>4814</v>
      </c>
      <c r="E22" s="294">
        <f t="shared" si="1"/>
        <v>3.4730037803364788</v>
      </c>
      <c r="F22" s="296">
        <f>(B22-D22)/D22*100</f>
        <v>-30.28666389696718</v>
      </c>
      <c r="G22" s="342">
        <f>'Monthly trend by make 2021'!N22</f>
        <v>51347</v>
      </c>
      <c r="H22" s="294">
        <f t="shared" si="3"/>
        <v>3.7447690505744742</v>
      </c>
      <c r="I22" s="295">
        <f>'Monthly trend by make 2020'!AF22</f>
        <v>50287</v>
      </c>
      <c r="J22" s="294">
        <f t="shared" si="4"/>
        <v>3.984277447121388</v>
      </c>
      <c r="K22" s="296">
        <f>(G22-I22)/I22*100</f>
        <v>2.1079006502674646</v>
      </c>
    </row>
    <row r="23" spans="1:11">
      <c r="A23" s="359" t="s">
        <v>153</v>
      </c>
      <c r="B23" s="342">
        <f>'Monthly trend by make 2021'!L23</f>
        <v>3207</v>
      </c>
      <c r="C23" s="294">
        <f t="shared" si="0"/>
        <v>3.0695457416872451</v>
      </c>
      <c r="D23" s="295">
        <f>'Monthly trend by make 2020'!L23</f>
        <v>4217</v>
      </c>
      <c r="E23" s="294">
        <f t="shared" si="1"/>
        <v>3.0423051395261593</v>
      </c>
      <c r="F23" s="296">
        <f t="shared" si="2"/>
        <v>-23.950675835902299</v>
      </c>
      <c r="G23" s="342">
        <f>'Monthly trend by make 2021'!N23</f>
        <v>41469</v>
      </c>
      <c r="H23" s="294">
        <f t="shared" si="3"/>
        <v>3.0243602889803278</v>
      </c>
      <c r="I23" s="295">
        <f>'Monthly trend by make 2020'!AF23</f>
        <v>38296</v>
      </c>
      <c r="J23" s="294">
        <f t="shared" si="4"/>
        <v>3.0342213517402246</v>
      </c>
      <c r="K23" s="296">
        <f t="shared" si="6"/>
        <v>8.2854606225193237</v>
      </c>
    </row>
    <row r="24" spans="1:11">
      <c r="A24" s="359" t="s">
        <v>41</v>
      </c>
      <c r="B24" s="342">
        <f>'Monthly trend by make 2021'!L24</f>
        <v>954</v>
      </c>
      <c r="C24" s="294">
        <f t="shared" si="0"/>
        <v>0.91311089415953595</v>
      </c>
      <c r="D24" s="295">
        <f>'Monthly trend by make 2020'!L24</f>
        <v>1985</v>
      </c>
      <c r="E24" s="294">
        <f t="shared" si="1"/>
        <v>1.4320549447378292</v>
      </c>
      <c r="F24" s="296">
        <f t="shared" ref="F24" si="7">(B24-D24)/D24*100</f>
        <v>-51.939546599496225</v>
      </c>
      <c r="G24" s="342">
        <f>'Monthly trend by make 2021'!N24</f>
        <v>10326</v>
      </c>
      <c r="H24" s="294">
        <f t="shared" si="3"/>
        <v>0.75308168376403728</v>
      </c>
      <c r="I24" s="295">
        <f>'Monthly trend by make 2020'!AF24</f>
        <v>15538</v>
      </c>
      <c r="J24" s="294">
        <f t="shared" si="4"/>
        <v>1.2310876165484543</v>
      </c>
      <c r="K24" s="296">
        <f t="shared" si="5"/>
        <v>-33.543570601106964</v>
      </c>
    </row>
    <row r="25" spans="1:11">
      <c r="A25" s="359" t="s">
        <v>165</v>
      </c>
      <c r="B25" s="342">
        <f>'Monthly trend by make 2021'!L25</f>
        <v>371</v>
      </c>
      <c r="C25" s="294">
        <f t="shared" si="0"/>
        <v>0.35509868106204179</v>
      </c>
      <c r="D25" s="295">
        <f>'Monthly trend by make 2020'!L25</f>
        <v>355</v>
      </c>
      <c r="E25" s="294">
        <f t="shared" si="1"/>
        <v>0.25611058205638759</v>
      </c>
      <c r="F25" s="296">
        <f t="shared" ref="F25:F63" si="8">(B25-D25)/D25*100</f>
        <v>4.507042253521127</v>
      </c>
      <c r="G25" s="342">
        <f>'Monthly trend by make 2021'!N25</f>
        <v>4283</v>
      </c>
      <c r="H25" s="294">
        <f t="shared" si="3"/>
        <v>0.31236188761973382</v>
      </c>
      <c r="I25" s="295">
        <f>'Monthly trend by make 2020'!AF25</f>
        <v>4242</v>
      </c>
      <c r="J25" s="294">
        <f t="shared" si="4"/>
        <v>0.33609690239403678</v>
      </c>
      <c r="K25" s="296">
        <f t="shared" ref="K25:K63" si="9">(G25-I25)/I25*100</f>
        <v>0.96652522395096652</v>
      </c>
    </row>
    <row r="26" spans="1:11">
      <c r="A26" s="360" t="s">
        <v>65</v>
      </c>
      <c r="B26" s="343">
        <f>'Monthly trend by make 2021'!L26</f>
        <v>121</v>
      </c>
      <c r="C26" s="297">
        <f t="shared" si="0"/>
        <v>0.11581385554853653</v>
      </c>
      <c r="D26" s="298">
        <f>'Monthly trend by make 2020'!L26</f>
        <v>180</v>
      </c>
      <c r="E26" s="297">
        <f t="shared" si="1"/>
        <v>0.12985888667647821</v>
      </c>
      <c r="F26" s="370">
        <f t="shared" si="8"/>
        <v>-32.777777777777779</v>
      </c>
      <c r="G26" s="343">
        <f>'Monthly trend by make 2021'!N26</f>
        <v>1500</v>
      </c>
      <c r="H26" s="297">
        <f t="shared" si="3"/>
        <v>0.10939594476525819</v>
      </c>
      <c r="I26" s="298">
        <f>'Monthly trend by make 2020'!AF26</f>
        <v>1220</v>
      </c>
      <c r="J26" s="297">
        <f t="shared" si="4"/>
        <v>9.6661532513136458E-2</v>
      </c>
      <c r="K26" s="299">
        <f t="shared" si="9"/>
        <v>22.950819672131146</v>
      </c>
    </row>
    <row r="27" spans="1:11">
      <c r="A27" s="358" t="s">
        <v>124</v>
      </c>
      <c r="B27" s="341">
        <f>'Monthly trend by make 2021'!L27</f>
        <v>15521</v>
      </c>
      <c r="C27" s="332">
        <f t="shared" si="0"/>
        <v>14.855759107180457</v>
      </c>
      <c r="D27" s="331">
        <f>'Monthly trend by make 2020'!L27</f>
        <v>22275</v>
      </c>
      <c r="E27" s="332">
        <f t="shared" si="1"/>
        <v>16.070037226214183</v>
      </c>
      <c r="F27" s="333">
        <f t="shared" si="8"/>
        <v>-30.320987654320987</v>
      </c>
      <c r="G27" s="341">
        <f>'Monthly trend by make 2021'!N27</f>
        <v>220559</v>
      </c>
      <c r="H27" s="332">
        <f t="shared" si="3"/>
        <v>16.085506787653721</v>
      </c>
      <c r="I27" s="331">
        <f>'Monthly trend by make 2020'!AF27</f>
        <v>209797</v>
      </c>
      <c r="J27" s="332">
        <f t="shared" si="4"/>
        <v>16.622376669392207</v>
      </c>
      <c r="K27" s="333">
        <f t="shared" si="9"/>
        <v>5.1297206347087894</v>
      </c>
    </row>
    <row r="28" spans="1:11">
      <c r="A28" s="359" t="s">
        <v>62</v>
      </c>
      <c r="B28" s="342">
        <f>'Monthly trend by make 2021'!L28</f>
        <v>8723</v>
      </c>
      <c r="C28" s="294">
        <f t="shared" si="0"/>
        <v>8.3491261318172256</v>
      </c>
      <c r="D28" s="295">
        <f>'Monthly trend by make 2020'!L28</f>
        <v>11895</v>
      </c>
      <c r="E28" s="294">
        <f t="shared" si="1"/>
        <v>8.5815080945372699</v>
      </c>
      <c r="F28" s="296">
        <f>(B28-D28)/D28*100</f>
        <v>-26.666666666666668</v>
      </c>
      <c r="G28" s="342">
        <f>'Monthly trend by make 2021'!N28</f>
        <v>118532</v>
      </c>
      <c r="H28" s="294">
        <f t="shared" si="3"/>
        <v>8.6446134166103885</v>
      </c>
      <c r="I28" s="295">
        <f>'Monthly trend by make 2020'!AF28</f>
        <v>115557</v>
      </c>
      <c r="J28" s="294">
        <f t="shared" si="4"/>
        <v>9.1556694365741897</v>
      </c>
      <c r="K28" s="296">
        <f>(G28-I28)/I28*100</f>
        <v>2.5744870496811099</v>
      </c>
    </row>
    <row r="29" spans="1:11">
      <c r="A29" s="359" t="s">
        <v>42</v>
      </c>
      <c r="B29" s="342">
        <f>'Monthly trend by make 2021'!L29</f>
        <v>3290</v>
      </c>
      <c r="C29" s="294">
        <f t="shared" si="0"/>
        <v>3.1489883037577293</v>
      </c>
      <c r="D29" s="295">
        <f>'Monthly trend by make 2020'!L29</f>
        <v>5437</v>
      </c>
      <c r="E29" s="294">
        <f t="shared" si="1"/>
        <v>3.9224598158889559</v>
      </c>
      <c r="F29" s="296">
        <f t="shared" si="8"/>
        <v>-39.488688615045056</v>
      </c>
      <c r="G29" s="342">
        <f>'Monthly trend by make 2021'!N29</f>
        <v>52721</v>
      </c>
      <c r="H29" s="294">
        <f t="shared" si="3"/>
        <v>3.844975735979451</v>
      </c>
      <c r="I29" s="295">
        <f>'Monthly trend by make 2020'!AF29</f>
        <v>46064</v>
      </c>
      <c r="J29" s="294">
        <f t="shared" si="4"/>
        <v>3.6496859292500967</v>
      </c>
      <c r="K29" s="296">
        <f t="shared" si="9"/>
        <v>14.451632511288642</v>
      </c>
    </row>
    <row r="30" spans="1:11">
      <c r="A30" s="359" t="s">
        <v>58</v>
      </c>
      <c r="B30" s="342">
        <f>'Monthly trend by make 2021'!L30</f>
        <v>1348</v>
      </c>
      <c r="C30" s="294">
        <f t="shared" si="0"/>
        <v>1.2902237791688203</v>
      </c>
      <c r="D30" s="295">
        <f>'Monthly trend by make 2020'!L30</f>
        <v>2284</v>
      </c>
      <c r="E30" s="294">
        <f t="shared" si="1"/>
        <v>1.6477649842726458</v>
      </c>
      <c r="F30" s="296">
        <f>(B30-D30)/D30*100</f>
        <v>-40.980735551663749</v>
      </c>
      <c r="G30" s="342">
        <f>'Monthly trend by make 2021'!N30</f>
        <v>23634</v>
      </c>
      <c r="H30" s="294">
        <f t="shared" si="3"/>
        <v>1.723642505721408</v>
      </c>
      <c r="I30" s="295">
        <f>'Monthly trend by make 2020'!AF30</f>
        <v>22917</v>
      </c>
      <c r="J30" s="294">
        <f t="shared" si="4"/>
        <v>1.8157314267242197</v>
      </c>
      <c r="K30" s="296">
        <f>(G30-I30)/I30*100</f>
        <v>3.1286817646288783</v>
      </c>
    </row>
    <row r="31" spans="1:11">
      <c r="A31" s="359" t="s">
        <v>57</v>
      </c>
      <c r="B31" s="342">
        <f>'Monthly trend by make 2021'!L31</f>
        <v>1476</v>
      </c>
      <c r="C31" s="294">
        <f t="shared" si="0"/>
        <v>1.412737609831735</v>
      </c>
      <c r="D31" s="295">
        <f>'Monthly trend by make 2020'!L31</f>
        <v>2144</v>
      </c>
      <c r="E31" s="294">
        <f t="shared" si="1"/>
        <v>1.5467636279687185</v>
      </c>
      <c r="F31" s="296">
        <f t="shared" si="8"/>
        <v>-31.156716417910445</v>
      </c>
      <c r="G31" s="342">
        <f>'Monthly trend by make 2021'!N31</f>
        <v>20006</v>
      </c>
      <c r="H31" s="294">
        <f t="shared" si="3"/>
        <v>1.4590501806491702</v>
      </c>
      <c r="I31" s="295">
        <f>'Monthly trend by make 2020'!AF31</f>
        <v>19731</v>
      </c>
      <c r="J31" s="294">
        <f t="shared" si="4"/>
        <v>1.5633022114890947</v>
      </c>
      <c r="K31" s="296">
        <f t="shared" si="9"/>
        <v>1.3937458821144393</v>
      </c>
    </row>
    <row r="32" spans="1:11">
      <c r="A32" s="359" t="s">
        <v>108</v>
      </c>
      <c r="B32" s="342">
        <f>'Monthly trend by make 2021'!L32</f>
        <v>669</v>
      </c>
      <c r="C32" s="294">
        <f t="shared" si="0"/>
        <v>0.64032619307413996</v>
      </c>
      <c r="D32" s="295">
        <f>'Monthly trend by make 2020'!L32</f>
        <v>498</v>
      </c>
      <c r="E32" s="294">
        <f t="shared" si="1"/>
        <v>0.35927625313825645</v>
      </c>
      <c r="F32" s="296">
        <f>(B32-D32)/D32*100</f>
        <v>34.337349397590359</v>
      </c>
      <c r="G32" s="342">
        <f>'Monthly trend by make 2021'!N32</f>
        <v>5378</v>
      </c>
      <c r="H32" s="294">
        <f t="shared" si="3"/>
        <v>0.39222092729837238</v>
      </c>
      <c r="I32" s="295">
        <f>'Monthly trend by make 2020'!AF32</f>
        <v>5267</v>
      </c>
      <c r="J32" s="294">
        <f t="shared" si="4"/>
        <v>0.41730843585794247</v>
      </c>
      <c r="K32" s="296">
        <f>(G32-I32)/I32*100</f>
        <v>2.1074615530662615</v>
      </c>
    </row>
    <row r="33" spans="1:11">
      <c r="A33" s="360" t="s">
        <v>173</v>
      </c>
      <c r="B33" s="343">
        <f>'Monthly trend by make 2021'!L33</f>
        <v>15</v>
      </c>
      <c r="C33" s="297">
        <f t="shared" si="0"/>
        <v>1.4357089530810314E-2</v>
      </c>
      <c r="D33" s="298">
        <f>'Monthly trend by make 2020'!L33</f>
        <v>17</v>
      </c>
      <c r="E33" s="297">
        <f t="shared" si="1"/>
        <v>1.2264450408334054E-2</v>
      </c>
      <c r="F33" s="299">
        <f t="shared" si="8"/>
        <v>-11.76470588235294</v>
      </c>
      <c r="G33" s="343">
        <f>'Monthly trend by make 2021'!N33</f>
        <v>288</v>
      </c>
      <c r="H33" s="297">
        <f t="shared" si="3"/>
        <v>2.1004021394929573E-2</v>
      </c>
      <c r="I33" s="298">
        <f>'Monthly trend by make 2020'!AF33</f>
        <v>261</v>
      </c>
      <c r="J33" s="297">
        <f t="shared" si="4"/>
        <v>2.0679229496662798E-2</v>
      </c>
      <c r="K33" s="299">
        <f t="shared" si="9"/>
        <v>10.344827586206897</v>
      </c>
    </row>
    <row r="34" spans="1:11">
      <c r="A34" s="358" t="s">
        <v>125</v>
      </c>
      <c r="B34" s="341">
        <f>'Monthly trend by make 2021'!L34</f>
        <v>12180</v>
      </c>
      <c r="C34" s="332">
        <f t="shared" si="0"/>
        <v>11.657956699017975</v>
      </c>
      <c r="D34" s="331">
        <f>'Monthly trend by make 2020'!L34</f>
        <v>15500</v>
      </c>
      <c r="E34" s="332">
        <f t="shared" si="1"/>
        <v>11.182293019363403</v>
      </c>
      <c r="F34" s="333">
        <f t="shared" si="8"/>
        <v>-21.41935483870968</v>
      </c>
      <c r="G34" s="341">
        <f>'Monthly trend by make 2021'!N34</f>
        <v>126833</v>
      </c>
      <c r="H34" s="332">
        <f t="shared" si="3"/>
        <v>9.2500105749413262</v>
      </c>
      <c r="I34" s="331">
        <f>'Monthly trend by make 2020'!AF34</f>
        <v>127088</v>
      </c>
      <c r="J34" s="332">
        <f t="shared" si="4"/>
        <v>10.069279380352038</v>
      </c>
      <c r="K34" s="333">
        <f t="shared" si="9"/>
        <v>-0.20064836963363969</v>
      </c>
    </row>
    <row r="35" spans="1:11">
      <c r="A35" s="359" t="s">
        <v>56</v>
      </c>
      <c r="B35" s="342">
        <f>'Monthly trend by make 2021'!L35</f>
        <v>5842</v>
      </c>
      <c r="C35" s="294">
        <f t="shared" si="0"/>
        <v>5.5916078025995901</v>
      </c>
      <c r="D35" s="295">
        <f>'Monthly trend by make 2020'!L35</f>
        <v>9311</v>
      </c>
      <c r="E35" s="294">
        <f t="shared" si="1"/>
        <v>6.7173116324704933</v>
      </c>
      <c r="F35" s="296">
        <f>(B35-D35)/D35*100</f>
        <v>-37.257007840189019</v>
      </c>
      <c r="G35" s="342">
        <f>'Monthly trend by make 2021'!N35</f>
        <v>69794</v>
      </c>
      <c r="H35" s="294">
        <f t="shared" si="3"/>
        <v>5.0901203792976197</v>
      </c>
      <c r="I35" s="295">
        <f>'Monthly trend by make 2020'!AF35</f>
        <v>77243</v>
      </c>
      <c r="J35" s="294">
        <f t="shared" si="4"/>
        <v>6.1200219310755735</v>
      </c>
      <c r="K35" s="296">
        <f>(G35-I35)/I35*100</f>
        <v>-9.6435922996258547</v>
      </c>
    </row>
    <row r="36" spans="1:11">
      <c r="A36" s="360" t="s">
        <v>107</v>
      </c>
      <c r="B36" s="343">
        <f>'Monthly trend by make 2021'!L36</f>
        <v>6338</v>
      </c>
      <c r="C36" s="297">
        <f t="shared" si="0"/>
        <v>6.0663488964183845</v>
      </c>
      <c r="D36" s="298">
        <f>'Monthly trend by make 2020'!L36</f>
        <v>6189</v>
      </c>
      <c r="E36" s="297">
        <f t="shared" si="1"/>
        <v>4.4649813868929096</v>
      </c>
      <c r="F36" s="299">
        <f t="shared" si="8"/>
        <v>2.4074971724026497</v>
      </c>
      <c r="G36" s="343">
        <f>'Monthly trend by make 2021'!N36</f>
        <v>57039</v>
      </c>
      <c r="H36" s="297">
        <f t="shared" si="3"/>
        <v>4.1598901956437073</v>
      </c>
      <c r="I36" s="298">
        <f>'Monthly trend by make 2020'!AF36</f>
        <v>49845</v>
      </c>
      <c r="J36" s="297">
        <f t="shared" si="4"/>
        <v>3.9492574492764643</v>
      </c>
      <c r="K36" s="299">
        <f t="shared" si="9"/>
        <v>14.432741498645802</v>
      </c>
    </row>
    <row r="37" spans="1:11">
      <c r="A37" s="358" t="s">
        <v>126</v>
      </c>
      <c r="B37" s="341">
        <f>'Monthly trend by make 2021'!L37</f>
        <v>6887</v>
      </c>
      <c r="C37" s="332">
        <f t="shared" si="0"/>
        <v>6.591818373246042</v>
      </c>
      <c r="D37" s="331">
        <f>'Monthly trend by make 2020'!L37</f>
        <v>8082</v>
      </c>
      <c r="E37" s="332">
        <f t="shared" si="1"/>
        <v>5.8306640117738722</v>
      </c>
      <c r="F37" s="333">
        <f t="shared" ref="F37:F43" si="10">(B37-D37)/D37*100</f>
        <v>-14.785944073249196</v>
      </c>
      <c r="G37" s="341">
        <f>'Monthly trend by make 2021'!N37</f>
        <v>83176</v>
      </c>
      <c r="H37" s="332">
        <f t="shared" si="3"/>
        <v>6.0660780678634101</v>
      </c>
      <c r="I37" s="331">
        <f>'Monthly trend by make 2020'!AF37</f>
        <v>66808</v>
      </c>
      <c r="J37" s="332">
        <f t="shared" si="4"/>
        <v>5.2932489050308371</v>
      </c>
      <c r="K37" s="333">
        <f t="shared" ref="K37:K43" si="11">(G37-I37)/I37*100</f>
        <v>24.500059873069095</v>
      </c>
    </row>
    <row r="38" spans="1:11">
      <c r="A38" s="359" t="s">
        <v>167</v>
      </c>
      <c r="B38" s="342">
        <f>'Monthly trend by make 2021'!L38</f>
        <v>6437</v>
      </c>
      <c r="C38" s="294">
        <f t="shared" si="0"/>
        <v>6.1611056873217329</v>
      </c>
      <c r="D38" s="295">
        <f>'Monthly trend by make 2020'!L38</f>
        <v>7723</v>
      </c>
      <c r="E38" s="294">
        <f t="shared" si="1"/>
        <v>5.5716676766802298</v>
      </c>
      <c r="F38" s="296">
        <f t="shared" si="10"/>
        <v>-16.651560274504725</v>
      </c>
      <c r="G38" s="342">
        <f>'Monthly trend by make 2021'!N38</f>
        <v>78812</v>
      </c>
      <c r="H38" s="294">
        <f t="shared" si="3"/>
        <v>5.7478087992263518</v>
      </c>
      <c r="I38" s="295">
        <f>'Monthly trend by make 2020'!AF38</f>
        <v>63117</v>
      </c>
      <c r="J38" s="294">
        <f t="shared" si="4"/>
        <v>5.0008081537964211</v>
      </c>
      <c r="K38" s="296">
        <f t="shared" si="11"/>
        <v>24.866517736901312</v>
      </c>
    </row>
    <row r="39" spans="1:11">
      <c r="A39" s="360" t="s">
        <v>119</v>
      </c>
      <c r="B39" s="343">
        <f>'Monthly trend by make 2021'!L39</f>
        <v>450</v>
      </c>
      <c r="C39" s="297">
        <f t="shared" si="0"/>
        <v>0.43071268592430939</v>
      </c>
      <c r="D39" s="298">
        <f>'Monthly trend by make 2020'!L39</f>
        <v>359</v>
      </c>
      <c r="E39" s="297">
        <f t="shared" si="1"/>
        <v>0.25899633509364267</v>
      </c>
      <c r="F39" s="299">
        <f t="shared" si="10"/>
        <v>25.348189415041784</v>
      </c>
      <c r="G39" s="343">
        <f>'Monthly trend by make 2021'!N39</f>
        <v>4364</v>
      </c>
      <c r="H39" s="297">
        <f t="shared" si="3"/>
        <v>0.31826926863705779</v>
      </c>
      <c r="I39" s="298">
        <f>'Monthly trend by make 2020'!AF39</f>
        <v>3691</v>
      </c>
      <c r="J39" s="297">
        <f t="shared" si="4"/>
        <v>0.29244075123441532</v>
      </c>
      <c r="K39" s="299">
        <f t="shared" si="11"/>
        <v>18.233541045787049</v>
      </c>
    </row>
    <row r="40" spans="1:11">
      <c r="A40" s="358" t="s">
        <v>45</v>
      </c>
      <c r="B40" s="341">
        <f>'Monthly trend by make 2021'!L40</f>
        <v>4832</v>
      </c>
      <c r="C40" s="332">
        <f t="shared" si="0"/>
        <v>4.6248971075250296</v>
      </c>
      <c r="D40" s="331">
        <f>'Monthly trend by make 2020'!L40</f>
        <v>8322</v>
      </c>
      <c r="E40" s="332">
        <f t="shared" si="1"/>
        <v>6.0038091940091771</v>
      </c>
      <c r="F40" s="333">
        <f t="shared" si="10"/>
        <v>-41.937034366738764</v>
      </c>
      <c r="G40" s="341">
        <f>'Monthly trend by make 2021'!N40</f>
        <v>77271</v>
      </c>
      <c r="H40" s="332">
        <f t="shared" si="3"/>
        <v>5.6354226986375098</v>
      </c>
      <c r="I40" s="331">
        <f>'Monthly trend by make 2020'!AF40</f>
        <v>82807</v>
      </c>
      <c r="J40" s="332">
        <f t="shared" si="4"/>
        <v>6.56086190394696</v>
      </c>
      <c r="K40" s="333">
        <f t="shared" si="11"/>
        <v>-6.6854251452171916</v>
      </c>
    </row>
    <row r="41" spans="1:11">
      <c r="A41" s="358" t="s">
        <v>166</v>
      </c>
      <c r="B41" s="341">
        <f>'Monthly trend by make 2021'!L41</f>
        <v>7714</v>
      </c>
      <c r="C41" s="332">
        <f t="shared" si="0"/>
        <v>7.3833725760447182</v>
      </c>
      <c r="D41" s="331">
        <f>'Monthly trend by make 2020'!L41</f>
        <v>5474</v>
      </c>
      <c r="E41" s="332">
        <f t="shared" si="1"/>
        <v>3.9491530314835654</v>
      </c>
      <c r="F41" s="333">
        <f t="shared" si="10"/>
        <v>40.92071611253197</v>
      </c>
      <c r="G41" s="341">
        <f>'Monthly trend by make 2021'!N41</f>
        <v>84433</v>
      </c>
      <c r="H41" s="332">
        <f t="shared" si="3"/>
        <v>6.1577518695766962</v>
      </c>
      <c r="I41" s="331">
        <f>'Monthly trend by make 2020'!AF41</f>
        <v>65228</v>
      </c>
      <c r="J41" s="332">
        <f t="shared" si="4"/>
        <v>5.1680642973498889</v>
      </c>
      <c r="K41" s="333">
        <f t="shared" si="11"/>
        <v>29.442877291960507</v>
      </c>
    </row>
    <row r="42" spans="1:11">
      <c r="A42" s="359" t="s">
        <v>47</v>
      </c>
      <c r="B42" s="342">
        <f>'Monthly trend by make 2021'!L42</f>
        <v>3842</v>
      </c>
      <c r="C42" s="294">
        <f t="shared" si="0"/>
        <v>3.6773291984915484</v>
      </c>
      <c r="D42" s="295">
        <f>'Monthly trend by make 2020'!L42</f>
        <v>2666</v>
      </c>
      <c r="E42" s="294">
        <f t="shared" si="1"/>
        <v>1.9233543993305051</v>
      </c>
      <c r="F42" s="296">
        <f t="shared" si="10"/>
        <v>44.111027756939237</v>
      </c>
      <c r="G42" s="342">
        <f>'Monthly trend by make 2021'!N42</f>
        <v>42625</v>
      </c>
      <c r="H42" s="294">
        <f t="shared" si="3"/>
        <v>3.1086680970794198</v>
      </c>
      <c r="I42" s="295">
        <f>'Monthly trend by make 2020'!AF42</f>
        <v>31689</v>
      </c>
      <c r="J42" s="294">
        <f t="shared" si="4"/>
        <v>2.510743691646542</v>
      </c>
      <c r="K42" s="296">
        <f t="shared" si="11"/>
        <v>34.51039792988103</v>
      </c>
    </row>
    <row r="43" spans="1:11">
      <c r="A43" s="360" t="s">
        <v>48</v>
      </c>
      <c r="B43" s="343">
        <f>'Monthly trend by make 2021'!L43</f>
        <v>3872</v>
      </c>
      <c r="C43" s="297">
        <f t="shared" si="0"/>
        <v>3.7060433775531689</v>
      </c>
      <c r="D43" s="298">
        <f>'Monthly trend by make 2020'!L43</f>
        <v>2808</v>
      </c>
      <c r="E43" s="297">
        <f t="shared" si="1"/>
        <v>2.0257986321530601</v>
      </c>
      <c r="F43" s="299">
        <f t="shared" si="10"/>
        <v>37.89173789173789</v>
      </c>
      <c r="G43" s="343">
        <f>'Monthly trend by make 2021'!N43</f>
        <v>41808</v>
      </c>
      <c r="H43" s="297">
        <f t="shared" si="3"/>
        <v>3.0490837724972759</v>
      </c>
      <c r="I43" s="298">
        <f>'Monthly trend by make 2020'!AF43</f>
        <v>33539</v>
      </c>
      <c r="J43" s="297">
        <f t="shared" si="4"/>
        <v>2.6573206057033474</v>
      </c>
      <c r="K43" s="299">
        <f t="shared" si="11"/>
        <v>24.654879394138167</v>
      </c>
    </row>
    <row r="44" spans="1:11">
      <c r="A44" s="358" t="s">
        <v>127</v>
      </c>
      <c r="B44" s="341">
        <f>'Monthly trend by make 2021'!L44</f>
        <v>5162</v>
      </c>
      <c r="C44" s="332">
        <f t="shared" si="0"/>
        <v>4.9407530772028565</v>
      </c>
      <c r="D44" s="331">
        <f>'Monthly trend by make 2020'!L44</f>
        <v>6949</v>
      </c>
      <c r="E44" s="332">
        <f t="shared" si="1"/>
        <v>5.0132744639713733</v>
      </c>
      <c r="F44" s="333">
        <f t="shared" si="8"/>
        <v>-25.715930349690602</v>
      </c>
      <c r="G44" s="341">
        <f>'Monthly trend by make 2021'!N44</f>
        <v>64624</v>
      </c>
      <c r="H44" s="332">
        <f t="shared" si="3"/>
        <v>4.7130690230066969</v>
      </c>
      <c r="I44" s="331">
        <f>'Monthly trend by make 2020'!AF44</f>
        <v>57881</v>
      </c>
      <c r="J44" s="332">
        <f t="shared" si="4"/>
        <v>4.5859558716334847</v>
      </c>
      <c r="K44" s="333">
        <f t="shared" si="9"/>
        <v>11.649764171317011</v>
      </c>
    </row>
    <row r="45" spans="1:11">
      <c r="A45" s="359" t="s">
        <v>43</v>
      </c>
      <c r="B45" s="342">
        <f>'Monthly trend by make 2021'!L45</f>
        <v>3519</v>
      </c>
      <c r="C45" s="294">
        <f t="shared" si="0"/>
        <v>3.3681732039280994</v>
      </c>
      <c r="D45" s="295">
        <f>'Monthly trend by make 2020'!L45</f>
        <v>4893</v>
      </c>
      <c r="E45" s="294">
        <f t="shared" si="1"/>
        <v>3.5299974028222665</v>
      </c>
      <c r="F45" s="296">
        <f t="shared" si="8"/>
        <v>-28.080931943592883</v>
      </c>
      <c r="G45" s="342">
        <f>'Monthly trend by make 2021'!N45</f>
        <v>48138</v>
      </c>
      <c r="H45" s="294">
        <f t="shared" si="3"/>
        <v>3.5107346594066655</v>
      </c>
      <c r="I45" s="295">
        <f>'Monthly trend by make 2020'!AF45</f>
        <v>42488</v>
      </c>
      <c r="J45" s="294">
        <f t="shared" si="4"/>
        <v>3.3663567159165098</v>
      </c>
      <c r="K45" s="296">
        <f t="shared" si="9"/>
        <v>13.297872340425531</v>
      </c>
    </row>
    <row r="46" spans="1:11">
      <c r="A46" s="360" t="s">
        <v>95</v>
      </c>
      <c r="B46" s="343">
        <f>'Monthly trend by make 2021'!L46</f>
        <v>1643</v>
      </c>
      <c r="C46" s="297">
        <f t="shared" si="0"/>
        <v>1.5725798732747562</v>
      </c>
      <c r="D46" s="298">
        <f>'Monthly trend by make 2020'!L46</f>
        <v>2056</v>
      </c>
      <c r="E46" s="297">
        <f t="shared" si="1"/>
        <v>1.4832770611491068</v>
      </c>
      <c r="F46" s="299">
        <f t="shared" si="8"/>
        <v>-20.087548638132297</v>
      </c>
      <c r="G46" s="343">
        <f>'Monthly trend by make 2021'!N46</f>
        <v>16486</v>
      </c>
      <c r="H46" s="297">
        <f t="shared" si="3"/>
        <v>1.2023343636000308</v>
      </c>
      <c r="I46" s="298">
        <f>'Monthly trend by make 2020'!AF46</f>
        <v>15393</v>
      </c>
      <c r="J46" s="297">
        <f t="shared" si="4"/>
        <v>1.2195991557169752</v>
      </c>
      <c r="K46" s="299">
        <f t="shared" si="9"/>
        <v>7.1006301565646721</v>
      </c>
    </row>
    <row r="47" spans="1:11">
      <c r="A47" s="358" t="s">
        <v>169</v>
      </c>
      <c r="B47" s="341">
        <f>'Monthly trend by make 2021'!L47</f>
        <v>3856</v>
      </c>
      <c r="C47" s="332">
        <f t="shared" si="0"/>
        <v>3.6907291487203051</v>
      </c>
      <c r="D47" s="331">
        <f>'Monthly trend by make 2020'!L47</f>
        <v>4985</v>
      </c>
      <c r="E47" s="332">
        <f t="shared" si="1"/>
        <v>3.5963697226791331</v>
      </c>
      <c r="F47" s="333">
        <f t="shared" si="8"/>
        <v>-22.647943831494484</v>
      </c>
      <c r="G47" s="341">
        <f>'Monthly trend by make 2021'!N47</f>
        <v>50971</v>
      </c>
      <c r="H47" s="332">
        <f t="shared" si="3"/>
        <v>3.7173471337533166</v>
      </c>
      <c r="I47" s="331">
        <f>'Monthly trend by make 2020'!AF47</f>
        <v>46821</v>
      </c>
      <c r="J47" s="332">
        <f t="shared" si="4"/>
        <v>3.7096636178668541</v>
      </c>
      <c r="K47" s="333">
        <f t="shared" si="9"/>
        <v>8.8635441361782092</v>
      </c>
    </row>
    <row r="48" spans="1:11">
      <c r="A48" s="359" t="s">
        <v>51</v>
      </c>
      <c r="B48" s="342">
        <f>'Monthly trend by make 2021'!L48</f>
        <v>3232</v>
      </c>
      <c r="C48" s="294">
        <f t="shared" si="0"/>
        <v>3.0934742242385957</v>
      </c>
      <c r="D48" s="295">
        <f>'Monthly trend by make 2020'!L48</f>
        <v>4257</v>
      </c>
      <c r="E48" s="294">
        <f t="shared" si="1"/>
        <v>3.07116266989871</v>
      </c>
      <c r="F48" s="296">
        <f t="shared" si="8"/>
        <v>-24.077989194268266</v>
      </c>
      <c r="G48" s="342">
        <f>'Monthly trend by make 2021'!N48</f>
        <v>44569</v>
      </c>
      <c r="H48" s="294">
        <f t="shared" si="3"/>
        <v>3.2504452414951945</v>
      </c>
      <c r="I48" s="295">
        <f>'Monthly trend by make 2020'!AF48</f>
        <v>42774</v>
      </c>
      <c r="J48" s="294">
        <f t="shared" si="4"/>
        <v>3.389016714522048</v>
      </c>
      <c r="K48" s="296">
        <f t="shared" si="9"/>
        <v>4.1964744938514054</v>
      </c>
    </row>
    <row r="49" spans="1:11">
      <c r="A49" s="360" t="s">
        <v>59</v>
      </c>
      <c r="B49" s="343">
        <f>'Monthly trend by make 2021'!L49</f>
        <v>624</v>
      </c>
      <c r="C49" s="297">
        <f t="shared" si="0"/>
        <v>0.59725492448170914</v>
      </c>
      <c r="D49" s="298">
        <f>'Monthly trend by make 2020'!L49</f>
        <v>728</v>
      </c>
      <c r="E49" s="297">
        <f t="shared" si="1"/>
        <v>0.52520705278042301</v>
      </c>
      <c r="F49" s="299">
        <f t="shared" si="8"/>
        <v>-14.285714285714285</v>
      </c>
      <c r="G49" s="343">
        <f>'Monthly trend by make 2021'!N49</f>
        <v>6402</v>
      </c>
      <c r="H49" s="297">
        <f t="shared" si="3"/>
        <v>0.46690189225812195</v>
      </c>
      <c r="I49" s="298">
        <f>'Monthly trend by make 2020'!AF49</f>
        <v>4047</v>
      </c>
      <c r="J49" s="297">
        <f t="shared" si="4"/>
        <v>0.32064690334480594</v>
      </c>
      <c r="K49" s="299">
        <f t="shared" si="9"/>
        <v>58.191252779836923</v>
      </c>
    </row>
    <row r="50" spans="1:11">
      <c r="A50" s="358" t="s">
        <v>60</v>
      </c>
      <c r="B50" s="341">
        <f>'Monthly trend by make 2021'!L50</f>
        <v>2497</v>
      </c>
      <c r="C50" s="332">
        <f t="shared" si="0"/>
        <v>2.3899768372288901</v>
      </c>
      <c r="D50" s="331">
        <f>'Monthly trend by make 2020'!L50</f>
        <v>3688</v>
      </c>
      <c r="E50" s="332">
        <f t="shared" si="1"/>
        <v>2.6606643003491763</v>
      </c>
      <c r="F50" s="333">
        <f t="shared" si="8"/>
        <v>-32.293926247288503</v>
      </c>
      <c r="G50" s="341">
        <f>'Monthly trend by make 2021'!N50</f>
        <v>37833</v>
      </c>
      <c r="H50" s="332">
        <f t="shared" si="3"/>
        <v>2.759184518869342</v>
      </c>
      <c r="I50" s="331">
        <f>'Monthly trend by make 2020'!AF50</f>
        <v>31077</v>
      </c>
      <c r="J50" s="332">
        <f t="shared" si="4"/>
        <v>2.4622544638612638</v>
      </c>
      <c r="K50" s="333">
        <f t="shared" si="9"/>
        <v>21.739550149628343</v>
      </c>
    </row>
    <row r="51" spans="1:11">
      <c r="A51" s="358" t="s">
        <v>53</v>
      </c>
      <c r="B51" s="341">
        <f>'Monthly trend by make 2021'!L51</f>
        <v>2350</v>
      </c>
      <c r="C51" s="332">
        <f t="shared" si="0"/>
        <v>2.2492773598269493</v>
      </c>
      <c r="D51" s="331">
        <f>'Monthly trend by make 2020'!L51</f>
        <v>2975</v>
      </c>
      <c r="E51" s="332">
        <f t="shared" si="1"/>
        <v>2.1462788214584596</v>
      </c>
      <c r="F51" s="333">
        <f t="shared" si="8"/>
        <v>-21.008403361344538</v>
      </c>
      <c r="G51" s="341">
        <f>'Monthly trend by make 2021'!N51</f>
        <v>25545</v>
      </c>
      <c r="H51" s="332">
        <f t="shared" si="3"/>
        <v>1.8630129393523469</v>
      </c>
      <c r="I51" s="331">
        <f>'Monthly trend by make 2020'!AF51</f>
        <v>25875</v>
      </c>
      <c r="J51" s="332">
        <f t="shared" si="4"/>
        <v>2.050096027686398</v>
      </c>
      <c r="K51" s="333">
        <f t="shared" si="9"/>
        <v>-1.2753623188405796</v>
      </c>
    </row>
    <row r="52" spans="1:11">
      <c r="A52" s="358" t="s">
        <v>63</v>
      </c>
      <c r="B52" s="341">
        <f>'Monthly trend by make 2021'!L52</f>
        <v>1420</v>
      </c>
      <c r="C52" s="332">
        <f t="shared" si="0"/>
        <v>1.3591378089167097</v>
      </c>
      <c r="D52" s="331">
        <f>'Monthly trend by make 2020'!L52</f>
        <v>1517</v>
      </c>
      <c r="E52" s="332">
        <f t="shared" si="1"/>
        <v>1.094421839378986</v>
      </c>
      <c r="F52" s="333">
        <f t="shared" si="8"/>
        <v>-6.3941990771259061</v>
      </c>
      <c r="G52" s="341">
        <f>'Monthly trend by make 2021'!N52</f>
        <v>17942</v>
      </c>
      <c r="H52" s="332">
        <f t="shared" si="3"/>
        <v>1.3085213606521748</v>
      </c>
      <c r="I52" s="331">
        <f>'Monthly trend by make 2020'!AF52</f>
        <v>15412</v>
      </c>
      <c r="J52" s="332">
        <f t="shared" si="4"/>
        <v>1.2211045402397207</v>
      </c>
      <c r="K52" s="333">
        <f t="shared" si="9"/>
        <v>16.415779911757074</v>
      </c>
    </row>
    <row r="53" spans="1:11">
      <c r="A53" s="358" t="s">
        <v>168</v>
      </c>
      <c r="B53" s="341">
        <f>'Monthly trend by make 2021'!L53</f>
        <v>802</v>
      </c>
      <c r="C53" s="332">
        <f t="shared" si="0"/>
        <v>0.76762572024732478</v>
      </c>
      <c r="D53" s="331">
        <f>'Monthly trend by make 2020'!L53</f>
        <v>1253</v>
      </c>
      <c r="E53" s="332">
        <f t="shared" si="1"/>
        <v>0.9039621389201512</v>
      </c>
      <c r="F53" s="333">
        <f t="shared" si="8"/>
        <v>-35.993615323224262</v>
      </c>
      <c r="G53" s="341">
        <f>'Monthly trend by make 2021'!N53</f>
        <v>15146</v>
      </c>
      <c r="H53" s="332">
        <f t="shared" si="3"/>
        <v>1.1046073196097337</v>
      </c>
      <c r="I53" s="331">
        <f>'Monthly trend by make 2020'!AF53</f>
        <v>13950</v>
      </c>
      <c r="J53" s="332">
        <f t="shared" si="4"/>
        <v>1.105269162752667</v>
      </c>
      <c r="K53" s="333">
        <f t="shared" si="9"/>
        <v>8.5734767025089607</v>
      </c>
    </row>
    <row r="54" spans="1:11">
      <c r="A54" s="359" t="s">
        <v>49</v>
      </c>
      <c r="B54" s="342">
        <f>'Monthly trend by make 2021'!L54</f>
        <v>583</v>
      </c>
      <c r="C54" s="294">
        <f t="shared" si="0"/>
        <v>0.55801221309749416</v>
      </c>
      <c r="D54" s="295">
        <f>'Monthly trend by make 2020'!L54</f>
        <v>871</v>
      </c>
      <c r="E54" s="294">
        <f t="shared" si="1"/>
        <v>0.62837272386229182</v>
      </c>
      <c r="F54" s="296">
        <f>(B54-D54)/D54*100</f>
        <v>-33.065442020665905</v>
      </c>
      <c r="G54" s="342">
        <f>'Monthly trend by make 2021'!N54</f>
        <v>11269</v>
      </c>
      <c r="H54" s="294">
        <f t="shared" si="3"/>
        <v>0.82185526770646289</v>
      </c>
      <c r="I54" s="295">
        <f>'Monthly trend by make 2020'!AF54</f>
        <v>10647</v>
      </c>
      <c r="J54" s="294">
        <f t="shared" si="4"/>
        <v>0.84356994808800312</v>
      </c>
      <c r="K54" s="296">
        <f>(G54-I54)/I54*100</f>
        <v>5.8420212266366116</v>
      </c>
    </row>
    <row r="55" spans="1:11">
      <c r="A55" s="360" t="s">
        <v>94</v>
      </c>
      <c r="B55" s="343">
        <f>'Monthly trend by make 2021'!L55</f>
        <v>219</v>
      </c>
      <c r="C55" s="297">
        <f t="shared" si="0"/>
        <v>0.20961350714983057</v>
      </c>
      <c r="D55" s="298">
        <f>'Monthly trend by make 2020'!L55</f>
        <v>382</v>
      </c>
      <c r="E55" s="297">
        <f t="shared" si="1"/>
        <v>0.27558941505785933</v>
      </c>
      <c r="F55" s="299">
        <f>(B55-D55)/D55*100</f>
        <v>-42.670157068062828</v>
      </c>
      <c r="G55" s="343">
        <f>'Monthly trend by make 2021'!N55</f>
        <v>3877</v>
      </c>
      <c r="H55" s="297">
        <f t="shared" si="3"/>
        <v>0.28275205190327068</v>
      </c>
      <c r="I55" s="298">
        <f>'Monthly trend by make 2020'!AF55</f>
        <v>3303</v>
      </c>
      <c r="J55" s="297">
        <f t="shared" si="4"/>
        <v>0.26169921466466367</v>
      </c>
      <c r="K55" s="299">
        <f>(G55-I55)/I55*100</f>
        <v>17.378141083863156</v>
      </c>
    </row>
    <row r="56" spans="1:11">
      <c r="A56" s="361" t="s">
        <v>50</v>
      </c>
      <c r="B56" s="341">
        <f>'Monthly trend by make 2021'!L56</f>
        <v>873</v>
      </c>
      <c r="C56" s="332">
        <f t="shared" si="0"/>
        <v>0.83558261069316031</v>
      </c>
      <c r="D56" s="331">
        <f>'Monthly trend by make 2020'!L56</f>
        <v>893</v>
      </c>
      <c r="E56" s="332">
        <f t="shared" si="1"/>
        <v>0.64424436556719478</v>
      </c>
      <c r="F56" s="333">
        <f t="shared" si="8"/>
        <v>-2.2396416573348263</v>
      </c>
      <c r="G56" s="341">
        <f>'Monthly trend by make 2021'!N56</f>
        <v>11858</v>
      </c>
      <c r="H56" s="332">
        <f t="shared" si="3"/>
        <v>0.86481140868428763</v>
      </c>
      <c r="I56" s="331">
        <f>'Monthly trend by make 2020'!AF56</f>
        <v>9490</v>
      </c>
      <c r="J56" s="332">
        <f t="shared" si="4"/>
        <v>0.75189995372923357</v>
      </c>
      <c r="K56" s="333">
        <f t="shared" si="9"/>
        <v>24.952581664910429</v>
      </c>
    </row>
    <row r="57" spans="1:11">
      <c r="A57" s="358" t="s">
        <v>170</v>
      </c>
      <c r="B57" s="341">
        <f>'Monthly trend by make 2021'!L57</f>
        <v>1121</v>
      </c>
      <c r="C57" s="332">
        <f t="shared" si="0"/>
        <v>1.0729531576025575</v>
      </c>
      <c r="D57" s="331">
        <f>'Monthly trend by make 2020'!L57</f>
        <v>428</v>
      </c>
      <c r="E57" s="332">
        <f t="shared" si="1"/>
        <v>0.30877557498629266</v>
      </c>
      <c r="F57" s="333">
        <f>(B57-D57)/D57*100</f>
        <v>161.9158878504673</v>
      </c>
      <c r="G57" s="341">
        <f>'Monthly trend by make 2021'!N57</f>
        <v>7533</v>
      </c>
      <c r="H57" s="332">
        <f t="shared" si="3"/>
        <v>0.54938643461112657</v>
      </c>
      <c r="I57" s="331">
        <f>'Monthly trend by make 2020'!AF57</f>
        <v>3137</v>
      </c>
      <c r="J57" s="332">
        <f t="shared" si="4"/>
        <v>0.24854690778172875</v>
      </c>
      <c r="K57" s="333">
        <f>(G57-I57)/I57*100</f>
        <v>140.1338858782276</v>
      </c>
    </row>
    <row r="58" spans="1:11">
      <c r="A58" s="361" t="s">
        <v>46</v>
      </c>
      <c r="B58" s="341">
        <f>'Monthly trend by make 2021'!L58</f>
        <v>538</v>
      </c>
      <c r="C58" s="332">
        <f t="shared" si="0"/>
        <v>0.51494094450506323</v>
      </c>
      <c r="D58" s="331">
        <f>'Monthly trend by make 2020'!L58</f>
        <v>587</v>
      </c>
      <c r="E58" s="332">
        <f t="shared" si="1"/>
        <v>0.42348425821718177</v>
      </c>
      <c r="F58" s="333">
        <f>(B58-D58)/D58*100</f>
        <v>-8.3475298126064725</v>
      </c>
      <c r="G58" s="341">
        <f>'Monthly trend by make 2021'!N58</f>
        <v>6080</v>
      </c>
      <c r="H58" s="332">
        <f t="shared" si="3"/>
        <v>0.44341822944851317</v>
      </c>
      <c r="I58" s="331">
        <f>'Monthly trend by make 2020'!AF58</f>
        <v>6343</v>
      </c>
      <c r="J58" s="332">
        <f t="shared" si="4"/>
        <v>0.50256073830395454</v>
      </c>
      <c r="K58" s="333">
        <f>(G58-I58)/I58*100</f>
        <v>-4.1463030111934422</v>
      </c>
    </row>
    <row r="59" spans="1:11">
      <c r="A59" s="361" t="s">
        <v>171</v>
      </c>
      <c r="B59" s="341">
        <f>'Monthly trend by make 2021'!L59</f>
        <v>438</v>
      </c>
      <c r="C59" s="332">
        <f t="shared" si="0"/>
        <v>0.41922701429966114</v>
      </c>
      <c r="D59" s="331">
        <f>'Monthly trend by make 2020'!L59</f>
        <v>263</v>
      </c>
      <c r="E59" s="332">
        <f t="shared" si="1"/>
        <v>0.18973826219952097</v>
      </c>
      <c r="F59" s="333">
        <f>(B59-D59)/D59*100</f>
        <v>66.539923954372625</v>
      </c>
      <c r="G59" s="341">
        <f>'Monthly trend by make 2021'!N59</f>
        <v>5411</v>
      </c>
      <c r="H59" s="332">
        <f t="shared" si="3"/>
        <v>0.394627638083208</v>
      </c>
      <c r="I59" s="331">
        <f>'Monthly trend by make 2020'!AF59</f>
        <v>2881</v>
      </c>
      <c r="J59" s="332">
        <f t="shared" si="4"/>
        <v>0.22826383210684109</v>
      </c>
      <c r="K59" s="333">
        <f>(G59-I59)/I59*100</f>
        <v>87.816730301978481</v>
      </c>
    </row>
    <row r="60" spans="1:11">
      <c r="A60" s="361" t="s">
        <v>52</v>
      </c>
      <c r="B60" s="341">
        <f>'Monthly trend by make 2021'!L60</f>
        <v>213</v>
      </c>
      <c r="C60" s="332">
        <f t="shared" si="0"/>
        <v>0.20387067133750647</v>
      </c>
      <c r="D60" s="331">
        <f>'Monthly trend by make 2020'!L60</f>
        <v>217</v>
      </c>
      <c r="E60" s="332">
        <f t="shared" si="1"/>
        <v>0.15655210227108765</v>
      </c>
      <c r="F60" s="333">
        <f t="shared" si="8"/>
        <v>-1.8433179723502304</v>
      </c>
      <c r="G60" s="341">
        <f>'Monthly trend by make 2021'!N60</f>
        <v>3771</v>
      </c>
      <c r="H60" s="332">
        <f t="shared" si="3"/>
        <v>0.27502140513985907</v>
      </c>
      <c r="I60" s="331">
        <f>'Monthly trend by make 2020'!AF60</f>
        <v>3822</v>
      </c>
      <c r="J60" s="332">
        <f t="shared" si="4"/>
        <v>0.30281998136492422</v>
      </c>
      <c r="K60" s="333">
        <f t="shared" si="9"/>
        <v>-1.3343799058084773</v>
      </c>
    </row>
    <row r="61" spans="1:11">
      <c r="A61" s="361" t="s">
        <v>109</v>
      </c>
      <c r="B61" s="341">
        <f>'Monthly trend by make 2021'!L61</f>
        <v>222</v>
      </c>
      <c r="C61" s="332">
        <f t="shared" si="0"/>
        <v>0.21248492505599265</v>
      </c>
      <c r="D61" s="331">
        <f>'Monthly trend by make 2020'!L61</f>
        <v>207</v>
      </c>
      <c r="E61" s="332">
        <f t="shared" si="1"/>
        <v>0.14933771967794995</v>
      </c>
      <c r="F61" s="333">
        <f t="shared" si="8"/>
        <v>7.2463768115942031</v>
      </c>
      <c r="G61" s="341">
        <f>'Monthly trend by make 2021'!N61</f>
        <v>2153</v>
      </c>
      <c r="H61" s="332">
        <f t="shared" si="3"/>
        <v>0.15701964605306726</v>
      </c>
      <c r="I61" s="331">
        <f>'Monthly trend by make 2020'!AF61</f>
        <v>1879</v>
      </c>
      <c r="J61" s="332">
        <f t="shared" si="4"/>
        <v>0.14887460622310117</v>
      </c>
      <c r="K61" s="333">
        <f t="shared" si="9"/>
        <v>14.582224587546566</v>
      </c>
    </row>
    <row r="62" spans="1:11">
      <c r="A62" s="361" t="s">
        <v>172</v>
      </c>
      <c r="B62" s="341">
        <f>'Monthly trend by make 2021'!L62</f>
        <v>43</v>
      </c>
      <c r="C62" s="332">
        <f t="shared" si="0"/>
        <v>4.1156989988322901E-2</v>
      </c>
      <c r="D62" s="331">
        <f>'Monthly trend by make 2020'!L62</f>
        <v>41</v>
      </c>
      <c r="E62" s="332">
        <f t="shared" si="1"/>
        <v>2.9578968631864485E-2</v>
      </c>
      <c r="F62" s="371">
        <f t="shared" si="8"/>
        <v>4.8780487804878048</v>
      </c>
      <c r="G62" s="341">
        <f>'Monthly trend by make 2021'!N62</f>
        <v>569</v>
      </c>
      <c r="H62" s="332">
        <f t="shared" si="3"/>
        <v>4.1497528380954607E-2</v>
      </c>
      <c r="I62" s="331">
        <f>'Monthly trend by make 2020'!AF62</f>
        <v>489</v>
      </c>
      <c r="J62" s="332">
        <f t="shared" si="4"/>
        <v>3.8743843769609612E-2</v>
      </c>
      <c r="K62" s="333">
        <f t="shared" si="9"/>
        <v>16.359918200408998</v>
      </c>
    </row>
    <row r="63" spans="1:11" ht="13.8" thickBot="1">
      <c r="A63" s="362" t="s">
        <v>104</v>
      </c>
      <c r="B63" s="344">
        <f>'Monthly trend by make 2021'!L63</f>
        <v>1327</v>
      </c>
      <c r="C63" s="345">
        <f t="shared" si="0"/>
        <v>1.2701238538256858</v>
      </c>
      <c r="D63" s="346">
        <f>'Monthly trend by make 2020'!L63</f>
        <v>240</v>
      </c>
      <c r="E63" s="345">
        <f t="shared" si="1"/>
        <v>0.17314518223530431</v>
      </c>
      <c r="F63" s="347">
        <f t="shared" si="8"/>
        <v>452.91666666666669</v>
      </c>
      <c r="G63" s="344">
        <f>'Monthly trend by make 2021'!N63</f>
        <v>9933</v>
      </c>
      <c r="H63" s="345">
        <f t="shared" si="3"/>
        <v>0.72441994623553962</v>
      </c>
      <c r="I63" s="346">
        <f>'Monthly trend by make 2020'!AF63</f>
        <v>3008</v>
      </c>
      <c r="J63" s="345">
        <f t="shared" si="4"/>
        <v>0.2383261391799299</v>
      </c>
      <c r="K63" s="347">
        <f t="shared" si="9"/>
        <v>230.219414893617</v>
      </c>
    </row>
    <row r="64" spans="1:11" ht="13.8" thickBot="1">
      <c r="A64" s="117"/>
      <c r="B64" s="354"/>
      <c r="C64" s="355"/>
      <c r="D64" s="354"/>
      <c r="E64" s="355"/>
      <c r="F64" s="356"/>
      <c r="G64" s="354"/>
      <c r="H64" s="355"/>
      <c r="I64" s="354"/>
      <c r="J64" s="355"/>
      <c r="K64" s="356"/>
    </row>
    <row r="65" spans="1:11" ht="13.8" thickBot="1">
      <c r="A65" s="363" t="s">
        <v>64</v>
      </c>
      <c r="B65" s="349">
        <f>B17+B27+B34+B44+B41+B47+B37+B53+B40+B50+B56+B51+B52+B60+B58+B61+B59+B57+B62+B63</f>
        <v>104478</v>
      </c>
      <c r="C65" s="350">
        <f>B65/B$65*100</f>
        <v>100</v>
      </c>
      <c r="D65" s="334">
        <f>D17+D27+D34+D44+D41+D47+D37+D53+D40+D50+D56+D51+D52+D60+D58+D61+D59+D57+D62+D63</f>
        <v>138612</v>
      </c>
      <c r="E65" s="335">
        <f>D65/D$65*100</f>
        <v>100</v>
      </c>
      <c r="F65" s="336">
        <f t="shared" ref="F65" si="12">(B65-D65)/D65*100</f>
        <v>-24.625573543416156</v>
      </c>
      <c r="G65" s="349">
        <f>G17+G27+G34+G44+G41+G47+G37+G53+G40+G50+G56+G51+G52+G60+G58+G61+G59+G57+G62+G63</f>
        <v>1371166</v>
      </c>
      <c r="H65" s="350">
        <f>G65/G$65*100</f>
        <v>100</v>
      </c>
      <c r="I65" s="334">
        <f>I17+I27+I34+I44+I41+I47+I37+I53+I40+I50+I56+I51+I52+I60+I58+I61+I59+I57+I62+I63</f>
        <v>1262136</v>
      </c>
      <c r="J65" s="335">
        <f>I65/I$65*100</f>
        <v>100</v>
      </c>
      <c r="K65" s="336">
        <f t="shared" ref="K65" si="13">(G65-I65)/I65*100</f>
        <v>8.6385302376289079</v>
      </c>
    </row>
    <row r="66" spans="1:11">
      <c r="A66" s="372" t="s">
        <v>187</v>
      </c>
      <c r="B66" s="354"/>
      <c r="C66" s="355"/>
      <c r="D66" s="354"/>
      <c r="E66" s="355"/>
      <c r="F66" s="356"/>
      <c r="G66" s="354"/>
      <c r="H66" s="355"/>
      <c r="I66" s="354"/>
      <c r="J66" s="355"/>
      <c r="K66" s="356"/>
    </row>
    <row r="67" spans="1:11">
      <c r="A67" s="228" t="s">
        <v>196</v>
      </c>
    </row>
    <row r="68" spans="1:11">
      <c r="A68" s="228" t="s">
        <v>180</v>
      </c>
      <c r="B68" s="220"/>
    </row>
    <row r="69" spans="1:11">
      <c r="A69" s="219"/>
      <c r="B69" s="220"/>
    </row>
    <row r="70" spans="1:11" s="221" customFormat="1" ht="11.4">
      <c r="A70" s="382" t="s">
        <v>114</v>
      </c>
      <c r="B70" s="382"/>
      <c r="C70" s="382"/>
      <c r="D70" s="382"/>
      <c r="E70" s="382"/>
      <c r="F70" s="382"/>
      <c r="G70" s="382"/>
      <c r="H70" s="382"/>
      <c r="I70" s="382"/>
      <c r="J70" s="382"/>
      <c r="K70" s="382"/>
    </row>
    <row r="71" spans="1:11" s="221" customFormat="1" ht="11.4">
      <c r="A71" s="222"/>
      <c r="B71" s="223"/>
      <c r="C71" s="223"/>
      <c r="D71" s="224"/>
      <c r="E71" s="223"/>
      <c r="F71" s="223"/>
    </row>
    <row r="72" spans="1:11" s="221" customFormat="1" ht="11.4">
      <c r="A72" s="381" t="s">
        <v>115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</row>
    <row r="73" spans="1:11" s="225" customFormat="1" ht="10.199999999999999">
      <c r="A73" s="381" t="s">
        <v>116</v>
      </c>
      <c r="B73" s="381"/>
      <c r="C73" s="381"/>
      <c r="D73" s="381"/>
      <c r="E73" s="381"/>
      <c r="F73" s="381"/>
      <c r="G73" s="381"/>
      <c r="H73" s="381"/>
      <c r="I73" s="381"/>
      <c r="J73" s="381"/>
      <c r="K73" s="381"/>
    </row>
    <row r="74" spans="1:11" s="221" customFormat="1" ht="11.4">
      <c r="A74" s="381" t="s">
        <v>117</v>
      </c>
      <c r="B74" s="381"/>
      <c r="C74" s="381"/>
      <c r="D74" s="381"/>
      <c r="E74" s="381"/>
      <c r="F74" s="381"/>
      <c r="G74" s="381"/>
      <c r="H74" s="381"/>
      <c r="I74" s="381"/>
      <c r="J74" s="381"/>
      <c r="K74" s="381"/>
    </row>
    <row r="75" spans="1:11">
      <c r="D75" s="226"/>
    </row>
    <row r="81" spans="2:2">
      <c r="B81" s="226"/>
    </row>
  </sheetData>
  <mergeCells count="8">
    <mergeCell ref="A73:K73"/>
    <mergeCell ref="A74:K74"/>
    <mergeCell ref="A70:K70"/>
    <mergeCell ref="B14:E14"/>
    <mergeCell ref="G14:J14"/>
    <mergeCell ref="B15:E15"/>
    <mergeCell ref="G15:J15"/>
    <mergeCell ref="A72:K72"/>
  </mergeCells>
  <phoneticPr fontId="5" type="noConversion"/>
  <printOptions horizontalCentered="1" verticalCentered="1"/>
  <pageMargins left="0.51181102362204722" right="0.15748031496062992" top="0.31496062992125984" bottom="0.31496062992125984" header="0.19685039370078741" footer="0.15748031496062992"/>
  <pageSetup paperSize="9" scale="85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1761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144780</xdr:rowOff>
              </from>
              <to>
                <xdr:col>0</xdr:col>
                <xdr:colOff>1569720</xdr:colOff>
                <xdr:row>4</xdr:row>
                <xdr:rowOff>76200</xdr:rowOff>
              </to>
            </anchor>
          </objectPr>
        </oleObject>
      </mc:Choice>
      <mc:Fallback>
        <oleObject progId="MSPhotoEd.3" shapeId="1761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N51"/>
  <sheetViews>
    <sheetView showGridLines="0" zoomScaleNormal="100" workbookViewId="0"/>
  </sheetViews>
  <sheetFormatPr defaultColWidth="11.44140625" defaultRowHeight="13.2"/>
  <cols>
    <col min="1" max="1" width="5.5546875" style="3" customWidth="1"/>
    <col min="2" max="2" width="16.44140625" style="3" customWidth="1"/>
    <col min="3" max="3" width="27.5546875" style="3" customWidth="1"/>
    <col min="4" max="4" width="16" style="3" bestFit="1" customWidth="1"/>
    <col min="5" max="5" width="3.5546875" style="3" customWidth="1"/>
    <col min="6" max="6" width="5.5546875" style="3" customWidth="1"/>
    <col min="7" max="7" width="16.44140625" style="3" customWidth="1"/>
    <col min="8" max="8" width="27.5546875" style="3" customWidth="1"/>
    <col min="9" max="9" width="14.6640625" style="3" customWidth="1"/>
    <col min="10" max="10" width="11.44140625" style="3" customWidth="1"/>
    <col min="11" max="16384" width="11.44140625" style="3"/>
  </cols>
  <sheetData>
    <row r="10" spans="1:9" s="182" customFormat="1" ht="14.4">
      <c r="A10" s="181" t="s">
        <v>91</v>
      </c>
      <c r="B10" s="90"/>
      <c r="C10" s="90"/>
      <c r="D10" s="90"/>
    </row>
    <row r="11" spans="1:9" s="184" customFormat="1" ht="14.4">
      <c r="A11" s="183" t="s">
        <v>73</v>
      </c>
      <c r="B11" s="91"/>
      <c r="C11" s="91"/>
      <c r="D11" s="91"/>
    </row>
    <row r="13" spans="1:9">
      <c r="A13" s="160" t="s">
        <v>140</v>
      </c>
    </row>
    <row r="15" spans="1:9" s="96" customFormat="1" ht="14.4">
      <c r="A15" s="390" t="s">
        <v>148</v>
      </c>
      <c r="B15" s="390"/>
      <c r="C15" s="390"/>
      <c r="D15" s="390"/>
      <c r="E15" s="390"/>
      <c r="F15" s="390"/>
      <c r="G15" s="390"/>
      <c r="H15" s="390"/>
      <c r="I15" s="390"/>
    </row>
    <row r="16" spans="1:9" s="2" customFormat="1" ht="14.4">
      <c r="A16" s="92"/>
      <c r="B16" s="92"/>
      <c r="C16" s="92"/>
      <c r="D16" s="92"/>
    </row>
    <row r="17" spans="1:14" ht="16.350000000000001" customHeight="1">
      <c r="A17" s="154" t="s">
        <v>67</v>
      </c>
      <c r="B17" s="155" t="s">
        <v>27</v>
      </c>
      <c r="C17" s="155" t="s">
        <v>68</v>
      </c>
      <c r="D17" s="156" t="s">
        <v>192</v>
      </c>
      <c r="F17" s="154" t="s">
        <v>67</v>
      </c>
      <c r="G17" s="155" t="s">
        <v>27</v>
      </c>
      <c r="H17" s="155" t="s">
        <v>68</v>
      </c>
      <c r="I17" s="156" t="s">
        <v>194</v>
      </c>
    </row>
    <row r="18" spans="1:14" s="2" customFormat="1" ht="16.350000000000001" customHeight="1">
      <c r="A18" s="157"/>
      <c r="B18" s="158" t="s">
        <v>76</v>
      </c>
      <c r="C18" s="158" t="s">
        <v>77</v>
      </c>
      <c r="D18" s="159" t="s">
        <v>193</v>
      </c>
      <c r="F18" s="157"/>
      <c r="G18" s="158" t="s">
        <v>76</v>
      </c>
      <c r="H18" s="158" t="s">
        <v>77</v>
      </c>
      <c r="I18" s="159" t="s">
        <v>195</v>
      </c>
    </row>
    <row r="19" spans="1:14" ht="15" customHeight="1">
      <c r="A19" s="83">
        <v>1</v>
      </c>
      <c r="B19" s="84" t="s">
        <v>146</v>
      </c>
      <c r="C19" s="202" t="s">
        <v>132</v>
      </c>
      <c r="D19" s="203">
        <v>8737</v>
      </c>
      <c r="F19" s="83">
        <v>1</v>
      </c>
      <c r="G19" s="202" t="s">
        <v>40</v>
      </c>
      <c r="H19" s="202" t="s">
        <v>132</v>
      </c>
      <c r="I19" s="404">
        <v>104354</v>
      </c>
      <c r="J19" s="202"/>
      <c r="K19" s="275"/>
      <c r="L19" s="277"/>
      <c r="M19" s="202"/>
      <c r="N19" s="202"/>
    </row>
    <row r="20" spans="1:14" ht="15" customHeight="1">
      <c r="A20" s="83">
        <v>2</v>
      </c>
      <c r="B20" s="85" t="s">
        <v>153</v>
      </c>
      <c r="C20" s="204" t="s">
        <v>133</v>
      </c>
      <c r="D20" s="203">
        <v>3207</v>
      </c>
      <c r="F20" s="83">
        <v>2</v>
      </c>
      <c r="G20" s="204" t="s">
        <v>40</v>
      </c>
      <c r="H20" s="204" t="s">
        <v>186</v>
      </c>
      <c r="I20" s="404">
        <v>45138</v>
      </c>
      <c r="J20" s="275"/>
      <c r="K20" s="275"/>
      <c r="L20" s="277"/>
      <c r="M20" s="254"/>
      <c r="N20" s="204"/>
    </row>
    <row r="21" spans="1:14" ht="15" customHeight="1">
      <c r="A21" s="83">
        <v>3</v>
      </c>
      <c r="B21" s="85" t="s">
        <v>107</v>
      </c>
      <c r="C21" s="204" t="s">
        <v>185</v>
      </c>
      <c r="D21" s="203">
        <v>2969</v>
      </c>
      <c r="F21" s="83">
        <v>3</v>
      </c>
      <c r="G21" s="254" t="s">
        <v>153</v>
      </c>
      <c r="H21" s="204" t="s">
        <v>133</v>
      </c>
      <c r="I21" s="404">
        <v>41470</v>
      </c>
      <c r="J21" s="202"/>
      <c r="K21" s="276"/>
      <c r="L21" s="277"/>
      <c r="M21" s="247"/>
      <c r="N21" s="247"/>
    </row>
    <row r="22" spans="1:14" ht="15" customHeight="1">
      <c r="A22" s="83">
        <v>4</v>
      </c>
      <c r="B22" s="85" t="s">
        <v>107</v>
      </c>
      <c r="C22" s="202" t="s">
        <v>198</v>
      </c>
      <c r="D22" s="203">
        <v>2929</v>
      </c>
      <c r="F22" s="83">
        <v>4</v>
      </c>
      <c r="G22" s="254" t="s">
        <v>118</v>
      </c>
      <c r="H22" s="202" t="s">
        <v>157</v>
      </c>
      <c r="I22" s="404">
        <v>32465</v>
      </c>
      <c r="J22" s="275"/>
      <c r="K22" s="275"/>
      <c r="L22" s="277"/>
      <c r="M22" s="254"/>
      <c r="N22" s="202"/>
    </row>
    <row r="23" spans="1:14" ht="15" customHeight="1">
      <c r="A23" s="83">
        <v>5</v>
      </c>
      <c r="B23" s="85" t="s">
        <v>61</v>
      </c>
      <c r="C23" s="202" t="s">
        <v>201</v>
      </c>
      <c r="D23" s="203">
        <v>2655</v>
      </c>
      <c r="F23" s="83">
        <v>5</v>
      </c>
      <c r="G23" s="204" t="s">
        <v>61</v>
      </c>
      <c r="H23" s="204" t="s">
        <v>162</v>
      </c>
      <c r="I23" s="404">
        <v>30982</v>
      </c>
      <c r="J23" s="202"/>
      <c r="K23" s="275"/>
      <c r="L23" s="277"/>
      <c r="M23" s="254"/>
      <c r="N23" s="202"/>
    </row>
    <row r="24" spans="1:14" ht="15" customHeight="1">
      <c r="A24" s="83">
        <v>6</v>
      </c>
      <c r="B24" s="85" t="s">
        <v>62</v>
      </c>
      <c r="C24" s="204" t="s">
        <v>183</v>
      </c>
      <c r="D24" s="203">
        <v>2421</v>
      </c>
      <c r="F24" s="83">
        <v>6</v>
      </c>
      <c r="G24" s="247" t="s">
        <v>40</v>
      </c>
      <c r="H24" s="202" t="s">
        <v>144</v>
      </c>
      <c r="I24" s="404">
        <v>29734</v>
      </c>
      <c r="J24" s="275"/>
      <c r="K24" s="275"/>
      <c r="L24" s="277"/>
      <c r="M24" s="247"/>
      <c r="N24" s="247"/>
    </row>
    <row r="25" spans="1:14" ht="15" customHeight="1">
      <c r="A25" s="86">
        <v>7</v>
      </c>
      <c r="B25" s="84" t="s">
        <v>44</v>
      </c>
      <c r="C25" s="202" t="s">
        <v>149</v>
      </c>
      <c r="D25" s="203">
        <v>2396</v>
      </c>
      <c r="F25" s="86">
        <v>7</v>
      </c>
      <c r="G25" s="254" t="s">
        <v>44</v>
      </c>
      <c r="H25" s="202" t="s">
        <v>149</v>
      </c>
      <c r="I25" s="404">
        <v>28364</v>
      </c>
      <c r="J25" s="275"/>
      <c r="K25" s="275"/>
      <c r="L25" s="277"/>
      <c r="M25" s="204"/>
      <c r="N25" s="204"/>
    </row>
    <row r="26" spans="1:14" ht="15" customHeight="1">
      <c r="A26" s="83">
        <v>8</v>
      </c>
      <c r="B26" s="93" t="s">
        <v>118</v>
      </c>
      <c r="C26" s="202" t="s">
        <v>184</v>
      </c>
      <c r="D26" s="203">
        <v>2108</v>
      </c>
      <c r="F26" s="83">
        <v>8</v>
      </c>
      <c r="G26" s="377" t="s">
        <v>107</v>
      </c>
      <c r="H26" s="247" t="s">
        <v>185</v>
      </c>
      <c r="I26" s="404">
        <v>27846</v>
      </c>
      <c r="J26" s="275"/>
      <c r="K26" s="275"/>
      <c r="L26" s="277"/>
      <c r="M26" s="204"/>
      <c r="N26" s="204"/>
    </row>
    <row r="27" spans="1:14" ht="15" customHeight="1">
      <c r="A27" s="83">
        <v>9</v>
      </c>
      <c r="B27" s="85" t="s">
        <v>45</v>
      </c>
      <c r="C27" s="204" t="s">
        <v>199</v>
      </c>
      <c r="D27" s="203">
        <v>2010</v>
      </c>
      <c r="F27" s="83">
        <v>9</v>
      </c>
      <c r="G27" s="254" t="s">
        <v>45</v>
      </c>
      <c r="H27" s="202" t="s">
        <v>181</v>
      </c>
      <c r="I27" s="404">
        <v>27109</v>
      </c>
      <c r="J27" s="275"/>
      <c r="K27" s="275"/>
      <c r="L27" s="277"/>
      <c r="M27" s="204"/>
      <c r="N27" s="204"/>
    </row>
    <row r="28" spans="1:14" ht="15" customHeight="1">
      <c r="A28" s="87">
        <v>10</v>
      </c>
      <c r="B28" s="229" t="s">
        <v>118</v>
      </c>
      <c r="C28" s="227" t="s">
        <v>157</v>
      </c>
      <c r="D28" s="205">
        <v>2004</v>
      </c>
      <c r="F28" s="87">
        <v>10</v>
      </c>
      <c r="G28" s="378" t="s">
        <v>62</v>
      </c>
      <c r="H28" s="378" t="s">
        <v>183</v>
      </c>
      <c r="I28" s="405">
        <v>27052</v>
      </c>
      <c r="J28" s="275"/>
      <c r="K28" s="275"/>
      <c r="L28" s="277"/>
      <c r="M28" s="204"/>
      <c r="N28" s="204"/>
    </row>
    <row r="29" spans="1:14">
      <c r="A29" s="230" t="s">
        <v>187</v>
      </c>
      <c r="C29" s="4"/>
      <c r="D29" s="231"/>
      <c r="F29" s="238"/>
      <c r="G29" s="149"/>
      <c r="H29" s="239"/>
      <c r="I29" s="240"/>
    </row>
    <row r="30" spans="1:14" s="237" customFormat="1">
      <c r="A30" s="235"/>
      <c r="B30" s="236"/>
    </row>
    <row r="31" spans="1:14">
      <c r="B31" s="271" t="str">
        <f>'DATA 112021'!A67</f>
        <v>I dati  rappresentano le risultanze dell'archivio nazionale dei veicoli al 30/11/2021</v>
      </c>
    </row>
    <row r="32" spans="1:14" s="249" customFormat="1" ht="16.5" customHeight="1">
      <c r="B32" s="272" t="s">
        <v>202</v>
      </c>
    </row>
    <row r="33" spans="1:11" s="249" customFormat="1" ht="16.5" customHeight="1">
      <c r="B33" s="272" t="s">
        <v>164</v>
      </c>
    </row>
    <row r="34" spans="1:11">
      <c r="B34" s="249"/>
      <c r="C34" s="249"/>
      <c r="D34" s="249"/>
      <c r="E34" s="249"/>
      <c r="F34" s="249"/>
      <c r="G34" s="249"/>
      <c r="H34" s="249"/>
    </row>
    <row r="42" spans="1:11">
      <c r="A42" s="6"/>
    </row>
    <row r="45" spans="1:11">
      <c r="B45" s="4"/>
      <c r="C45" s="4"/>
      <c r="D45" s="5"/>
    </row>
    <row r="46" spans="1:11">
      <c r="B46" s="7"/>
      <c r="C46" s="7"/>
      <c r="D46" s="8"/>
    </row>
    <row r="47" spans="1:11" s="1" customFormat="1" ht="14.4">
      <c r="A47" s="391" t="s">
        <v>114</v>
      </c>
      <c r="B47" s="391"/>
      <c r="C47" s="391"/>
      <c r="D47" s="391"/>
      <c r="E47" s="391"/>
      <c r="F47" s="391"/>
      <c r="G47" s="391"/>
      <c r="H47" s="391"/>
      <c r="I47" s="391"/>
      <c r="J47" s="257"/>
      <c r="K47" s="195"/>
    </row>
    <row r="48" spans="1:11" s="1" customFormat="1" ht="14.4">
      <c r="B48" s="369"/>
      <c r="C48" s="256"/>
      <c r="D48" s="256"/>
      <c r="E48" s="256"/>
      <c r="F48" s="256"/>
      <c r="G48" s="256"/>
      <c r="H48" s="256"/>
      <c r="I48" s="256"/>
      <c r="J48" s="256"/>
    </row>
    <row r="49" spans="1:11" s="1" customFormat="1" ht="14.4">
      <c r="A49" s="389" t="s">
        <v>115</v>
      </c>
      <c r="B49" s="389"/>
      <c r="C49" s="389"/>
      <c r="D49" s="389"/>
      <c r="E49" s="389"/>
      <c r="F49" s="389"/>
      <c r="G49" s="389"/>
      <c r="H49" s="389"/>
      <c r="I49" s="389"/>
      <c r="J49" s="256"/>
      <c r="K49" s="132"/>
    </row>
    <row r="50" spans="1:11" s="1" customFormat="1" ht="14.4">
      <c r="A50" s="389" t="s">
        <v>116</v>
      </c>
      <c r="B50" s="389"/>
      <c r="C50" s="389"/>
      <c r="D50" s="389"/>
      <c r="E50" s="389"/>
      <c r="F50" s="389"/>
      <c r="G50" s="389"/>
      <c r="H50" s="389"/>
      <c r="I50" s="389"/>
      <c r="J50" s="256"/>
      <c r="K50" s="132"/>
    </row>
    <row r="51" spans="1:11" s="1" customFormat="1" ht="14.4">
      <c r="A51" s="389" t="s">
        <v>117</v>
      </c>
      <c r="B51" s="389"/>
      <c r="C51" s="389"/>
      <c r="D51" s="389"/>
      <c r="E51" s="389"/>
      <c r="F51" s="389"/>
      <c r="G51" s="389"/>
      <c r="H51" s="389"/>
      <c r="I51" s="389"/>
      <c r="J51" s="256"/>
      <c r="K51" s="132"/>
    </row>
  </sheetData>
  <sortState xmlns:xlrd2="http://schemas.microsoft.com/office/spreadsheetml/2017/richdata2" ref="G19:I28">
    <sortCondition descending="1" ref="I19:I28"/>
  </sortState>
  <mergeCells count="5">
    <mergeCell ref="A51:I51"/>
    <mergeCell ref="A15:I15"/>
    <mergeCell ref="A47:I47"/>
    <mergeCell ref="A49:I49"/>
    <mergeCell ref="A50:I50"/>
  </mergeCells>
  <phoneticPr fontId="5" type="noConversion"/>
  <printOptions horizontalCentered="1"/>
  <pageMargins left="0.31496062992125984" right="0.31496062992125984" top="0.43307086614173229" bottom="0" header="0.19685039370078741" footer="0.31496062992125984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V69"/>
  <sheetViews>
    <sheetView showGridLines="0" showZeros="0" zoomScaleNormal="100" workbookViewId="0"/>
  </sheetViews>
  <sheetFormatPr defaultColWidth="9.33203125" defaultRowHeight="13.2"/>
  <cols>
    <col min="1" max="1" width="12.6640625" style="11" customWidth="1"/>
    <col min="2" max="2" width="11" style="11" hidden="1" customWidth="1"/>
    <col min="3" max="12" width="10.5546875" style="11" hidden="1" customWidth="1"/>
    <col min="13" max="15" width="10.33203125" style="11" hidden="1" customWidth="1"/>
    <col min="16" max="16" width="10.5546875" style="11" hidden="1" customWidth="1"/>
    <col min="17" max="30" width="9.6640625" style="11" bestFit="1" customWidth="1"/>
    <col min="31" max="31" width="8.88671875" style="11" customWidth="1"/>
    <col min="32" max="42" width="9.6640625" style="11" bestFit="1" customWidth="1"/>
    <col min="43" max="45" width="7.5546875" style="11" bestFit="1" customWidth="1"/>
    <col min="46" max="46" width="7.6640625" style="11" bestFit="1" customWidth="1"/>
    <col min="47" max="47" width="8.33203125" style="11" bestFit="1" customWidth="1"/>
    <col min="48" max="16384" width="9.33203125" style="11"/>
  </cols>
  <sheetData>
    <row r="3" spans="1:54" ht="16.2">
      <c r="A3" s="148" t="s">
        <v>70</v>
      </c>
    </row>
    <row r="4" spans="1:54" ht="16.2">
      <c r="A4" s="185" t="s">
        <v>71</v>
      </c>
    </row>
    <row r="5" spans="1:54">
      <c r="A5" s="161"/>
    </row>
    <row r="6" spans="1:54">
      <c r="A6" s="161"/>
    </row>
    <row r="7" spans="1:54" ht="14.4">
      <c r="A7" s="186" t="s">
        <v>142</v>
      </c>
      <c r="B7" s="10"/>
      <c r="C7" s="10"/>
      <c r="D7" s="10"/>
      <c r="E7" s="10"/>
      <c r="F7" s="10"/>
      <c r="G7" s="10"/>
      <c r="H7" s="10"/>
      <c r="I7" s="10"/>
      <c r="J7" s="10"/>
      <c r="K7" s="1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E7" s="364" t="str">
        <f>'DATA 112021'!A67</f>
        <v>I dati  rappresentano le risultanze dell'archivio nazionale dei veicoli al 30/11/2021</v>
      </c>
    </row>
    <row r="8" spans="1:54" ht="9" customHeight="1">
      <c r="B8" s="12"/>
      <c r="C8" s="12"/>
      <c r="E8" s="12"/>
    </row>
    <row r="9" spans="1:54">
      <c r="A9" s="162" t="s">
        <v>141</v>
      </c>
      <c r="B9" s="163">
        <v>1992</v>
      </c>
      <c r="C9" s="163">
        <v>1993</v>
      </c>
      <c r="D9" s="163">
        <v>1994</v>
      </c>
      <c r="E9" s="163">
        <v>1995</v>
      </c>
      <c r="F9" s="163">
        <v>1996</v>
      </c>
      <c r="G9" s="163">
        <v>1997</v>
      </c>
      <c r="H9" s="163">
        <v>1998</v>
      </c>
      <c r="I9" s="163">
        <v>1999</v>
      </c>
      <c r="J9" s="163">
        <v>2000</v>
      </c>
      <c r="K9" s="163">
        <v>2001</v>
      </c>
      <c r="L9" s="163">
        <v>2002</v>
      </c>
      <c r="M9" s="163">
        <v>2003</v>
      </c>
      <c r="N9" s="163">
        <v>2004</v>
      </c>
      <c r="O9" s="163">
        <v>2005</v>
      </c>
      <c r="P9" s="163">
        <v>2006</v>
      </c>
      <c r="Q9" s="163">
        <v>2007</v>
      </c>
      <c r="R9" s="163">
        <v>2008</v>
      </c>
      <c r="S9" s="163">
        <v>2009</v>
      </c>
      <c r="T9" s="163">
        <v>2010</v>
      </c>
      <c r="U9" s="163">
        <v>2011</v>
      </c>
      <c r="V9" s="163">
        <v>2012</v>
      </c>
      <c r="W9" s="163">
        <v>2013</v>
      </c>
      <c r="X9" s="163">
        <v>2014</v>
      </c>
      <c r="Y9" s="163">
        <v>2015</v>
      </c>
      <c r="Z9" s="163">
        <v>2016</v>
      </c>
      <c r="AA9" s="163">
        <v>2017</v>
      </c>
      <c r="AB9" s="163">
        <v>2018</v>
      </c>
      <c r="AC9" s="163">
        <v>2019</v>
      </c>
      <c r="AD9" s="163">
        <v>2020</v>
      </c>
      <c r="AE9" s="163">
        <v>2021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54">
      <c r="A10" s="13" t="s">
        <v>8</v>
      </c>
      <c r="B10" s="14">
        <v>284332</v>
      </c>
      <c r="C10" s="14">
        <v>228886</v>
      </c>
      <c r="D10" s="14">
        <v>190641</v>
      </c>
      <c r="E10" s="14">
        <v>200973</v>
      </c>
      <c r="F10" s="14">
        <v>198028</v>
      </c>
      <c r="G10" s="14">
        <v>203844</v>
      </c>
      <c r="H10" s="14">
        <v>274825</v>
      </c>
      <c r="I10" s="15">
        <v>225575</v>
      </c>
      <c r="J10" s="15">
        <v>266004</v>
      </c>
      <c r="K10" s="15">
        <v>272048</v>
      </c>
      <c r="L10" s="15">
        <v>246886</v>
      </c>
      <c r="M10" s="15">
        <v>210581</v>
      </c>
      <c r="N10" s="15">
        <v>220742</v>
      </c>
      <c r="O10" s="15">
        <v>214440</v>
      </c>
      <c r="P10" s="15">
        <v>239651</v>
      </c>
      <c r="Q10" s="15">
        <v>250311</v>
      </c>
      <c r="R10" s="15">
        <v>233708</v>
      </c>
      <c r="S10" s="15">
        <v>158428</v>
      </c>
      <c r="T10" s="15">
        <v>207267</v>
      </c>
      <c r="U10" s="15">
        <v>165172</v>
      </c>
      <c r="V10" s="15">
        <v>137744</v>
      </c>
      <c r="W10" s="15">
        <v>114102</v>
      </c>
      <c r="X10" s="15">
        <v>118464</v>
      </c>
      <c r="Y10" s="15">
        <v>132109</v>
      </c>
      <c r="Z10" s="15">
        <v>155851</v>
      </c>
      <c r="AA10" s="15">
        <v>172035</v>
      </c>
      <c r="AB10" s="15">
        <v>178324</v>
      </c>
      <c r="AC10" s="15">
        <f>'Monthly trend by make 2019'!B65</f>
        <v>165271</v>
      </c>
      <c r="AD10" s="15">
        <f>'Monthly trend by make 2020'!B65</f>
        <v>155869</v>
      </c>
      <c r="AE10" s="15">
        <f>'Monthly trend by make 2021'!B65</f>
        <v>134197</v>
      </c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</row>
    <row r="11" spans="1:54">
      <c r="A11" s="16" t="s">
        <v>9</v>
      </c>
      <c r="B11" s="17">
        <v>208095</v>
      </c>
      <c r="C11" s="17">
        <v>183121</v>
      </c>
      <c r="D11" s="17">
        <v>147032</v>
      </c>
      <c r="E11" s="17">
        <v>153614</v>
      </c>
      <c r="F11" s="17">
        <v>163128</v>
      </c>
      <c r="G11" s="17">
        <v>194954</v>
      </c>
      <c r="H11" s="17">
        <v>226631</v>
      </c>
      <c r="I11" s="18">
        <v>217801</v>
      </c>
      <c r="J11" s="19">
        <v>241304</v>
      </c>
      <c r="K11" s="18">
        <v>224756</v>
      </c>
      <c r="L11" s="18">
        <v>198127</v>
      </c>
      <c r="M11" s="18">
        <v>212570</v>
      </c>
      <c r="N11" s="18">
        <v>207035</v>
      </c>
      <c r="O11" s="18">
        <v>197582</v>
      </c>
      <c r="P11" s="18">
        <v>211563</v>
      </c>
      <c r="Q11" s="18">
        <v>225695</v>
      </c>
      <c r="R11" s="18">
        <v>218767</v>
      </c>
      <c r="S11" s="18">
        <v>166320</v>
      </c>
      <c r="T11" s="18">
        <v>201638</v>
      </c>
      <c r="U11" s="18">
        <v>161303</v>
      </c>
      <c r="V11" s="18">
        <v>131269</v>
      </c>
      <c r="W11" s="18">
        <v>108963</v>
      </c>
      <c r="X11" s="18">
        <v>118976</v>
      </c>
      <c r="Y11" s="18">
        <v>135310</v>
      </c>
      <c r="Z11" s="18">
        <v>173097</v>
      </c>
      <c r="AA11" s="18">
        <v>184349</v>
      </c>
      <c r="AB11" s="18">
        <v>182228</v>
      </c>
      <c r="AC11" s="18">
        <f>'Monthly trend by make 2019'!C65</f>
        <v>178494</v>
      </c>
      <c r="AD11" s="18">
        <f>'Monthly trend by make 2020'!C65</f>
        <v>163125</v>
      </c>
      <c r="AE11" s="18">
        <f>'Monthly trend by make 2021'!C65</f>
        <v>143157</v>
      </c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</row>
    <row r="12" spans="1:54">
      <c r="A12" s="16" t="s">
        <v>10</v>
      </c>
      <c r="B12" s="17">
        <v>223732</v>
      </c>
      <c r="C12" s="17">
        <v>177102</v>
      </c>
      <c r="D12" s="17">
        <v>180515</v>
      </c>
      <c r="E12" s="17">
        <v>176251</v>
      </c>
      <c r="F12" s="17">
        <v>176518</v>
      </c>
      <c r="G12" s="17">
        <v>218651</v>
      </c>
      <c r="H12" s="17">
        <v>225438</v>
      </c>
      <c r="I12" s="20">
        <v>250952</v>
      </c>
      <c r="J12" s="21">
        <v>260352</v>
      </c>
      <c r="K12" s="20">
        <v>251686</v>
      </c>
      <c r="L12" s="20">
        <v>211779</v>
      </c>
      <c r="M12" s="20">
        <v>272217</v>
      </c>
      <c r="N12" s="18">
        <v>249711</v>
      </c>
      <c r="O12" s="18">
        <v>230473</v>
      </c>
      <c r="P12" s="18">
        <v>252901</v>
      </c>
      <c r="Q12" s="18">
        <v>261371</v>
      </c>
      <c r="R12" s="18">
        <v>214246</v>
      </c>
      <c r="S12" s="18">
        <v>215450</v>
      </c>
      <c r="T12" s="18">
        <v>259115</v>
      </c>
      <c r="U12" s="18">
        <v>188598</v>
      </c>
      <c r="V12" s="18">
        <v>138816</v>
      </c>
      <c r="W12" s="18">
        <v>132753</v>
      </c>
      <c r="X12" s="18">
        <v>140189</v>
      </c>
      <c r="Y12" s="18">
        <v>162181</v>
      </c>
      <c r="Z12" s="18">
        <v>191409</v>
      </c>
      <c r="AA12" s="18">
        <v>226780</v>
      </c>
      <c r="AB12" s="18">
        <v>214247</v>
      </c>
      <c r="AC12" s="18">
        <f>'Monthly trend by make 2019'!D65</f>
        <v>194302</v>
      </c>
      <c r="AD12" s="18">
        <f>'Monthly trend by make 2020'!D65</f>
        <v>28415</v>
      </c>
      <c r="AE12" s="18">
        <f>'Monthly trend by make 2021'!D65</f>
        <v>169885</v>
      </c>
      <c r="AF12" s="102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</row>
    <row r="13" spans="1:54">
      <c r="A13" s="22" t="s">
        <v>11</v>
      </c>
      <c r="B13" s="23">
        <f>SUM(B10:B12)</f>
        <v>716159</v>
      </c>
      <c r="C13" s="23">
        <f t="shared" ref="C13:M13" si="0">SUM(C10:C12)</f>
        <v>589109</v>
      </c>
      <c r="D13" s="23">
        <f t="shared" si="0"/>
        <v>518188</v>
      </c>
      <c r="E13" s="23">
        <f t="shared" si="0"/>
        <v>530838</v>
      </c>
      <c r="F13" s="23">
        <f t="shared" si="0"/>
        <v>537674</v>
      </c>
      <c r="G13" s="23">
        <f t="shared" si="0"/>
        <v>617449</v>
      </c>
      <c r="H13" s="23">
        <f t="shared" si="0"/>
        <v>726894</v>
      </c>
      <c r="I13" s="23">
        <f t="shared" si="0"/>
        <v>694328</v>
      </c>
      <c r="J13" s="23">
        <f t="shared" si="0"/>
        <v>767660</v>
      </c>
      <c r="K13" s="23">
        <f t="shared" si="0"/>
        <v>748490</v>
      </c>
      <c r="L13" s="23">
        <f t="shared" si="0"/>
        <v>656792</v>
      </c>
      <c r="M13" s="23">
        <f t="shared" si="0"/>
        <v>695368</v>
      </c>
      <c r="N13" s="23">
        <f t="shared" ref="N13:W13" si="1">SUM(N10:N12)</f>
        <v>677488</v>
      </c>
      <c r="O13" s="23">
        <f t="shared" si="1"/>
        <v>642495</v>
      </c>
      <c r="P13" s="23">
        <f t="shared" si="1"/>
        <v>704115</v>
      </c>
      <c r="Q13" s="23">
        <f t="shared" si="1"/>
        <v>737377</v>
      </c>
      <c r="R13" s="23">
        <f t="shared" si="1"/>
        <v>666721</v>
      </c>
      <c r="S13" s="23">
        <f t="shared" si="1"/>
        <v>540198</v>
      </c>
      <c r="T13" s="23">
        <f t="shared" si="1"/>
        <v>668020</v>
      </c>
      <c r="U13" s="23">
        <f t="shared" si="1"/>
        <v>515073</v>
      </c>
      <c r="V13" s="23">
        <f t="shared" si="1"/>
        <v>407829</v>
      </c>
      <c r="W13" s="23">
        <f t="shared" si="1"/>
        <v>355818</v>
      </c>
      <c r="X13" s="23">
        <f t="shared" ref="X13:AC13" si="2">SUM(X10:X12)</f>
        <v>377629</v>
      </c>
      <c r="Y13" s="23">
        <f t="shared" si="2"/>
        <v>429600</v>
      </c>
      <c r="Z13" s="23">
        <f t="shared" si="2"/>
        <v>520357</v>
      </c>
      <c r="AA13" s="23">
        <f t="shared" si="2"/>
        <v>583164</v>
      </c>
      <c r="AB13" s="23">
        <f t="shared" si="2"/>
        <v>574799</v>
      </c>
      <c r="AC13" s="23">
        <f t="shared" si="2"/>
        <v>538067</v>
      </c>
      <c r="AD13" s="23">
        <f t="shared" ref="AD13:AE13" si="3">SUM(AD10:AD12)</f>
        <v>347409</v>
      </c>
      <c r="AE13" s="23">
        <f t="shared" si="3"/>
        <v>447239</v>
      </c>
      <c r="AF13" s="102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</row>
    <row r="14" spans="1:54">
      <c r="A14" s="16" t="s">
        <v>12</v>
      </c>
      <c r="B14" s="17">
        <v>258767</v>
      </c>
      <c r="C14" s="17">
        <v>154578</v>
      </c>
      <c r="D14" s="17">
        <v>135412</v>
      </c>
      <c r="E14" s="17">
        <v>141129</v>
      </c>
      <c r="F14" s="17">
        <v>152156</v>
      </c>
      <c r="G14" s="17">
        <v>228989</v>
      </c>
      <c r="H14" s="17">
        <v>229442</v>
      </c>
      <c r="I14" s="15">
        <v>222826</v>
      </c>
      <c r="J14" s="24">
        <v>213827</v>
      </c>
      <c r="K14" s="15">
        <v>220797</v>
      </c>
      <c r="L14" s="18">
        <v>193976</v>
      </c>
      <c r="M14" s="18">
        <v>183787</v>
      </c>
      <c r="N14" s="18">
        <v>208769</v>
      </c>
      <c r="O14" s="18">
        <v>197715</v>
      </c>
      <c r="P14" s="18">
        <v>187508</v>
      </c>
      <c r="Q14" s="18">
        <v>207777</v>
      </c>
      <c r="R14" s="18">
        <v>203748</v>
      </c>
      <c r="S14" s="18">
        <v>189661</v>
      </c>
      <c r="T14" s="18">
        <v>160920</v>
      </c>
      <c r="U14" s="88">
        <v>158171</v>
      </c>
      <c r="V14" s="88">
        <v>130320</v>
      </c>
      <c r="W14" s="88">
        <v>116838</v>
      </c>
      <c r="X14" s="88">
        <v>119850</v>
      </c>
      <c r="Y14" s="88">
        <v>149693</v>
      </c>
      <c r="Z14" s="18">
        <v>168132</v>
      </c>
      <c r="AA14" s="18">
        <v>160969</v>
      </c>
      <c r="AB14" s="18">
        <v>171886</v>
      </c>
      <c r="AC14" s="18">
        <f>'Monthly trend by make 2019'!E65</f>
        <v>174924</v>
      </c>
      <c r="AD14" s="18">
        <f>'Monthly trend by make 2020'!E65</f>
        <v>4295</v>
      </c>
      <c r="AE14" s="18">
        <f>'Monthly trend by make 2021'!E65</f>
        <v>145242</v>
      </c>
      <c r="AF14" s="102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</row>
    <row r="15" spans="1:54">
      <c r="A15" s="16" t="s">
        <v>13</v>
      </c>
      <c r="B15" s="17">
        <v>227378</v>
      </c>
      <c r="C15" s="17">
        <v>144243</v>
      </c>
      <c r="D15" s="17">
        <v>159909</v>
      </c>
      <c r="E15" s="17">
        <v>167720</v>
      </c>
      <c r="F15" s="17">
        <v>162798</v>
      </c>
      <c r="G15" s="17">
        <v>230822</v>
      </c>
      <c r="H15" s="17">
        <v>209554</v>
      </c>
      <c r="I15" s="18">
        <v>217648</v>
      </c>
      <c r="J15" s="19">
        <v>236914</v>
      </c>
      <c r="K15" s="18">
        <v>234924</v>
      </c>
      <c r="L15" s="18">
        <v>207677</v>
      </c>
      <c r="M15" s="18">
        <v>184860</v>
      </c>
      <c r="N15" s="18">
        <v>207022</v>
      </c>
      <c r="O15" s="18">
        <v>151133</v>
      </c>
      <c r="P15" s="18">
        <v>228643</v>
      </c>
      <c r="Q15" s="18">
        <v>248195</v>
      </c>
      <c r="R15" s="18">
        <v>206406</v>
      </c>
      <c r="S15" s="18">
        <v>189876</v>
      </c>
      <c r="T15" s="18">
        <v>164704</v>
      </c>
      <c r="U15" s="18">
        <v>171642</v>
      </c>
      <c r="V15" s="18">
        <v>147938</v>
      </c>
      <c r="W15" s="18">
        <v>136850</v>
      </c>
      <c r="X15" s="18">
        <v>132312</v>
      </c>
      <c r="Y15" s="18">
        <v>147405</v>
      </c>
      <c r="Z15" s="18">
        <v>188657</v>
      </c>
      <c r="AA15" s="18">
        <v>204806</v>
      </c>
      <c r="AB15" s="18">
        <v>199693</v>
      </c>
      <c r="AC15" s="18">
        <f>'Monthly trend by make 2019'!F65</f>
        <v>197882</v>
      </c>
      <c r="AD15" s="18">
        <f>'Monthly trend by make 2020'!F65</f>
        <v>99842</v>
      </c>
      <c r="AE15" s="18">
        <f>'Monthly trend by make 2021'!F65</f>
        <v>142930</v>
      </c>
      <c r="AF15" s="102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</row>
    <row r="16" spans="1:54">
      <c r="A16" s="16" t="s">
        <v>14</v>
      </c>
      <c r="B16" s="17">
        <v>236386</v>
      </c>
      <c r="C16" s="17">
        <v>152615</v>
      </c>
      <c r="D16" s="17">
        <v>155103</v>
      </c>
      <c r="E16" s="17">
        <v>160806</v>
      </c>
      <c r="F16" s="17">
        <v>148122</v>
      </c>
      <c r="G16" s="17">
        <v>219428</v>
      </c>
      <c r="H16" s="17">
        <v>211401</v>
      </c>
      <c r="I16" s="20">
        <v>230294</v>
      </c>
      <c r="J16" s="21">
        <v>198694</v>
      </c>
      <c r="K16" s="20">
        <v>217685</v>
      </c>
      <c r="L16" s="18">
        <v>180406</v>
      </c>
      <c r="M16" s="18">
        <v>190135</v>
      </c>
      <c r="N16" s="18">
        <v>198273</v>
      </c>
      <c r="O16" s="18">
        <v>236488</v>
      </c>
      <c r="P16" s="18">
        <v>209265</v>
      </c>
      <c r="Q16" s="18">
        <v>228925</v>
      </c>
      <c r="R16" s="18">
        <v>186257</v>
      </c>
      <c r="S16" s="18">
        <v>210970</v>
      </c>
      <c r="T16" s="18">
        <v>171753</v>
      </c>
      <c r="U16" s="18">
        <v>169937</v>
      </c>
      <c r="V16" s="18">
        <v>129113</v>
      </c>
      <c r="W16" s="18">
        <v>122815</v>
      </c>
      <c r="X16" s="18">
        <v>128272</v>
      </c>
      <c r="Y16" s="18">
        <v>147652</v>
      </c>
      <c r="Z16" s="18">
        <v>166232</v>
      </c>
      <c r="AA16" s="18">
        <v>188363</v>
      </c>
      <c r="AB16" s="18">
        <v>175271</v>
      </c>
      <c r="AC16" s="18">
        <f>'Monthly trend by make 2019'!G65</f>
        <v>172313</v>
      </c>
      <c r="AD16" s="18">
        <f>'Monthly trend by make 2020'!G65</f>
        <v>132691</v>
      </c>
      <c r="AE16" s="18">
        <f>'Monthly trend by make 2021'!G65</f>
        <v>149666</v>
      </c>
      <c r="AF16" s="101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</row>
    <row r="17" spans="1:56">
      <c r="A17" s="22" t="s">
        <v>15</v>
      </c>
      <c r="B17" s="23">
        <f t="shared" ref="B17:T17" si="4">+B14+B15+B16</f>
        <v>722531</v>
      </c>
      <c r="C17" s="23">
        <f t="shared" si="4"/>
        <v>451436</v>
      </c>
      <c r="D17" s="23">
        <f t="shared" si="4"/>
        <v>450424</v>
      </c>
      <c r="E17" s="23">
        <f t="shared" si="4"/>
        <v>469655</v>
      </c>
      <c r="F17" s="23">
        <f t="shared" si="4"/>
        <v>463076</v>
      </c>
      <c r="G17" s="23">
        <f t="shared" si="4"/>
        <v>679239</v>
      </c>
      <c r="H17" s="23">
        <f t="shared" si="4"/>
        <v>650397</v>
      </c>
      <c r="I17" s="23">
        <f t="shared" si="4"/>
        <v>670768</v>
      </c>
      <c r="J17" s="23">
        <f t="shared" si="4"/>
        <v>649435</v>
      </c>
      <c r="K17" s="23">
        <f t="shared" si="4"/>
        <v>673406</v>
      </c>
      <c r="L17" s="23">
        <f t="shared" si="4"/>
        <v>582059</v>
      </c>
      <c r="M17" s="23">
        <f t="shared" si="4"/>
        <v>558782</v>
      </c>
      <c r="N17" s="23">
        <f t="shared" si="4"/>
        <v>614064</v>
      </c>
      <c r="O17" s="23">
        <f t="shared" si="4"/>
        <v>585336</v>
      </c>
      <c r="P17" s="23">
        <f t="shared" si="4"/>
        <v>625416</v>
      </c>
      <c r="Q17" s="23">
        <f t="shared" si="4"/>
        <v>684897</v>
      </c>
      <c r="R17" s="23">
        <f t="shared" si="4"/>
        <v>596411</v>
      </c>
      <c r="S17" s="23">
        <f t="shared" si="4"/>
        <v>590507</v>
      </c>
      <c r="T17" s="23">
        <f t="shared" si="4"/>
        <v>497377</v>
      </c>
      <c r="U17" s="23">
        <f t="shared" ref="U17:Y17" si="5">+U14+U15+U16</f>
        <v>499750</v>
      </c>
      <c r="V17" s="23">
        <f t="shared" si="5"/>
        <v>407371</v>
      </c>
      <c r="W17" s="23">
        <f t="shared" si="5"/>
        <v>376503</v>
      </c>
      <c r="X17" s="23">
        <f t="shared" si="5"/>
        <v>380434</v>
      </c>
      <c r="Y17" s="23">
        <f t="shared" si="5"/>
        <v>444750</v>
      </c>
      <c r="Z17" s="23">
        <f t="shared" ref="Z17:AD17" si="6">+Z14+Z15+Z16</f>
        <v>523021</v>
      </c>
      <c r="AA17" s="23">
        <f t="shared" si="6"/>
        <v>554138</v>
      </c>
      <c r="AB17" s="23">
        <f t="shared" si="6"/>
        <v>546850</v>
      </c>
      <c r="AC17" s="23">
        <f t="shared" si="6"/>
        <v>545119</v>
      </c>
      <c r="AD17" s="23">
        <f t="shared" si="6"/>
        <v>236828</v>
      </c>
      <c r="AE17" s="23">
        <f>+AE14+AE15+AE16</f>
        <v>437838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</row>
    <row r="18" spans="1:56">
      <c r="A18" s="22" t="s">
        <v>16</v>
      </c>
      <c r="B18" s="23">
        <f t="shared" ref="B18:T18" si="7">+B17+B13</f>
        <v>1438690</v>
      </c>
      <c r="C18" s="23">
        <f t="shared" si="7"/>
        <v>1040545</v>
      </c>
      <c r="D18" s="23">
        <f t="shared" si="7"/>
        <v>968612</v>
      </c>
      <c r="E18" s="23">
        <f t="shared" si="7"/>
        <v>1000493</v>
      </c>
      <c r="F18" s="23">
        <f t="shared" si="7"/>
        <v>1000750</v>
      </c>
      <c r="G18" s="23">
        <f t="shared" si="7"/>
        <v>1296688</v>
      </c>
      <c r="H18" s="23">
        <f t="shared" si="7"/>
        <v>1377291</v>
      </c>
      <c r="I18" s="23">
        <f t="shared" si="7"/>
        <v>1365096</v>
      </c>
      <c r="J18" s="23">
        <f t="shared" si="7"/>
        <v>1417095</v>
      </c>
      <c r="K18" s="23">
        <f t="shared" si="7"/>
        <v>1421896</v>
      </c>
      <c r="L18" s="23">
        <f t="shared" si="7"/>
        <v>1238851</v>
      </c>
      <c r="M18" s="23">
        <f t="shared" si="7"/>
        <v>1254150</v>
      </c>
      <c r="N18" s="23">
        <f t="shared" si="7"/>
        <v>1291552</v>
      </c>
      <c r="O18" s="23">
        <f t="shared" si="7"/>
        <v>1227831</v>
      </c>
      <c r="P18" s="23">
        <f t="shared" si="7"/>
        <v>1329531</v>
      </c>
      <c r="Q18" s="23">
        <f t="shared" si="7"/>
        <v>1422274</v>
      </c>
      <c r="R18" s="23">
        <f t="shared" si="7"/>
        <v>1263132</v>
      </c>
      <c r="S18" s="23">
        <f t="shared" si="7"/>
        <v>1130705</v>
      </c>
      <c r="T18" s="23">
        <f t="shared" si="7"/>
        <v>1165397</v>
      </c>
      <c r="U18" s="23">
        <f t="shared" ref="U18:Y18" si="8">+U17+U13</f>
        <v>1014823</v>
      </c>
      <c r="V18" s="23">
        <f t="shared" si="8"/>
        <v>815200</v>
      </c>
      <c r="W18" s="23">
        <f t="shared" si="8"/>
        <v>732321</v>
      </c>
      <c r="X18" s="23">
        <f t="shared" si="8"/>
        <v>758063</v>
      </c>
      <c r="Y18" s="23">
        <f t="shared" si="8"/>
        <v>874350</v>
      </c>
      <c r="Z18" s="23">
        <f t="shared" ref="Z18:AD18" si="9">+Z17+Z13</f>
        <v>1043378</v>
      </c>
      <c r="AA18" s="23">
        <f t="shared" si="9"/>
        <v>1137302</v>
      </c>
      <c r="AB18" s="23">
        <f t="shared" si="9"/>
        <v>1121649</v>
      </c>
      <c r="AC18" s="23">
        <f t="shared" si="9"/>
        <v>1083186</v>
      </c>
      <c r="AD18" s="23">
        <f t="shared" si="9"/>
        <v>584237</v>
      </c>
      <c r="AE18" s="23">
        <f>+AE17+AE13</f>
        <v>885077</v>
      </c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</row>
    <row r="19" spans="1:56">
      <c r="A19" s="16" t="s">
        <v>17</v>
      </c>
      <c r="B19" s="17">
        <v>234931</v>
      </c>
      <c r="C19" s="17">
        <v>151859</v>
      </c>
      <c r="D19" s="17">
        <v>147731</v>
      </c>
      <c r="E19" s="17">
        <v>156190</v>
      </c>
      <c r="F19" s="17">
        <v>160158</v>
      </c>
      <c r="G19" s="17">
        <v>246590</v>
      </c>
      <c r="H19" s="17">
        <v>256570</v>
      </c>
      <c r="I19" s="15">
        <v>231638</v>
      </c>
      <c r="J19" s="25">
        <v>223320</v>
      </c>
      <c r="K19" s="18">
        <v>216085</v>
      </c>
      <c r="L19" s="18">
        <v>204490</v>
      </c>
      <c r="M19" s="18">
        <v>219450</v>
      </c>
      <c r="N19" s="18">
        <v>208793</v>
      </c>
      <c r="O19" s="18">
        <v>214088</v>
      </c>
      <c r="P19" s="18">
        <v>192083</v>
      </c>
      <c r="Q19" s="18">
        <v>214194</v>
      </c>
      <c r="R19" s="18">
        <v>193017</v>
      </c>
      <c r="S19" s="18">
        <v>206332</v>
      </c>
      <c r="T19" s="18">
        <v>153886</v>
      </c>
      <c r="U19" s="18">
        <v>138510</v>
      </c>
      <c r="V19" s="18">
        <v>109616</v>
      </c>
      <c r="W19" s="18">
        <v>108339</v>
      </c>
      <c r="X19" s="18">
        <v>114793</v>
      </c>
      <c r="Y19" s="18">
        <v>132473</v>
      </c>
      <c r="Z19" s="18">
        <v>137223</v>
      </c>
      <c r="AA19" s="18">
        <v>145944</v>
      </c>
      <c r="AB19" s="18">
        <v>152949</v>
      </c>
      <c r="AC19" s="18">
        <f>'Monthly trend by make 2019'!H65</f>
        <v>153336</v>
      </c>
      <c r="AD19" s="18">
        <f>'Monthly trend by make 2020'!H65</f>
        <v>136769</v>
      </c>
      <c r="AE19" s="18">
        <f>'Monthly trend by make 2021'!H65</f>
        <v>110510</v>
      </c>
      <c r="AF19" s="376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</row>
    <row r="20" spans="1:56">
      <c r="A20" s="16" t="s">
        <v>18</v>
      </c>
      <c r="B20" s="17">
        <v>80218</v>
      </c>
      <c r="C20" s="26">
        <v>66509</v>
      </c>
      <c r="D20" s="17">
        <v>73023</v>
      </c>
      <c r="E20" s="17">
        <v>80223</v>
      </c>
      <c r="F20" s="17">
        <v>73249</v>
      </c>
      <c r="G20" s="17">
        <v>108150</v>
      </c>
      <c r="H20" s="17">
        <v>99465</v>
      </c>
      <c r="I20" s="18">
        <v>94203</v>
      </c>
      <c r="J20" s="17">
        <v>111683</v>
      </c>
      <c r="K20" s="18">
        <v>107329</v>
      </c>
      <c r="L20" s="18">
        <v>100615</v>
      </c>
      <c r="M20" s="18">
        <v>89732</v>
      </c>
      <c r="N20" s="18">
        <v>86121</v>
      </c>
      <c r="O20" s="18">
        <v>98133</v>
      </c>
      <c r="P20" s="18">
        <v>97168</v>
      </c>
      <c r="Q20" s="18">
        <v>104860</v>
      </c>
      <c r="R20" s="18">
        <v>77905</v>
      </c>
      <c r="S20" s="18">
        <v>85122</v>
      </c>
      <c r="T20" s="18">
        <v>69262</v>
      </c>
      <c r="U20" s="18">
        <v>70764</v>
      </c>
      <c r="V20" s="18">
        <v>56715</v>
      </c>
      <c r="W20" s="18">
        <v>53296</v>
      </c>
      <c r="X20" s="18">
        <v>53505</v>
      </c>
      <c r="Y20" s="18">
        <v>59584</v>
      </c>
      <c r="Z20" s="18">
        <v>72004</v>
      </c>
      <c r="AA20" s="18">
        <v>83638</v>
      </c>
      <c r="AB20" s="18">
        <v>91791</v>
      </c>
      <c r="AC20" s="18">
        <f>'Monthly trend by make 2019'!I65</f>
        <v>89186</v>
      </c>
      <c r="AD20" s="18">
        <f>'Monthly trend by make 2020'!I65</f>
        <v>88973</v>
      </c>
      <c r="AE20" s="18">
        <f>'Monthly trend by make 2021'!I65</f>
        <v>64763</v>
      </c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09"/>
      <c r="AZ20" s="109"/>
      <c r="BA20" s="109"/>
      <c r="BB20" s="109"/>
    </row>
    <row r="21" spans="1:56">
      <c r="A21" s="16" t="s">
        <v>19</v>
      </c>
      <c r="B21" s="17">
        <v>149948</v>
      </c>
      <c r="C21" s="17">
        <v>117329</v>
      </c>
      <c r="D21" s="17">
        <v>124535</v>
      </c>
      <c r="E21" s="17">
        <v>127038</v>
      </c>
      <c r="F21" s="17">
        <v>114832</v>
      </c>
      <c r="G21" s="17">
        <v>205011</v>
      </c>
      <c r="H21" s="17">
        <v>176288</v>
      </c>
      <c r="I21" s="20">
        <v>169447</v>
      </c>
      <c r="J21" s="17">
        <v>183096</v>
      </c>
      <c r="K21" s="18">
        <v>159738</v>
      </c>
      <c r="L21" s="18">
        <v>165982</v>
      </c>
      <c r="M21" s="18">
        <v>181015</v>
      </c>
      <c r="N21" s="18">
        <v>180445</v>
      </c>
      <c r="O21" s="18">
        <v>188417</v>
      </c>
      <c r="P21" s="18">
        <v>184406</v>
      </c>
      <c r="Q21" s="18">
        <v>186381</v>
      </c>
      <c r="R21" s="18">
        <v>177467</v>
      </c>
      <c r="S21" s="18">
        <v>190386</v>
      </c>
      <c r="T21" s="18">
        <v>155231</v>
      </c>
      <c r="U21" s="18">
        <v>147021</v>
      </c>
      <c r="V21" s="18">
        <v>109543</v>
      </c>
      <c r="W21" s="18">
        <v>106940</v>
      </c>
      <c r="X21" s="18">
        <v>111027</v>
      </c>
      <c r="Y21" s="18">
        <v>130818</v>
      </c>
      <c r="Z21" s="18">
        <v>154393</v>
      </c>
      <c r="AA21" s="18">
        <v>167469</v>
      </c>
      <c r="AB21" s="18">
        <v>125354</v>
      </c>
      <c r="AC21" s="18">
        <f>'Monthly trend by make 2019'!J65</f>
        <v>142532</v>
      </c>
      <c r="AD21" s="18">
        <f>'Monthly trend by make 2020'!J65</f>
        <v>156357</v>
      </c>
      <c r="AE21" s="18">
        <f>'Monthly trend by make 2021'!J65</f>
        <v>105293</v>
      </c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27"/>
      <c r="AY21" s="109"/>
      <c r="AZ21" s="109"/>
      <c r="BA21" s="109"/>
      <c r="BB21" s="109"/>
    </row>
    <row r="22" spans="1:56">
      <c r="A22" s="22" t="s">
        <v>20</v>
      </c>
      <c r="B22" s="23">
        <f t="shared" ref="B22:P22" si="10">+B19+B20+B21</f>
        <v>465097</v>
      </c>
      <c r="C22" s="23">
        <f t="shared" si="10"/>
        <v>335697</v>
      </c>
      <c r="D22" s="23">
        <f t="shared" si="10"/>
        <v>345289</v>
      </c>
      <c r="E22" s="23">
        <f t="shared" si="10"/>
        <v>363451</v>
      </c>
      <c r="F22" s="23">
        <f t="shared" si="10"/>
        <v>348239</v>
      </c>
      <c r="G22" s="23">
        <f t="shared" si="10"/>
        <v>559751</v>
      </c>
      <c r="H22" s="23">
        <f t="shared" si="10"/>
        <v>532323</v>
      </c>
      <c r="I22" s="23">
        <f t="shared" si="10"/>
        <v>495288</v>
      </c>
      <c r="J22" s="23">
        <f t="shared" si="10"/>
        <v>518099</v>
      </c>
      <c r="K22" s="23">
        <f t="shared" si="10"/>
        <v>483152</v>
      </c>
      <c r="L22" s="23">
        <f t="shared" si="10"/>
        <v>471087</v>
      </c>
      <c r="M22" s="23">
        <f t="shared" si="10"/>
        <v>490197</v>
      </c>
      <c r="N22" s="23">
        <f t="shared" si="10"/>
        <v>475359</v>
      </c>
      <c r="O22" s="23">
        <f t="shared" si="10"/>
        <v>500638</v>
      </c>
      <c r="P22" s="23">
        <f t="shared" si="10"/>
        <v>473657</v>
      </c>
      <c r="Q22" s="23">
        <f t="shared" ref="Q22:Z22" si="11">SUM(Q19:Q21)</f>
        <v>505435</v>
      </c>
      <c r="R22" s="23">
        <f t="shared" si="11"/>
        <v>448389</v>
      </c>
      <c r="S22" s="23">
        <f t="shared" si="11"/>
        <v>481840</v>
      </c>
      <c r="T22" s="23">
        <f t="shared" si="11"/>
        <v>378379</v>
      </c>
      <c r="U22" s="23">
        <f t="shared" si="11"/>
        <v>356295</v>
      </c>
      <c r="V22" s="23">
        <f t="shared" si="11"/>
        <v>275874</v>
      </c>
      <c r="W22" s="23">
        <f t="shared" si="11"/>
        <v>268575</v>
      </c>
      <c r="X22" s="23">
        <f t="shared" si="11"/>
        <v>279325</v>
      </c>
      <c r="Y22" s="23">
        <f t="shared" si="11"/>
        <v>322875</v>
      </c>
      <c r="Z22" s="23">
        <f t="shared" si="11"/>
        <v>363620</v>
      </c>
      <c r="AA22" s="23">
        <f t="shared" ref="AA22:AB22" si="12">SUM(AA19:AA21)</f>
        <v>397051</v>
      </c>
      <c r="AB22" s="23">
        <f t="shared" si="12"/>
        <v>370094</v>
      </c>
      <c r="AC22" s="23">
        <f t="shared" ref="AC22" si="13">SUM(AC19:AC21)</f>
        <v>385054</v>
      </c>
      <c r="AD22" s="23">
        <f t="shared" ref="AD22:AE22" si="14">SUM(AD19:AD21)</f>
        <v>382099</v>
      </c>
      <c r="AE22" s="23">
        <f t="shared" si="14"/>
        <v>280566</v>
      </c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27"/>
      <c r="AY22" s="109"/>
      <c r="AZ22" s="109"/>
      <c r="BA22" s="109"/>
      <c r="BB22" s="109"/>
    </row>
    <row r="23" spans="1:56">
      <c r="A23" s="16" t="s">
        <v>21</v>
      </c>
      <c r="B23" s="17">
        <v>191253</v>
      </c>
      <c r="C23" s="17">
        <v>122863</v>
      </c>
      <c r="D23" s="17">
        <v>131136</v>
      </c>
      <c r="E23" s="26">
        <v>117765</v>
      </c>
      <c r="F23" s="17">
        <v>144853</v>
      </c>
      <c r="G23" s="17">
        <v>228629</v>
      </c>
      <c r="H23" s="17">
        <v>180741</v>
      </c>
      <c r="I23" s="15">
        <v>183905</v>
      </c>
      <c r="J23" s="17">
        <v>188091</v>
      </c>
      <c r="K23" s="18">
        <v>198363</v>
      </c>
      <c r="L23" s="15">
        <v>192258</v>
      </c>
      <c r="M23" s="15">
        <v>190100</v>
      </c>
      <c r="N23" s="15">
        <v>175181</v>
      </c>
      <c r="O23" s="15">
        <v>186745</v>
      </c>
      <c r="P23" s="15">
        <v>189235</v>
      </c>
      <c r="Q23" s="15">
        <v>207048</v>
      </c>
      <c r="R23" s="15">
        <v>169031</v>
      </c>
      <c r="S23" s="15">
        <v>196326</v>
      </c>
      <c r="T23" s="15">
        <v>140418</v>
      </c>
      <c r="U23" s="15">
        <v>133411</v>
      </c>
      <c r="V23" s="15">
        <v>117398</v>
      </c>
      <c r="W23" s="15">
        <v>111466</v>
      </c>
      <c r="X23" s="15">
        <v>122445</v>
      </c>
      <c r="Y23" s="15">
        <v>133606</v>
      </c>
      <c r="Z23" s="15">
        <v>147435</v>
      </c>
      <c r="AA23" s="15">
        <v>158417</v>
      </c>
      <c r="AB23" s="15">
        <v>147038</v>
      </c>
      <c r="AC23" s="15">
        <f>'Monthly trend by make 2019'!K65</f>
        <v>157262</v>
      </c>
      <c r="AD23" s="18">
        <f>'Monthly trend by make 2020'!K65</f>
        <v>157188</v>
      </c>
      <c r="AE23" s="18">
        <f>'Monthly trend by make 2021'!K65</f>
        <v>101045</v>
      </c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27"/>
      <c r="AY23" s="109"/>
      <c r="AZ23" s="109"/>
      <c r="BA23" s="109"/>
      <c r="BB23" s="109"/>
      <c r="BC23" s="101"/>
    </row>
    <row r="24" spans="1:56">
      <c r="A24" s="27" t="s">
        <v>22</v>
      </c>
      <c r="B24" s="19">
        <v>150787</v>
      </c>
      <c r="C24" s="17">
        <v>114038</v>
      </c>
      <c r="D24" s="17">
        <v>133149</v>
      </c>
      <c r="E24" s="17">
        <v>151379</v>
      </c>
      <c r="F24" s="17">
        <v>129955</v>
      </c>
      <c r="G24" s="17">
        <v>187794</v>
      </c>
      <c r="H24" s="17">
        <v>173521</v>
      </c>
      <c r="I24" s="18">
        <v>170767</v>
      </c>
      <c r="J24" s="17">
        <v>176500</v>
      </c>
      <c r="K24" s="18">
        <v>178812</v>
      </c>
      <c r="L24" s="18">
        <v>179355</v>
      </c>
      <c r="M24" s="18">
        <v>170131</v>
      </c>
      <c r="N24" s="18">
        <v>172213</v>
      </c>
      <c r="O24" s="18">
        <v>179411</v>
      </c>
      <c r="P24" s="18">
        <v>192726</v>
      </c>
      <c r="Q24" s="18">
        <v>196125</v>
      </c>
      <c r="R24" s="28">
        <v>139413</v>
      </c>
      <c r="S24" s="28">
        <v>184101</v>
      </c>
      <c r="T24" s="28">
        <v>146088</v>
      </c>
      <c r="U24" s="28">
        <v>133283</v>
      </c>
      <c r="V24" s="28">
        <v>107058</v>
      </c>
      <c r="W24" s="28">
        <v>102871</v>
      </c>
      <c r="X24" s="28">
        <v>108546</v>
      </c>
      <c r="Y24" s="28">
        <v>134790</v>
      </c>
      <c r="Z24" s="28">
        <v>146397</v>
      </c>
      <c r="AA24" s="28">
        <v>156886</v>
      </c>
      <c r="AB24" s="28">
        <v>147387</v>
      </c>
      <c r="AC24" s="28">
        <f>'Monthly trend by make 2019'!L65</f>
        <v>151001</v>
      </c>
      <c r="AD24" s="28">
        <f>'Monthly trend by make 2020'!L65</f>
        <v>138612</v>
      </c>
      <c r="AE24" s="28">
        <f>'Monthly trend by make 2021'!L65</f>
        <v>104478</v>
      </c>
      <c r="AX24" s="127"/>
      <c r="AY24" s="109"/>
      <c r="AZ24" s="109"/>
    </row>
    <row r="25" spans="1:56" ht="13.5" customHeight="1">
      <c r="A25" s="29" t="s">
        <v>23</v>
      </c>
      <c r="B25" s="30">
        <v>143568</v>
      </c>
      <c r="C25" s="17">
        <v>80180</v>
      </c>
      <c r="D25" s="17">
        <v>94223</v>
      </c>
      <c r="E25" s="17">
        <v>99114</v>
      </c>
      <c r="F25" s="17">
        <v>108390</v>
      </c>
      <c r="G25" s="17">
        <v>130835</v>
      </c>
      <c r="H25" s="17">
        <v>114640</v>
      </c>
      <c r="I25" s="31">
        <v>123352</v>
      </c>
      <c r="J25" s="17">
        <v>123236</v>
      </c>
      <c r="K25" s="18">
        <v>131155</v>
      </c>
      <c r="L25" s="20">
        <v>198061</v>
      </c>
      <c r="M25" s="20">
        <v>142466</v>
      </c>
      <c r="N25" s="20">
        <v>150384</v>
      </c>
      <c r="O25" s="20">
        <v>142819</v>
      </c>
      <c r="P25" s="20">
        <v>140903</v>
      </c>
      <c r="Q25" s="20">
        <v>162223</v>
      </c>
      <c r="R25" s="20">
        <v>141715</v>
      </c>
      <c r="S25" s="20">
        <v>166493</v>
      </c>
      <c r="T25" s="20">
        <v>131298</v>
      </c>
      <c r="U25" s="28">
        <v>111928</v>
      </c>
      <c r="V25" s="28">
        <v>87478</v>
      </c>
      <c r="W25" s="28">
        <v>89415</v>
      </c>
      <c r="X25" s="28">
        <v>92199</v>
      </c>
      <c r="Y25" s="28">
        <v>110056</v>
      </c>
      <c r="Z25" s="28">
        <v>125062</v>
      </c>
      <c r="AA25" s="28">
        <v>121689</v>
      </c>
      <c r="AB25" s="28">
        <v>124535</v>
      </c>
      <c r="AC25" s="28">
        <f>'Monthly trend by make 2019'!M65</f>
        <v>140448</v>
      </c>
      <c r="AD25" s="28">
        <f>'Monthly trend by make 2020'!M65</f>
        <v>119620</v>
      </c>
      <c r="AE25" s="28">
        <f>'Monthly trend by make 2021'!M65</f>
        <v>0</v>
      </c>
      <c r="AX25" s="127"/>
      <c r="AY25" s="109"/>
      <c r="AZ25" s="109"/>
    </row>
    <row r="26" spans="1:56">
      <c r="A26" s="32" t="s">
        <v>24</v>
      </c>
      <c r="B26" s="33">
        <f t="shared" ref="B26:S26" si="15">+B23+B24+B25</f>
        <v>485608</v>
      </c>
      <c r="C26" s="23">
        <f t="shared" si="15"/>
        <v>317081</v>
      </c>
      <c r="D26" s="23">
        <f t="shared" si="15"/>
        <v>358508</v>
      </c>
      <c r="E26" s="23">
        <f t="shared" si="15"/>
        <v>368258</v>
      </c>
      <c r="F26" s="23">
        <f t="shared" si="15"/>
        <v>383198</v>
      </c>
      <c r="G26" s="23">
        <f t="shared" si="15"/>
        <v>547258</v>
      </c>
      <c r="H26" s="23">
        <f t="shared" si="15"/>
        <v>468902</v>
      </c>
      <c r="I26" s="23">
        <f t="shared" si="15"/>
        <v>478024</v>
      </c>
      <c r="J26" s="23">
        <f t="shared" si="15"/>
        <v>487827</v>
      </c>
      <c r="K26" s="23">
        <f t="shared" si="15"/>
        <v>508330</v>
      </c>
      <c r="L26" s="23">
        <f t="shared" si="15"/>
        <v>569674</v>
      </c>
      <c r="M26" s="23">
        <f t="shared" si="15"/>
        <v>502697</v>
      </c>
      <c r="N26" s="23">
        <f t="shared" si="15"/>
        <v>497778</v>
      </c>
      <c r="O26" s="23">
        <f t="shared" si="15"/>
        <v>508975</v>
      </c>
      <c r="P26" s="23">
        <f t="shared" si="15"/>
        <v>522864</v>
      </c>
      <c r="Q26" s="23">
        <f t="shared" si="15"/>
        <v>565396</v>
      </c>
      <c r="R26" s="23">
        <f t="shared" si="15"/>
        <v>450159</v>
      </c>
      <c r="S26" s="23">
        <f t="shared" si="15"/>
        <v>546920</v>
      </c>
      <c r="T26" s="23">
        <f t="shared" ref="T26:Y26" si="16">+T23+T24+T25</f>
        <v>417804</v>
      </c>
      <c r="U26" s="23">
        <f t="shared" si="16"/>
        <v>378622</v>
      </c>
      <c r="V26" s="23">
        <f t="shared" si="16"/>
        <v>311934</v>
      </c>
      <c r="W26" s="23">
        <f t="shared" si="16"/>
        <v>303752</v>
      </c>
      <c r="X26" s="23">
        <f t="shared" si="16"/>
        <v>323190</v>
      </c>
      <c r="Y26" s="23">
        <f t="shared" si="16"/>
        <v>378452</v>
      </c>
      <c r="Z26" s="23">
        <f t="shared" ref="Z26:AA26" si="17">+Z23+Z24+Z25</f>
        <v>418894</v>
      </c>
      <c r="AA26" s="23">
        <f t="shared" si="17"/>
        <v>436992</v>
      </c>
      <c r="AB26" s="23">
        <f t="shared" ref="AB26:AC26" si="18">+AB23+AB24+AB25</f>
        <v>418960</v>
      </c>
      <c r="AC26" s="23">
        <f t="shared" si="18"/>
        <v>448711</v>
      </c>
      <c r="AD26" s="23">
        <f t="shared" ref="AD26" si="19">+AD23+AD24+AD25</f>
        <v>415420</v>
      </c>
      <c r="AE26" s="23"/>
      <c r="AX26" s="127"/>
      <c r="AY26" s="109"/>
      <c r="AZ26" s="109"/>
    </row>
    <row r="27" spans="1:56">
      <c r="A27" s="22" t="s">
        <v>97</v>
      </c>
      <c r="B27" s="23">
        <f t="shared" ref="B27:S27" si="20">+B26+B22</f>
        <v>950705</v>
      </c>
      <c r="C27" s="23">
        <f t="shared" si="20"/>
        <v>652778</v>
      </c>
      <c r="D27" s="23">
        <f t="shared" si="20"/>
        <v>703797</v>
      </c>
      <c r="E27" s="23">
        <f t="shared" si="20"/>
        <v>731709</v>
      </c>
      <c r="F27" s="23">
        <f t="shared" si="20"/>
        <v>731437</v>
      </c>
      <c r="G27" s="23">
        <f t="shared" si="20"/>
        <v>1107009</v>
      </c>
      <c r="H27" s="23">
        <f t="shared" si="20"/>
        <v>1001225</v>
      </c>
      <c r="I27" s="23">
        <f t="shared" si="20"/>
        <v>973312</v>
      </c>
      <c r="J27" s="23">
        <f t="shared" si="20"/>
        <v>1005926</v>
      </c>
      <c r="K27" s="23">
        <f t="shared" si="20"/>
        <v>991482</v>
      </c>
      <c r="L27" s="23">
        <f t="shared" si="20"/>
        <v>1040761</v>
      </c>
      <c r="M27" s="23">
        <f t="shared" si="20"/>
        <v>992894</v>
      </c>
      <c r="N27" s="23">
        <f t="shared" si="20"/>
        <v>973137</v>
      </c>
      <c r="O27" s="23">
        <f t="shared" si="20"/>
        <v>1009613</v>
      </c>
      <c r="P27" s="23">
        <f t="shared" si="20"/>
        <v>996521</v>
      </c>
      <c r="Q27" s="23">
        <f t="shared" si="20"/>
        <v>1070831</v>
      </c>
      <c r="R27" s="23">
        <f t="shared" si="20"/>
        <v>898548</v>
      </c>
      <c r="S27" s="23">
        <f t="shared" si="20"/>
        <v>1028760</v>
      </c>
      <c r="T27" s="23">
        <f t="shared" ref="T27:Y27" si="21">+T26+T22</f>
        <v>796183</v>
      </c>
      <c r="U27" s="23">
        <f t="shared" si="21"/>
        <v>734917</v>
      </c>
      <c r="V27" s="23">
        <f t="shared" si="21"/>
        <v>587808</v>
      </c>
      <c r="W27" s="23">
        <f t="shared" si="21"/>
        <v>572327</v>
      </c>
      <c r="X27" s="23">
        <f t="shared" si="21"/>
        <v>602515</v>
      </c>
      <c r="Y27" s="23">
        <f t="shared" si="21"/>
        <v>701327</v>
      </c>
      <c r="Z27" s="23">
        <f t="shared" ref="Z27:AA27" si="22">+Z26+Z22</f>
        <v>782514</v>
      </c>
      <c r="AA27" s="23">
        <f t="shared" si="22"/>
        <v>834043</v>
      </c>
      <c r="AB27" s="23">
        <f t="shared" ref="AB27:AC27" si="23">+AB26+AB22</f>
        <v>789054</v>
      </c>
      <c r="AC27" s="23">
        <f t="shared" si="23"/>
        <v>833765</v>
      </c>
      <c r="AD27" s="23">
        <f t="shared" ref="AD27" si="24">+AD26+AD22</f>
        <v>797519</v>
      </c>
      <c r="AE27" s="23"/>
      <c r="AX27" s="109"/>
      <c r="AY27" s="109"/>
      <c r="AZ27" s="109"/>
      <c r="BA27" s="109"/>
      <c r="BB27" s="109"/>
      <c r="BC27" s="109"/>
      <c r="BD27" s="109"/>
    </row>
    <row r="28" spans="1:5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X28" s="109"/>
      <c r="AY28" s="109"/>
      <c r="AZ28" s="109"/>
      <c r="BA28" s="109"/>
      <c r="BB28" s="101"/>
      <c r="BC28" s="101"/>
    </row>
    <row r="29" spans="1:56">
      <c r="A29" s="35" t="s">
        <v>25</v>
      </c>
      <c r="B29" s="36">
        <f t="shared" ref="B29:N29" si="25">+B18+B22+B26</f>
        <v>2389395</v>
      </c>
      <c r="C29" s="36">
        <f t="shared" si="25"/>
        <v>1693323</v>
      </c>
      <c r="D29" s="36">
        <f t="shared" si="25"/>
        <v>1672409</v>
      </c>
      <c r="E29" s="36">
        <f t="shared" si="25"/>
        <v>1732202</v>
      </c>
      <c r="F29" s="36">
        <f t="shared" si="25"/>
        <v>1732187</v>
      </c>
      <c r="G29" s="36">
        <f t="shared" si="25"/>
        <v>2403697</v>
      </c>
      <c r="H29" s="36">
        <f t="shared" si="25"/>
        <v>2378516</v>
      </c>
      <c r="I29" s="36">
        <f t="shared" si="25"/>
        <v>2338408</v>
      </c>
      <c r="J29" s="36">
        <f t="shared" si="25"/>
        <v>2423021</v>
      </c>
      <c r="K29" s="36">
        <f t="shared" si="25"/>
        <v>2413378</v>
      </c>
      <c r="L29" s="36">
        <f t="shared" si="25"/>
        <v>2279612</v>
      </c>
      <c r="M29" s="36">
        <f t="shared" si="25"/>
        <v>2247044</v>
      </c>
      <c r="N29" s="36">
        <f t="shared" si="25"/>
        <v>2264689</v>
      </c>
      <c r="O29" s="36">
        <f t="shared" ref="O29:U29" si="26">+O18+O22+O26</f>
        <v>2237444</v>
      </c>
      <c r="P29" s="36">
        <f t="shared" si="26"/>
        <v>2326052</v>
      </c>
      <c r="Q29" s="36">
        <f t="shared" si="26"/>
        <v>2493105</v>
      </c>
      <c r="R29" s="36">
        <f t="shared" si="26"/>
        <v>2161680</v>
      </c>
      <c r="S29" s="36">
        <f t="shared" si="26"/>
        <v>2159465</v>
      </c>
      <c r="T29" s="36">
        <f t="shared" si="26"/>
        <v>1961580</v>
      </c>
      <c r="U29" s="36">
        <f t="shared" si="26"/>
        <v>1749740</v>
      </c>
      <c r="V29" s="36">
        <f t="shared" ref="V29:AA29" si="27">+V18+V22+V26</f>
        <v>1403008</v>
      </c>
      <c r="W29" s="36">
        <f t="shared" si="27"/>
        <v>1304648</v>
      </c>
      <c r="X29" s="36">
        <f t="shared" si="27"/>
        <v>1360578</v>
      </c>
      <c r="Y29" s="36">
        <f t="shared" si="27"/>
        <v>1575677</v>
      </c>
      <c r="Z29" s="36">
        <f t="shared" si="27"/>
        <v>1825892</v>
      </c>
      <c r="AA29" s="36">
        <f t="shared" si="27"/>
        <v>1971345</v>
      </c>
      <c r="AB29" s="36">
        <f t="shared" ref="AB29" si="28">+AB18+AB22+AB26</f>
        <v>1910703</v>
      </c>
      <c r="AC29" s="36">
        <f>+AC18+AC22+AC26</f>
        <v>1916951</v>
      </c>
      <c r="AD29" s="36">
        <f>+AD18+AD22+AD26</f>
        <v>1381756</v>
      </c>
      <c r="AE29" s="36"/>
      <c r="AX29" s="109"/>
      <c r="AY29" s="109"/>
      <c r="AZ29" s="109"/>
      <c r="BA29" s="109"/>
      <c r="BB29" s="101"/>
      <c r="BC29" s="101"/>
    </row>
    <row r="30" spans="1:56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79"/>
      <c r="AD30" s="379"/>
      <c r="AE30" s="379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09"/>
      <c r="AZ30" s="102"/>
      <c r="BA30" s="101"/>
      <c r="BB30" s="101"/>
      <c r="BC30" s="101"/>
      <c r="BD30" s="101"/>
    </row>
    <row r="31" spans="1:56" ht="14.4">
      <c r="A31" s="187" t="s">
        <v>143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2"/>
      <c r="Z31" s="192"/>
      <c r="AA31" s="192"/>
      <c r="AB31" s="192"/>
      <c r="AC31" s="192"/>
      <c r="AD31" s="192"/>
      <c r="AE31" s="192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09"/>
      <c r="AZ31" s="102"/>
      <c r="BA31" s="101"/>
      <c r="BB31" s="101"/>
      <c r="BC31" s="101"/>
      <c r="BD31" s="101"/>
    </row>
    <row r="32" spans="1:56" ht="8.25" customHeight="1">
      <c r="AF32" s="107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2"/>
      <c r="AZ32" s="102"/>
      <c r="BA32" s="101"/>
      <c r="BB32" s="101"/>
      <c r="BC32" s="101"/>
      <c r="BD32" s="101"/>
    </row>
    <row r="33" spans="1:74" s="40" customFormat="1">
      <c r="A33" s="164" t="s">
        <v>141</v>
      </c>
      <c r="B33" s="165"/>
      <c r="C33" s="166" t="s">
        <v>7</v>
      </c>
      <c r="D33" s="163" t="s">
        <v>6</v>
      </c>
      <c r="E33" s="163" t="s">
        <v>5</v>
      </c>
      <c r="F33" s="163" t="s">
        <v>4</v>
      </c>
      <c r="G33" s="163" t="s">
        <v>3</v>
      </c>
      <c r="H33" s="163" t="s">
        <v>2</v>
      </c>
      <c r="I33" s="163" t="s">
        <v>1</v>
      </c>
      <c r="J33" s="163" t="s">
        <v>0</v>
      </c>
      <c r="K33" s="163" t="s">
        <v>26</v>
      </c>
      <c r="L33" s="167" t="s">
        <v>93</v>
      </c>
      <c r="M33" s="167" t="s">
        <v>96</v>
      </c>
      <c r="N33" s="167" t="s">
        <v>98</v>
      </c>
      <c r="O33" s="167" t="s">
        <v>100</v>
      </c>
      <c r="P33" s="167" t="s">
        <v>101</v>
      </c>
      <c r="Q33" s="167" t="s">
        <v>102</v>
      </c>
      <c r="R33" s="167" t="s">
        <v>103</v>
      </c>
      <c r="S33" s="167" t="s">
        <v>105</v>
      </c>
      <c r="T33" s="167" t="s">
        <v>106</v>
      </c>
      <c r="U33" s="167" t="s">
        <v>112</v>
      </c>
      <c r="V33" s="167" t="s">
        <v>123</v>
      </c>
      <c r="W33" s="167" t="s">
        <v>129</v>
      </c>
      <c r="X33" s="167" t="s">
        <v>131</v>
      </c>
      <c r="Y33" s="167" t="s">
        <v>134</v>
      </c>
      <c r="Z33" s="167" t="s">
        <v>145</v>
      </c>
      <c r="AA33" s="167" t="s">
        <v>147</v>
      </c>
      <c r="AB33" s="167" t="s">
        <v>151</v>
      </c>
      <c r="AC33" s="167" t="s">
        <v>156</v>
      </c>
      <c r="AD33" s="167" t="s">
        <v>161</v>
      </c>
      <c r="AE33" s="167" t="s">
        <v>177</v>
      </c>
      <c r="AF33" s="101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1"/>
      <c r="BB33" s="101"/>
      <c r="BC33" s="101"/>
      <c r="BD33" s="10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3" t="s">
        <v>8</v>
      </c>
      <c r="B34" s="41"/>
      <c r="C34" s="42">
        <f t="shared" ref="C34:Q49" si="29">(C10-B10)/B10*100</f>
        <v>-19.500443143930333</v>
      </c>
      <c r="D34" s="42">
        <f t="shared" si="29"/>
        <v>-16.709191475232213</v>
      </c>
      <c r="E34" s="42">
        <f t="shared" si="29"/>
        <v>5.4196106818575229</v>
      </c>
      <c r="F34" s="42">
        <f t="shared" si="29"/>
        <v>-1.4653709702298319</v>
      </c>
      <c r="G34" s="42">
        <f t="shared" si="29"/>
        <v>2.9369584099218295</v>
      </c>
      <c r="H34" s="42">
        <f t="shared" si="29"/>
        <v>34.821235847020269</v>
      </c>
      <c r="I34" s="42">
        <f t="shared" si="29"/>
        <v>-17.920494860365686</v>
      </c>
      <c r="J34" s="42">
        <f t="shared" si="29"/>
        <v>17.92264213676161</v>
      </c>
      <c r="K34" s="42">
        <f t="shared" si="29"/>
        <v>2.2721462835145334</v>
      </c>
      <c r="L34" s="42">
        <f t="shared" si="29"/>
        <v>-9.2491030994530377</v>
      </c>
      <c r="M34" s="42">
        <f t="shared" si="29"/>
        <v>-14.705167567217259</v>
      </c>
      <c r="N34" s="42">
        <f t="shared" ref="N34:X34" si="30">(N10-M10)/M10*100</f>
        <v>4.8252216486767567</v>
      </c>
      <c r="O34" s="42">
        <f t="shared" si="30"/>
        <v>-2.8549165994690635</v>
      </c>
      <c r="P34" s="42">
        <f t="shared" si="30"/>
        <v>11.7566685319903</v>
      </c>
      <c r="Q34" s="43">
        <f t="shared" si="30"/>
        <v>4.4481349963071297</v>
      </c>
      <c r="R34" s="43">
        <f t="shared" si="30"/>
        <v>-6.6329486119267633</v>
      </c>
      <c r="S34" s="43">
        <f t="shared" si="30"/>
        <v>-32.211135262806579</v>
      </c>
      <c r="T34" s="43">
        <f t="shared" si="30"/>
        <v>30.827252758350799</v>
      </c>
      <c r="U34" s="43">
        <f t="shared" si="30"/>
        <v>-20.309552413071064</v>
      </c>
      <c r="V34" s="43">
        <f t="shared" si="30"/>
        <v>-16.605720097837406</v>
      </c>
      <c r="W34" s="43">
        <f t="shared" si="30"/>
        <v>-17.163724009757232</v>
      </c>
      <c r="X34" s="43">
        <f t="shared" si="30"/>
        <v>3.8228953042015039</v>
      </c>
      <c r="Y34" s="43">
        <f t="shared" ref="Y34:AE39" si="31">(Y10-X10)/X10*100</f>
        <v>11.51826715289033</v>
      </c>
      <c r="Z34" s="43">
        <f t="shared" ref="Z34:AD37" si="32">(Z10-Y10)/Y10*100</f>
        <v>17.971523514673489</v>
      </c>
      <c r="AA34" s="43">
        <f t="shared" si="32"/>
        <v>10.384277290488992</v>
      </c>
      <c r="AB34" s="43">
        <f>(AB10-AA10)/AA10*100</f>
        <v>3.6556514662713981</v>
      </c>
      <c r="AC34" s="43">
        <f>(AC10-AB10)/AB10*100</f>
        <v>-7.3198223458423985</v>
      </c>
      <c r="AD34" s="43">
        <f>(AD10-AC10)/AC10*100</f>
        <v>-5.6888383321937912</v>
      </c>
      <c r="AE34" s="43">
        <f>(AE10-AD10)/AD10*100</f>
        <v>-13.903983473301299</v>
      </c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74">
      <c r="A35" s="16" t="s">
        <v>9</v>
      </c>
      <c r="B35" s="44"/>
      <c r="C35" s="45">
        <f t="shared" si="29"/>
        <v>-12.001249429347173</v>
      </c>
      <c r="D35" s="42">
        <f t="shared" si="29"/>
        <v>-19.707734230372267</v>
      </c>
      <c r="E35" s="46">
        <f t="shared" si="29"/>
        <v>4.4765765275586267</v>
      </c>
      <c r="F35" s="46">
        <f t="shared" si="29"/>
        <v>6.1934459098780055</v>
      </c>
      <c r="G35" s="47">
        <f t="shared" si="29"/>
        <v>19.509832769359033</v>
      </c>
      <c r="H35" s="47">
        <f t="shared" si="29"/>
        <v>16.248448351918913</v>
      </c>
      <c r="I35" s="47">
        <f t="shared" si="29"/>
        <v>-3.896201314030296</v>
      </c>
      <c r="J35" s="48">
        <f t="shared" si="29"/>
        <v>10.791043199985308</v>
      </c>
      <c r="K35" s="42">
        <f t="shared" si="29"/>
        <v>-6.8577396147598044</v>
      </c>
      <c r="L35" s="42">
        <f t="shared" si="29"/>
        <v>-11.847959565039421</v>
      </c>
      <c r="M35" s="42">
        <f t="shared" si="29"/>
        <v>7.2897686837230662</v>
      </c>
      <c r="N35" s="42">
        <f t="shared" si="29"/>
        <v>-2.6038481441407537</v>
      </c>
      <c r="O35" s="42">
        <f t="shared" si="29"/>
        <v>-4.5658946554930324</v>
      </c>
      <c r="P35" s="42">
        <f t="shared" si="29"/>
        <v>7.0760494377018146</v>
      </c>
      <c r="Q35" s="43">
        <f t="shared" si="29"/>
        <v>6.6798069605743917</v>
      </c>
      <c r="R35" s="43">
        <f t="shared" ref="R35:U51" si="33">(R11-Q11)/Q11*100</f>
        <v>-3.0696293670661734</v>
      </c>
      <c r="S35" s="43">
        <f t="shared" si="33"/>
        <v>-23.973908313411073</v>
      </c>
      <c r="T35" s="43">
        <f t="shared" si="33"/>
        <v>21.234968734968735</v>
      </c>
      <c r="U35" s="43">
        <f t="shared" ref="U35:AE46" si="34">(U11-T11)/T11*100</f>
        <v>-20.003669943165477</v>
      </c>
      <c r="V35" s="43">
        <f t="shared" si="34"/>
        <v>-18.619616498143245</v>
      </c>
      <c r="W35" s="43">
        <f t="shared" si="34"/>
        <v>-16.992587739679589</v>
      </c>
      <c r="X35" s="43">
        <f>(X11-W11)/W11*100</f>
        <v>9.1893578554188124</v>
      </c>
      <c r="Y35" s="43">
        <f t="shared" si="31"/>
        <v>13.728819257665412</v>
      </c>
      <c r="Z35" s="43">
        <f t="shared" si="32"/>
        <v>27.926243440987363</v>
      </c>
      <c r="AA35" s="43">
        <f t="shared" si="32"/>
        <v>6.5004015089805129</v>
      </c>
      <c r="AB35" s="43">
        <f t="shared" si="32"/>
        <v>-1.1505351263093373</v>
      </c>
      <c r="AC35" s="43">
        <f t="shared" si="32"/>
        <v>-2.0490813705906885</v>
      </c>
      <c r="AD35" s="43">
        <f t="shared" si="32"/>
        <v>-8.6103734579313578</v>
      </c>
      <c r="AE35" s="43">
        <f t="shared" ref="AE35:AE38" si="35">(AE11-AD11)/AD11*100</f>
        <v>-12.240919540229884</v>
      </c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</row>
    <row r="36" spans="1:74">
      <c r="A36" s="16" t="s">
        <v>10</v>
      </c>
      <c r="B36" s="44"/>
      <c r="C36" s="47">
        <f t="shared" si="29"/>
        <v>-20.841900130513295</v>
      </c>
      <c r="D36" s="47">
        <f t="shared" si="29"/>
        <v>1.9271380334496504</v>
      </c>
      <c r="E36" s="47">
        <f t="shared" si="29"/>
        <v>-2.3621305708666869</v>
      </c>
      <c r="F36" s="47">
        <f t="shared" si="29"/>
        <v>0.15148850219289536</v>
      </c>
      <c r="G36" s="47">
        <f t="shared" si="29"/>
        <v>23.868953874392414</v>
      </c>
      <c r="H36" s="48">
        <f t="shared" si="29"/>
        <v>3.1040333682443713</v>
      </c>
      <c r="I36" s="48">
        <f t="shared" si="29"/>
        <v>11.317524108624101</v>
      </c>
      <c r="J36" s="48">
        <f t="shared" si="29"/>
        <v>3.7457362364117439</v>
      </c>
      <c r="K36" s="48">
        <f t="shared" si="29"/>
        <v>-3.3285705506391343</v>
      </c>
      <c r="L36" s="48">
        <f t="shared" si="29"/>
        <v>-15.855868026032438</v>
      </c>
      <c r="M36" s="48">
        <f t="shared" si="29"/>
        <v>28.538240335444026</v>
      </c>
      <c r="N36" s="42">
        <f t="shared" si="29"/>
        <v>-8.2676688083404049</v>
      </c>
      <c r="O36" s="42">
        <f t="shared" si="29"/>
        <v>-7.7041059464741242</v>
      </c>
      <c r="P36" s="42">
        <f t="shared" si="29"/>
        <v>9.7312917348236017</v>
      </c>
      <c r="Q36" s="43">
        <f t="shared" si="29"/>
        <v>3.3491366186768734</v>
      </c>
      <c r="R36" s="45">
        <f t="shared" si="33"/>
        <v>-18.029926809018598</v>
      </c>
      <c r="S36" s="49">
        <f t="shared" si="33"/>
        <v>0.56197081859171227</v>
      </c>
      <c r="T36" s="43">
        <f t="shared" si="33"/>
        <v>20.266883267579487</v>
      </c>
      <c r="U36" s="43">
        <f t="shared" si="34"/>
        <v>-27.214557242923025</v>
      </c>
      <c r="V36" s="43">
        <f t="shared" si="34"/>
        <v>-26.395826042693983</v>
      </c>
      <c r="W36" s="43">
        <f>(W12-V12)/V12*100</f>
        <v>-4.3676521438450893</v>
      </c>
      <c r="X36" s="43">
        <f>(X12-W12)/W12*100</f>
        <v>5.6013800064781964</v>
      </c>
      <c r="Y36" s="43">
        <f t="shared" si="31"/>
        <v>15.687393447417413</v>
      </c>
      <c r="Z36" s="43">
        <f t="shared" si="32"/>
        <v>18.021839796277</v>
      </c>
      <c r="AA36" s="43">
        <f t="shared" si="32"/>
        <v>18.479277358953862</v>
      </c>
      <c r="AB36" s="43">
        <f t="shared" si="32"/>
        <v>-5.5265014551547758</v>
      </c>
      <c r="AC36" s="43">
        <f t="shared" si="32"/>
        <v>-9.3093485556390512</v>
      </c>
      <c r="AD36" s="43">
        <f t="shared" si="32"/>
        <v>-85.375858200121456</v>
      </c>
      <c r="AE36" s="43">
        <f t="shared" si="35"/>
        <v>497.87084286468416</v>
      </c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</row>
    <row r="37" spans="1:74">
      <c r="A37" s="22" t="s">
        <v>11</v>
      </c>
      <c r="B37" s="50"/>
      <c r="C37" s="51">
        <f t="shared" si="29"/>
        <v>-17.740473833324721</v>
      </c>
      <c r="D37" s="51">
        <f t="shared" si="29"/>
        <v>-12.038688935324362</v>
      </c>
      <c r="E37" s="51">
        <f t="shared" si="29"/>
        <v>2.44119894710028</v>
      </c>
      <c r="F37" s="51">
        <f t="shared" si="29"/>
        <v>1.2877751781146036</v>
      </c>
      <c r="G37" s="51">
        <f t="shared" si="29"/>
        <v>14.837057399093132</v>
      </c>
      <c r="H37" s="51">
        <f t="shared" si="29"/>
        <v>17.725350595757703</v>
      </c>
      <c r="I37" s="51">
        <f t="shared" si="29"/>
        <v>-4.4801580423005278</v>
      </c>
      <c r="J37" s="52">
        <f t="shared" si="29"/>
        <v>10.561578965560946</v>
      </c>
      <c r="K37" s="52">
        <f t="shared" si="29"/>
        <v>-2.4971992809316625</v>
      </c>
      <c r="L37" s="52">
        <f t="shared" si="29"/>
        <v>-12.251065478496706</v>
      </c>
      <c r="M37" s="52">
        <f t="shared" si="29"/>
        <v>5.8733967527010069</v>
      </c>
      <c r="N37" s="52">
        <f t="shared" si="29"/>
        <v>-2.5713003762036792</v>
      </c>
      <c r="O37" s="52">
        <f t="shared" si="29"/>
        <v>-5.1651099355265329</v>
      </c>
      <c r="P37" s="52">
        <f t="shared" si="29"/>
        <v>9.5907361146779344</v>
      </c>
      <c r="Q37" s="52">
        <f t="shared" si="29"/>
        <v>4.7239442420627311</v>
      </c>
      <c r="R37" s="51">
        <f t="shared" si="33"/>
        <v>-9.5820726711031128</v>
      </c>
      <c r="S37" s="51">
        <f t="shared" si="33"/>
        <v>-18.976903382374335</v>
      </c>
      <c r="T37" s="51">
        <f t="shared" si="33"/>
        <v>23.66206465036894</v>
      </c>
      <c r="U37" s="51">
        <f t="shared" si="34"/>
        <v>-22.89557198886261</v>
      </c>
      <c r="V37" s="51">
        <f t="shared" si="34"/>
        <v>-20.821126325782945</v>
      </c>
      <c r="W37" s="51">
        <f t="shared" si="34"/>
        <v>-12.753139183334191</v>
      </c>
      <c r="X37" s="51">
        <f t="shared" si="34"/>
        <v>6.1298191772198152</v>
      </c>
      <c r="Y37" s="51">
        <f t="shared" si="31"/>
        <v>13.762449388156101</v>
      </c>
      <c r="Z37" s="51">
        <f t="shared" si="32"/>
        <v>21.125931098696462</v>
      </c>
      <c r="AA37" s="51">
        <f t="shared" si="32"/>
        <v>12.069982723399512</v>
      </c>
      <c r="AB37" s="51">
        <f t="shared" si="32"/>
        <v>-1.4344163905865246</v>
      </c>
      <c r="AC37" s="51">
        <f t="shared" si="32"/>
        <v>-6.3904077773273782</v>
      </c>
      <c r="AD37" s="51">
        <f t="shared" si="32"/>
        <v>-35.433877193732378</v>
      </c>
      <c r="AE37" s="51">
        <f t="shared" si="35"/>
        <v>28.735582555431783</v>
      </c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</row>
    <row r="38" spans="1:74">
      <c r="A38" s="16" t="s">
        <v>12</v>
      </c>
      <c r="B38" s="44"/>
      <c r="C38" s="45">
        <f t="shared" si="29"/>
        <v>-40.263634852975841</v>
      </c>
      <c r="D38" s="53">
        <f t="shared" si="29"/>
        <v>-12.398918345430786</v>
      </c>
      <c r="E38" s="54">
        <f t="shared" si="29"/>
        <v>4.2219301095914687</v>
      </c>
      <c r="F38" s="47">
        <f t="shared" si="29"/>
        <v>7.8134189287814699</v>
      </c>
      <c r="G38" s="47">
        <f t="shared" si="29"/>
        <v>50.49620126712059</v>
      </c>
      <c r="H38" s="48">
        <f t="shared" si="29"/>
        <v>0.19782609645004781</v>
      </c>
      <c r="I38" s="48">
        <f t="shared" si="29"/>
        <v>-2.8835174030909774</v>
      </c>
      <c r="J38" s="48">
        <f t="shared" si="29"/>
        <v>-4.0385771857862194</v>
      </c>
      <c r="K38" s="42">
        <f t="shared" si="29"/>
        <v>3.2596444789479344</v>
      </c>
      <c r="L38" s="55">
        <f t="shared" si="29"/>
        <v>-12.147357074597934</v>
      </c>
      <c r="M38" s="42">
        <f t="shared" si="29"/>
        <v>-5.2527116756712173</v>
      </c>
      <c r="N38" s="42">
        <f t="shared" si="29"/>
        <v>13.59290918291283</v>
      </c>
      <c r="O38" s="42">
        <f t="shared" si="29"/>
        <v>-5.2948474150855729</v>
      </c>
      <c r="P38" s="42">
        <f t="shared" si="29"/>
        <v>-5.1624813494170905</v>
      </c>
      <c r="Q38" s="43">
        <f t="shared" si="29"/>
        <v>10.809672120656186</v>
      </c>
      <c r="R38" s="43">
        <f t="shared" si="33"/>
        <v>-1.9390981677471522</v>
      </c>
      <c r="S38" s="43">
        <f t="shared" si="33"/>
        <v>-6.9139328975008336</v>
      </c>
      <c r="T38" s="43">
        <f t="shared" si="33"/>
        <v>-15.153879817147436</v>
      </c>
      <c r="U38" s="89">
        <f t="shared" si="34"/>
        <v>-1.7083022619935371</v>
      </c>
      <c r="V38" s="89">
        <f t="shared" si="34"/>
        <v>-17.60815825909933</v>
      </c>
      <c r="W38" s="89">
        <f t="shared" si="34"/>
        <v>-10.345303867403315</v>
      </c>
      <c r="X38" s="89">
        <f t="shared" si="34"/>
        <v>2.5779284137010219</v>
      </c>
      <c r="Y38" s="89">
        <f t="shared" si="31"/>
        <v>24.9002920317063</v>
      </c>
      <c r="Z38" s="89">
        <f>(Z14-Y14)/Y14*100</f>
        <v>12.317877255449487</v>
      </c>
      <c r="AA38" s="89">
        <f>(AA14-Z14)/Z14*100</f>
        <v>-4.2603430637832185</v>
      </c>
      <c r="AB38" s="89">
        <f>(AB14-AA14)/AA14*100</f>
        <v>6.7820512024054329</v>
      </c>
      <c r="AC38" s="89">
        <f>(AC14-AB14)/AB14*100</f>
        <v>1.7674505195303865</v>
      </c>
      <c r="AD38" s="89">
        <f>(AD14-AC14)/AC14*100</f>
        <v>-97.544647961400372</v>
      </c>
      <c r="AE38" s="89">
        <f t="shared" si="35"/>
        <v>3281.6530849825376</v>
      </c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</row>
    <row r="39" spans="1:74">
      <c r="A39" s="16" t="s">
        <v>13</v>
      </c>
      <c r="B39" s="44"/>
      <c r="C39" s="47">
        <f t="shared" si="29"/>
        <v>-36.562464266551729</v>
      </c>
      <c r="D39" s="56">
        <f t="shared" si="29"/>
        <v>10.860839000852728</v>
      </c>
      <c r="E39" s="56">
        <f t="shared" si="29"/>
        <v>4.8846531464770591</v>
      </c>
      <c r="F39" s="47">
        <f t="shared" si="29"/>
        <v>-2.9346529930837106</v>
      </c>
      <c r="G39" s="47">
        <f t="shared" si="29"/>
        <v>41.784297104387029</v>
      </c>
      <c r="H39" s="47">
        <f t="shared" si="29"/>
        <v>-9.2140263926315509</v>
      </c>
      <c r="I39" s="47">
        <f t="shared" si="29"/>
        <v>3.8624889050077784</v>
      </c>
      <c r="J39" s="48">
        <f t="shared" si="29"/>
        <v>8.8519076674263033</v>
      </c>
      <c r="K39" s="42">
        <f t="shared" si="29"/>
        <v>-0.83996724549836654</v>
      </c>
      <c r="L39" s="57">
        <f t="shared" si="29"/>
        <v>-11.598218998484617</v>
      </c>
      <c r="M39" s="42">
        <f t="shared" si="29"/>
        <v>-10.986772728804826</v>
      </c>
      <c r="N39" s="42">
        <f t="shared" si="29"/>
        <v>11.988531861949584</v>
      </c>
      <c r="O39" s="42">
        <f t="shared" si="29"/>
        <v>-26.996647699278338</v>
      </c>
      <c r="P39" s="42">
        <f t="shared" si="29"/>
        <v>51.285953431745547</v>
      </c>
      <c r="Q39" s="43">
        <f t="shared" si="29"/>
        <v>8.5513223671837757</v>
      </c>
      <c r="R39" s="43">
        <f t="shared" si="33"/>
        <v>-16.837164326436874</v>
      </c>
      <c r="S39" s="43">
        <f t="shared" si="33"/>
        <v>-8.0084881253451936</v>
      </c>
      <c r="T39" s="43">
        <f t="shared" si="33"/>
        <v>-13.257073037140026</v>
      </c>
      <c r="U39" s="89">
        <f t="shared" si="34"/>
        <v>4.2124052846318243</v>
      </c>
      <c r="V39" s="89">
        <f t="shared" ref="V39:X41" si="36">(V15-U15)/U15*100</f>
        <v>-13.810139709395136</v>
      </c>
      <c r="W39" s="89">
        <f t="shared" si="36"/>
        <v>-7.4950317024699533</v>
      </c>
      <c r="X39" s="89">
        <f>(X15-W15)/W15*100</f>
        <v>-3.3160394592619657</v>
      </c>
      <c r="Y39" s="89">
        <f t="shared" si="31"/>
        <v>11.407128605115183</v>
      </c>
      <c r="Z39" s="89">
        <f t="shared" si="31"/>
        <v>27.98548217496014</v>
      </c>
      <c r="AA39" s="89">
        <f t="shared" si="31"/>
        <v>8.5599792215502202</v>
      </c>
      <c r="AB39" s="89">
        <f t="shared" si="31"/>
        <v>-2.4965088913410738</v>
      </c>
      <c r="AC39" s="89">
        <f t="shared" si="31"/>
        <v>-0.90689207934178973</v>
      </c>
      <c r="AD39" s="89">
        <f t="shared" si="31"/>
        <v>-49.544678141518681</v>
      </c>
      <c r="AE39" s="89">
        <f t="shared" si="31"/>
        <v>43.156186775104665</v>
      </c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</row>
    <row r="40" spans="1:74">
      <c r="A40" s="16" t="s">
        <v>14</v>
      </c>
      <c r="B40" s="44"/>
      <c r="C40" s="47">
        <f t="shared" si="29"/>
        <v>-35.438223921890469</v>
      </c>
      <c r="D40" s="47">
        <f t="shared" si="29"/>
        <v>1.6302460439668445</v>
      </c>
      <c r="E40" s="58">
        <f t="shared" si="29"/>
        <v>3.676911471731688</v>
      </c>
      <c r="F40" s="47">
        <f t="shared" si="29"/>
        <v>-7.8877653818887357</v>
      </c>
      <c r="G40" s="47">
        <f t="shared" si="29"/>
        <v>48.14004671824577</v>
      </c>
      <c r="H40" s="47">
        <f t="shared" si="29"/>
        <v>-3.6581475472592375</v>
      </c>
      <c r="I40" s="47">
        <f t="shared" si="29"/>
        <v>8.937043817200486</v>
      </c>
      <c r="J40" s="48">
        <f t="shared" si="29"/>
        <v>-13.721590662370708</v>
      </c>
      <c r="K40" s="48">
        <f t="shared" si="29"/>
        <v>9.5579131730198199</v>
      </c>
      <c r="L40" s="48">
        <f t="shared" si="29"/>
        <v>-17.125203849599192</v>
      </c>
      <c r="M40" s="48">
        <f t="shared" si="29"/>
        <v>5.3928361584426234</v>
      </c>
      <c r="N40" s="48">
        <f t="shared" si="29"/>
        <v>4.2801167591448186</v>
      </c>
      <c r="O40" s="48">
        <f t="shared" si="29"/>
        <v>19.273930388908223</v>
      </c>
      <c r="P40" s="48">
        <f t="shared" si="29"/>
        <v>-11.511366327255505</v>
      </c>
      <c r="Q40" s="48">
        <f t="shared" si="29"/>
        <v>9.3947865147062348</v>
      </c>
      <c r="R40" s="48">
        <f t="shared" si="33"/>
        <v>-18.638418696079501</v>
      </c>
      <c r="S40" s="43">
        <f t="shared" si="33"/>
        <v>13.268226160627519</v>
      </c>
      <c r="T40" s="43">
        <f t="shared" si="33"/>
        <v>-18.588898895577572</v>
      </c>
      <c r="U40" s="43">
        <f t="shared" si="34"/>
        <v>-1.0573323318952217</v>
      </c>
      <c r="V40" s="43">
        <f t="shared" si="36"/>
        <v>-24.023020295756663</v>
      </c>
      <c r="W40" s="43">
        <f t="shared" si="36"/>
        <v>-4.8778976555420446</v>
      </c>
      <c r="X40" s="43">
        <f t="shared" si="36"/>
        <v>4.4432683304156662</v>
      </c>
      <c r="Y40" s="43">
        <f t="shared" ref="Y40:AE41" si="37">(Y16-X16)/X16*100</f>
        <v>15.108519396282899</v>
      </c>
      <c r="Z40" s="43">
        <f t="shared" si="37"/>
        <v>12.583642619131471</v>
      </c>
      <c r="AA40" s="43">
        <f t="shared" si="37"/>
        <v>13.313321141537129</v>
      </c>
      <c r="AB40" s="43">
        <f t="shared" si="37"/>
        <v>-6.9504095814995521</v>
      </c>
      <c r="AC40" s="43">
        <f t="shared" si="37"/>
        <v>-1.6876722332844567</v>
      </c>
      <c r="AD40" s="43">
        <f t="shared" si="37"/>
        <v>-22.994202410729311</v>
      </c>
      <c r="AE40" s="43">
        <f t="shared" si="37"/>
        <v>12.792879697944851</v>
      </c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74">
      <c r="A41" s="22" t="s">
        <v>15</v>
      </c>
      <c r="B41" s="50"/>
      <c r="C41" s="51">
        <f t="shared" si="29"/>
        <v>-37.520189445158749</v>
      </c>
      <c r="D41" s="51">
        <f t="shared" si="29"/>
        <v>-0.22417352625842868</v>
      </c>
      <c r="E41" s="51">
        <f t="shared" si="29"/>
        <v>4.2695327069605531</v>
      </c>
      <c r="F41" s="51">
        <f t="shared" si="29"/>
        <v>-1.4008154922230149</v>
      </c>
      <c r="G41" s="51">
        <f t="shared" si="29"/>
        <v>46.679810657429883</v>
      </c>
      <c r="H41" s="51">
        <f t="shared" si="29"/>
        <v>-4.2462226108924837</v>
      </c>
      <c r="I41" s="51">
        <f t="shared" si="29"/>
        <v>3.1320870176215454</v>
      </c>
      <c r="J41" s="52">
        <f t="shared" si="29"/>
        <v>-3.1803842759344509</v>
      </c>
      <c r="K41" s="52">
        <f t="shared" si="29"/>
        <v>3.6910545320162913</v>
      </c>
      <c r="L41" s="52">
        <f t="shared" si="29"/>
        <v>-13.564922201465388</v>
      </c>
      <c r="M41" s="52">
        <f t="shared" si="29"/>
        <v>-3.9990791311533713</v>
      </c>
      <c r="N41" s="52">
        <f t="shared" si="29"/>
        <v>9.8933036497238636</v>
      </c>
      <c r="O41" s="52">
        <f t="shared" si="29"/>
        <v>-4.6783397170327516</v>
      </c>
      <c r="P41" s="52">
        <f t="shared" si="29"/>
        <v>6.847349214809956</v>
      </c>
      <c r="Q41" s="52">
        <f t="shared" si="29"/>
        <v>9.5106297248551375</v>
      </c>
      <c r="R41" s="52">
        <f t="shared" si="33"/>
        <v>-12.919606889795107</v>
      </c>
      <c r="S41" s="52">
        <f t="shared" si="33"/>
        <v>-0.98992137971968996</v>
      </c>
      <c r="T41" s="52">
        <f t="shared" si="33"/>
        <v>-15.771193228869429</v>
      </c>
      <c r="U41" s="52">
        <f t="shared" si="34"/>
        <v>0.47710288171748999</v>
      </c>
      <c r="V41" s="52">
        <f t="shared" si="36"/>
        <v>-18.485042521260631</v>
      </c>
      <c r="W41" s="52">
        <f t="shared" si="36"/>
        <v>-7.5773680502539449</v>
      </c>
      <c r="X41" s="52">
        <f t="shared" si="36"/>
        <v>1.044081986066512</v>
      </c>
      <c r="Y41" s="52">
        <f t="shared" si="37"/>
        <v>16.905954777964112</v>
      </c>
      <c r="Z41" s="52">
        <f t="shared" si="37"/>
        <v>17.598875772906126</v>
      </c>
      <c r="AA41" s="52">
        <f t="shared" si="37"/>
        <v>5.9494743040910407</v>
      </c>
      <c r="AB41" s="52">
        <f t="shared" si="37"/>
        <v>-1.315195853740404</v>
      </c>
      <c r="AC41" s="52">
        <f t="shared" si="37"/>
        <v>-0.31654018469415746</v>
      </c>
      <c r="AD41" s="52">
        <f t="shared" si="37"/>
        <v>-56.554807298956746</v>
      </c>
      <c r="AE41" s="52">
        <f t="shared" si="37"/>
        <v>84.875943722870602</v>
      </c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74">
      <c r="A42" s="22" t="s">
        <v>16</v>
      </c>
      <c r="B42" s="50"/>
      <c r="C42" s="51">
        <f t="shared" si="29"/>
        <v>-27.674134108112241</v>
      </c>
      <c r="D42" s="51">
        <f t="shared" si="29"/>
        <v>-6.9130119312475671</v>
      </c>
      <c r="E42" s="51">
        <f t="shared" si="29"/>
        <v>3.2914108022613804</v>
      </c>
      <c r="F42" s="51">
        <f t="shared" si="29"/>
        <v>2.5687336143281361E-2</v>
      </c>
      <c r="G42" s="51">
        <f t="shared" si="29"/>
        <v>29.571621284036969</v>
      </c>
      <c r="H42" s="51">
        <f t="shared" si="29"/>
        <v>6.2160673963204713</v>
      </c>
      <c r="I42" s="51">
        <f t="shared" si="29"/>
        <v>-0.88543379721496773</v>
      </c>
      <c r="J42" s="52">
        <f t="shared" si="29"/>
        <v>3.8091826508904867</v>
      </c>
      <c r="K42" s="52">
        <f t="shared" si="29"/>
        <v>0.33879168298526208</v>
      </c>
      <c r="L42" s="52">
        <f t="shared" si="29"/>
        <v>-12.873304376691403</v>
      </c>
      <c r="M42" s="52">
        <f t="shared" si="29"/>
        <v>1.2349346289424636</v>
      </c>
      <c r="N42" s="52">
        <f t="shared" si="29"/>
        <v>2.9822589004505042</v>
      </c>
      <c r="O42" s="52">
        <f t="shared" si="29"/>
        <v>-4.9336766928470555</v>
      </c>
      <c r="P42" s="52">
        <f t="shared" si="29"/>
        <v>8.2828988680038211</v>
      </c>
      <c r="Q42" s="52">
        <f t="shared" si="29"/>
        <v>6.9756177178268128</v>
      </c>
      <c r="R42" s="52">
        <f t="shared" si="33"/>
        <v>-11.189264515838721</v>
      </c>
      <c r="S42" s="52">
        <f t="shared" si="33"/>
        <v>-10.484019089057993</v>
      </c>
      <c r="T42" s="52">
        <f t="shared" si="33"/>
        <v>3.0681742806479142</v>
      </c>
      <c r="U42" s="52">
        <f t="shared" si="34"/>
        <v>-12.920403948182466</v>
      </c>
      <c r="V42" s="52">
        <f t="shared" si="34"/>
        <v>-19.670720904039424</v>
      </c>
      <c r="W42" s="52">
        <f t="shared" si="34"/>
        <v>-10.16670755642787</v>
      </c>
      <c r="X42" s="52">
        <f t="shared" si="34"/>
        <v>3.5151251978299132</v>
      </c>
      <c r="Y42" s="52">
        <f t="shared" si="34"/>
        <v>15.340017914078382</v>
      </c>
      <c r="Z42" s="52">
        <f t="shared" si="34"/>
        <v>19.331846514553668</v>
      </c>
      <c r="AA42" s="52">
        <f t="shared" si="34"/>
        <v>9.0019149339932412</v>
      </c>
      <c r="AB42" s="52">
        <f t="shared" si="34"/>
        <v>-1.3763274838169632</v>
      </c>
      <c r="AC42" s="52">
        <f t="shared" si="34"/>
        <v>-3.429147621047226</v>
      </c>
      <c r="AD42" s="52">
        <f t="shared" si="34"/>
        <v>-46.063095350198395</v>
      </c>
      <c r="AE42" s="52">
        <f t="shared" si="34"/>
        <v>51.492801722588609</v>
      </c>
      <c r="AG42" s="97"/>
      <c r="AH42" s="97"/>
      <c r="AI42" s="97"/>
      <c r="AJ42" s="97"/>
      <c r="AK42" s="97"/>
      <c r="AL42" s="97"/>
    </row>
    <row r="43" spans="1:74">
      <c r="A43" s="16" t="s">
        <v>17</v>
      </c>
      <c r="B43" s="44"/>
      <c r="C43" s="45">
        <f t="shared" si="29"/>
        <v>-35.36016958170697</v>
      </c>
      <c r="D43" s="53">
        <f t="shared" si="29"/>
        <v>-2.7183110648693853</v>
      </c>
      <c r="E43" s="54">
        <f t="shared" si="29"/>
        <v>5.7259478376237887</v>
      </c>
      <c r="F43" s="47">
        <f t="shared" si="29"/>
        <v>2.5404955502913116</v>
      </c>
      <c r="G43" s="47">
        <f t="shared" si="29"/>
        <v>53.966707875972475</v>
      </c>
      <c r="H43" s="47">
        <f t="shared" si="29"/>
        <v>4.0472038606593941</v>
      </c>
      <c r="I43" s="48">
        <f t="shared" si="29"/>
        <v>-9.7174260435748536</v>
      </c>
      <c r="J43" s="48">
        <f t="shared" si="29"/>
        <v>-3.5909479446377541</v>
      </c>
      <c r="K43" s="59">
        <f t="shared" si="29"/>
        <v>-3.2397456564571021</v>
      </c>
      <c r="L43" s="55">
        <f t="shared" si="29"/>
        <v>-5.3659439572390495</v>
      </c>
      <c r="M43" s="42">
        <f t="shared" si="29"/>
        <v>7.3157611619150078</v>
      </c>
      <c r="N43" s="48">
        <f t="shared" si="29"/>
        <v>-4.8562314878104349</v>
      </c>
      <c r="O43" s="42">
        <f t="shared" si="29"/>
        <v>2.5360045595398311</v>
      </c>
      <c r="P43" s="42">
        <f>(P19-O19)/O19*100</f>
        <v>-10.278483614214716</v>
      </c>
      <c r="Q43" s="43">
        <f t="shared" si="29"/>
        <v>11.511169650619784</v>
      </c>
      <c r="R43" s="43">
        <f t="shared" si="33"/>
        <v>-9.886831563909352</v>
      </c>
      <c r="S43" s="43">
        <f t="shared" si="33"/>
        <v>6.8983561033484104</v>
      </c>
      <c r="T43" s="43">
        <f t="shared" si="33"/>
        <v>-25.418257953201636</v>
      </c>
      <c r="U43" s="89">
        <f t="shared" si="34"/>
        <v>-9.9918121206607502</v>
      </c>
      <c r="V43" s="89">
        <f t="shared" si="34"/>
        <v>-20.860587683199768</v>
      </c>
      <c r="W43" s="89">
        <f t="shared" si="34"/>
        <v>-1.1649759159246824</v>
      </c>
      <c r="X43" s="89">
        <f t="shared" si="34"/>
        <v>5.9572268527492405</v>
      </c>
      <c r="Y43" s="89">
        <f t="shared" ref="Y43:AB48" si="38">(Y19-X19)/X19*100</f>
        <v>15.401635988257123</v>
      </c>
      <c r="Z43" s="89">
        <f t="shared" si="38"/>
        <v>3.5856363183441156</v>
      </c>
      <c r="AA43" s="89">
        <f t="shared" ref="AA43:AE46" si="39">(AA19-Z19)/Z19*100</f>
        <v>6.3553485931658686</v>
      </c>
      <c r="AB43" s="89">
        <f t="shared" si="39"/>
        <v>4.7997862193718142</v>
      </c>
      <c r="AC43" s="89">
        <f t="shared" si="39"/>
        <v>0.25302551831002495</v>
      </c>
      <c r="AD43" s="89">
        <f t="shared" si="39"/>
        <v>-10.804377315177128</v>
      </c>
      <c r="AE43" s="89">
        <f t="shared" si="39"/>
        <v>-19.199526208424427</v>
      </c>
      <c r="AG43" s="97"/>
      <c r="AH43" s="97"/>
      <c r="AI43" s="97"/>
      <c r="AJ43" s="97"/>
      <c r="AK43" s="97"/>
      <c r="AL43" s="97"/>
    </row>
    <row r="44" spans="1:74">
      <c r="A44" s="16" t="s">
        <v>18</v>
      </c>
      <c r="B44" s="44"/>
      <c r="C44" s="47">
        <f t="shared" si="29"/>
        <v>-17.089680620309654</v>
      </c>
      <c r="D44" s="56">
        <f t="shared" si="29"/>
        <v>9.7941631959584416</v>
      </c>
      <c r="E44" s="56">
        <f t="shared" si="29"/>
        <v>9.8599071525409787</v>
      </c>
      <c r="F44" s="47">
        <f t="shared" si="29"/>
        <v>-8.6932675167969293</v>
      </c>
      <c r="G44" s="47">
        <f t="shared" si="29"/>
        <v>47.647066854155007</v>
      </c>
      <c r="H44" s="47">
        <f t="shared" si="29"/>
        <v>-8.0305131761442432</v>
      </c>
      <c r="I44" s="48">
        <f t="shared" si="29"/>
        <v>-5.2903031217011005</v>
      </c>
      <c r="J44" s="48">
        <f t="shared" si="29"/>
        <v>18.555672324660573</v>
      </c>
      <c r="K44" s="48">
        <f t="shared" si="29"/>
        <v>-3.8985342442448716</v>
      </c>
      <c r="L44" s="57">
        <f t="shared" si="29"/>
        <v>-6.2555320556419973</v>
      </c>
      <c r="M44" s="42">
        <f t="shared" si="29"/>
        <v>-10.816478656263977</v>
      </c>
      <c r="N44" s="48">
        <f t="shared" si="29"/>
        <v>-4.024205411670307</v>
      </c>
      <c r="O44" s="42">
        <f t="shared" si="29"/>
        <v>13.947817605462081</v>
      </c>
      <c r="P44" s="42">
        <f t="shared" si="29"/>
        <v>-0.98335931847594593</v>
      </c>
      <c r="Q44" s="43">
        <f t="shared" si="29"/>
        <v>7.9161863988144248</v>
      </c>
      <c r="R44" s="43">
        <f t="shared" si="33"/>
        <v>-25.705702841884413</v>
      </c>
      <c r="S44" s="43">
        <f t="shared" si="33"/>
        <v>9.2638469931326615</v>
      </c>
      <c r="T44" s="43">
        <f t="shared" si="33"/>
        <v>-18.632081013134087</v>
      </c>
      <c r="U44" s="89">
        <f t="shared" si="34"/>
        <v>2.1685772862464265</v>
      </c>
      <c r="V44" s="89">
        <f t="shared" si="34"/>
        <v>-19.853315245039852</v>
      </c>
      <c r="W44" s="89">
        <f t="shared" si="34"/>
        <v>-6.0283875517940579</v>
      </c>
      <c r="X44" s="89">
        <f t="shared" ref="X44:X49" si="40">(X20-W20)/W20*100</f>
        <v>0.39214950465325726</v>
      </c>
      <c r="Y44" s="89">
        <f t="shared" si="38"/>
        <v>11.361554994860294</v>
      </c>
      <c r="Z44" s="89">
        <f t="shared" si="38"/>
        <v>20.84452201933405</v>
      </c>
      <c r="AA44" s="89">
        <f t="shared" si="39"/>
        <v>16.157435698016776</v>
      </c>
      <c r="AB44" s="89">
        <f t="shared" si="39"/>
        <v>9.7479614529280951</v>
      </c>
      <c r="AC44" s="89">
        <f t="shared" si="39"/>
        <v>-2.8379688640498522</v>
      </c>
      <c r="AD44" s="89">
        <f t="shared" si="39"/>
        <v>-0.2388267216827753</v>
      </c>
      <c r="AE44" s="89">
        <f t="shared" si="39"/>
        <v>-27.21050206242343</v>
      </c>
      <c r="AG44" s="97"/>
      <c r="AH44" s="97"/>
      <c r="AI44" s="97"/>
      <c r="AJ44" s="97"/>
      <c r="AK44" s="97"/>
      <c r="AL44" s="97"/>
    </row>
    <row r="45" spans="1:74">
      <c r="A45" s="16" t="s">
        <v>19</v>
      </c>
      <c r="B45" s="44"/>
      <c r="C45" s="47">
        <f t="shared" si="29"/>
        <v>-21.753541227625579</v>
      </c>
      <c r="D45" s="47">
        <f t="shared" si="29"/>
        <v>6.1417040970263104</v>
      </c>
      <c r="E45" s="58">
        <f t="shared" si="29"/>
        <v>2.0098767414782994</v>
      </c>
      <c r="F45" s="47">
        <f t="shared" si="29"/>
        <v>-9.6081487428958265</v>
      </c>
      <c r="G45" s="47">
        <f t="shared" si="29"/>
        <v>78.531245645813016</v>
      </c>
      <c r="H45" s="47">
        <f t="shared" si="29"/>
        <v>-14.010467730999801</v>
      </c>
      <c r="I45" s="47">
        <f t="shared" si="29"/>
        <v>-3.8805817752768195</v>
      </c>
      <c r="J45" s="48">
        <f t="shared" si="29"/>
        <v>8.0550260553447401</v>
      </c>
      <c r="K45" s="48">
        <f t="shared" si="29"/>
        <v>-12.757242102503605</v>
      </c>
      <c r="L45" s="48">
        <f t="shared" si="29"/>
        <v>3.9089008251011035</v>
      </c>
      <c r="M45" s="48">
        <f t="shared" si="29"/>
        <v>9.057006181393163</v>
      </c>
      <c r="N45" s="48">
        <f t="shared" si="29"/>
        <v>-0.31489103113001682</v>
      </c>
      <c r="O45" s="48">
        <f t="shared" si="29"/>
        <v>4.417966693452299</v>
      </c>
      <c r="P45" s="46">
        <f t="shared" si="29"/>
        <v>-2.1287888035580655</v>
      </c>
      <c r="Q45" s="43">
        <f t="shared" si="29"/>
        <v>1.0710063663872109</v>
      </c>
      <c r="R45" s="43">
        <f t="shared" si="33"/>
        <v>-4.782676345764858</v>
      </c>
      <c r="S45" s="43">
        <f t="shared" si="33"/>
        <v>7.2796632613387269</v>
      </c>
      <c r="T45" s="45">
        <f t="shared" si="33"/>
        <v>-18.465118233483555</v>
      </c>
      <c r="U45" s="45">
        <f t="shared" si="34"/>
        <v>-5.2888920383170888</v>
      </c>
      <c r="V45" s="45">
        <f t="shared" si="34"/>
        <v>-25.491596438604009</v>
      </c>
      <c r="W45" s="45">
        <f t="shared" si="34"/>
        <v>-2.3762358160722274</v>
      </c>
      <c r="X45" s="45">
        <f t="shared" si="40"/>
        <v>3.8217692163830184</v>
      </c>
      <c r="Y45" s="45">
        <f t="shared" si="38"/>
        <v>17.825393823124106</v>
      </c>
      <c r="Z45" s="45">
        <f>(Z21-Y21)/Y21*100</f>
        <v>18.021220321362506</v>
      </c>
      <c r="AA45" s="45">
        <f t="shared" si="39"/>
        <v>8.4692958877669327</v>
      </c>
      <c r="AB45" s="45">
        <f t="shared" si="39"/>
        <v>-25.147937827299383</v>
      </c>
      <c r="AC45" s="45">
        <f t="shared" si="39"/>
        <v>13.703591429072864</v>
      </c>
      <c r="AD45" s="45">
        <f t="shared" si="39"/>
        <v>9.6995762355120245</v>
      </c>
      <c r="AE45" s="45">
        <f t="shared" si="39"/>
        <v>-32.658595393874272</v>
      </c>
      <c r="AG45" s="97"/>
      <c r="AH45" s="97"/>
      <c r="AI45" s="97"/>
      <c r="AJ45" s="97"/>
      <c r="AK45" s="97"/>
      <c r="AL45" s="97"/>
    </row>
    <row r="46" spans="1:74" s="62" customFormat="1">
      <c r="A46" s="22" t="s">
        <v>20</v>
      </c>
      <c r="B46" s="50"/>
      <c r="C46" s="51">
        <f t="shared" si="29"/>
        <v>-27.822153228251313</v>
      </c>
      <c r="D46" s="51">
        <f t="shared" si="29"/>
        <v>2.8573386119029958</v>
      </c>
      <c r="E46" s="51">
        <f t="shared" si="29"/>
        <v>5.2599416720486323</v>
      </c>
      <c r="F46" s="51">
        <f t="shared" si="29"/>
        <v>-4.1854335247392358</v>
      </c>
      <c r="G46" s="51">
        <f t="shared" si="29"/>
        <v>60.737596880303471</v>
      </c>
      <c r="H46" s="51">
        <f t="shared" si="29"/>
        <v>-4.9000359088237442</v>
      </c>
      <c r="I46" s="51">
        <f t="shared" si="29"/>
        <v>-6.9572421255515922</v>
      </c>
      <c r="J46" s="52">
        <f t="shared" si="29"/>
        <v>4.6056032046001523</v>
      </c>
      <c r="K46" s="52">
        <f t="shared" si="29"/>
        <v>-6.7452359491139733</v>
      </c>
      <c r="L46" s="52">
        <f t="shared" si="29"/>
        <v>-2.4971437560022522</v>
      </c>
      <c r="M46" s="52">
        <f t="shared" si="29"/>
        <v>4.0565755370027192</v>
      </c>
      <c r="N46" s="52">
        <f t="shared" si="29"/>
        <v>-3.0269463093409383</v>
      </c>
      <c r="O46" s="52">
        <f t="shared" si="29"/>
        <v>5.3178755424847326</v>
      </c>
      <c r="P46" s="60">
        <f t="shared" si="29"/>
        <v>-5.3893232235667288</v>
      </c>
      <c r="Q46" s="51">
        <f t="shared" si="29"/>
        <v>6.7090742879340954</v>
      </c>
      <c r="R46" s="51">
        <f t="shared" si="33"/>
        <v>-11.286515575692226</v>
      </c>
      <c r="S46" s="51">
        <f t="shared" si="33"/>
        <v>7.4602632981629791</v>
      </c>
      <c r="T46" s="61">
        <f t="shared" si="33"/>
        <v>-21.472065415905696</v>
      </c>
      <c r="U46" s="61">
        <f t="shared" si="34"/>
        <v>-5.8364761257892219</v>
      </c>
      <c r="V46" s="61">
        <f t="shared" si="34"/>
        <v>-22.571464657095948</v>
      </c>
      <c r="W46" s="61">
        <f t="shared" si="34"/>
        <v>-2.6457730703147089</v>
      </c>
      <c r="X46" s="61">
        <f t="shared" si="40"/>
        <v>4.0026063483198362</v>
      </c>
      <c r="Y46" s="61">
        <f t="shared" si="38"/>
        <v>15.591157254094693</v>
      </c>
      <c r="Z46" s="61">
        <f>(Z22-Y22)/Y22*100</f>
        <v>12.61943476577623</v>
      </c>
      <c r="AA46" s="61">
        <f t="shared" si="39"/>
        <v>9.1939387272427258</v>
      </c>
      <c r="AB46" s="61">
        <f t="shared" si="39"/>
        <v>-6.7893041448075939</v>
      </c>
      <c r="AC46" s="61">
        <f t="shared" si="39"/>
        <v>4.0422163018044062</v>
      </c>
      <c r="AD46" s="61">
        <f t="shared" si="39"/>
        <v>-0.76742482872532169</v>
      </c>
      <c r="AE46" s="61">
        <f t="shared" si="39"/>
        <v>-26.57243279882962</v>
      </c>
      <c r="AG46" s="98"/>
      <c r="AH46" s="98"/>
      <c r="AI46" s="98"/>
      <c r="AJ46" s="98"/>
      <c r="AK46" s="98"/>
      <c r="AL46" s="98"/>
    </row>
    <row r="47" spans="1:74">
      <c r="A47" s="16" t="s">
        <v>21</v>
      </c>
      <c r="B47" s="44"/>
      <c r="C47" s="45">
        <f t="shared" si="29"/>
        <v>-35.75891620000732</v>
      </c>
      <c r="D47" s="63">
        <f t="shared" si="29"/>
        <v>6.733516192832667</v>
      </c>
      <c r="E47" s="64">
        <f t="shared" si="29"/>
        <v>-10.196284773060031</v>
      </c>
      <c r="F47" s="47">
        <f t="shared" si="29"/>
        <v>23.00174075489322</v>
      </c>
      <c r="G47" s="47">
        <f t="shared" si="29"/>
        <v>57.835184635458013</v>
      </c>
      <c r="H47" s="47">
        <f t="shared" si="29"/>
        <v>-20.945724295693022</v>
      </c>
      <c r="I47" s="48">
        <f t="shared" si="29"/>
        <v>1.750571259426472</v>
      </c>
      <c r="J47" s="48">
        <f t="shared" si="29"/>
        <v>2.2761751991517358</v>
      </c>
      <c r="K47" s="48">
        <f>(K23-J23)/J23*100</f>
        <v>5.4611863406542582</v>
      </c>
      <c r="L47" s="59">
        <f t="shared" si="29"/>
        <v>-3.0776909000166364</v>
      </c>
      <c r="M47" s="65">
        <f t="shared" si="29"/>
        <v>-1.122450041090618</v>
      </c>
      <c r="N47" s="59">
        <f t="shared" si="29"/>
        <v>-7.8479747501315105</v>
      </c>
      <c r="O47" s="42">
        <f t="shared" si="29"/>
        <v>6.6011725015840756</v>
      </c>
      <c r="P47" s="42">
        <f t="shared" si="29"/>
        <v>1.3333690326380894</v>
      </c>
      <c r="Q47" s="43">
        <f t="shared" si="29"/>
        <v>9.4131635268317169</v>
      </c>
      <c r="R47" s="43">
        <f t="shared" si="33"/>
        <v>-18.361442757235039</v>
      </c>
      <c r="S47" s="43">
        <f t="shared" si="33"/>
        <v>16.14792552845336</v>
      </c>
      <c r="T47" s="43">
        <f t="shared" si="33"/>
        <v>-28.47712478224993</v>
      </c>
      <c r="U47" s="43">
        <f>(U23-T23)/T23*100</f>
        <v>-4.9901009842043038</v>
      </c>
      <c r="V47" s="43">
        <f>(V23-U23)/U23*100</f>
        <v>-12.00275839323594</v>
      </c>
      <c r="W47" s="43">
        <f>(W23-V23)/V23*100</f>
        <v>-5.0528969829128263</v>
      </c>
      <c r="X47" s="43">
        <f t="shared" si="40"/>
        <v>9.8496402490445512</v>
      </c>
      <c r="Y47" s="43">
        <f t="shared" si="38"/>
        <v>9.1151129078361723</v>
      </c>
      <c r="Z47" s="43">
        <f t="shared" si="38"/>
        <v>10.350583057647111</v>
      </c>
      <c r="AA47" s="43">
        <f t="shared" si="38"/>
        <v>7.4487062095160583</v>
      </c>
      <c r="AB47" s="43">
        <f t="shared" si="38"/>
        <v>-7.1829412247422937</v>
      </c>
      <c r="AC47" s="43">
        <f>(AC23-AB23)/AB23*100</f>
        <v>6.9533045879296509</v>
      </c>
      <c r="AD47" s="43">
        <f>(AD23-AC23)/AC23*100</f>
        <v>-4.7055232669049103E-2</v>
      </c>
      <c r="AE47" s="43">
        <f>(AE23-AD23)/AD23*100</f>
        <v>-35.717103086749624</v>
      </c>
      <c r="AG47" s="97"/>
      <c r="AH47" s="97"/>
      <c r="AI47" s="97"/>
      <c r="AJ47" s="97"/>
      <c r="AK47" s="97"/>
      <c r="AL47" s="97"/>
    </row>
    <row r="48" spans="1:74">
      <c r="A48" s="27" t="s">
        <v>22</v>
      </c>
      <c r="B48" s="66"/>
      <c r="C48" s="67">
        <f t="shared" si="29"/>
        <v>-24.371464383534388</v>
      </c>
      <c r="D48" s="67">
        <f t="shared" si="29"/>
        <v>16.758448938073272</v>
      </c>
      <c r="E48" s="56">
        <f t="shared" si="29"/>
        <v>13.691428399762673</v>
      </c>
      <c r="F48" s="67">
        <f t="shared" si="29"/>
        <v>-14.152557488158859</v>
      </c>
      <c r="G48" s="67">
        <f t="shared" si="29"/>
        <v>44.50694471163095</v>
      </c>
      <c r="H48" s="67">
        <f t="shared" si="29"/>
        <v>-7.600349318934577</v>
      </c>
      <c r="I48" s="57">
        <f t="shared" si="29"/>
        <v>-1.5871277828043868</v>
      </c>
      <c r="J48" s="57">
        <f t="shared" si="29"/>
        <v>3.3572060175560852</v>
      </c>
      <c r="K48" s="57">
        <f>(K24-J24)/J24*100</f>
        <v>1.3099150141643059</v>
      </c>
      <c r="L48" s="57">
        <f t="shared" si="29"/>
        <v>0.30367089457083418</v>
      </c>
      <c r="M48" s="68">
        <f t="shared" si="29"/>
        <v>-5.1428730729558696</v>
      </c>
      <c r="N48" s="57">
        <f t="shared" si="29"/>
        <v>1.2237628650863159</v>
      </c>
      <c r="O48" s="42">
        <f t="shared" si="29"/>
        <v>4.1797076875729475</v>
      </c>
      <c r="P48" s="42">
        <f t="shared" si="29"/>
        <v>7.4215070424890337</v>
      </c>
      <c r="Q48" s="43">
        <f t="shared" si="29"/>
        <v>1.7636437221755237</v>
      </c>
      <c r="R48" s="43">
        <f t="shared" si="33"/>
        <v>-28.916252390057362</v>
      </c>
      <c r="S48" s="43">
        <f t="shared" si="33"/>
        <v>32.054399517978958</v>
      </c>
      <c r="T48" s="43">
        <f t="shared" si="33"/>
        <v>-20.647905225935766</v>
      </c>
      <c r="U48" s="43">
        <f t="shared" si="33"/>
        <v>-8.7652647719182966</v>
      </c>
      <c r="V48" s="43">
        <f t="shared" ref="V48:X51" si="41">(V24-U24)/U24*100</f>
        <v>-19.676177757103304</v>
      </c>
      <c r="W48" s="43">
        <f t="shared" si="41"/>
        <v>-3.9109641502736832</v>
      </c>
      <c r="X48" s="43">
        <f t="shared" si="40"/>
        <v>5.5166179000884599</v>
      </c>
      <c r="Y48" s="43">
        <f t="shared" si="38"/>
        <v>24.17776795091482</v>
      </c>
      <c r="Z48" s="43">
        <f t="shared" si="38"/>
        <v>8.61117293567772</v>
      </c>
      <c r="AA48" s="43">
        <f t="shared" si="38"/>
        <v>7.1647643052794789</v>
      </c>
      <c r="AB48" s="43">
        <f t="shared" si="38"/>
        <v>-6.0547148885177773</v>
      </c>
      <c r="AC48" s="43">
        <f>(AC24-AB24)/AB24*100</f>
        <v>2.452048009661639</v>
      </c>
      <c r="AD48" s="43">
        <f>(AD24-AC24)/AC24*100</f>
        <v>-8.2045814266130677</v>
      </c>
      <c r="AE48" s="43">
        <f>(AE24-AD24)/AD24*100</f>
        <v>-24.625573543416156</v>
      </c>
      <c r="AG48" s="97"/>
      <c r="AH48" s="97"/>
      <c r="AI48" s="97"/>
      <c r="AJ48" s="97"/>
      <c r="AK48" s="97"/>
      <c r="AL48" s="97"/>
    </row>
    <row r="49" spans="1:52">
      <c r="A49" s="29" t="s">
        <v>23</v>
      </c>
      <c r="B49" s="69"/>
      <c r="C49" s="45">
        <f t="shared" si="29"/>
        <v>-44.151900144879079</v>
      </c>
      <c r="D49" s="45">
        <f t="shared" si="29"/>
        <v>17.514342728860065</v>
      </c>
      <c r="E49" s="45">
        <f t="shared" si="29"/>
        <v>5.1908769621005479</v>
      </c>
      <c r="F49" s="45">
        <f t="shared" si="29"/>
        <v>9.3589200314789025</v>
      </c>
      <c r="G49" s="45">
        <f t="shared" si="29"/>
        <v>20.707629855152689</v>
      </c>
      <c r="H49" s="45">
        <f t="shared" si="29"/>
        <v>-12.378186265143119</v>
      </c>
      <c r="I49" s="45">
        <f t="shared" si="29"/>
        <v>7.5994417306350313</v>
      </c>
      <c r="J49" s="70">
        <f t="shared" si="29"/>
        <v>-9.403982100006486E-2</v>
      </c>
      <c r="K49" s="70">
        <f>(K25-J25)/J25*100</f>
        <v>6.4258820474536664</v>
      </c>
      <c r="L49" s="70">
        <f t="shared" si="29"/>
        <v>51.01292363996798</v>
      </c>
      <c r="M49" s="71">
        <f t="shared" si="29"/>
        <v>-28.069635112414865</v>
      </c>
      <c r="N49" s="58">
        <f t="shared" si="29"/>
        <v>5.5578173037777434</v>
      </c>
      <c r="O49" s="48">
        <f t="shared" si="29"/>
        <v>-5.0304553675922969</v>
      </c>
      <c r="P49" s="48">
        <f t="shared" si="29"/>
        <v>-1.3415581960383423</v>
      </c>
      <c r="Q49" s="48">
        <f t="shared" si="29"/>
        <v>15.130976629312364</v>
      </c>
      <c r="R49" s="48">
        <f t="shared" si="33"/>
        <v>-12.641857196575085</v>
      </c>
      <c r="S49" s="48">
        <f t="shared" si="33"/>
        <v>17.484387679497583</v>
      </c>
      <c r="T49" s="48">
        <f t="shared" si="33"/>
        <v>-21.139026865994364</v>
      </c>
      <c r="U49" s="48">
        <f t="shared" si="33"/>
        <v>-14.752699964965194</v>
      </c>
      <c r="V49" s="48">
        <f t="shared" si="41"/>
        <v>-21.844399971410191</v>
      </c>
      <c r="W49" s="48">
        <f t="shared" si="41"/>
        <v>2.2142710167127735</v>
      </c>
      <c r="X49" s="48">
        <f t="shared" si="40"/>
        <v>3.1135715483979198</v>
      </c>
      <c r="Y49" s="48">
        <f t="shared" ref="Y49:AD51" si="42">(Y25-X25)/X25*100</f>
        <v>19.367889022657511</v>
      </c>
      <c r="Z49" s="48">
        <f t="shared" si="42"/>
        <v>13.634876789997818</v>
      </c>
      <c r="AA49" s="48">
        <f t="shared" si="42"/>
        <v>-2.6970622571204683</v>
      </c>
      <c r="AB49" s="48">
        <f t="shared" si="42"/>
        <v>2.338748777621642</v>
      </c>
      <c r="AC49" s="48">
        <f t="shared" si="42"/>
        <v>12.777933914160677</v>
      </c>
      <c r="AD49" s="48">
        <f t="shared" si="42"/>
        <v>-14.829687856003645</v>
      </c>
      <c r="AE49" s="48"/>
      <c r="AG49" s="97"/>
      <c r="AH49" s="97"/>
      <c r="AI49" s="97"/>
      <c r="AJ49" s="97"/>
      <c r="AK49" s="97"/>
      <c r="AL49" s="97"/>
    </row>
    <row r="50" spans="1:52">
      <c r="A50" s="32" t="s">
        <v>24</v>
      </c>
      <c r="B50" s="72"/>
      <c r="C50" s="51">
        <f t="shared" ref="C50:J51" si="43">(C26-B26)/B26*100</f>
        <v>-34.704329417966754</v>
      </c>
      <c r="D50" s="51">
        <f t="shared" si="43"/>
        <v>13.065115853677767</v>
      </c>
      <c r="E50" s="51">
        <f t="shared" si="43"/>
        <v>2.7196045834402582</v>
      </c>
      <c r="F50" s="51">
        <f t="shared" si="43"/>
        <v>4.0569383421405645</v>
      </c>
      <c r="G50" s="51">
        <f t="shared" si="43"/>
        <v>42.813375852692346</v>
      </c>
      <c r="H50" s="51">
        <f t="shared" si="43"/>
        <v>-14.317926827931249</v>
      </c>
      <c r="I50" s="51">
        <f t="shared" si="43"/>
        <v>1.9453958396423987</v>
      </c>
      <c r="J50" s="52">
        <f t="shared" si="43"/>
        <v>2.0507338543671447</v>
      </c>
      <c r="K50" s="52">
        <f>(K26-J26)/J26*100</f>
        <v>4.2029243973785793</v>
      </c>
      <c r="L50" s="52">
        <f t="shared" ref="L50:Q51" si="44">(L26-K26)/K26*100</f>
        <v>12.067751263942714</v>
      </c>
      <c r="M50" s="52">
        <f t="shared" si="44"/>
        <v>-11.757075099091761</v>
      </c>
      <c r="N50" s="73">
        <f t="shared" si="44"/>
        <v>-0.97852185312424789</v>
      </c>
      <c r="O50" s="52">
        <f t="shared" si="44"/>
        <v>2.2493963172337867</v>
      </c>
      <c r="P50" s="52">
        <f t="shared" si="44"/>
        <v>2.728817721892038</v>
      </c>
      <c r="Q50" s="52">
        <f t="shared" si="44"/>
        <v>8.1344288380917416</v>
      </c>
      <c r="R50" s="52">
        <f t="shared" si="33"/>
        <v>-20.381644015875601</v>
      </c>
      <c r="S50" s="52">
        <f t="shared" si="33"/>
        <v>21.494849597586629</v>
      </c>
      <c r="T50" s="52">
        <f t="shared" si="33"/>
        <v>-23.607840269143569</v>
      </c>
      <c r="U50" s="52">
        <f t="shared" si="33"/>
        <v>-9.3780815884960411</v>
      </c>
      <c r="V50" s="52">
        <f t="shared" si="41"/>
        <v>-17.613345236145815</v>
      </c>
      <c r="W50" s="52">
        <f t="shared" si="41"/>
        <v>-2.6229907608660805</v>
      </c>
      <c r="X50" s="52">
        <f t="shared" si="41"/>
        <v>6.3992994284811298</v>
      </c>
      <c r="Y50" s="52">
        <f t="shared" si="42"/>
        <v>17.09892013985581</v>
      </c>
      <c r="Z50" s="52">
        <f t="shared" si="42"/>
        <v>10.686163635018444</v>
      </c>
      <c r="AA50" s="52">
        <f t="shared" si="42"/>
        <v>4.3204247375230969</v>
      </c>
      <c r="AB50" s="52">
        <f t="shared" si="42"/>
        <v>-4.1263913298183947</v>
      </c>
      <c r="AC50" s="52">
        <f t="shared" si="42"/>
        <v>7.101155241550507</v>
      </c>
      <c r="AD50" s="52">
        <f t="shared" si="42"/>
        <v>-7.4192520352743747</v>
      </c>
      <c r="AE50" s="52"/>
      <c r="AG50" s="97"/>
      <c r="AH50" s="97"/>
      <c r="AI50" s="97"/>
      <c r="AJ50" s="97"/>
      <c r="AK50" s="97"/>
      <c r="AL50" s="97"/>
    </row>
    <row r="51" spans="1:52">
      <c r="A51" s="22" t="s">
        <v>97</v>
      </c>
      <c r="B51" s="50"/>
      <c r="C51" s="51">
        <f t="shared" si="43"/>
        <v>-31.337481132422777</v>
      </c>
      <c r="D51" s="51">
        <f t="shared" si="43"/>
        <v>7.8156739350897242</v>
      </c>
      <c r="E51" s="51">
        <f t="shared" si="43"/>
        <v>3.9659163082536586</v>
      </c>
      <c r="F51" s="51">
        <f t="shared" si="43"/>
        <v>-3.717324783486331E-2</v>
      </c>
      <c r="G51" s="51">
        <f t="shared" si="43"/>
        <v>51.347142679410531</v>
      </c>
      <c r="H51" s="51">
        <f t="shared" si="43"/>
        <v>-9.5558392027526438</v>
      </c>
      <c r="I51" s="51">
        <f t="shared" si="43"/>
        <v>-2.7878848410696899</v>
      </c>
      <c r="J51" s="52">
        <f t="shared" si="43"/>
        <v>3.3508268674381907</v>
      </c>
      <c r="K51" s="52">
        <f>(K27-J27)/J27*100</f>
        <v>-1.4358909104645867</v>
      </c>
      <c r="L51" s="52">
        <f t="shared" si="44"/>
        <v>4.9702364742879857</v>
      </c>
      <c r="M51" s="52">
        <f t="shared" si="44"/>
        <v>-4.5992307551877909</v>
      </c>
      <c r="N51" s="52">
        <f t="shared" si="44"/>
        <v>-1.9898398016303855</v>
      </c>
      <c r="O51" s="52">
        <f t="shared" si="44"/>
        <v>3.7482903229452789</v>
      </c>
      <c r="P51" s="52">
        <f t="shared" si="44"/>
        <v>-1.2967344913347987</v>
      </c>
      <c r="Q51" s="52">
        <f t="shared" si="44"/>
        <v>7.4569427036660541</v>
      </c>
      <c r="R51" s="52">
        <f t="shared" si="33"/>
        <v>-16.088719882035541</v>
      </c>
      <c r="S51" s="52">
        <f t="shared" si="33"/>
        <v>14.491379425473097</v>
      </c>
      <c r="T51" s="52">
        <f t="shared" si="33"/>
        <v>-22.607508067965316</v>
      </c>
      <c r="U51" s="52">
        <f t="shared" si="33"/>
        <v>-7.6949645998470206</v>
      </c>
      <c r="V51" s="52">
        <f t="shared" si="41"/>
        <v>-20.017090365306558</v>
      </c>
      <c r="W51" s="52">
        <f t="shared" si="41"/>
        <v>-2.633683107409222</v>
      </c>
      <c r="X51" s="52">
        <f t="shared" si="41"/>
        <v>5.2746069991455933</v>
      </c>
      <c r="Y51" s="52">
        <f t="shared" si="42"/>
        <v>16.399923653353028</v>
      </c>
      <c r="Z51" s="52">
        <f t="shared" si="42"/>
        <v>11.576197693800466</v>
      </c>
      <c r="AA51" s="52">
        <f t="shared" si="42"/>
        <v>6.5850579031173888</v>
      </c>
      <c r="AB51" s="52">
        <f t="shared" si="42"/>
        <v>-5.3940863960251448</v>
      </c>
      <c r="AC51" s="52">
        <f t="shared" si="42"/>
        <v>5.6664055945473946</v>
      </c>
      <c r="AD51" s="52">
        <f t="shared" si="42"/>
        <v>-4.3472681151163695</v>
      </c>
      <c r="AE51" s="52"/>
      <c r="AG51" s="97"/>
      <c r="AH51" s="97"/>
      <c r="AI51" s="97"/>
      <c r="AJ51" s="97"/>
      <c r="AK51" s="97"/>
      <c r="AL51" s="97"/>
    </row>
    <row r="52" spans="1:52">
      <c r="C52" s="74"/>
      <c r="D52" s="74"/>
      <c r="E52" s="74"/>
      <c r="F52" s="74"/>
      <c r="G52" s="74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G52" s="97"/>
      <c r="AH52" s="97"/>
      <c r="AI52" s="97"/>
      <c r="AJ52" s="97"/>
      <c r="AK52" s="97"/>
      <c r="AL52" s="97"/>
      <c r="AX52" s="11" t="s">
        <v>110</v>
      </c>
    </row>
    <row r="53" spans="1:52">
      <c r="A53" s="22" t="s">
        <v>25</v>
      </c>
      <c r="B53" s="50"/>
      <c r="C53" s="51">
        <f t="shared" ref="C53:M53" si="45">(C29-B29)/B29*100</f>
        <v>-29.131725813438131</v>
      </c>
      <c r="D53" s="51">
        <f t="shared" si="45"/>
        <v>-1.2350862771012974</v>
      </c>
      <c r="E53" s="51">
        <f t="shared" si="45"/>
        <v>3.5752617930183348</v>
      </c>
      <c r="F53" s="51">
        <f t="shared" si="45"/>
        <v>-8.6594981416716985E-4</v>
      </c>
      <c r="G53" s="51">
        <f t="shared" si="45"/>
        <v>38.766599680057638</v>
      </c>
      <c r="H53" s="51">
        <f t="shared" si="45"/>
        <v>-1.0475946011498123</v>
      </c>
      <c r="I53" s="51">
        <f t="shared" si="45"/>
        <v>-1.6862615176858176</v>
      </c>
      <c r="J53" s="52">
        <f t="shared" si="45"/>
        <v>3.6184019213071452</v>
      </c>
      <c r="K53" s="52">
        <f t="shared" si="45"/>
        <v>-0.39797426435841865</v>
      </c>
      <c r="L53" s="52">
        <f t="shared" si="45"/>
        <v>-5.5426874695965571</v>
      </c>
      <c r="M53" s="52">
        <f t="shared" si="45"/>
        <v>-1.4286641761843684</v>
      </c>
      <c r="N53" s="52">
        <f t="shared" ref="N53:S53" si="46">(N29-M29)/M29*100</f>
        <v>0.78525387130826096</v>
      </c>
      <c r="O53" s="52">
        <f t="shared" si="46"/>
        <v>-1.2030349421046334</v>
      </c>
      <c r="P53" s="52">
        <f t="shared" si="46"/>
        <v>3.9602331946631959</v>
      </c>
      <c r="Q53" s="52">
        <f t="shared" si="46"/>
        <v>7.1818256857542311</v>
      </c>
      <c r="R53" s="52">
        <f t="shared" si="46"/>
        <v>-13.29366392510544</v>
      </c>
      <c r="S53" s="52">
        <f t="shared" si="46"/>
        <v>-0.10246660005181155</v>
      </c>
      <c r="T53" s="51">
        <f t="shared" ref="T53:AD53" si="47">(T29-S29)/S29*100</f>
        <v>-9.1636122835980203</v>
      </c>
      <c r="U53" s="51">
        <f t="shared" si="47"/>
        <v>-10.799457580113989</v>
      </c>
      <c r="V53" s="51">
        <f t="shared" si="47"/>
        <v>-19.816201264187821</v>
      </c>
      <c r="W53" s="51">
        <f t="shared" si="47"/>
        <v>-7.0106514004196692</v>
      </c>
      <c r="X53" s="51">
        <f t="shared" si="47"/>
        <v>4.2869800896487025</v>
      </c>
      <c r="Y53" s="51">
        <f t="shared" si="47"/>
        <v>15.809383952996448</v>
      </c>
      <c r="Z53" s="51">
        <f t="shared" si="47"/>
        <v>15.879840855708371</v>
      </c>
      <c r="AA53" s="51">
        <f t="shared" si="47"/>
        <v>7.9661338129527932</v>
      </c>
      <c r="AB53" s="51">
        <f t="shared" si="47"/>
        <v>-3.076173881284098</v>
      </c>
      <c r="AC53" s="51">
        <f t="shared" si="47"/>
        <v>0.32700006228074169</v>
      </c>
      <c r="AD53" s="51">
        <f t="shared" si="47"/>
        <v>-27.919075657124253</v>
      </c>
      <c r="AE53" s="51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248"/>
      <c r="AY53" s="248"/>
      <c r="AZ53" s="248"/>
    </row>
    <row r="54" spans="1:52">
      <c r="A54" s="372" t="s">
        <v>187</v>
      </c>
      <c r="Z54" s="109"/>
      <c r="AA54" s="109"/>
      <c r="AB54" s="109"/>
      <c r="AC54" s="74"/>
      <c r="AD54" s="74"/>
      <c r="AE54" s="74"/>
      <c r="AF54" s="109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09"/>
      <c r="AU54" s="109"/>
      <c r="AV54" s="109"/>
      <c r="AW54" s="248"/>
      <c r="AX54" s="248"/>
    </row>
    <row r="55" spans="1:52" s="109" customFormat="1">
      <c r="A55" s="273"/>
      <c r="B55" s="252"/>
      <c r="C55" s="252"/>
      <c r="D55" s="252"/>
      <c r="E55" s="252"/>
      <c r="F55" s="252"/>
      <c r="G55" s="252"/>
      <c r="H55" s="252"/>
      <c r="AD55" s="127"/>
      <c r="AE55" s="111"/>
      <c r="AF55" s="373"/>
      <c r="AG55" s="278">
        <v>44136</v>
      </c>
      <c r="AH55" s="278">
        <v>44166</v>
      </c>
      <c r="AI55" s="278">
        <v>44197</v>
      </c>
      <c r="AJ55" s="278">
        <v>44228</v>
      </c>
      <c r="AK55" s="278">
        <v>44256</v>
      </c>
      <c r="AL55" s="278">
        <v>44287</v>
      </c>
      <c r="AM55" s="278">
        <v>44317</v>
      </c>
      <c r="AN55" s="278">
        <v>44348</v>
      </c>
      <c r="AO55" s="278">
        <v>44378</v>
      </c>
      <c r="AP55" s="278">
        <v>44409</v>
      </c>
      <c r="AQ55" s="278">
        <v>44440</v>
      </c>
      <c r="AR55" s="278">
        <v>44470</v>
      </c>
      <c r="AS55" s="278">
        <v>44501</v>
      </c>
    </row>
    <row r="56" spans="1:52" s="109" customFormat="1">
      <c r="AD56" s="127"/>
      <c r="AE56" s="111" t="s">
        <v>122</v>
      </c>
      <c r="AF56" s="374"/>
      <c r="AG56" s="279">
        <f>'Monthly trend by make 2020'!L65</f>
        <v>138612</v>
      </c>
      <c r="AH56" s="279">
        <f>'Monthly trend by make 2020'!M65</f>
        <v>119620</v>
      </c>
      <c r="AI56" s="357">
        <f>'Monthly trend by make 2021'!B65</f>
        <v>134197</v>
      </c>
      <c r="AJ56" s="357">
        <f>'Monthly trend by make 2021'!C65</f>
        <v>143157</v>
      </c>
      <c r="AK56" s="357">
        <f>'Monthly trend by make 2021'!D65</f>
        <v>169885</v>
      </c>
      <c r="AL56" s="279">
        <f>AE14</f>
        <v>145242</v>
      </c>
      <c r="AM56" s="279">
        <f>AE15</f>
        <v>142930</v>
      </c>
      <c r="AN56" s="279">
        <f>AE16</f>
        <v>149666</v>
      </c>
      <c r="AO56" s="279">
        <f>AE19</f>
        <v>110510</v>
      </c>
      <c r="AP56" s="279">
        <f>AE20</f>
        <v>64763</v>
      </c>
      <c r="AQ56" s="279">
        <f>AE21</f>
        <v>105293</v>
      </c>
      <c r="AR56" s="279">
        <f>AE23</f>
        <v>101045</v>
      </c>
      <c r="AS56" s="279">
        <f>AE24</f>
        <v>104478</v>
      </c>
    </row>
    <row r="57" spans="1:52" s="109" customFormat="1">
      <c r="AD57" s="127"/>
      <c r="AE57" s="111" t="s">
        <v>113</v>
      </c>
      <c r="AF57" s="375"/>
      <c r="AG57" s="280">
        <f>AD48</f>
        <v>-8.2045814266130677</v>
      </c>
      <c r="AH57" s="280">
        <f>AD49</f>
        <v>-14.829687856003645</v>
      </c>
      <c r="AI57" s="280">
        <f>AE34</f>
        <v>-13.903983473301299</v>
      </c>
      <c r="AJ57" s="280">
        <f>AE35</f>
        <v>-12.240919540229884</v>
      </c>
      <c r="AK57" s="280">
        <f>AE36</f>
        <v>497.87084286468416</v>
      </c>
      <c r="AL57" s="280">
        <f>AE38</f>
        <v>3281.6530849825376</v>
      </c>
      <c r="AM57" s="280">
        <f>AE39</f>
        <v>43.156186775104665</v>
      </c>
      <c r="AN57" s="280">
        <f>AE40</f>
        <v>12.792879697944851</v>
      </c>
      <c r="AO57" s="280">
        <f>AE43</f>
        <v>-19.199526208424427</v>
      </c>
      <c r="AP57" s="280">
        <f>AE44</f>
        <v>-27.21050206242343</v>
      </c>
      <c r="AQ57" s="280">
        <f>AE45</f>
        <v>-32.658595393874272</v>
      </c>
      <c r="AR57" s="280">
        <f>AE47</f>
        <v>-35.717103086749624</v>
      </c>
      <c r="AS57" s="280">
        <f>AE48</f>
        <v>-24.625573543416156</v>
      </c>
    </row>
    <row r="58" spans="1:52" s="109" customFormat="1">
      <c r="AE58" s="111"/>
      <c r="AF58" s="110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27"/>
      <c r="AT58" s="127"/>
    </row>
    <row r="59" spans="1:52" s="109" customFormat="1">
      <c r="AE59" s="274"/>
      <c r="AF59" s="110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27"/>
    </row>
    <row r="60" spans="1:52" s="109" customFormat="1">
      <c r="AE60" s="110"/>
      <c r="AF60" s="110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</row>
    <row r="61" spans="1:52" s="109" customFormat="1"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</row>
    <row r="62" spans="1:52" s="109" customFormat="1"/>
    <row r="63" spans="1:52" s="109" customFormat="1"/>
    <row r="64" spans="1:52" s="109" customFormat="1"/>
    <row r="65" spans="31:49" s="109" customFormat="1"/>
    <row r="66" spans="31:49"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</row>
    <row r="67" spans="31:49"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</row>
    <row r="68" spans="31:49"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</row>
    <row r="69" spans="31:49"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</row>
  </sheetData>
  <phoneticPr fontId="0" type="noConversion"/>
  <printOptions horizontalCentered="1"/>
  <pageMargins left="0.59055118110236227" right="0.55118110236220474" top="0.31496062992125984" bottom="0.54" header="0.15748031496062992" footer="0.27559055118110237"/>
  <pageSetup paperSize="9" scale="65" orientation="landscape" horizontalDpi="4294967292" r:id="rId1"/>
  <headerFooter alignWithMargins="0">
    <oddFooter>&amp;L&amp;"Trebuchet MS,Grassetto"&amp;14ANFIA - Studi e statistiche</oddFooter>
  </headerFooter>
  <colBreaks count="1" manualBreakCount="1">
    <brk id="30" max="1048575" man="1"/>
  </colBreaks>
  <ignoredErrors>
    <ignoredError sqref="Q13:AB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4DB-3076-42DC-9EC2-744FCBD80AEE}">
  <dimension ref="A1:AR82"/>
  <sheetViews>
    <sheetView showGridLines="0" showZeros="0" zoomScaleNormal="100" workbookViewId="0">
      <selection activeCell="A2" sqref="A2"/>
    </sheetView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23.33203125" style="11" customWidth="1"/>
    <col min="18" max="29" width="9.88671875" style="11" customWidth="1"/>
    <col min="30" max="30" width="7.33203125" style="11" bestFit="1" customWidth="1"/>
    <col min="31" max="16384" width="9.332031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 ht="13.8">
      <c r="B9"/>
      <c r="C9"/>
      <c r="D9"/>
      <c r="E9"/>
      <c r="F9"/>
      <c r="G9"/>
      <c r="H9" s="100"/>
    </row>
    <row r="11" spans="1:30" s="81" customFormat="1" ht="16.2">
      <c r="A11" s="168" t="s">
        <v>175</v>
      </c>
      <c r="B11" s="293"/>
      <c r="C11" s="293"/>
      <c r="D11" s="293"/>
      <c r="E11" s="293"/>
      <c r="F11" s="293"/>
      <c r="G11" s="293"/>
      <c r="H11" s="94"/>
      <c r="I11" s="94"/>
      <c r="J11" s="94"/>
      <c r="K11" s="94"/>
      <c r="P11" s="81" t="s">
        <v>110</v>
      </c>
      <c r="Q11" s="392" t="s">
        <v>175</v>
      </c>
      <c r="R11" s="393"/>
      <c r="S11" s="393"/>
      <c r="T11" s="393"/>
      <c r="U11" s="393"/>
      <c r="V11" s="393"/>
      <c r="W11" s="393"/>
      <c r="X11" s="393"/>
      <c r="Y11" s="80"/>
      <c r="Z11" s="80"/>
      <c r="AA11" s="80"/>
      <c r="AD11" s="82"/>
    </row>
    <row r="12" spans="1:30" s="81" customFormat="1" ht="16.2">
      <c r="A12" s="394" t="s">
        <v>176</v>
      </c>
      <c r="B12" s="393"/>
      <c r="C12" s="393"/>
      <c r="D12" s="393"/>
      <c r="E12" s="393"/>
      <c r="F12" s="393"/>
      <c r="G12" s="393"/>
      <c r="H12" s="80"/>
      <c r="I12" s="80"/>
      <c r="J12" s="80"/>
      <c r="K12" s="80"/>
      <c r="Q12" s="394" t="s">
        <v>176</v>
      </c>
      <c r="R12" s="393"/>
      <c r="S12" s="393"/>
      <c r="T12" s="393"/>
      <c r="U12" s="393"/>
      <c r="V12" s="393"/>
      <c r="W12" s="393"/>
      <c r="X12" s="393"/>
      <c r="Y12" s="80"/>
      <c r="Z12" s="80"/>
      <c r="AA12" s="80"/>
    </row>
    <row r="13" spans="1:30" s="9" customFormat="1" ht="14.4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</row>
    <row r="14" spans="1:30" s="161" customFormat="1" ht="17.25" customHeight="1">
      <c r="A14" s="395" t="s">
        <v>200</v>
      </c>
      <c r="B14" s="395"/>
      <c r="C14" s="395"/>
      <c r="D14" s="395"/>
      <c r="E14" s="395"/>
      <c r="F14" s="395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30/11/2021 - provisional data as of November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</row>
    <row r="15" spans="1:30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0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</row>
    <row r="17" spans="1:31" s="62" customFormat="1">
      <c r="A17" s="312" t="s">
        <v>179</v>
      </c>
      <c r="B17" s="104">
        <f t="shared" ref="B17:M17" si="0">SUM(B18:B26)</f>
        <v>52776</v>
      </c>
      <c r="C17" s="104">
        <f t="shared" si="0"/>
        <v>59203</v>
      </c>
      <c r="D17" s="104">
        <f t="shared" si="0"/>
        <v>68517</v>
      </c>
      <c r="E17" s="104">
        <f t="shared" si="0"/>
        <v>58579</v>
      </c>
      <c r="F17" s="104">
        <f t="shared" si="0"/>
        <v>56360</v>
      </c>
      <c r="G17" s="104">
        <f t="shared" si="0"/>
        <v>56614</v>
      </c>
      <c r="H17" s="104">
        <f t="shared" si="0"/>
        <v>39984</v>
      </c>
      <c r="I17" s="104">
        <f t="shared" si="0"/>
        <v>21721</v>
      </c>
      <c r="J17" s="104">
        <f>SUM(J18:J26)</f>
        <v>33493</v>
      </c>
      <c r="K17" s="104">
        <f t="shared" si="0"/>
        <v>35796</v>
      </c>
      <c r="L17" s="104">
        <f t="shared" si="0"/>
        <v>36482</v>
      </c>
      <c r="M17" s="104">
        <f t="shared" si="0"/>
        <v>0</v>
      </c>
      <c r="N17" s="104">
        <f t="shared" ref="N17:N33" si="1">SUM(B17:M17)</f>
        <v>519525</v>
      </c>
      <c r="O17" s="313">
        <f t="shared" ref="O17:O63" si="2">N17/N$65*100</f>
        <v>37.889285469447174</v>
      </c>
      <c r="P17" s="365"/>
      <c r="Q17" s="312" t="s">
        <v>179</v>
      </c>
      <c r="R17" s="317">
        <f t="shared" ref="R17:R63" si="3">B17/B$65*100</f>
        <v>39.327257688323883</v>
      </c>
      <c r="S17" s="317">
        <f t="shared" ref="S17:S63" si="4">C17/C$65*100</f>
        <v>41.355295235301107</v>
      </c>
      <c r="T17" s="317">
        <f t="shared" ref="T17:T63" si="5">D17/D$65*100</f>
        <v>40.33140065338317</v>
      </c>
      <c r="U17" s="317">
        <f t="shared" ref="U17:U63" si="6">E17/E$65*100</f>
        <v>40.331997631539082</v>
      </c>
      <c r="V17" s="317">
        <f t="shared" ref="V17:V63" si="7">F17/F$65*100</f>
        <v>39.431889736234524</v>
      </c>
      <c r="W17" s="317">
        <f t="shared" ref="W17:W63" si="8">G17/G$65*100</f>
        <v>37.826894551868826</v>
      </c>
      <c r="X17" s="317">
        <f t="shared" ref="X17:X63" si="9">H17/H$65*100</f>
        <v>36.181341055108135</v>
      </c>
      <c r="Y17" s="317">
        <f t="shared" ref="Y17:Y63" si="10">I17/I$65*100</f>
        <v>33.539212204499478</v>
      </c>
      <c r="Z17" s="317">
        <f t="shared" ref="Z17:Z63" si="11">J17/J$65*100</f>
        <v>31.809332054362589</v>
      </c>
      <c r="AA17" s="317">
        <f t="shared" ref="AA17:AA63" si="12">K17/K$65*100</f>
        <v>35.425800385966646</v>
      </c>
      <c r="AB17" s="317">
        <f t="shared" ref="AB17:AB63" si="13">L17/L$65*100</f>
        <v>34.918356017534791</v>
      </c>
      <c r="AC17" s="317"/>
      <c r="AD17" s="317">
        <f t="shared" ref="AD17:AD63" si="14">N17/N$65*100</f>
        <v>37.889285469447174</v>
      </c>
    </row>
    <row r="18" spans="1:31" s="95" customFormat="1">
      <c r="A18" s="303" t="s">
        <v>40</v>
      </c>
      <c r="B18" s="259">
        <v>20234</v>
      </c>
      <c r="C18" s="259">
        <v>22785</v>
      </c>
      <c r="D18" s="259">
        <v>26424</v>
      </c>
      <c r="E18" s="259">
        <v>23268</v>
      </c>
      <c r="F18" s="259">
        <v>23821</v>
      </c>
      <c r="G18" s="259">
        <v>22197</v>
      </c>
      <c r="H18" s="259">
        <v>16436</v>
      </c>
      <c r="I18" s="259">
        <v>9338</v>
      </c>
      <c r="J18" s="259">
        <v>13179</v>
      </c>
      <c r="K18" s="259">
        <v>17120</v>
      </c>
      <c r="L18" s="259">
        <v>15251</v>
      </c>
      <c r="M18" s="259"/>
      <c r="N18" s="103">
        <f t="shared" ref="N18:N23" si="15">SUM(B18:M18)</f>
        <v>210053</v>
      </c>
      <c r="O18" s="77">
        <f t="shared" si="2"/>
        <v>15.319297590517852</v>
      </c>
      <c r="P18" s="366"/>
      <c r="Q18" s="303" t="s">
        <v>40</v>
      </c>
      <c r="R18" s="106">
        <f t="shared" si="3"/>
        <v>15.077833334575288</v>
      </c>
      <c r="S18" s="106">
        <f t="shared" si="4"/>
        <v>15.91609212263459</v>
      </c>
      <c r="T18" s="106">
        <f t="shared" si="5"/>
        <v>15.554051269976748</v>
      </c>
      <c r="U18" s="106">
        <f t="shared" si="6"/>
        <v>16.020159458008017</v>
      </c>
      <c r="V18" s="106">
        <f t="shared" si="7"/>
        <v>16.66620023787868</v>
      </c>
      <c r="W18" s="106">
        <f t="shared" si="8"/>
        <v>14.831023746208224</v>
      </c>
      <c r="X18" s="106">
        <f t="shared" si="9"/>
        <v>14.872862184417702</v>
      </c>
      <c r="Y18" s="106">
        <f t="shared" si="10"/>
        <v>14.418726742121274</v>
      </c>
      <c r="Z18" s="106">
        <f t="shared" si="11"/>
        <v>12.516501571804394</v>
      </c>
      <c r="AA18" s="106">
        <f t="shared" si="12"/>
        <v>16.942946212083726</v>
      </c>
      <c r="AB18" s="106">
        <f t="shared" si="13"/>
        <v>14.597331495625873</v>
      </c>
      <c r="AC18" s="106"/>
      <c r="AD18" s="106">
        <f t="shared" si="14"/>
        <v>15.319297590517852</v>
      </c>
      <c r="AE18" s="233"/>
    </row>
    <row r="19" spans="1:31">
      <c r="A19" s="303" t="s">
        <v>55</v>
      </c>
      <c r="B19" s="259">
        <v>9202</v>
      </c>
      <c r="C19" s="259">
        <v>10683</v>
      </c>
      <c r="D19" s="259">
        <v>11465</v>
      </c>
      <c r="E19" s="259">
        <v>9036</v>
      </c>
      <c r="F19" s="259">
        <v>8109</v>
      </c>
      <c r="G19" s="259">
        <v>8074</v>
      </c>
      <c r="H19" s="259">
        <v>6168</v>
      </c>
      <c r="I19" s="259">
        <v>2891</v>
      </c>
      <c r="J19" s="259">
        <v>4114</v>
      </c>
      <c r="K19" s="259">
        <v>4439</v>
      </c>
      <c r="L19" s="259">
        <v>4657</v>
      </c>
      <c r="M19" s="259"/>
      <c r="N19" s="103">
        <f t="shared" si="15"/>
        <v>78838</v>
      </c>
      <c r="O19" s="77">
        <f t="shared" si="2"/>
        <v>5.7497049956022828</v>
      </c>
      <c r="P19" s="327"/>
      <c r="Q19" s="303" t="s">
        <v>55</v>
      </c>
      <c r="R19" s="106">
        <f t="shared" si="3"/>
        <v>6.8570832432915783</v>
      </c>
      <c r="S19" s="106">
        <f t="shared" si="4"/>
        <v>7.4624363461095164</v>
      </c>
      <c r="T19" s="106">
        <f t="shared" si="5"/>
        <v>6.7486829325720334</v>
      </c>
      <c r="U19" s="106">
        <f t="shared" si="6"/>
        <v>6.2213409344404509</v>
      </c>
      <c r="V19" s="106">
        <f t="shared" si="7"/>
        <v>5.6734065626530468</v>
      </c>
      <c r="W19" s="106">
        <f t="shared" si="8"/>
        <v>5.3946788181684555</v>
      </c>
      <c r="X19" s="106">
        <f t="shared" si="9"/>
        <v>5.5813953488372094</v>
      </c>
      <c r="Y19" s="106">
        <f t="shared" si="10"/>
        <v>4.4639686240600343</v>
      </c>
      <c r="Z19" s="106">
        <f t="shared" si="11"/>
        <v>3.9071923109798372</v>
      </c>
      <c r="AA19" s="106">
        <f t="shared" si="12"/>
        <v>4.3930921866495121</v>
      </c>
      <c r="AB19" s="106">
        <f t="shared" si="13"/>
        <v>4.4573977296655753</v>
      </c>
      <c r="AC19" s="106"/>
      <c r="AD19" s="106">
        <f t="shared" si="14"/>
        <v>5.7497049956022828</v>
      </c>
      <c r="AE19" s="233"/>
    </row>
    <row r="20" spans="1:31" s="95" customFormat="1">
      <c r="A20" s="303" t="s">
        <v>44</v>
      </c>
      <c r="B20" s="259">
        <f t="shared" ref="B20:M20" si="16">B75</f>
        <v>7126</v>
      </c>
      <c r="C20" s="259">
        <f t="shared" si="16"/>
        <v>8252</v>
      </c>
      <c r="D20" s="259">
        <f t="shared" si="16"/>
        <v>8874</v>
      </c>
      <c r="E20" s="259">
        <f t="shared" si="16"/>
        <v>7077</v>
      </c>
      <c r="F20" s="259">
        <f t="shared" si="16"/>
        <v>6605</v>
      </c>
      <c r="G20" s="259">
        <f t="shared" si="16"/>
        <v>7256</v>
      </c>
      <c r="H20" s="259">
        <f t="shared" si="16"/>
        <v>3416</v>
      </c>
      <c r="I20" s="259">
        <f t="shared" si="16"/>
        <v>1733</v>
      </c>
      <c r="J20" s="259">
        <f t="shared" si="16"/>
        <v>3504</v>
      </c>
      <c r="K20" s="259">
        <f t="shared" si="16"/>
        <v>3736</v>
      </c>
      <c r="L20" s="259">
        <f t="shared" si="16"/>
        <v>4383</v>
      </c>
      <c r="M20" s="259">
        <f t="shared" si="16"/>
        <v>0</v>
      </c>
      <c r="N20" s="103">
        <f t="shared" si="15"/>
        <v>61962</v>
      </c>
      <c r="O20" s="77">
        <f t="shared" si="2"/>
        <v>4.518927686363285</v>
      </c>
      <c r="P20" s="366"/>
      <c r="Q20" s="303" t="s">
        <v>44</v>
      </c>
      <c r="R20" s="106">
        <f t="shared" si="3"/>
        <v>5.3101038026185385</v>
      </c>
      <c r="S20" s="106">
        <f t="shared" si="4"/>
        <v>5.7643007327619324</v>
      </c>
      <c r="T20" s="106">
        <f t="shared" si="5"/>
        <v>5.2235335668246163</v>
      </c>
      <c r="U20" s="106">
        <f t="shared" si="6"/>
        <v>4.8725575246829429</v>
      </c>
      <c r="V20" s="106">
        <f t="shared" si="7"/>
        <v>4.6211432169593509</v>
      </c>
      <c r="W20" s="106">
        <f t="shared" si="8"/>
        <v>4.8481284994587943</v>
      </c>
      <c r="X20" s="106">
        <f t="shared" si="9"/>
        <v>3.0911229752963534</v>
      </c>
      <c r="Y20" s="106">
        <f t="shared" si="10"/>
        <v>2.6759106279820268</v>
      </c>
      <c r="Z20" s="106">
        <f t="shared" si="11"/>
        <v>3.3278565526673187</v>
      </c>
      <c r="AA20" s="106">
        <f t="shared" si="12"/>
        <v>3.6973625612350931</v>
      </c>
      <c r="AB20" s="106">
        <f t="shared" si="13"/>
        <v>4.1951415609027736</v>
      </c>
      <c r="AC20" s="106"/>
      <c r="AD20" s="106">
        <f t="shared" si="14"/>
        <v>4.518927686363285</v>
      </c>
      <c r="AE20" s="233"/>
    </row>
    <row r="21" spans="1:31">
      <c r="A21" s="303" t="s">
        <v>118</v>
      </c>
      <c r="B21" s="259">
        <v>5509</v>
      </c>
      <c r="C21" s="259">
        <v>5612</v>
      </c>
      <c r="D21" s="259">
        <v>7357</v>
      </c>
      <c r="E21" s="259">
        <v>6386</v>
      </c>
      <c r="F21" s="259">
        <v>6026</v>
      </c>
      <c r="G21" s="259">
        <v>6514</v>
      </c>
      <c r="H21" s="259">
        <v>6078</v>
      </c>
      <c r="I21" s="259">
        <v>3411</v>
      </c>
      <c r="J21" s="259">
        <v>4965</v>
      </c>
      <c r="K21" s="259">
        <v>3707</v>
      </c>
      <c r="L21" s="259">
        <v>4182</v>
      </c>
      <c r="M21" s="259"/>
      <c r="N21" s="103">
        <f>SUM(B21:M21)</f>
        <v>59747</v>
      </c>
      <c r="O21" s="77">
        <f t="shared" si="2"/>
        <v>4.3573863412599199</v>
      </c>
      <c r="P21" s="327"/>
      <c r="Q21" s="303" t="s">
        <v>118</v>
      </c>
      <c r="R21" s="320">
        <f t="shared" si="3"/>
        <v>4.1051588336549996</v>
      </c>
      <c r="S21" s="320">
        <f t="shared" si="4"/>
        <v>3.9201715598957785</v>
      </c>
      <c r="T21" s="320">
        <f t="shared" si="5"/>
        <v>4.3305765665008682</v>
      </c>
      <c r="U21" s="320">
        <f t="shared" si="6"/>
        <v>4.3967998237424437</v>
      </c>
      <c r="V21" s="320">
        <f t="shared" si="7"/>
        <v>4.2160498145945562</v>
      </c>
      <c r="W21" s="320">
        <f t="shared" si="8"/>
        <v>4.3523579169617683</v>
      </c>
      <c r="X21" s="320">
        <f t="shared" si="9"/>
        <v>5.4999547552257715</v>
      </c>
      <c r="Y21" s="320">
        <f t="shared" si="10"/>
        <v>5.2668962216080164</v>
      </c>
      <c r="Z21" s="320">
        <f t="shared" si="11"/>
        <v>4.7154131803633668</v>
      </c>
      <c r="AA21" s="320">
        <f t="shared" si="12"/>
        <v>3.6686624771141569</v>
      </c>
      <c r="AB21" s="320">
        <f t="shared" si="13"/>
        <v>4.0027565611899156</v>
      </c>
      <c r="AC21" s="320"/>
      <c r="AD21" s="320">
        <f t="shared" si="14"/>
        <v>4.3573863412599199</v>
      </c>
      <c r="AE21" s="233"/>
    </row>
    <row r="22" spans="1:31">
      <c r="A22" s="303" t="s">
        <v>54</v>
      </c>
      <c r="B22" s="259">
        <v>5298</v>
      </c>
      <c r="C22" s="259">
        <v>6672</v>
      </c>
      <c r="D22" s="259">
        <v>7399</v>
      </c>
      <c r="E22" s="259">
        <v>6172</v>
      </c>
      <c r="F22" s="259">
        <v>5478</v>
      </c>
      <c r="G22" s="259">
        <v>6440</v>
      </c>
      <c r="H22" s="259">
        <v>3250</v>
      </c>
      <c r="I22" s="259">
        <v>1499</v>
      </c>
      <c r="J22" s="259">
        <v>3286</v>
      </c>
      <c r="K22" s="259">
        <v>2497</v>
      </c>
      <c r="L22" s="259">
        <v>3356</v>
      </c>
      <c r="M22" s="259"/>
      <c r="N22" s="103">
        <f>SUM(B22:M22)</f>
        <v>51347</v>
      </c>
      <c r="O22" s="77">
        <f t="shared" si="2"/>
        <v>3.7447690505744742</v>
      </c>
      <c r="P22" s="327"/>
      <c r="Q22" s="303" t="s">
        <v>54</v>
      </c>
      <c r="R22" s="320">
        <f t="shared" si="3"/>
        <v>3.9479273009083657</v>
      </c>
      <c r="S22" s="320">
        <f t="shared" si="4"/>
        <v>4.6606173641526434</v>
      </c>
      <c r="T22" s="320">
        <f t="shared" si="5"/>
        <v>4.35529917296995</v>
      </c>
      <c r="U22" s="320">
        <f t="shared" si="6"/>
        <v>4.2494595227275855</v>
      </c>
      <c r="V22" s="320">
        <f t="shared" si="7"/>
        <v>3.8326453508710556</v>
      </c>
      <c r="W22" s="320">
        <f t="shared" si="8"/>
        <v>4.3029144895968354</v>
      </c>
      <c r="X22" s="320">
        <f t="shared" si="9"/>
        <v>2.9409103248574788</v>
      </c>
      <c r="Y22" s="320">
        <f t="shared" si="10"/>
        <v>2.3145932090854346</v>
      </c>
      <c r="Z22" s="320">
        <f t="shared" si="11"/>
        <v>3.1208152488769434</v>
      </c>
      <c r="AA22" s="320">
        <f t="shared" si="12"/>
        <v>2.471176208619922</v>
      </c>
      <c r="AB22" s="320">
        <f t="shared" si="13"/>
        <v>3.2121594976932939</v>
      </c>
      <c r="AC22" s="320"/>
      <c r="AD22" s="320">
        <f t="shared" si="14"/>
        <v>3.7447690505744742</v>
      </c>
      <c r="AE22" s="233"/>
    </row>
    <row r="23" spans="1:31">
      <c r="A23" s="303" t="s">
        <v>153</v>
      </c>
      <c r="B23" s="259">
        <v>4048</v>
      </c>
      <c r="C23" s="259">
        <v>3866</v>
      </c>
      <c r="D23" s="259">
        <v>5093</v>
      </c>
      <c r="E23" s="259">
        <v>5152</v>
      </c>
      <c r="F23" s="259">
        <v>4612</v>
      </c>
      <c r="G23" s="259">
        <v>4335</v>
      </c>
      <c r="H23" s="259">
        <v>3141</v>
      </c>
      <c r="I23" s="259">
        <v>2057</v>
      </c>
      <c r="J23" s="259">
        <v>2945</v>
      </c>
      <c r="K23" s="259">
        <v>3013</v>
      </c>
      <c r="L23" s="259">
        <v>3207</v>
      </c>
      <c r="M23" s="259"/>
      <c r="N23" s="103">
        <f t="shared" si="15"/>
        <v>41469</v>
      </c>
      <c r="O23" s="77">
        <f t="shared" si="2"/>
        <v>3.0243602889803278</v>
      </c>
      <c r="P23" s="327"/>
      <c r="Q23" s="303" t="s">
        <v>153</v>
      </c>
      <c r="R23" s="320">
        <f t="shared" si="3"/>
        <v>3.016460874684233</v>
      </c>
      <c r="S23" s="320">
        <f t="shared" si="4"/>
        <v>2.7005315842047541</v>
      </c>
      <c r="T23" s="320">
        <f t="shared" si="5"/>
        <v>2.9979103511198755</v>
      </c>
      <c r="U23" s="320">
        <f t="shared" si="6"/>
        <v>3.5471833216287303</v>
      </c>
      <c r="V23" s="320">
        <f t="shared" si="7"/>
        <v>3.2267543552788074</v>
      </c>
      <c r="W23" s="320">
        <f t="shared" si="8"/>
        <v>2.8964494273916586</v>
      </c>
      <c r="X23" s="320">
        <f t="shared" si="9"/>
        <v>2.8422767170391818</v>
      </c>
      <c r="Y23" s="320">
        <f t="shared" si="10"/>
        <v>3.1761962849157701</v>
      </c>
      <c r="Z23" s="320">
        <f t="shared" si="11"/>
        <v>2.7969570626727323</v>
      </c>
      <c r="AA23" s="320">
        <f t="shared" si="12"/>
        <v>2.9818397743579594</v>
      </c>
      <c r="AB23" s="320">
        <f t="shared" si="13"/>
        <v>3.0695457416872451</v>
      </c>
      <c r="AC23" s="320"/>
      <c r="AD23" s="320">
        <f t="shared" si="14"/>
        <v>3.0243602889803278</v>
      </c>
      <c r="AE23" s="233"/>
    </row>
    <row r="24" spans="1:31" s="95" customFormat="1">
      <c r="A24" s="303" t="s">
        <v>41</v>
      </c>
      <c r="B24" s="259">
        <v>936</v>
      </c>
      <c r="C24" s="259">
        <v>866</v>
      </c>
      <c r="D24" s="259">
        <v>1241</v>
      </c>
      <c r="E24" s="259">
        <v>977</v>
      </c>
      <c r="F24" s="259">
        <v>1117</v>
      </c>
      <c r="G24" s="259">
        <v>1124</v>
      </c>
      <c r="H24" s="259">
        <v>940</v>
      </c>
      <c r="I24" s="259">
        <v>472</v>
      </c>
      <c r="J24" s="193">
        <v>942</v>
      </c>
      <c r="K24" s="193">
        <v>757</v>
      </c>
      <c r="L24" s="193">
        <v>954</v>
      </c>
      <c r="M24" s="193"/>
      <c r="N24" s="103">
        <f t="shared" si="1"/>
        <v>10326</v>
      </c>
      <c r="O24" s="77">
        <f t="shared" si="2"/>
        <v>0.75308168376403728</v>
      </c>
      <c r="P24" s="366"/>
      <c r="Q24" s="303" t="s">
        <v>41</v>
      </c>
      <c r="R24" s="106">
        <f t="shared" si="3"/>
        <v>0.69748205995663093</v>
      </c>
      <c r="S24" s="106">
        <f t="shared" si="4"/>
        <v>0.60493025140230661</v>
      </c>
      <c r="T24" s="106">
        <f t="shared" si="5"/>
        <v>0.73049415781263793</v>
      </c>
      <c r="U24" s="106">
        <f t="shared" si="6"/>
        <v>0.67267043967998241</v>
      </c>
      <c r="V24" s="106">
        <f t="shared" si="7"/>
        <v>0.78150143426852314</v>
      </c>
      <c r="W24" s="106">
        <f t="shared" si="8"/>
        <v>0.75100557240789489</v>
      </c>
      <c r="X24" s="106">
        <f t="shared" si="9"/>
        <v>0.85060175549724004</v>
      </c>
      <c r="Y24" s="106">
        <f t="shared" si="10"/>
        <v>0.72881120392816889</v>
      </c>
      <c r="Z24" s="106">
        <f t="shared" si="11"/>
        <v>0.8946463677547416</v>
      </c>
      <c r="AA24" s="106">
        <f t="shared" si="12"/>
        <v>0.74917116136374884</v>
      </c>
      <c r="AB24" s="106">
        <f t="shared" si="13"/>
        <v>0.91311089415953595</v>
      </c>
      <c r="AC24" s="106"/>
      <c r="AD24" s="106">
        <f t="shared" si="14"/>
        <v>0.75308168376403728</v>
      </c>
      <c r="AE24" s="233"/>
    </row>
    <row r="25" spans="1:31" s="95" customFormat="1">
      <c r="A25" s="303" t="s">
        <v>165</v>
      </c>
      <c r="B25" s="259">
        <f>B77</f>
        <v>282</v>
      </c>
      <c r="C25" s="259">
        <f t="shared" ref="C25:J25" si="17">C77</f>
        <v>361</v>
      </c>
      <c r="D25" s="259">
        <f t="shared" si="17"/>
        <v>436</v>
      </c>
      <c r="E25" s="259">
        <f t="shared" si="17"/>
        <v>411</v>
      </c>
      <c r="F25" s="259">
        <f t="shared" si="17"/>
        <v>444</v>
      </c>
      <c r="G25" s="259">
        <f t="shared" si="17"/>
        <v>502</v>
      </c>
      <c r="H25" s="259">
        <f t="shared" si="17"/>
        <v>395</v>
      </c>
      <c r="I25" s="259">
        <f t="shared" si="17"/>
        <v>257</v>
      </c>
      <c r="J25" s="259">
        <f t="shared" si="17"/>
        <v>423</v>
      </c>
      <c r="K25" s="259">
        <f t="shared" ref="K25:M25" si="18">K77</f>
        <v>401</v>
      </c>
      <c r="L25" s="259">
        <f t="shared" si="18"/>
        <v>371</v>
      </c>
      <c r="M25" s="259">
        <f t="shared" si="18"/>
        <v>0</v>
      </c>
      <c r="N25" s="103">
        <f t="shared" si="1"/>
        <v>4283</v>
      </c>
      <c r="O25" s="77">
        <f t="shared" si="2"/>
        <v>0.31236188761973382</v>
      </c>
      <c r="P25" s="366"/>
      <c r="Q25" s="303" t="s">
        <v>165</v>
      </c>
      <c r="R25" s="106">
        <f t="shared" si="3"/>
        <v>0.21013882575616444</v>
      </c>
      <c r="S25" s="106">
        <f t="shared" si="4"/>
        <v>0.25217069371389456</v>
      </c>
      <c r="T25" s="106">
        <f t="shared" si="5"/>
        <v>0.25664420048856579</v>
      </c>
      <c r="U25" s="106">
        <f t="shared" si="6"/>
        <v>0.28297599867806833</v>
      </c>
      <c r="V25" s="106">
        <f t="shared" si="7"/>
        <v>0.31064157279787308</v>
      </c>
      <c r="W25" s="106">
        <f t="shared" si="8"/>
        <v>0.33541352077292103</v>
      </c>
      <c r="X25" s="106">
        <f t="shared" si="9"/>
        <v>0.35743371640575511</v>
      </c>
      <c r="Y25" s="106">
        <f t="shared" si="10"/>
        <v>0.39683152417275297</v>
      </c>
      <c r="Z25" s="106">
        <f t="shared" si="11"/>
        <v>0.40173610781343483</v>
      </c>
      <c r="AA25" s="106">
        <f t="shared" si="12"/>
        <v>0.39685288732742835</v>
      </c>
      <c r="AB25" s="106">
        <f t="shared" si="13"/>
        <v>0.35509868106204179</v>
      </c>
      <c r="AC25" s="106"/>
      <c r="AD25" s="106">
        <f t="shared" si="14"/>
        <v>0.31236188761973382</v>
      </c>
      <c r="AE25" s="233"/>
    </row>
    <row r="26" spans="1:31">
      <c r="A26" s="303" t="s">
        <v>65</v>
      </c>
      <c r="B26" s="259">
        <v>141</v>
      </c>
      <c r="C26" s="259">
        <v>106</v>
      </c>
      <c r="D26" s="259">
        <v>228</v>
      </c>
      <c r="E26" s="259">
        <v>100</v>
      </c>
      <c r="F26" s="259">
        <v>148</v>
      </c>
      <c r="G26" s="259">
        <v>172</v>
      </c>
      <c r="H26" s="259">
        <v>160</v>
      </c>
      <c r="I26" s="259">
        <v>63</v>
      </c>
      <c r="J26" s="259">
        <v>135</v>
      </c>
      <c r="K26" s="259">
        <v>126</v>
      </c>
      <c r="L26" s="259">
        <v>121</v>
      </c>
      <c r="M26" s="259"/>
      <c r="N26" s="103">
        <f t="shared" si="1"/>
        <v>1500</v>
      </c>
      <c r="O26" s="77">
        <f t="shared" si="2"/>
        <v>0.10939594476525819</v>
      </c>
      <c r="P26" s="327"/>
      <c r="Q26" s="303" t="s">
        <v>65</v>
      </c>
      <c r="R26" s="320">
        <f t="shared" si="3"/>
        <v>0.10506941287808222</v>
      </c>
      <c r="S26" s="320">
        <f t="shared" si="4"/>
        <v>7.4044580425686485E-2</v>
      </c>
      <c r="T26" s="320">
        <f t="shared" si="5"/>
        <v>0.13420843511787386</v>
      </c>
      <c r="U26" s="320">
        <f t="shared" si="6"/>
        <v>6.8850607950868212E-2</v>
      </c>
      <c r="V26" s="320">
        <f t="shared" si="7"/>
        <v>0.10354719093262436</v>
      </c>
      <c r="W26" s="320">
        <f t="shared" si="8"/>
        <v>0.11492256090227573</v>
      </c>
      <c r="X26" s="320">
        <f t="shared" si="9"/>
        <v>0.1447832775314451</v>
      </c>
      <c r="Y26" s="320">
        <f t="shared" si="10"/>
        <v>9.7277766626005582E-2</v>
      </c>
      <c r="Z26" s="320">
        <f t="shared" si="11"/>
        <v>0.12821365142981964</v>
      </c>
      <c r="AA26" s="320">
        <f t="shared" si="12"/>
        <v>0.12469691721510219</v>
      </c>
      <c r="AB26" s="320">
        <f t="shared" si="13"/>
        <v>0.11581385554853653</v>
      </c>
      <c r="AC26" s="320"/>
      <c r="AD26" s="320">
        <f t="shared" si="14"/>
        <v>0.10939594476525819</v>
      </c>
      <c r="AE26" s="233"/>
    </row>
    <row r="27" spans="1:31">
      <c r="A27" s="312" t="s">
        <v>124</v>
      </c>
      <c r="B27" s="104">
        <f>SUM(B28:B33)</f>
        <v>21377</v>
      </c>
      <c r="C27" s="104">
        <f t="shared" ref="C27:M27" si="19">SUM(C28:C33)</f>
        <v>21919</v>
      </c>
      <c r="D27" s="104">
        <f t="shared" si="19"/>
        <v>26521</v>
      </c>
      <c r="E27" s="104">
        <f t="shared" si="19"/>
        <v>25222</v>
      </c>
      <c r="F27" s="104">
        <f t="shared" si="19"/>
        <v>24810</v>
      </c>
      <c r="G27" s="104">
        <f t="shared" si="19"/>
        <v>26671</v>
      </c>
      <c r="H27" s="104">
        <f t="shared" si="19"/>
        <v>19585</v>
      </c>
      <c r="I27" s="104">
        <f t="shared" si="19"/>
        <v>10523</v>
      </c>
      <c r="J27" s="104">
        <f>SUM(J28:J33)</f>
        <v>15320</v>
      </c>
      <c r="K27" s="104">
        <f t="shared" si="19"/>
        <v>13090</v>
      </c>
      <c r="L27" s="104">
        <f t="shared" si="19"/>
        <v>15521</v>
      </c>
      <c r="M27" s="104">
        <f t="shared" si="19"/>
        <v>0</v>
      </c>
      <c r="N27" s="104">
        <f t="shared" si="1"/>
        <v>220559</v>
      </c>
      <c r="O27" s="313">
        <f t="shared" si="2"/>
        <v>16.085506787653721</v>
      </c>
      <c r="Q27" s="312" t="s">
        <v>124</v>
      </c>
      <c r="R27" s="317">
        <f t="shared" si="3"/>
        <v>15.929566234714637</v>
      </c>
      <c r="S27" s="317">
        <f t="shared" si="4"/>
        <v>15.311161871232285</v>
      </c>
      <c r="T27" s="317">
        <f t="shared" si="5"/>
        <v>15.611148718250581</v>
      </c>
      <c r="U27" s="317">
        <f t="shared" si="6"/>
        <v>17.36550033736798</v>
      </c>
      <c r="V27" s="317">
        <f t="shared" si="7"/>
        <v>17.358147344854125</v>
      </c>
      <c r="W27" s="317">
        <f t="shared" si="8"/>
        <v>17.820346638515094</v>
      </c>
      <c r="X27" s="317">
        <f t="shared" si="9"/>
        <v>17.722378065333455</v>
      </c>
      <c r="Y27" s="317">
        <f t="shared" si="10"/>
        <v>16.248475209610426</v>
      </c>
      <c r="Z27" s="317">
        <f t="shared" si="11"/>
        <v>14.5498751104062</v>
      </c>
      <c r="AA27" s="317">
        <f t="shared" si="12"/>
        <v>12.954624177346727</v>
      </c>
      <c r="AB27" s="317">
        <f t="shared" si="13"/>
        <v>14.855759107180457</v>
      </c>
      <c r="AC27" s="317"/>
      <c r="AD27" s="317">
        <f t="shared" si="14"/>
        <v>16.085506787653721</v>
      </c>
      <c r="AE27" s="233"/>
    </row>
    <row r="28" spans="1:31">
      <c r="A28" s="303" t="s">
        <v>62</v>
      </c>
      <c r="B28" s="193">
        <v>11172</v>
      </c>
      <c r="C28" s="193">
        <v>10983</v>
      </c>
      <c r="D28" s="193">
        <v>13706</v>
      </c>
      <c r="E28" s="193">
        <v>13713</v>
      </c>
      <c r="F28" s="193">
        <v>13145</v>
      </c>
      <c r="G28" s="193">
        <v>13656</v>
      </c>
      <c r="H28" s="193">
        <v>10617</v>
      </c>
      <c r="I28" s="193">
        <v>5721</v>
      </c>
      <c r="J28" s="193">
        <v>9451</v>
      </c>
      <c r="K28" s="193">
        <v>7645</v>
      </c>
      <c r="L28" s="193">
        <v>8723</v>
      </c>
      <c r="M28" s="193"/>
      <c r="N28" s="103">
        <f>SUM(B28:M28)</f>
        <v>118532</v>
      </c>
      <c r="O28" s="77">
        <f t="shared" si="2"/>
        <v>8.6446134166103885</v>
      </c>
      <c r="P28" s="327"/>
      <c r="Q28" s="303" t="s">
        <v>62</v>
      </c>
      <c r="R28" s="106">
        <f t="shared" si="3"/>
        <v>8.3250743310208133</v>
      </c>
      <c r="S28" s="106">
        <f t="shared" si="4"/>
        <v>7.6719964793897599</v>
      </c>
      <c r="T28" s="106">
        <f t="shared" si="5"/>
        <v>8.067810577743769</v>
      </c>
      <c r="U28" s="106">
        <f t="shared" si="6"/>
        <v>9.4414838683025568</v>
      </c>
      <c r="V28" s="106">
        <f t="shared" si="7"/>
        <v>9.1968096270901842</v>
      </c>
      <c r="W28" s="106">
        <f t="shared" si="8"/>
        <v>9.1243168121016129</v>
      </c>
      <c r="X28" s="106">
        <f t="shared" si="9"/>
        <v>9.6072753596959544</v>
      </c>
      <c r="Y28" s="106">
        <f t="shared" si="10"/>
        <v>8.8337476645615549</v>
      </c>
      <c r="Z28" s="106">
        <f t="shared" si="11"/>
        <v>8.9759053308387067</v>
      </c>
      <c r="AA28" s="106">
        <f t="shared" si="12"/>
        <v>7.565935969122668</v>
      </c>
      <c r="AB28" s="106">
        <f t="shared" si="13"/>
        <v>8.3491261318172256</v>
      </c>
      <c r="AC28" s="106"/>
      <c r="AD28" s="106">
        <f t="shared" si="14"/>
        <v>8.6446134166103885</v>
      </c>
      <c r="AE28" s="233"/>
    </row>
    <row r="29" spans="1:31">
      <c r="A29" s="303" t="s">
        <v>42</v>
      </c>
      <c r="B29" s="193">
        <v>5186</v>
      </c>
      <c r="C29" s="193">
        <v>5555</v>
      </c>
      <c r="D29" s="193">
        <v>6428</v>
      </c>
      <c r="E29" s="193">
        <v>6024</v>
      </c>
      <c r="F29" s="193">
        <v>6177</v>
      </c>
      <c r="G29" s="193">
        <v>6559</v>
      </c>
      <c r="H29" s="193">
        <v>4992</v>
      </c>
      <c r="I29" s="193">
        <v>2427</v>
      </c>
      <c r="J29" s="193">
        <v>3097</v>
      </c>
      <c r="K29" s="193">
        <v>2986</v>
      </c>
      <c r="L29" s="193">
        <v>3290</v>
      </c>
      <c r="M29" s="193"/>
      <c r="N29" s="103">
        <f t="shared" si="1"/>
        <v>52721</v>
      </c>
      <c r="O29" s="77">
        <f t="shared" si="2"/>
        <v>3.844975735979451</v>
      </c>
      <c r="Q29" s="303" t="s">
        <v>42</v>
      </c>
      <c r="R29" s="106">
        <f t="shared" si="3"/>
        <v>3.8644679091186838</v>
      </c>
      <c r="S29" s="106">
        <f t="shared" si="4"/>
        <v>3.880355134572532</v>
      </c>
      <c r="T29" s="106">
        <f t="shared" si="5"/>
        <v>3.7837360567442682</v>
      </c>
      <c r="U29" s="106">
        <f t="shared" si="6"/>
        <v>4.1475606229603006</v>
      </c>
      <c r="V29" s="106">
        <f t="shared" si="7"/>
        <v>4.3216959350731123</v>
      </c>
      <c r="W29" s="106">
        <f t="shared" si="8"/>
        <v>4.3824248660350378</v>
      </c>
      <c r="X29" s="106">
        <f t="shared" si="9"/>
        <v>4.517238258981088</v>
      </c>
      <c r="Y29" s="106">
        <f t="shared" si="10"/>
        <v>3.7475101524018348</v>
      </c>
      <c r="Z29" s="106">
        <f t="shared" si="11"/>
        <v>2.9413161368751961</v>
      </c>
      <c r="AA29" s="106">
        <f t="shared" si="12"/>
        <v>2.9551190063832946</v>
      </c>
      <c r="AB29" s="106">
        <f t="shared" si="13"/>
        <v>3.1489883037577293</v>
      </c>
      <c r="AC29" s="106"/>
      <c r="AD29" s="106">
        <f t="shared" si="14"/>
        <v>3.844975735979451</v>
      </c>
      <c r="AE29" s="233"/>
    </row>
    <row r="30" spans="1:31">
      <c r="A30" s="303" t="s">
        <v>58</v>
      </c>
      <c r="B30" s="193">
        <v>2765</v>
      </c>
      <c r="C30" s="193">
        <v>2830</v>
      </c>
      <c r="D30" s="193">
        <v>2981</v>
      </c>
      <c r="E30" s="193">
        <v>2638</v>
      </c>
      <c r="F30" s="193">
        <v>2854</v>
      </c>
      <c r="G30" s="193">
        <v>2914</v>
      </c>
      <c r="H30" s="193">
        <v>2096</v>
      </c>
      <c r="I30" s="193">
        <v>1187</v>
      </c>
      <c r="J30" s="193">
        <v>1153</v>
      </c>
      <c r="K30" s="193">
        <v>868</v>
      </c>
      <c r="L30" s="193">
        <v>1348</v>
      </c>
      <c r="M30" s="193"/>
      <c r="N30" s="103">
        <f>SUM(B30:M30)</f>
        <v>23634</v>
      </c>
      <c r="O30" s="77">
        <f t="shared" si="2"/>
        <v>1.723642505721408</v>
      </c>
      <c r="Q30" s="303" t="s">
        <v>58</v>
      </c>
      <c r="R30" s="106">
        <f t="shared" si="3"/>
        <v>2.0604037348077826</v>
      </c>
      <c r="S30" s="106">
        <f t="shared" si="4"/>
        <v>1.9768505906103091</v>
      </c>
      <c r="T30" s="106">
        <f t="shared" si="5"/>
        <v>1.7547164258174648</v>
      </c>
      <c r="U30" s="106">
        <f t="shared" si="6"/>
        <v>1.8162790377439033</v>
      </c>
      <c r="V30" s="106">
        <f t="shared" si="7"/>
        <v>1.9967816413629051</v>
      </c>
      <c r="W30" s="106">
        <f t="shared" si="8"/>
        <v>1.947001991100183</v>
      </c>
      <c r="X30" s="106">
        <f t="shared" si="9"/>
        <v>1.8966609356619308</v>
      </c>
      <c r="Y30" s="106">
        <f t="shared" si="10"/>
        <v>1.8328366505566449</v>
      </c>
      <c r="Z30" s="106">
        <f t="shared" si="11"/>
        <v>1.0950395562857931</v>
      </c>
      <c r="AA30" s="106">
        <f t="shared" si="12"/>
        <v>0.85902320748181493</v>
      </c>
      <c r="AB30" s="106">
        <f t="shared" si="13"/>
        <v>1.2902237791688203</v>
      </c>
      <c r="AC30" s="106"/>
      <c r="AD30" s="106">
        <f t="shared" si="14"/>
        <v>1.723642505721408</v>
      </c>
      <c r="AE30" s="233"/>
    </row>
    <row r="31" spans="1:31">
      <c r="A31" s="303" t="s">
        <v>57</v>
      </c>
      <c r="B31" s="193">
        <v>1619</v>
      </c>
      <c r="C31" s="193">
        <v>1975</v>
      </c>
      <c r="D31" s="193">
        <v>2720</v>
      </c>
      <c r="E31" s="193">
        <v>2349</v>
      </c>
      <c r="F31" s="193">
        <v>2074</v>
      </c>
      <c r="G31" s="193">
        <v>3004</v>
      </c>
      <c r="H31" s="193">
        <v>1426</v>
      </c>
      <c r="I31" s="193">
        <v>1035</v>
      </c>
      <c r="J31" s="193">
        <v>1353</v>
      </c>
      <c r="K31" s="193">
        <v>975</v>
      </c>
      <c r="L31" s="193">
        <v>1476</v>
      </c>
      <c r="M31" s="193"/>
      <c r="N31" s="103">
        <f>SUM(B31:M31)</f>
        <v>20006</v>
      </c>
      <c r="O31" s="77">
        <f t="shared" si="2"/>
        <v>1.4590501806491702</v>
      </c>
      <c r="Q31" s="303" t="s">
        <v>57</v>
      </c>
      <c r="R31" s="106">
        <f t="shared" si="3"/>
        <v>1.2064353152454972</v>
      </c>
      <c r="S31" s="106">
        <f t="shared" si="4"/>
        <v>1.3796042107616113</v>
      </c>
      <c r="T31" s="106">
        <f t="shared" si="5"/>
        <v>1.6010830856167408</v>
      </c>
      <c r="U31" s="106">
        <f t="shared" si="6"/>
        <v>1.6173007807658943</v>
      </c>
      <c r="V31" s="106">
        <f t="shared" si="7"/>
        <v>1.4510599594206954</v>
      </c>
      <c r="W31" s="106">
        <f t="shared" si="8"/>
        <v>2.0071358892467228</v>
      </c>
      <c r="X31" s="106">
        <f t="shared" si="9"/>
        <v>1.2903809609990047</v>
      </c>
      <c r="Y31" s="106">
        <f t="shared" si="10"/>
        <v>1.5981347374272346</v>
      </c>
      <c r="Z31" s="106">
        <f t="shared" si="11"/>
        <v>1.2849857065521924</v>
      </c>
      <c r="AA31" s="106">
        <f t="shared" si="12"/>
        <v>0.96491662130733824</v>
      </c>
      <c r="AB31" s="106">
        <f t="shared" si="13"/>
        <v>1.412737609831735</v>
      </c>
      <c r="AC31" s="106"/>
      <c r="AD31" s="106">
        <f t="shared" si="14"/>
        <v>1.4590501806491702</v>
      </c>
      <c r="AE31" s="233"/>
    </row>
    <row r="32" spans="1:31">
      <c r="A32" s="303" t="s">
        <v>108</v>
      </c>
      <c r="B32" s="194">
        <v>615</v>
      </c>
      <c r="C32" s="194">
        <v>546</v>
      </c>
      <c r="D32" s="194">
        <v>665</v>
      </c>
      <c r="E32" s="194">
        <v>457</v>
      </c>
      <c r="F32" s="194">
        <v>523</v>
      </c>
      <c r="G32" s="194">
        <v>497</v>
      </c>
      <c r="H32" s="194">
        <v>428</v>
      </c>
      <c r="I32" s="194">
        <v>147</v>
      </c>
      <c r="J32" s="194">
        <v>236</v>
      </c>
      <c r="K32" s="194">
        <v>595</v>
      </c>
      <c r="L32" s="194">
        <v>669</v>
      </c>
      <c r="M32" s="194"/>
      <c r="N32" s="103">
        <f t="shared" si="1"/>
        <v>5378</v>
      </c>
      <c r="O32" s="77">
        <f t="shared" si="2"/>
        <v>0.39222092729837238</v>
      </c>
      <c r="Q32" s="303" t="s">
        <v>108</v>
      </c>
      <c r="R32" s="318">
        <f t="shared" si="3"/>
        <v>0.45828148170227351</v>
      </c>
      <c r="S32" s="318">
        <f t="shared" si="4"/>
        <v>0.38139944257004549</v>
      </c>
      <c r="T32" s="318">
        <f t="shared" si="5"/>
        <v>0.39144126909379873</v>
      </c>
      <c r="U32" s="318">
        <f t="shared" si="6"/>
        <v>0.31464727833546768</v>
      </c>
      <c r="V32" s="318">
        <f t="shared" si="7"/>
        <v>0.36591338417407121</v>
      </c>
      <c r="W32" s="318">
        <f t="shared" si="8"/>
        <v>0.33207274865366887</v>
      </c>
      <c r="X32" s="318">
        <f t="shared" si="9"/>
        <v>0.38729526739661568</v>
      </c>
      <c r="Y32" s="318">
        <f t="shared" si="10"/>
        <v>0.22698145546067969</v>
      </c>
      <c r="Z32" s="318">
        <f t="shared" si="11"/>
        <v>0.22413645731435139</v>
      </c>
      <c r="AA32" s="318">
        <f t="shared" si="12"/>
        <v>0.58884655351576032</v>
      </c>
      <c r="AB32" s="318">
        <f t="shared" si="13"/>
        <v>0.64032619307413996</v>
      </c>
      <c r="AC32" s="318"/>
      <c r="AD32" s="318">
        <f t="shared" si="14"/>
        <v>0.39222092729837238</v>
      </c>
      <c r="AE32" s="233"/>
    </row>
    <row r="33" spans="1:44" s="114" customFormat="1">
      <c r="A33" s="304" t="s">
        <v>173</v>
      </c>
      <c r="B33" s="306">
        <v>20</v>
      </c>
      <c r="C33" s="306">
        <v>30</v>
      </c>
      <c r="D33" s="306">
        <v>21</v>
      </c>
      <c r="E33" s="306">
        <v>41</v>
      </c>
      <c r="F33" s="306">
        <v>37</v>
      </c>
      <c r="G33" s="306">
        <v>41</v>
      </c>
      <c r="H33" s="306">
        <v>26</v>
      </c>
      <c r="I33" s="306">
        <v>6</v>
      </c>
      <c r="J33" s="306">
        <v>30</v>
      </c>
      <c r="K33" s="306">
        <v>21</v>
      </c>
      <c r="L33" s="306">
        <v>15</v>
      </c>
      <c r="M33" s="306"/>
      <c r="N33" s="306">
        <f t="shared" si="1"/>
        <v>288</v>
      </c>
      <c r="O33" s="302">
        <f t="shared" si="2"/>
        <v>2.1004021394929573E-2</v>
      </c>
      <c r="P33" s="351"/>
      <c r="Q33" s="304" t="s">
        <v>173</v>
      </c>
      <c r="R33" s="322">
        <f t="shared" si="3"/>
        <v>1.4903462819586131E-2</v>
      </c>
      <c r="S33" s="322">
        <f t="shared" si="4"/>
        <v>2.0956013328024478E-2</v>
      </c>
      <c r="T33" s="322">
        <f t="shared" si="5"/>
        <v>1.2361303234541014E-2</v>
      </c>
      <c r="U33" s="322">
        <f t="shared" si="6"/>
        <v>2.8228749259855964E-2</v>
      </c>
      <c r="V33" s="322">
        <f t="shared" si="7"/>
        <v>2.5886797733156091E-2</v>
      </c>
      <c r="W33" s="322">
        <f t="shared" si="8"/>
        <v>2.739433137786805E-2</v>
      </c>
      <c r="X33" s="322">
        <f t="shared" si="9"/>
        <v>2.352728259885983E-2</v>
      </c>
      <c r="Y33" s="322">
        <f t="shared" si="10"/>
        <v>9.2645492024767233E-3</v>
      </c>
      <c r="Z33" s="322">
        <f t="shared" si="11"/>
        <v>2.8491922539959923E-2</v>
      </c>
      <c r="AA33" s="322">
        <f t="shared" si="12"/>
        <v>2.0782819535850365E-2</v>
      </c>
      <c r="AB33" s="322">
        <f t="shared" si="13"/>
        <v>1.4357089530810314E-2</v>
      </c>
      <c r="AC33" s="322"/>
      <c r="AD33" s="322">
        <f t="shared" si="14"/>
        <v>2.1004021394929573E-2</v>
      </c>
      <c r="AE33" s="233"/>
    </row>
    <row r="34" spans="1:44">
      <c r="A34" s="312" t="s">
        <v>125</v>
      </c>
      <c r="B34" s="104">
        <f>SUM(B35:B36)</f>
        <v>11866</v>
      </c>
      <c r="C34" s="104">
        <f t="shared" ref="C34:M34" si="20">SUM(C35:C36)</f>
        <v>11097</v>
      </c>
      <c r="D34" s="104">
        <f t="shared" si="20"/>
        <v>14241</v>
      </c>
      <c r="E34" s="104">
        <f t="shared" si="20"/>
        <v>10038</v>
      </c>
      <c r="F34" s="104">
        <f t="shared" si="20"/>
        <v>10243</v>
      </c>
      <c r="G34" s="104">
        <f t="shared" si="20"/>
        <v>15691</v>
      </c>
      <c r="H34" s="104">
        <f t="shared" si="20"/>
        <v>10070</v>
      </c>
      <c r="I34" s="104">
        <f t="shared" si="20"/>
        <v>6847</v>
      </c>
      <c r="J34" s="104">
        <f>SUM(J35:J36)</f>
        <v>13630</v>
      </c>
      <c r="K34" s="104">
        <f t="shared" si="20"/>
        <v>10930</v>
      </c>
      <c r="L34" s="104">
        <f t="shared" si="20"/>
        <v>12180</v>
      </c>
      <c r="M34" s="104">
        <f t="shared" si="20"/>
        <v>0</v>
      </c>
      <c r="N34" s="104">
        <f>SUM(B34:M34)</f>
        <v>126833</v>
      </c>
      <c r="O34" s="313">
        <f t="shared" si="2"/>
        <v>9.2500105749413262</v>
      </c>
      <c r="Q34" s="312" t="s">
        <v>125</v>
      </c>
      <c r="R34" s="317">
        <f t="shared" si="3"/>
        <v>8.8422244908604508</v>
      </c>
      <c r="S34" s="317">
        <f t="shared" si="4"/>
        <v>7.7516293300362538</v>
      </c>
      <c r="T34" s="317">
        <f t="shared" si="5"/>
        <v>8.382729493480884</v>
      </c>
      <c r="U34" s="317">
        <f t="shared" si="6"/>
        <v>6.911224026108151</v>
      </c>
      <c r="V34" s="317">
        <f t="shared" si="7"/>
        <v>7.1664451129923741</v>
      </c>
      <c r="W34" s="317">
        <f t="shared" si="8"/>
        <v>10.48401106463726</v>
      </c>
      <c r="X34" s="317">
        <f t="shared" si="9"/>
        <v>9.1122975296353275</v>
      </c>
      <c r="Y34" s="317">
        <f t="shared" si="10"/>
        <v>10.572394731559687</v>
      </c>
      <c r="Z34" s="317">
        <f t="shared" si="11"/>
        <v>12.944830140655124</v>
      </c>
      <c r="AA34" s="317">
        <f t="shared" si="12"/>
        <v>10.816962739373546</v>
      </c>
      <c r="AB34" s="317">
        <f t="shared" si="13"/>
        <v>11.657956699017975</v>
      </c>
      <c r="AC34" s="317"/>
      <c r="AD34" s="317">
        <f t="shared" si="14"/>
        <v>9.2500105749413262</v>
      </c>
      <c r="AE34" s="233"/>
    </row>
    <row r="35" spans="1:44">
      <c r="A35" s="303" t="s">
        <v>56</v>
      </c>
      <c r="B35" s="194">
        <v>6900</v>
      </c>
      <c r="C35" s="194">
        <v>6581</v>
      </c>
      <c r="D35" s="194">
        <v>8714</v>
      </c>
      <c r="E35" s="194">
        <v>5449</v>
      </c>
      <c r="F35" s="194">
        <v>5684</v>
      </c>
      <c r="G35" s="194">
        <v>8725</v>
      </c>
      <c r="H35" s="194">
        <v>5470</v>
      </c>
      <c r="I35" s="194">
        <v>4285</v>
      </c>
      <c r="J35" s="194">
        <v>6405</v>
      </c>
      <c r="K35" s="194">
        <v>5739</v>
      </c>
      <c r="L35" s="194">
        <v>5842</v>
      </c>
      <c r="M35" s="194"/>
      <c r="N35" s="103">
        <f>SUM(B35:M35)</f>
        <v>69794</v>
      </c>
      <c r="O35" s="77">
        <f t="shared" si="2"/>
        <v>5.0901203792976197</v>
      </c>
      <c r="Q35" s="303" t="s">
        <v>56</v>
      </c>
      <c r="R35" s="318">
        <f t="shared" si="3"/>
        <v>5.1416946727572155</v>
      </c>
      <c r="S35" s="318">
        <f t="shared" si="4"/>
        <v>4.597050790390969</v>
      </c>
      <c r="T35" s="318">
        <f t="shared" si="5"/>
        <v>5.1293522088471617</v>
      </c>
      <c r="U35" s="318">
        <f t="shared" si="6"/>
        <v>3.7516696272428081</v>
      </c>
      <c r="V35" s="318">
        <f t="shared" si="7"/>
        <v>3.9767718463583575</v>
      </c>
      <c r="W35" s="318">
        <f t="shared" si="8"/>
        <v>5.8296473480950919</v>
      </c>
      <c r="X35" s="318">
        <f t="shared" si="9"/>
        <v>4.9497783006062797</v>
      </c>
      <c r="Y35" s="318">
        <f t="shared" si="10"/>
        <v>6.6164322221021266</v>
      </c>
      <c r="Z35" s="318">
        <f t="shared" si="11"/>
        <v>6.0830254622814435</v>
      </c>
      <c r="AA35" s="318">
        <f t="shared" si="12"/>
        <v>5.6796476817259638</v>
      </c>
      <c r="AB35" s="318">
        <f t="shared" si="13"/>
        <v>5.5916078025995901</v>
      </c>
      <c r="AC35" s="318"/>
      <c r="AD35" s="318">
        <f t="shared" si="14"/>
        <v>5.0901203792976197</v>
      </c>
      <c r="AE35" s="233"/>
    </row>
    <row r="36" spans="1:44">
      <c r="A36" s="303" t="s">
        <v>107</v>
      </c>
      <c r="B36" s="194">
        <v>4966</v>
      </c>
      <c r="C36" s="194">
        <v>4516</v>
      </c>
      <c r="D36" s="194">
        <v>5527</v>
      </c>
      <c r="E36" s="194">
        <v>4589</v>
      </c>
      <c r="F36" s="194">
        <v>4559</v>
      </c>
      <c r="G36" s="194">
        <v>6966</v>
      </c>
      <c r="H36" s="194">
        <v>4600</v>
      </c>
      <c r="I36" s="194">
        <v>2562</v>
      </c>
      <c r="J36" s="194">
        <v>7225</v>
      </c>
      <c r="K36" s="194">
        <v>5191</v>
      </c>
      <c r="L36" s="194">
        <v>6338</v>
      </c>
      <c r="M36" s="194"/>
      <c r="N36" s="103">
        <f t="shared" ref="N36:N63" si="21">SUM(B36:M36)</f>
        <v>57039</v>
      </c>
      <c r="O36" s="77">
        <f t="shared" si="2"/>
        <v>4.1598901956437073</v>
      </c>
      <c r="Q36" s="303" t="s">
        <v>107</v>
      </c>
      <c r="R36" s="318">
        <f t="shared" si="3"/>
        <v>3.7005298181032362</v>
      </c>
      <c r="S36" s="318">
        <f t="shared" si="4"/>
        <v>3.1545785396452843</v>
      </c>
      <c r="T36" s="318">
        <f t="shared" si="5"/>
        <v>3.2533772846337223</v>
      </c>
      <c r="U36" s="318">
        <f t="shared" si="6"/>
        <v>3.1595543988653421</v>
      </c>
      <c r="V36" s="318">
        <f t="shared" si="7"/>
        <v>3.1896732666340166</v>
      </c>
      <c r="W36" s="318">
        <f t="shared" si="8"/>
        <v>4.6543637165421679</v>
      </c>
      <c r="X36" s="318">
        <f t="shared" si="9"/>
        <v>4.1625192290290469</v>
      </c>
      <c r="Y36" s="318">
        <f t="shared" si="10"/>
        <v>3.9559625094575606</v>
      </c>
      <c r="Z36" s="318">
        <f t="shared" si="11"/>
        <v>6.861804678373681</v>
      </c>
      <c r="AA36" s="318">
        <f t="shared" si="12"/>
        <v>5.1373150576475828</v>
      </c>
      <c r="AB36" s="318">
        <f t="shared" si="13"/>
        <v>6.0663488964183845</v>
      </c>
      <c r="AC36" s="318"/>
      <c r="AD36" s="318">
        <f t="shared" si="14"/>
        <v>4.1598901956437073</v>
      </c>
      <c r="AE36" s="233"/>
    </row>
    <row r="37" spans="1:44">
      <c r="A37" s="312" t="s">
        <v>126</v>
      </c>
      <c r="B37" s="104">
        <f>SUM(B38:B39)</f>
        <v>9033</v>
      </c>
      <c r="C37" s="104">
        <f t="shared" ref="C37:M37" si="22">SUM(C38:C39)</f>
        <v>8481</v>
      </c>
      <c r="D37" s="104">
        <f t="shared" si="22"/>
        <v>9288</v>
      </c>
      <c r="E37" s="104">
        <f t="shared" si="22"/>
        <v>8471</v>
      </c>
      <c r="F37" s="104">
        <f t="shared" si="22"/>
        <v>9013</v>
      </c>
      <c r="G37" s="104">
        <f t="shared" si="22"/>
        <v>8915</v>
      </c>
      <c r="H37" s="104">
        <f t="shared" si="22"/>
        <v>6838</v>
      </c>
      <c r="I37" s="104">
        <f t="shared" si="22"/>
        <v>4141</v>
      </c>
      <c r="J37" s="104">
        <f>SUM(J38:J39)</f>
        <v>5914</v>
      </c>
      <c r="K37" s="104">
        <f t="shared" si="22"/>
        <v>6195</v>
      </c>
      <c r="L37" s="104">
        <f t="shared" si="22"/>
        <v>6887</v>
      </c>
      <c r="M37" s="104">
        <f t="shared" si="22"/>
        <v>0</v>
      </c>
      <c r="N37" s="104">
        <f t="shared" ref="N37:N43" si="23">SUM(B37:M37)</f>
        <v>83176</v>
      </c>
      <c r="O37" s="313">
        <f t="shared" si="2"/>
        <v>6.0660780678634101</v>
      </c>
      <c r="Q37" s="312" t="s">
        <v>126</v>
      </c>
      <c r="R37" s="317">
        <f t="shared" si="3"/>
        <v>6.7311489824660757</v>
      </c>
      <c r="S37" s="317">
        <f t="shared" si="4"/>
        <v>5.9242649678325199</v>
      </c>
      <c r="T37" s="317">
        <f t="shared" si="5"/>
        <v>5.4672278305912823</v>
      </c>
      <c r="U37" s="317">
        <f t="shared" si="6"/>
        <v>5.8323349995180456</v>
      </c>
      <c r="V37" s="317">
        <f t="shared" si="7"/>
        <v>6.3058839991604279</v>
      </c>
      <c r="W37" s="317">
        <f t="shared" si="8"/>
        <v>5.956596688626675</v>
      </c>
      <c r="X37" s="317">
        <f t="shared" si="9"/>
        <v>6.1876753235001356</v>
      </c>
      <c r="Y37" s="317">
        <f t="shared" si="10"/>
        <v>6.394083041242685</v>
      </c>
      <c r="Z37" s="317">
        <f t="shared" si="11"/>
        <v>5.6167076633774329</v>
      </c>
      <c r="AA37" s="317">
        <f t="shared" si="12"/>
        <v>6.1309317630758571</v>
      </c>
      <c r="AB37" s="317">
        <f t="shared" si="13"/>
        <v>6.591818373246042</v>
      </c>
      <c r="AC37" s="317"/>
      <c r="AD37" s="317">
        <f t="shared" si="14"/>
        <v>6.0660780678634101</v>
      </c>
      <c r="AE37" s="233"/>
    </row>
    <row r="38" spans="1:44" s="327" customFormat="1">
      <c r="A38" s="303" t="s">
        <v>167</v>
      </c>
      <c r="B38" s="194">
        <f t="shared" ref="B38:M38" si="24">B71</f>
        <v>8574</v>
      </c>
      <c r="C38" s="194">
        <f t="shared" si="24"/>
        <v>7989</v>
      </c>
      <c r="D38" s="194">
        <f t="shared" si="24"/>
        <v>8797</v>
      </c>
      <c r="E38" s="194">
        <f t="shared" si="24"/>
        <v>8098</v>
      </c>
      <c r="F38" s="194">
        <f t="shared" si="24"/>
        <v>8642</v>
      </c>
      <c r="G38" s="194">
        <f t="shared" si="24"/>
        <v>8409</v>
      </c>
      <c r="H38" s="194">
        <f t="shared" si="24"/>
        <v>6499</v>
      </c>
      <c r="I38" s="194">
        <f t="shared" si="24"/>
        <v>3997</v>
      </c>
      <c r="J38" s="194">
        <f t="shared" si="24"/>
        <v>5576</v>
      </c>
      <c r="K38" s="194">
        <f t="shared" si="24"/>
        <v>5794</v>
      </c>
      <c r="L38" s="194">
        <f t="shared" si="24"/>
        <v>6437</v>
      </c>
      <c r="M38" s="194">
        <f t="shared" si="24"/>
        <v>0</v>
      </c>
      <c r="N38" s="103">
        <f t="shared" si="23"/>
        <v>78812</v>
      </c>
      <c r="O38" s="77">
        <f t="shared" si="2"/>
        <v>5.7478087992263518</v>
      </c>
      <c r="Q38" s="303" t="s">
        <v>167</v>
      </c>
      <c r="R38" s="318">
        <f t="shared" si="3"/>
        <v>6.3891145107565741</v>
      </c>
      <c r="S38" s="318">
        <f t="shared" si="4"/>
        <v>5.5805863492529184</v>
      </c>
      <c r="T38" s="318">
        <f t="shared" si="5"/>
        <v>5.178208788297967</v>
      </c>
      <c r="U38" s="318">
        <f t="shared" si="6"/>
        <v>5.5755222318613074</v>
      </c>
      <c r="V38" s="318">
        <f t="shared" si="7"/>
        <v>6.0463163786468908</v>
      </c>
      <c r="W38" s="318">
        <f t="shared" si="8"/>
        <v>5.6185105501583523</v>
      </c>
      <c r="X38" s="318">
        <f t="shared" si="9"/>
        <v>5.8809157542303865</v>
      </c>
      <c r="Y38" s="318">
        <f t="shared" si="10"/>
        <v>6.1717338603832435</v>
      </c>
      <c r="Z38" s="318">
        <f t="shared" si="11"/>
        <v>5.2956986694272175</v>
      </c>
      <c r="AA38" s="318">
        <f t="shared" si="12"/>
        <v>5.7340788757484287</v>
      </c>
      <c r="AB38" s="318">
        <f t="shared" si="13"/>
        <v>6.1611056873217329</v>
      </c>
      <c r="AC38" s="318"/>
      <c r="AD38" s="318">
        <f t="shared" si="14"/>
        <v>5.7478087992263518</v>
      </c>
      <c r="AE38" s="328"/>
    </row>
    <row r="39" spans="1:44">
      <c r="A39" s="303" t="s">
        <v>119</v>
      </c>
      <c r="B39" s="194">
        <f>B73</f>
        <v>459</v>
      </c>
      <c r="C39" s="194">
        <f t="shared" ref="C39:J39" si="25">C73</f>
        <v>492</v>
      </c>
      <c r="D39" s="194">
        <f t="shared" si="25"/>
        <v>491</v>
      </c>
      <c r="E39" s="194">
        <f t="shared" si="25"/>
        <v>373</v>
      </c>
      <c r="F39" s="194">
        <f t="shared" si="25"/>
        <v>371</v>
      </c>
      <c r="G39" s="194">
        <f t="shared" si="25"/>
        <v>506</v>
      </c>
      <c r="H39" s="194">
        <f t="shared" si="25"/>
        <v>339</v>
      </c>
      <c r="I39" s="194">
        <f t="shared" si="25"/>
        <v>144</v>
      </c>
      <c r="J39" s="194">
        <f t="shared" si="25"/>
        <v>338</v>
      </c>
      <c r="K39" s="194">
        <f t="shared" ref="K39:M39" si="26">K73</f>
        <v>401</v>
      </c>
      <c r="L39" s="194">
        <f t="shared" si="26"/>
        <v>450</v>
      </c>
      <c r="M39" s="194">
        <f t="shared" si="26"/>
        <v>0</v>
      </c>
      <c r="N39" s="103">
        <f t="shared" si="23"/>
        <v>4364</v>
      </c>
      <c r="O39" s="77">
        <f t="shared" si="2"/>
        <v>0.31826926863705779</v>
      </c>
      <c r="Q39" s="303" t="s">
        <v>119</v>
      </c>
      <c r="R39" s="318">
        <f t="shared" si="3"/>
        <v>0.34203447170950169</v>
      </c>
      <c r="S39" s="318">
        <f t="shared" si="4"/>
        <v>0.34367861857960141</v>
      </c>
      <c r="T39" s="318">
        <f t="shared" si="5"/>
        <v>0.28901904229331604</v>
      </c>
      <c r="U39" s="318">
        <f t="shared" si="6"/>
        <v>0.25681276765673838</v>
      </c>
      <c r="V39" s="318">
        <f t="shared" si="7"/>
        <v>0.2595676205135381</v>
      </c>
      <c r="W39" s="318">
        <f t="shared" si="8"/>
        <v>0.33808613846832281</v>
      </c>
      <c r="X39" s="318">
        <f t="shared" si="9"/>
        <v>0.30675956926974934</v>
      </c>
      <c r="Y39" s="318">
        <f t="shared" si="10"/>
        <v>0.22234918085944133</v>
      </c>
      <c r="Z39" s="318">
        <f t="shared" si="11"/>
        <v>0.32100899395021509</v>
      </c>
      <c r="AA39" s="318">
        <f t="shared" si="12"/>
        <v>0.39685288732742835</v>
      </c>
      <c r="AB39" s="318">
        <f t="shared" si="13"/>
        <v>0.43071268592430939</v>
      </c>
      <c r="AC39" s="318"/>
      <c r="AD39" s="318">
        <f t="shared" si="14"/>
        <v>0.31826926863705779</v>
      </c>
      <c r="AE39" s="233"/>
    </row>
    <row r="40" spans="1:44">
      <c r="A40" s="312" t="s">
        <v>45</v>
      </c>
      <c r="B40" s="104">
        <v>8940</v>
      </c>
      <c r="C40" s="104">
        <v>9632</v>
      </c>
      <c r="D40" s="104">
        <v>10787</v>
      </c>
      <c r="E40" s="104">
        <v>8990</v>
      </c>
      <c r="F40" s="104">
        <v>7707</v>
      </c>
      <c r="G40" s="104">
        <v>5853</v>
      </c>
      <c r="H40" s="104">
        <v>5641</v>
      </c>
      <c r="I40" s="104">
        <v>4524</v>
      </c>
      <c r="J40" s="104">
        <v>5862</v>
      </c>
      <c r="K40" s="104">
        <v>4503</v>
      </c>
      <c r="L40" s="104">
        <v>4832</v>
      </c>
      <c r="M40" s="104"/>
      <c r="N40" s="104">
        <f t="shared" si="23"/>
        <v>77271</v>
      </c>
      <c r="O40" s="313">
        <f t="shared" si="2"/>
        <v>5.6354226986375098</v>
      </c>
      <c r="Q40" s="312" t="s">
        <v>45</v>
      </c>
      <c r="R40" s="317">
        <f t="shared" si="3"/>
        <v>6.6618478803550003</v>
      </c>
      <c r="S40" s="317">
        <f t="shared" si="4"/>
        <v>6.7282773458510583</v>
      </c>
      <c r="T40" s="317">
        <f t="shared" si="5"/>
        <v>6.3495894281425675</v>
      </c>
      <c r="U40" s="317">
        <f t="shared" si="6"/>
        <v>6.1896696547830521</v>
      </c>
      <c r="V40" s="317">
        <f t="shared" si="7"/>
        <v>5.3921500034982159</v>
      </c>
      <c r="W40" s="317">
        <f t="shared" si="8"/>
        <v>3.9107078427966271</v>
      </c>
      <c r="X40" s="317">
        <f t="shared" si="9"/>
        <v>5.1045154284680123</v>
      </c>
      <c r="Y40" s="317">
        <f t="shared" si="10"/>
        <v>6.9854700986674487</v>
      </c>
      <c r="Z40" s="317">
        <f t="shared" si="11"/>
        <v>5.5673216643081691</v>
      </c>
      <c r="AA40" s="317">
        <f t="shared" si="12"/>
        <v>4.4564303033301993</v>
      </c>
      <c r="AB40" s="317">
        <f t="shared" si="13"/>
        <v>4.6248971075250296</v>
      </c>
      <c r="AC40" s="317"/>
      <c r="AD40" s="317">
        <f t="shared" si="14"/>
        <v>5.6354226986375098</v>
      </c>
      <c r="AE40" s="233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2" t="s">
        <v>166</v>
      </c>
      <c r="B41" s="104">
        <f>SUM(B42:B43)</f>
        <v>6660</v>
      </c>
      <c r="C41" s="104">
        <f t="shared" ref="C41:M41" si="27">SUM(C42:C43)</f>
        <v>7350</v>
      </c>
      <c r="D41" s="104">
        <f t="shared" si="27"/>
        <v>8821</v>
      </c>
      <c r="E41" s="104">
        <f t="shared" si="27"/>
        <v>7093</v>
      </c>
      <c r="F41" s="104">
        <f t="shared" si="27"/>
        <v>7729</v>
      </c>
      <c r="G41" s="104">
        <f t="shared" si="27"/>
        <v>9306</v>
      </c>
      <c r="H41" s="104">
        <f t="shared" si="27"/>
        <v>7241</v>
      </c>
      <c r="I41" s="104">
        <f t="shared" si="27"/>
        <v>5199</v>
      </c>
      <c r="J41" s="104">
        <f>SUM(J42:J43)</f>
        <v>8949</v>
      </c>
      <c r="K41" s="104">
        <f t="shared" si="27"/>
        <v>8371</v>
      </c>
      <c r="L41" s="104">
        <f t="shared" si="27"/>
        <v>7714</v>
      </c>
      <c r="M41" s="104">
        <f t="shared" si="27"/>
        <v>0</v>
      </c>
      <c r="N41" s="104">
        <f t="shared" si="23"/>
        <v>84433</v>
      </c>
      <c r="O41" s="313">
        <f t="shared" si="2"/>
        <v>6.1577518695766962</v>
      </c>
      <c r="Q41" s="312" t="s">
        <v>166</v>
      </c>
      <c r="R41" s="317">
        <f t="shared" si="3"/>
        <v>4.9628531189221814</v>
      </c>
      <c r="S41" s="317">
        <f t="shared" si="4"/>
        <v>5.1342232653659972</v>
      </c>
      <c r="T41" s="317">
        <f t="shared" si="5"/>
        <v>5.1923359919945842</v>
      </c>
      <c r="U41" s="317">
        <f t="shared" si="6"/>
        <v>4.8835736219550823</v>
      </c>
      <c r="V41" s="317">
        <f t="shared" si="7"/>
        <v>5.4075421535017139</v>
      </c>
      <c r="W41" s="317">
        <f t="shared" si="8"/>
        <v>6.2178450683521982</v>
      </c>
      <c r="X41" s="317">
        <f t="shared" si="9"/>
        <v>6.5523482037824623</v>
      </c>
      <c r="Y41" s="317">
        <f t="shared" si="10"/>
        <v>8.0277318839460801</v>
      </c>
      <c r="Z41" s="317">
        <f t="shared" si="11"/>
        <v>8.4991404936700441</v>
      </c>
      <c r="AA41" s="317">
        <f t="shared" si="12"/>
        <v>8.2844277302192104</v>
      </c>
      <c r="AB41" s="317">
        <f t="shared" si="13"/>
        <v>7.3833725760447182</v>
      </c>
      <c r="AC41" s="317"/>
      <c r="AD41" s="317">
        <f t="shared" si="14"/>
        <v>6.1577518695766962</v>
      </c>
      <c r="AE41" s="233"/>
    </row>
    <row r="42" spans="1:44">
      <c r="A42" s="303" t="s">
        <v>47</v>
      </c>
      <c r="B42" s="194">
        <v>3473</v>
      </c>
      <c r="C42" s="194">
        <v>3616</v>
      </c>
      <c r="D42" s="194">
        <v>4647</v>
      </c>
      <c r="E42" s="194">
        <v>3330</v>
      </c>
      <c r="F42" s="194">
        <v>3924</v>
      </c>
      <c r="G42" s="194">
        <v>5238</v>
      </c>
      <c r="H42" s="194">
        <v>3713</v>
      </c>
      <c r="I42" s="194">
        <v>2307</v>
      </c>
      <c r="J42" s="194">
        <v>4172</v>
      </c>
      <c r="K42" s="194">
        <v>4363</v>
      </c>
      <c r="L42" s="194">
        <v>3842</v>
      </c>
      <c r="M42" s="194"/>
      <c r="N42" s="103">
        <f t="shared" si="23"/>
        <v>42625</v>
      </c>
      <c r="O42" s="77">
        <f t="shared" si="2"/>
        <v>3.1086680970794198</v>
      </c>
      <c r="Q42" s="303" t="s">
        <v>47</v>
      </c>
      <c r="R42" s="318">
        <f t="shared" si="3"/>
        <v>2.5879863186211316</v>
      </c>
      <c r="S42" s="318">
        <f t="shared" si="4"/>
        <v>2.5258981398045504</v>
      </c>
      <c r="T42" s="318">
        <f t="shared" si="5"/>
        <v>2.7353798157577187</v>
      </c>
      <c r="U42" s="318">
        <f t="shared" si="6"/>
        <v>2.2927252447639113</v>
      </c>
      <c r="V42" s="318">
        <f t="shared" si="7"/>
        <v>2.7453998460785001</v>
      </c>
      <c r="W42" s="318">
        <f t="shared" si="8"/>
        <v>3.4997928721286065</v>
      </c>
      <c r="X42" s="318">
        <f t="shared" si="9"/>
        <v>3.3598769342140984</v>
      </c>
      <c r="Y42" s="318">
        <f t="shared" si="10"/>
        <v>3.5622191683522999</v>
      </c>
      <c r="Z42" s="318">
        <f t="shared" si="11"/>
        <v>3.9622766945570929</v>
      </c>
      <c r="AA42" s="318">
        <f t="shared" si="12"/>
        <v>4.3178781730911968</v>
      </c>
      <c r="AB42" s="318">
        <f t="shared" si="13"/>
        <v>3.6773291984915484</v>
      </c>
      <c r="AC42" s="318"/>
      <c r="AD42" s="318">
        <f t="shared" si="14"/>
        <v>3.1086680970794198</v>
      </c>
      <c r="AE42" s="233"/>
    </row>
    <row r="43" spans="1:44">
      <c r="A43" s="304" t="s">
        <v>48</v>
      </c>
      <c r="B43" s="306">
        <v>3187</v>
      </c>
      <c r="C43" s="306">
        <v>3734</v>
      </c>
      <c r="D43" s="306">
        <v>4174</v>
      </c>
      <c r="E43" s="306">
        <v>3763</v>
      </c>
      <c r="F43" s="306">
        <v>3805</v>
      </c>
      <c r="G43" s="306">
        <v>4068</v>
      </c>
      <c r="H43" s="306">
        <v>3528</v>
      </c>
      <c r="I43" s="306">
        <v>2892</v>
      </c>
      <c r="J43" s="306">
        <v>4777</v>
      </c>
      <c r="K43" s="306">
        <v>4008</v>
      </c>
      <c r="L43" s="306">
        <v>3872</v>
      </c>
      <c r="M43" s="306"/>
      <c r="N43" s="305">
        <f t="shared" si="23"/>
        <v>41808</v>
      </c>
      <c r="O43" s="302">
        <f t="shared" si="2"/>
        <v>3.0490837724972759</v>
      </c>
      <c r="Q43" s="304" t="s">
        <v>48</v>
      </c>
      <c r="R43" s="322">
        <f t="shared" si="3"/>
        <v>2.3748668003010498</v>
      </c>
      <c r="S43" s="322">
        <f t="shared" si="4"/>
        <v>2.6083251255614464</v>
      </c>
      <c r="T43" s="322">
        <f t="shared" si="5"/>
        <v>2.4569561762368664</v>
      </c>
      <c r="U43" s="322">
        <f t="shared" si="6"/>
        <v>2.5908483771911706</v>
      </c>
      <c r="V43" s="322">
        <f t="shared" si="7"/>
        <v>2.6621423074232142</v>
      </c>
      <c r="W43" s="322">
        <f t="shared" si="8"/>
        <v>2.7180521962235913</v>
      </c>
      <c r="X43" s="322">
        <f t="shared" si="9"/>
        <v>3.1924712695683652</v>
      </c>
      <c r="Y43" s="322">
        <f t="shared" si="10"/>
        <v>4.465512715593781</v>
      </c>
      <c r="Z43" s="322">
        <f t="shared" si="11"/>
        <v>4.5368637991129512</v>
      </c>
      <c r="AA43" s="322">
        <f t="shared" si="12"/>
        <v>3.9665495571280123</v>
      </c>
      <c r="AB43" s="322">
        <f t="shared" si="13"/>
        <v>3.7060433775531689</v>
      </c>
      <c r="AC43" s="322"/>
      <c r="AD43" s="322">
        <f t="shared" si="14"/>
        <v>3.0490837724972759</v>
      </c>
      <c r="AE43" s="233"/>
    </row>
    <row r="44" spans="1:44">
      <c r="A44" s="312" t="s">
        <v>127</v>
      </c>
      <c r="B44" s="104">
        <f>SUM(B45:B46)</f>
        <v>7066</v>
      </c>
      <c r="C44" s="104">
        <f t="shared" ref="C44:M44" si="28">SUM(C45:C46)</f>
        <v>6353</v>
      </c>
      <c r="D44" s="104">
        <f t="shared" si="28"/>
        <v>7915</v>
      </c>
      <c r="E44" s="104">
        <f t="shared" si="28"/>
        <v>6847</v>
      </c>
      <c r="F44" s="104">
        <f t="shared" si="28"/>
        <v>6801</v>
      </c>
      <c r="G44" s="104">
        <f t="shared" si="28"/>
        <v>6691</v>
      </c>
      <c r="H44" s="104">
        <f t="shared" si="28"/>
        <v>5421</v>
      </c>
      <c r="I44" s="104">
        <f t="shared" si="28"/>
        <v>2963</v>
      </c>
      <c r="J44" s="104">
        <f t="shared" si="28"/>
        <v>4287</v>
      </c>
      <c r="K44" s="104">
        <f t="shared" si="28"/>
        <v>5118</v>
      </c>
      <c r="L44" s="104">
        <f t="shared" si="28"/>
        <v>5162</v>
      </c>
      <c r="M44" s="104">
        <f t="shared" si="28"/>
        <v>0</v>
      </c>
      <c r="N44" s="104">
        <f t="shared" ref="N44:N62" si="29">SUM(B44:M44)</f>
        <v>64624</v>
      </c>
      <c r="O44" s="313">
        <f t="shared" si="2"/>
        <v>4.7130690230066969</v>
      </c>
      <c r="Q44" s="312" t="s">
        <v>127</v>
      </c>
      <c r="R44" s="317">
        <f t="shared" si="3"/>
        <v>5.2653934141597798</v>
      </c>
      <c r="S44" s="317">
        <f t="shared" si="4"/>
        <v>4.4377850890979831</v>
      </c>
      <c r="T44" s="317">
        <f t="shared" si="5"/>
        <v>4.659034052447244</v>
      </c>
      <c r="U44" s="317">
        <f t="shared" si="6"/>
        <v>4.7142011263959462</v>
      </c>
      <c r="V44" s="317">
        <f t="shared" si="7"/>
        <v>4.7582732806268808</v>
      </c>
      <c r="W44" s="317">
        <f t="shared" si="8"/>
        <v>4.4706212499832958</v>
      </c>
      <c r="X44" s="317">
        <f t="shared" si="9"/>
        <v>4.9054384218622751</v>
      </c>
      <c r="Y44" s="317">
        <f t="shared" si="10"/>
        <v>4.5751432144897546</v>
      </c>
      <c r="Z44" s="317">
        <f t="shared" si="11"/>
        <v>4.0714957309602724</v>
      </c>
      <c r="AA44" s="317">
        <f t="shared" si="12"/>
        <v>5.0650700183086741</v>
      </c>
      <c r="AB44" s="317">
        <f t="shared" si="13"/>
        <v>4.9407530772028565</v>
      </c>
      <c r="AC44" s="317"/>
      <c r="AD44" s="317">
        <f t="shared" si="14"/>
        <v>4.7130690230066969</v>
      </c>
      <c r="AE44" s="233"/>
    </row>
    <row r="45" spans="1:44">
      <c r="A45" s="303" t="s">
        <v>43</v>
      </c>
      <c r="B45" s="194">
        <v>5462</v>
      </c>
      <c r="C45" s="194">
        <v>4925</v>
      </c>
      <c r="D45" s="194">
        <v>5752</v>
      </c>
      <c r="E45" s="194">
        <v>4979</v>
      </c>
      <c r="F45" s="194">
        <v>4992</v>
      </c>
      <c r="G45" s="194">
        <v>4900</v>
      </c>
      <c r="H45" s="194">
        <v>4046</v>
      </c>
      <c r="I45" s="194">
        <v>2262</v>
      </c>
      <c r="J45" s="194">
        <v>3463</v>
      </c>
      <c r="K45" s="194">
        <v>3838</v>
      </c>
      <c r="L45" s="194">
        <v>3519</v>
      </c>
      <c r="M45" s="194"/>
      <c r="N45" s="103">
        <f t="shared" si="29"/>
        <v>48138</v>
      </c>
      <c r="O45" s="77">
        <f t="shared" si="2"/>
        <v>3.5107346594066655</v>
      </c>
      <c r="Q45" s="303" t="s">
        <v>43</v>
      </c>
      <c r="R45" s="318">
        <f t="shared" si="3"/>
        <v>4.0701356960289727</v>
      </c>
      <c r="S45" s="318">
        <f t="shared" si="4"/>
        <v>3.440278854684018</v>
      </c>
      <c r="T45" s="318">
        <f t="shared" si="5"/>
        <v>3.385819819289519</v>
      </c>
      <c r="U45" s="318">
        <f t="shared" si="6"/>
        <v>3.428071769873728</v>
      </c>
      <c r="V45" s="318">
        <f t="shared" si="7"/>
        <v>3.4926187644301407</v>
      </c>
      <c r="W45" s="318">
        <f t="shared" si="8"/>
        <v>3.2739566768671575</v>
      </c>
      <c r="X45" s="318">
        <f t="shared" si="9"/>
        <v>3.6612071305764182</v>
      </c>
      <c r="Y45" s="318">
        <f t="shared" si="10"/>
        <v>3.4927350493337244</v>
      </c>
      <c r="Z45" s="318">
        <f t="shared" si="11"/>
        <v>3.2889175918627069</v>
      </c>
      <c r="AA45" s="318">
        <f t="shared" si="12"/>
        <v>3.7983076846949375</v>
      </c>
      <c r="AB45" s="318">
        <f t="shared" si="13"/>
        <v>3.3681732039280994</v>
      </c>
      <c r="AC45" s="318"/>
      <c r="AD45" s="318">
        <f t="shared" si="14"/>
        <v>3.5107346594066655</v>
      </c>
      <c r="AE45" s="233"/>
    </row>
    <row r="46" spans="1:44">
      <c r="A46" s="304" t="s">
        <v>95</v>
      </c>
      <c r="B46" s="306">
        <v>1604</v>
      </c>
      <c r="C46" s="306">
        <v>1428</v>
      </c>
      <c r="D46" s="306">
        <v>2163</v>
      </c>
      <c r="E46" s="306">
        <v>1868</v>
      </c>
      <c r="F46" s="306">
        <v>1809</v>
      </c>
      <c r="G46" s="306">
        <v>1791</v>
      </c>
      <c r="H46" s="306">
        <v>1375</v>
      </c>
      <c r="I46" s="306">
        <v>701</v>
      </c>
      <c r="J46" s="306">
        <v>824</v>
      </c>
      <c r="K46" s="306">
        <v>1280</v>
      </c>
      <c r="L46" s="306">
        <v>1643</v>
      </c>
      <c r="M46" s="306"/>
      <c r="N46" s="305">
        <f t="shared" si="29"/>
        <v>16486</v>
      </c>
      <c r="O46" s="302">
        <f t="shared" si="2"/>
        <v>1.2023343636000308</v>
      </c>
      <c r="Q46" s="304" t="s">
        <v>95</v>
      </c>
      <c r="R46" s="322">
        <f t="shared" si="3"/>
        <v>1.1952577181308077</v>
      </c>
      <c r="S46" s="322">
        <f t="shared" si="4"/>
        <v>0.99750623441396502</v>
      </c>
      <c r="T46" s="322">
        <f t="shared" si="5"/>
        <v>1.2732142331577243</v>
      </c>
      <c r="U46" s="322">
        <f t="shared" si="6"/>
        <v>1.286129356522218</v>
      </c>
      <c r="V46" s="322">
        <f t="shared" si="7"/>
        <v>1.2656545161967396</v>
      </c>
      <c r="W46" s="322">
        <f t="shared" si="8"/>
        <v>1.1966645731161387</v>
      </c>
      <c r="X46" s="322">
        <f t="shared" si="9"/>
        <v>1.2442312912858566</v>
      </c>
      <c r="Y46" s="322">
        <f t="shared" si="10"/>
        <v>1.0824081651560304</v>
      </c>
      <c r="Z46" s="322">
        <f t="shared" si="11"/>
        <v>0.78257813909756591</v>
      </c>
      <c r="AA46" s="322">
        <f t="shared" si="12"/>
        <v>1.2667623336137364</v>
      </c>
      <c r="AB46" s="322">
        <f t="shared" si="13"/>
        <v>1.5725798732747562</v>
      </c>
      <c r="AC46" s="322"/>
      <c r="AD46" s="322">
        <f t="shared" si="14"/>
        <v>1.2023343636000308</v>
      </c>
      <c r="AE46" s="233"/>
    </row>
    <row r="47" spans="1:44">
      <c r="A47" s="312" t="s">
        <v>169</v>
      </c>
      <c r="B47" s="104">
        <f>SUM(B48:B49)</f>
        <v>5129</v>
      </c>
      <c r="C47" s="104">
        <f t="shared" ref="C47:M47" si="30">SUM(C48:C49)</f>
        <v>4483</v>
      </c>
      <c r="D47" s="104">
        <f t="shared" si="30"/>
        <v>6723</v>
      </c>
      <c r="E47" s="104">
        <f t="shared" si="30"/>
        <v>5562</v>
      </c>
      <c r="F47" s="104">
        <f t="shared" si="30"/>
        <v>5734</v>
      </c>
      <c r="G47" s="104">
        <f t="shared" si="30"/>
        <v>5381</v>
      </c>
      <c r="H47" s="104">
        <f t="shared" si="30"/>
        <v>4290</v>
      </c>
      <c r="I47" s="104">
        <f t="shared" si="30"/>
        <v>1827</v>
      </c>
      <c r="J47" s="104">
        <f t="shared" si="30"/>
        <v>3638</v>
      </c>
      <c r="K47" s="104">
        <f t="shared" si="30"/>
        <v>4348</v>
      </c>
      <c r="L47" s="104">
        <f t="shared" si="30"/>
        <v>3856</v>
      </c>
      <c r="M47" s="104">
        <f t="shared" si="30"/>
        <v>0</v>
      </c>
      <c r="N47" s="104">
        <f t="shared" si="29"/>
        <v>50971</v>
      </c>
      <c r="O47" s="313">
        <f t="shared" si="2"/>
        <v>3.7173471337533166</v>
      </c>
      <c r="Q47" s="312" t="s">
        <v>169</v>
      </c>
      <c r="R47" s="317">
        <f t="shared" si="3"/>
        <v>3.8219930400828632</v>
      </c>
      <c r="S47" s="317">
        <f t="shared" si="4"/>
        <v>3.1315269249844575</v>
      </c>
      <c r="T47" s="317">
        <f t="shared" si="5"/>
        <v>3.9573829355152017</v>
      </c>
      <c r="U47" s="317">
        <f t="shared" si="6"/>
        <v>3.8294708142272897</v>
      </c>
      <c r="V47" s="317">
        <f t="shared" si="7"/>
        <v>4.0117540054572167</v>
      </c>
      <c r="W47" s="317">
        <f t="shared" si="8"/>
        <v>3.5953389547392196</v>
      </c>
      <c r="X47" s="317">
        <f t="shared" si="9"/>
        <v>3.8820016288118722</v>
      </c>
      <c r="Y47" s="317">
        <f t="shared" si="10"/>
        <v>2.821055232154162</v>
      </c>
      <c r="Z47" s="317">
        <f t="shared" si="11"/>
        <v>3.4551204733458065</v>
      </c>
      <c r="AA47" s="317">
        <f t="shared" si="12"/>
        <v>4.3030333019941605</v>
      </c>
      <c r="AB47" s="317">
        <f t="shared" si="13"/>
        <v>3.6907291487203051</v>
      </c>
      <c r="AC47" s="317"/>
      <c r="AD47" s="317">
        <f t="shared" si="14"/>
        <v>3.7173471337533166</v>
      </c>
      <c r="AE47" s="233"/>
    </row>
    <row r="48" spans="1:44">
      <c r="A48" s="303" t="s">
        <v>51</v>
      </c>
      <c r="B48" s="194">
        <v>4680</v>
      </c>
      <c r="C48" s="194">
        <v>3882</v>
      </c>
      <c r="D48" s="194">
        <v>5876</v>
      </c>
      <c r="E48" s="194">
        <v>4912</v>
      </c>
      <c r="F48" s="194">
        <v>5034</v>
      </c>
      <c r="G48" s="194">
        <v>4650</v>
      </c>
      <c r="H48" s="194">
        <v>3888</v>
      </c>
      <c r="I48" s="194">
        <v>1656</v>
      </c>
      <c r="J48" s="194">
        <v>3093</v>
      </c>
      <c r="K48" s="194">
        <v>3666</v>
      </c>
      <c r="L48" s="194">
        <v>3232</v>
      </c>
      <c r="M48" s="194"/>
      <c r="N48" s="103">
        <f t="shared" si="29"/>
        <v>44569</v>
      </c>
      <c r="O48" s="77">
        <f t="shared" si="2"/>
        <v>3.2504452414951945</v>
      </c>
      <c r="Q48" s="303" t="s">
        <v>51</v>
      </c>
      <c r="R48" s="318">
        <f t="shared" si="3"/>
        <v>3.4874102997831544</v>
      </c>
      <c r="S48" s="318">
        <f t="shared" si="4"/>
        <v>2.7117081246463672</v>
      </c>
      <c r="T48" s="318">
        <f t="shared" si="5"/>
        <v>3.4588103717220471</v>
      </c>
      <c r="U48" s="318">
        <f t="shared" si="6"/>
        <v>3.381941862546646</v>
      </c>
      <c r="V48" s="318">
        <f t="shared" si="7"/>
        <v>3.522003778073183</v>
      </c>
      <c r="W48" s="318">
        <f t="shared" si="8"/>
        <v>3.1069180709045474</v>
      </c>
      <c r="X48" s="318">
        <f t="shared" si="9"/>
        <v>3.5182336440141162</v>
      </c>
      <c r="Y48" s="318">
        <f t="shared" si="10"/>
        <v>2.5570155798835756</v>
      </c>
      <c r="Z48" s="318">
        <f t="shared" si="11"/>
        <v>2.9375172138698677</v>
      </c>
      <c r="AA48" s="318">
        <f t="shared" si="12"/>
        <v>3.6280864961155923</v>
      </c>
      <c r="AB48" s="318">
        <f t="shared" si="13"/>
        <v>3.0934742242385957</v>
      </c>
      <c r="AC48" s="318"/>
      <c r="AD48" s="318">
        <f t="shared" si="14"/>
        <v>3.2504452414951945</v>
      </c>
      <c r="AE48" s="233"/>
    </row>
    <row r="49" spans="1:44">
      <c r="A49" s="304" t="s">
        <v>59</v>
      </c>
      <c r="B49" s="306">
        <v>449</v>
      </c>
      <c r="C49" s="306">
        <v>601</v>
      </c>
      <c r="D49" s="306">
        <v>847</v>
      </c>
      <c r="E49" s="306">
        <v>650</v>
      </c>
      <c r="F49" s="306">
        <v>700</v>
      </c>
      <c r="G49" s="306">
        <v>731</v>
      </c>
      <c r="H49" s="306">
        <v>402</v>
      </c>
      <c r="I49" s="306">
        <v>171</v>
      </c>
      <c r="J49" s="306">
        <v>545</v>
      </c>
      <c r="K49" s="306">
        <v>682</v>
      </c>
      <c r="L49" s="306">
        <v>624</v>
      </c>
      <c r="M49" s="306"/>
      <c r="N49" s="305">
        <f t="shared" si="29"/>
        <v>6402</v>
      </c>
      <c r="O49" s="302">
        <f t="shared" si="2"/>
        <v>0.46690189225812195</v>
      </c>
      <c r="Q49" s="304" t="s">
        <v>59</v>
      </c>
      <c r="R49" s="322">
        <f t="shared" si="3"/>
        <v>0.33458274029970864</v>
      </c>
      <c r="S49" s="322">
        <f t="shared" si="4"/>
        <v>0.41981880033809033</v>
      </c>
      <c r="T49" s="322">
        <f t="shared" si="5"/>
        <v>0.49857256379315418</v>
      </c>
      <c r="U49" s="322">
        <f t="shared" si="6"/>
        <v>0.44752895168064333</v>
      </c>
      <c r="V49" s="322">
        <f t="shared" si="7"/>
        <v>0.48975022738403418</v>
      </c>
      <c r="W49" s="322">
        <f t="shared" si="8"/>
        <v>0.48842088383467186</v>
      </c>
      <c r="X49" s="322">
        <f t="shared" si="9"/>
        <v>0.36376798479775585</v>
      </c>
      <c r="Y49" s="322">
        <f t="shared" si="10"/>
        <v>0.26403965227058662</v>
      </c>
      <c r="Z49" s="322">
        <f t="shared" si="11"/>
        <v>0.51760325947593855</v>
      </c>
      <c r="AA49" s="322">
        <f t="shared" si="12"/>
        <v>0.67494680587856892</v>
      </c>
      <c r="AB49" s="322">
        <f t="shared" si="13"/>
        <v>0.59725492448170914</v>
      </c>
      <c r="AC49" s="322"/>
      <c r="AD49" s="322">
        <f t="shared" si="14"/>
        <v>0.46690189225812195</v>
      </c>
      <c r="AE49" s="233"/>
    </row>
    <row r="50" spans="1:44">
      <c r="A50" s="312" t="s">
        <v>60</v>
      </c>
      <c r="B50" s="104">
        <v>3460</v>
      </c>
      <c r="C50" s="104">
        <v>4959</v>
      </c>
      <c r="D50" s="104">
        <v>3783</v>
      </c>
      <c r="E50" s="104">
        <v>4263</v>
      </c>
      <c r="F50" s="104">
        <v>3635</v>
      </c>
      <c r="G50" s="104">
        <v>3389</v>
      </c>
      <c r="H50" s="104">
        <v>3026</v>
      </c>
      <c r="I50" s="104">
        <v>1754</v>
      </c>
      <c r="J50" s="104">
        <v>3673</v>
      </c>
      <c r="K50" s="104">
        <v>3394</v>
      </c>
      <c r="L50" s="104">
        <v>2497</v>
      </c>
      <c r="M50" s="104"/>
      <c r="N50" s="104">
        <f t="shared" si="29"/>
        <v>37833</v>
      </c>
      <c r="O50" s="313">
        <f t="shared" si="2"/>
        <v>2.759184518869342</v>
      </c>
      <c r="P50" s="114"/>
      <c r="Q50" s="312" t="s">
        <v>60</v>
      </c>
      <c r="R50" s="317">
        <f t="shared" si="3"/>
        <v>2.578299067788401</v>
      </c>
      <c r="S50" s="317">
        <f t="shared" si="4"/>
        <v>3.4640290031224459</v>
      </c>
      <c r="T50" s="317">
        <f t="shared" si="5"/>
        <v>2.2268004826794594</v>
      </c>
      <c r="U50" s="317">
        <f t="shared" si="6"/>
        <v>2.9351014169455114</v>
      </c>
      <c r="V50" s="317">
        <f t="shared" si="7"/>
        <v>2.5432029664870917</v>
      </c>
      <c r="W50" s="317">
        <f t="shared" si="8"/>
        <v>2.2643753424291422</v>
      </c>
      <c r="X50" s="317">
        <f t="shared" si="9"/>
        <v>2.738213736313456</v>
      </c>
      <c r="Y50" s="317">
        <f t="shared" si="10"/>
        <v>2.7083365501906953</v>
      </c>
      <c r="Z50" s="317">
        <f t="shared" si="11"/>
        <v>3.4883610496424264</v>
      </c>
      <c r="AA50" s="317">
        <f t="shared" si="12"/>
        <v>3.3588995002226731</v>
      </c>
      <c r="AB50" s="317">
        <f t="shared" si="13"/>
        <v>2.3899768372288901</v>
      </c>
      <c r="AC50" s="317"/>
      <c r="AD50" s="317">
        <f t="shared" si="14"/>
        <v>2.759184518869342</v>
      </c>
      <c r="AE50" s="233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2" t="s">
        <v>53</v>
      </c>
      <c r="B51" s="104">
        <v>2445</v>
      </c>
      <c r="C51" s="104">
        <v>2765</v>
      </c>
      <c r="D51" s="104">
        <v>3403</v>
      </c>
      <c r="E51" s="104">
        <v>2158</v>
      </c>
      <c r="F51" s="104">
        <v>2319</v>
      </c>
      <c r="G51" s="104">
        <v>2081</v>
      </c>
      <c r="H51" s="104">
        <v>2036</v>
      </c>
      <c r="I51" s="104">
        <v>1544</v>
      </c>
      <c r="J51" s="104">
        <v>2309</v>
      </c>
      <c r="K51" s="104">
        <v>2135</v>
      </c>
      <c r="L51" s="104">
        <v>2350</v>
      </c>
      <c r="M51" s="104"/>
      <c r="N51" s="104">
        <f t="shared" si="29"/>
        <v>25545</v>
      </c>
      <c r="O51" s="313">
        <f t="shared" si="2"/>
        <v>1.8630129393523469</v>
      </c>
      <c r="Q51" s="312" t="s">
        <v>53</v>
      </c>
      <c r="R51" s="317">
        <f t="shared" si="3"/>
        <v>1.8219483296944043</v>
      </c>
      <c r="S51" s="317">
        <f t="shared" si="4"/>
        <v>1.9314458950662559</v>
      </c>
      <c r="T51" s="317">
        <f t="shared" si="5"/>
        <v>2.0031197574830033</v>
      </c>
      <c r="U51" s="317">
        <f t="shared" si="6"/>
        <v>1.4857961195797358</v>
      </c>
      <c r="V51" s="317">
        <f t="shared" si="7"/>
        <v>1.6224725390051074</v>
      </c>
      <c r="W51" s="317">
        <f t="shared" si="8"/>
        <v>1.3904293560327663</v>
      </c>
      <c r="X51" s="317">
        <f t="shared" si="9"/>
        <v>1.8423672065876389</v>
      </c>
      <c r="Y51" s="317">
        <f t="shared" si="10"/>
        <v>2.3840773281040102</v>
      </c>
      <c r="Z51" s="317">
        <f t="shared" si="11"/>
        <v>2.1929283048255819</v>
      </c>
      <c r="AA51" s="317">
        <f t="shared" si="12"/>
        <v>2.1129199861447869</v>
      </c>
      <c r="AB51" s="317">
        <f t="shared" si="13"/>
        <v>2.2492773598269493</v>
      </c>
      <c r="AC51" s="317"/>
      <c r="AD51" s="317">
        <f t="shared" si="14"/>
        <v>1.8630129393523469</v>
      </c>
      <c r="AE51" s="233"/>
    </row>
    <row r="52" spans="1:44" s="114" customFormat="1">
      <c r="A52" s="312" t="s">
        <v>63</v>
      </c>
      <c r="B52" s="104">
        <v>1558</v>
      </c>
      <c r="C52" s="104">
        <v>1746</v>
      </c>
      <c r="D52" s="104">
        <v>1926</v>
      </c>
      <c r="E52" s="104">
        <v>2009</v>
      </c>
      <c r="F52" s="104">
        <v>2234</v>
      </c>
      <c r="G52" s="104">
        <v>2620</v>
      </c>
      <c r="H52" s="104">
        <v>1390</v>
      </c>
      <c r="I52" s="104">
        <v>638</v>
      </c>
      <c r="J52" s="104">
        <v>1003</v>
      </c>
      <c r="K52" s="104">
        <v>1398</v>
      </c>
      <c r="L52" s="104">
        <v>1420</v>
      </c>
      <c r="M52" s="104"/>
      <c r="N52" s="104">
        <f t="shared" si="29"/>
        <v>17942</v>
      </c>
      <c r="O52" s="313">
        <f t="shared" si="2"/>
        <v>1.3085213606521748</v>
      </c>
      <c r="Q52" s="312" t="s">
        <v>63</v>
      </c>
      <c r="R52" s="317">
        <f t="shared" si="3"/>
        <v>1.1609797536457596</v>
      </c>
      <c r="S52" s="317">
        <f t="shared" si="4"/>
        <v>1.2196399756910246</v>
      </c>
      <c r="T52" s="317">
        <f t="shared" si="5"/>
        <v>1.1337080966536186</v>
      </c>
      <c r="U52" s="317">
        <f t="shared" si="6"/>
        <v>1.3832087137329423</v>
      </c>
      <c r="V52" s="317">
        <f t="shared" si="7"/>
        <v>1.5630028685370463</v>
      </c>
      <c r="W52" s="317">
        <f t="shared" si="8"/>
        <v>1.7505645904881535</v>
      </c>
      <c r="X52" s="317">
        <f t="shared" si="9"/>
        <v>1.2578047235544294</v>
      </c>
      <c r="Y52" s="317">
        <f t="shared" si="10"/>
        <v>0.98513039853002482</v>
      </c>
      <c r="Z52" s="317">
        <f t="shared" si="11"/>
        <v>0.95257994358599329</v>
      </c>
      <c r="AA52" s="317">
        <f t="shared" si="12"/>
        <v>1.3835419862437528</v>
      </c>
      <c r="AB52" s="317">
        <f t="shared" si="13"/>
        <v>1.3591378089167097</v>
      </c>
      <c r="AC52" s="317"/>
      <c r="AD52" s="317">
        <f t="shared" si="14"/>
        <v>1.3085213606521748</v>
      </c>
      <c r="AE52" s="233"/>
    </row>
    <row r="53" spans="1:44">
      <c r="A53" s="312" t="s">
        <v>168</v>
      </c>
      <c r="B53" s="104">
        <f>SUM(B54:B55)</f>
        <v>932</v>
      </c>
      <c r="C53" s="104">
        <f t="shared" ref="C53:M53" si="31">SUM(C54:C55)</f>
        <v>1236</v>
      </c>
      <c r="D53" s="104">
        <f t="shared" si="31"/>
        <v>2443</v>
      </c>
      <c r="E53" s="104">
        <f t="shared" si="31"/>
        <v>2255</v>
      </c>
      <c r="F53" s="104">
        <f t="shared" si="31"/>
        <v>1716</v>
      </c>
      <c r="G53" s="104">
        <f t="shared" si="31"/>
        <v>1406</v>
      </c>
      <c r="H53" s="104">
        <f t="shared" si="31"/>
        <v>1270</v>
      </c>
      <c r="I53" s="104">
        <f t="shared" si="31"/>
        <v>541</v>
      </c>
      <c r="J53" s="104">
        <f t="shared" si="31"/>
        <v>1492</v>
      </c>
      <c r="K53" s="104">
        <f t="shared" si="31"/>
        <v>1053</v>
      </c>
      <c r="L53" s="104">
        <f t="shared" si="31"/>
        <v>802</v>
      </c>
      <c r="M53" s="104">
        <f t="shared" si="31"/>
        <v>0</v>
      </c>
      <c r="N53" s="104">
        <f t="shared" si="29"/>
        <v>15146</v>
      </c>
      <c r="O53" s="313">
        <f t="shared" si="2"/>
        <v>1.1046073196097337</v>
      </c>
      <c r="Q53" s="312" t="s">
        <v>168</v>
      </c>
      <c r="R53" s="317">
        <f t="shared" si="3"/>
        <v>0.69450136739271373</v>
      </c>
      <c r="S53" s="317">
        <f t="shared" si="4"/>
        <v>0.86338774911460836</v>
      </c>
      <c r="T53" s="317">
        <f t="shared" si="5"/>
        <v>1.4380316096182713</v>
      </c>
      <c r="U53" s="317">
        <f t="shared" si="6"/>
        <v>1.5525812092920781</v>
      </c>
      <c r="V53" s="317">
        <f t="shared" si="7"/>
        <v>1.2005877002728609</v>
      </c>
      <c r="W53" s="317">
        <f t="shared" si="8"/>
        <v>0.93942511993371902</v>
      </c>
      <c r="X53" s="317">
        <f t="shared" si="9"/>
        <v>1.1492172654058457</v>
      </c>
      <c r="Y53" s="317">
        <f t="shared" si="10"/>
        <v>0.83535351975665117</v>
      </c>
      <c r="Z53" s="317">
        <f t="shared" si="11"/>
        <v>1.41699828098734</v>
      </c>
      <c r="AA53" s="317">
        <f t="shared" si="12"/>
        <v>1.0421099510119254</v>
      </c>
      <c r="AB53" s="317">
        <f t="shared" si="13"/>
        <v>0.76762572024732478</v>
      </c>
      <c r="AC53" s="317"/>
      <c r="AD53" s="317">
        <f t="shared" si="14"/>
        <v>1.1046073196097337</v>
      </c>
      <c r="AE53" s="233"/>
    </row>
    <row r="54" spans="1:44">
      <c r="A54" s="303" t="s">
        <v>49</v>
      </c>
      <c r="B54" s="194">
        <v>759</v>
      </c>
      <c r="C54" s="194">
        <v>932</v>
      </c>
      <c r="D54" s="194">
        <v>1773</v>
      </c>
      <c r="E54" s="194">
        <v>1686</v>
      </c>
      <c r="F54" s="194">
        <v>1231</v>
      </c>
      <c r="G54" s="194">
        <v>967</v>
      </c>
      <c r="H54" s="194">
        <v>902</v>
      </c>
      <c r="I54" s="194">
        <v>396</v>
      </c>
      <c r="J54" s="194">
        <v>1176</v>
      </c>
      <c r="K54" s="194">
        <v>864</v>
      </c>
      <c r="L54" s="194">
        <v>583</v>
      </c>
      <c r="M54" s="194"/>
      <c r="N54" s="103">
        <f>SUM(B54:M54)</f>
        <v>11269</v>
      </c>
      <c r="O54" s="77">
        <f t="shared" si="2"/>
        <v>0.82185526770646289</v>
      </c>
      <c r="Q54" s="303" t="s">
        <v>49</v>
      </c>
      <c r="R54" s="318">
        <f t="shared" si="3"/>
        <v>0.56558641400329368</v>
      </c>
      <c r="S54" s="318">
        <f t="shared" si="4"/>
        <v>0.65103348072396039</v>
      </c>
      <c r="T54" s="318">
        <f t="shared" si="5"/>
        <v>1.0436471730876771</v>
      </c>
      <c r="U54" s="318">
        <f t="shared" si="6"/>
        <v>1.1608212500516379</v>
      </c>
      <c r="V54" s="318">
        <f t="shared" si="7"/>
        <v>0.86126075701392291</v>
      </c>
      <c r="W54" s="318">
        <f t="shared" si="8"/>
        <v>0.64610532786337582</v>
      </c>
      <c r="X54" s="318">
        <f t="shared" si="9"/>
        <v>0.81621572708352186</v>
      </c>
      <c r="Y54" s="318">
        <f t="shared" si="10"/>
        <v>0.61146024736346372</v>
      </c>
      <c r="Z54" s="318">
        <f t="shared" si="11"/>
        <v>1.116883363566429</v>
      </c>
      <c r="AA54" s="318">
        <f t="shared" si="12"/>
        <v>0.85506457518927204</v>
      </c>
      <c r="AB54" s="318">
        <f t="shared" si="13"/>
        <v>0.55801221309749416</v>
      </c>
      <c r="AC54" s="318"/>
      <c r="AD54" s="318">
        <f t="shared" si="14"/>
        <v>0.82185526770646289</v>
      </c>
      <c r="AE54" s="233"/>
    </row>
    <row r="55" spans="1:44">
      <c r="A55" s="304" t="s">
        <v>94</v>
      </c>
      <c r="B55" s="306">
        <v>173</v>
      </c>
      <c r="C55" s="306">
        <v>304</v>
      </c>
      <c r="D55" s="306">
        <v>670</v>
      </c>
      <c r="E55" s="306">
        <v>569</v>
      </c>
      <c r="F55" s="306">
        <v>485</v>
      </c>
      <c r="G55" s="306">
        <v>439</v>
      </c>
      <c r="H55" s="306">
        <v>368</v>
      </c>
      <c r="I55" s="306">
        <v>145</v>
      </c>
      <c r="J55" s="306">
        <v>316</v>
      </c>
      <c r="K55" s="306">
        <v>189</v>
      </c>
      <c r="L55" s="306">
        <v>219</v>
      </c>
      <c r="M55" s="306"/>
      <c r="N55" s="305">
        <f>SUM(B55:M55)</f>
        <v>3877</v>
      </c>
      <c r="O55" s="302">
        <f t="shared" si="2"/>
        <v>0.28275205190327068</v>
      </c>
      <c r="Q55" s="304" t="s">
        <v>94</v>
      </c>
      <c r="R55" s="322">
        <f t="shared" si="3"/>
        <v>0.12891495338942005</v>
      </c>
      <c r="S55" s="322">
        <f t="shared" si="4"/>
        <v>0.21235426839064805</v>
      </c>
      <c r="T55" s="322">
        <f t="shared" si="5"/>
        <v>0.39438443653059418</v>
      </c>
      <c r="U55" s="322">
        <f t="shared" si="6"/>
        <v>0.39175995924044005</v>
      </c>
      <c r="V55" s="322">
        <f t="shared" si="7"/>
        <v>0.33932694325893792</v>
      </c>
      <c r="W55" s="322">
        <f t="shared" si="8"/>
        <v>0.29331979207034331</v>
      </c>
      <c r="X55" s="322">
        <f t="shared" si="9"/>
        <v>0.33300153832232376</v>
      </c>
      <c r="Y55" s="322">
        <f t="shared" si="10"/>
        <v>0.22389327239318749</v>
      </c>
      <c r="Z55" s="322">
        <f t="shared" si="11"/>
        <v>0.30011491742091118</v>
      </c>
      <c r="AA55" s="322">
        <f t="shared" si="12"/>
        <v>0.18704537582265326</v>
      </c>
      <c r="AB55" s="322">
        <f t="shared" si="13"/>
        <v>0.20961350714983057</v>
      </c>
      <c r="AC55" s="322"/>
      <c r="AD55" s="322">
        <f t="shared" si="14"/>
        <v>0.28275205190327068</v>
      </c>
      <c r="AE55" s="233"/>
    </row>
    <row r="56" spans="1:44" s="114" customFormat="1">
      <c r="A56" s="314" t="s">
        <v>50</v>
      </c>
      <c r="B56" s="315">
        <v>947</v>
      </c>
      <c r="C56" s="315">
        <v>1195</v>
      </c>
      <c r="D56" s="315">
        <v>1464</v>
      </c>
      <c r="E56" s="315">
        <v>1157</v>
      </c>
      <c r="F56" s="315">
        <v>997</v>
      </c>
      <c r="G56" s="315">
        <v>1083</v>
      </c>
      <c r="H56" s="315">
        <v>1013</v>
      </c>
      <c r="I56" s="315">
        <v>606</v>
      </c>
      <c r="J56" s="315">
        <v>1306</v>
      </c>
      <c r="K56" s="315">
        <v>1217</v>
      </c>
      <c r="L56" s="315">
        <v>873</v>
      </c>
      <c r="M56" s="315"/>
      <c r="N56" s="315">
        <f t="shared" si="29"/>
        <v>11858</v>
      </c>
      <c r="O56" s="316">
        <f t="shared" si="2"/>
        <v>0.86481140868428763</v>
      </c>
      <c r="P56" s="262"/>
      <c r="Q56" s="314" t="s">
        <v>50</v>
      </c>
      <c r="R56" s="317">
        <f t="shared" si="3"/>
        <v>0.70567896450740331</v>
      </c>
      <c r="S56" s="317">
        <f t="shared" si="4"/>
        <v>0.83474786423297509</v>
      </c>
      <c r="T56" s="317">
        <f t="shared" si="5"/>
        <v>0.86175942549371631</v>
      </c>
      <c r="U56" s="317">
        <f t="shared" si="6"/>
        <v>0.79660153399154521</v>
      </c>
      <c r="V56" s="317">
        <f t="shared" si="7"/>
        <v>0.69754425243126006</v>
      </c>
      <c r="W56" s="317">
        <f t="shared" si="8"/>
        <v>0.72361124103002683</v>
      </c>
      <c r="X56" s="317">
        <f t="shared" si="9"/>
        <v>0.91665912587096199</v>
      </c>
      <c r="Y56" s="317">
        <f t="shared" si="10"/>
        <v>0.93571946945014906</v>
      </c>
      <c r="Z56" s="317">
        <f t="shared" si="11"/>
        <v>1.2403483612395885</v>
      </c>
      <c r="AA56" s="317">
        <f t="shared" si="12"/>
        <v>1.2044138750061855</v>
      </c>
      <c r="AB56" s="317">
        <f t="shared" si="13"/>
        <v>0.83558261069316031</v>
      </c>
      <c r="AC56" s="317"/>
      <c r="AD56" s="317">
        <f t="shared" si="14"/>
        <v>0.86481140868428763</v>
      </c>
      <c r="AE56" s="233"/>
    </row>
    <row r="57" spans="1:44" s="114" customFormat="1">
      <c r="A57" s="312" t="s">
        <v>170</v>
      </c>
      <c r="B57" s="104">
        <v>369</v>
      </c>
      <c r="C57" s="104">
        <v>622</v>
      </c>
      <c r="D57" s="104">
        <v>571</v>
      </c>
      <c r="E57" s="104">
        <v>615</v>
      </c>
      <c r="F57" s="104">
        <v>701</v>
      </c>
      <c r="G57" s="104">
        <v>768</v>
      </c>
      <c r="H57" s="104">
        <v>684</v>
      </c>
      <c r="I57" s="104">
        <v>385</v>
      </c>
      <c r="J57" s="104">
        <v>789</v>
      </c>
      <c r="K57" s="104">
        <v>908</v>
      </c>
      <c r="L57" s="104">
        <v>1121</v>
      </c>
      <c r="M57" s="104"/>
      <c r="N57" s="104">
        <f>SUM(B57:M57)</f>
        <v>7533</v>
      </c>
      <c r="O57" s="313">
        <f t="shared" si="2"/>
        <v>0.54938643461112657</v>
      </c>
      <c r="Q57" s="312" t="s">
        <v>170</v>
      </c>
      <c r="R57" s="317">
        <f t="shared" si="3"/>
        <v>0.27496888902136413</v>
      </c>
      <c r="S57" s="317">
        <f t="shared" si="4"/>
        <v>0.43448800966770751</v>
      </c>
      <c r="T57" s="317">
        <f t="shared" si="5"/>
        <v>0.33610972128204375</v>
      </c>
      <c r="U57" s="317">
        <f t="shared" si="6"/>
        <v>0.4234312388978394</v>
      </c>
      <c r="V57" s="317">
        <f t="shared" si="7"/>
        <v>0.4904498705660113</v>
      </c>
      <c r="W57" s="317">
        <f t="shared" si="8"/>
        <v>0.51314259751713809</v>
      </c>
      <c r="X57" s="317">
        <f t="shared" si="9"/>
        <v>0.61894851144692786</v>
      </c>
      <c r="Y57" s="317">
        <f t="shared" si="10"/>
        <v>0.59447524049225631</v>
      </c>
      <c r="Z57" s="317">
        <f t="shared" si="11"/>
        <v>0.74933756280094599</v>
      </c>
      <c r="AA57" s="317">
        <f t="shared" si="12"/>
        <v>0.89860953040724434</v>
      </c>
      <c r="AB57" s="317">
        <f t="shared" si="13"/>
        <v>1.0729531576025575</v>
      </c>
      <c r="AC57" s="317"/>
      <c r="AD57" s="317">
        <f t="shared" si="14"/>
        <v>0.54938643461112657</v>
      </c>
      <c r="AE57" s="233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</row>
    <row r="58" spans="1:44" s="114" customFormat="1">
      <c r="A58" s="314" t="s">
        <v>46</v>
      </c>
      <c r="B58" s="315">
        <v>458</v>
      </c>
      <c r="C58" s="315">
        <v>652</v>
      </c>
      <c r="D58" s="315">
        <v>547</v>
      </c>
      <c r="E58" s="315">
        <v>620</v>
      </c>
      <c r="F58" s="315">
        <v>609</v>
      </c>
      <c r="G58" s="315">
        <v>529</v>
      </c>
      <c r="H58" s="315">
        <v>463</v>
      </c>
      <c r="I58" s="315">
        <v>302</v>
      </c>
      <c r="J58" s="315">
        <v>658</v>
      </c>
      <c r="K58" s="315">
        <v>704</v>
      </c>
      <c r="L58" s="315">
        <v>538</v>
      </c>
      <c r="M58" s="315"/>
      <c r="N58" s="315">
        <f>SUM(B58:M58)</f>
        <v>6080</v>
      </c>
      <c r="O58" s="316">
        <f t="shared" si="2"/>
        <v>0.44341822944851317</v>
      </c>
      <c r="P58" s="262"/>
      <c r="Q58" s="314" t="s">
        <v>46</v>
      </c>
      <c r="R58" s="317">
        <f t="shared" si="3"/>
        <v>0.34128929856852236</v>
      </c>
      <c r="S58" s="317">
        <f t="shared" si="4"/>
        <v>0.45544402299573195</v>
      </c>
      <c r="T58" s="317">
        <f t="shared" si="5"/>
        <v>0.32198251758542545</v>
      </c>
      <c r="U58" s="317">
        <f t="shared" si="6"/>
        <v>0.4268737692953829</v>
      </c>
      <c r="V58" s="317">
        <f t="shared" si="7"/>
        <v>0.42608269782410974</v>
      </c>
      <c r="W58" s="317">
        <f t="shared" si="8"/>
        <v>0.35345369021688294</v>
      </c>
      <c r="X58" s="317">
        <f t="shared" si="9"/>
        <v>0.41896660935661928</v>
      </c>
      <c r="Y58" s="317">
        <f t="shared" si="10"/>
        <v>0.46631564319132834</v>
      </c>
      <c r="Z58" s="317">
        <f t="shared" si="11"/>
        <v>0.62492283437645424</v>
      </c>
      <c r="AA58" s="317">
        <f t="shared" si="12"/>
        <v>0.69671928348755507</v>
      </c>
      <c r="AB58" s="317">
        <f t="shared" si="13"/>
        <v>0.51494094450506323</v>
      </c>
      <c r="AC58" s="317"/>
      <c r="AD58" s="317">
        <f t="shared" si="14"/>
        <v>0.44341822944851317</v>
      </c>
      <c r="AE58" s="233"/>
    </row>
    <row r="59" spans="1:44" s="114" customFormat="1">
      <c r="A59" s="314" t="s">
        <v>171</v>
      </c>
      <c r="B59" s="315">
        <v>56</v>
      </c>
      <c r="C59" s="315">
        <v>281</v>
      </c>
      <c r="D59" s="315">
        <v>1367</v>
      </c>
      <c r="E59" s="315">
        <v>22</v>
      </c>
      <c r="F59" s="315">
        <v>426</v>
      </c>
      <c r="G59" s="315">
        <v>984</v>
      </c>
      <c r="H59" s="315">
        <v>9</v>
      </c>
      <c r="I59" s="315">
        <v>308</v>
      </c>
      <c r="J59" s="315">
        <v>1431</v>
      </c>
      <c r="K59" s="315">
        <v>89</v>
      </c>
      <c r="L59" s="315">
        <v>438</v>
      </c>
      <c r="M59" s="315"/>
      <c r="N59" s="315">
        <f>SUM(B59:M59)</f>
        <v>5411</v>
      </c>
      <c r="O59" s="316">
        <f t="shared" si="2"/>
        <v>0.394627638083208</v>
      </c>
      <c r="P59" s="262"/>
      <c r="Q59" s="314" t="s">
        <v>171</v>
      </c>
      <c r="R59" s="317">
        <f t="shared" si="3"/>
        <v>4.1729695894841164E-2</v>
      </c>
      <c r="S59" s="317">
        <f t="shared" si="4"/>
        <v>0.19628799150582923</v>
      </c>
      <c r="T59" s="317">
        <f t="shared" si="5"/>
        <v>0.80466197721988408</v>
      </c>
      <c r="U59" s="317">
        <f t="shared" si="6"/>
        <v>1.5147133749191004E-2</v>
      </c>
      <c r="V59" s="317">
        <f t="shared" si="7"/>
        <v>0.29804799552228367</v>
      </c>
      <c r="W59" s="317">
        <f t="shared" si="8"/>
        <v>0.65746395306883332</v>
      </c>
      <c r="X59" s="317">
        <f t="shared" si="9"/>
        <v>8.1440593611437889E-3</v>
      </c>
      <c r="Y59" s="317">
        <f t="shared" si="10"/>
        <v>0.47558019239380506</v>
      </c>
      <c r="Z59" s="317">
        <f t="shared" si="11"/>
        <v>1.3590647051560882</v>
      </c>
      <c r="AA59" s="317">
        <f t="shared" si="12"/>
        <v>8.8079568509080108E-2</v>
      </c>
      <c r="AB59" s="317">
        <f t="shared" si="13"/>
        <v>0.41922701429966114</v>
      </c>
      <c r="AC59" s="317"/>
      <c r="AD59" s="317">
        <f t="shared" si="14"/>
        <v>0.394627638083208</v>
      </c>
      <c r="AE59" s="233"/>
    </row>
    <row r="60" spans="1:44" s="262" customFormat="1">
      <c r="A60" s="314" t="s">
        <v>52</v>
      </c>
      <c r="B60" s="315">
        <v>330</v>
      </c>
      <c r="C60" s="315">
        <v>361</v>
      </c>
      <c r="D60" s="315">
        <v>382</v>
      </c>
      <c r="E60" s="315">
        <v>414</v>
      </c>
      <c r="F60" s="315">
        <v>500</v>
      </c>
      <c r="G60" s="315">
        <v>381</v>
      </c>
      <c r="H60" s="315">
        <v>288</v>
      </c>
      <c r="I60" s="315">
        <v>212</v>
      </c>
      <c r="J60" s="315">
        <v>361</v>
      </c>
      <c r="K60" s="315">
        <v>329</v>
      </c>
      <c r="L60" s="315">
        <v>213</v>
      </c>
      <c r="M60" s="315"/>
      <c r="N60" s="315">
        <f t="shared" si="29"/>
        <v>3771</v>
      </c>
      <c r="O60" s="316">
        <f t="shared" si="2"/>
        <v>0.27502140513985907</v>
      </c>
      <c r="P60" s="114"/>
      <c r="Q60" s="314" t="s">
        <v>52</v>
      </c>
      <c r="R60" s="317">
        <f t="shared" si="3"/>
        <v>0.24590713652317117</v>
      </c>
      <c r="S60" s="317">
        <f t="shared" si="4"/>
        <v>0.25217069371389456</v>
      </c>
      <c r="T60" s="317">
        <f t="shared" si="5"/>
        <v>0.22485799217117461</v>
      </c>
      <c r="U60" s="317">
        <f t="shared" si="6"/>
        <v>0.28504151691659435</v>
      </c>
      <c r="V60" s="317">
        <f t="shared" si="7"/>
        <v>0.34982159098859583</v>
      </c>
      <c r="W60" s="317">
        <f t="shared" si="8"/>
        <v>0.25456683548701775</v>
      </c>
      <c r="X60" s="317">
        <f t="shared" si="9"/>
        <v>0.26060989955660124</v>
      </c>
      <c r="Y60" s="317">
        <f t="shared" si="10"/>
        <v>0.32734740515417754</v>
      </c>
      <c r="Z60" s="317">
        <f t="shared" si="11"/>
        <v>0.34285280123085105</v>
      </c>
      <c r="AA60" s="317">
        <f t="shared" si="12"/>
        <v>0.32559750606165566</v>
      </c>
      <c r="AB60" s="317">
        <f t="shared" si="13"/>
        <v>0.20387067133750647</v>
      </c>
      <c r="AC60" s="317"/>
      <c r="AD60" s="317">
        <f t="shared" si="14"/>
        <v>0.27502140513985907</v>
      </c>
      <c r="AE60" s="263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</row>
    <row r="61" spans="1:44" s="114" customFormat="1">
      <c r="A61" s="314" t="s">
        <v>109</v>
      </c>
      <c r="B61" s="315">
        <v>153</v>
      </c>
      <c r="C61" s="315">
        <v>187</v>
      </c>
      <c r="D61" s="315">
        <v>281</v>
      </c>
      <c r="E61" s="315">
        <v>204</v>
      </c>
      <c r="F61" s="315">
        <v>217</v>
      </c>
      <c r="G61" s="315">
        <v>190</v>
      </c>
      <c r="H61" s="315">
        <v>192</v>
      </c>
      <c r="I61" s="315">
        <v>107</v>
      </c>
      <c r="J61" s="315">
        <v>177</v>
      </c>
      <c r="K61" s="315">
        <v>223</v>
      </c>
      <c r="L61" s="315">
        <v>222</v>
      </c>
      <c r="M61" s="315"/>
      <c r="N61" s="315">
        <f t="shared" si="29"/>
        <v>2153</v>
      </c>
      <c r="O61" s="316">
        <f t="shared" si="2"/>
        <v>0.15701964605306726</v>
      </c>
      <c r="P61" s="262"/>
      <c r="Q61" s="314" t="s">
        <v>109</v>
      </c>
      <c r="R61" s="317">
        <f t="shared" si="3"/>
        <v>0.11401149056983391</v>
      </c>
      <c r="S61" s="317">
        <f t="shared" si="4"/>
        <v>0.13062581641135257</v>
      </c>
      <c r="T61" s="317">
        <f t="shared" si="5"/>
        <v>0.16540600994790594</v>
      </c>
      <c r="U61" s="317">
        <f t="shared" si="6"/>
        <v>0.14045524021977115</v>
      </c>
      <c r="V61" s="317">
        <f t="shared" si="7"/>
        <v>0.15182257048905057</v>
      </c>
      <c r="W61" s="317">
        <f t="shared" si="8"/>
        <v>0.12694934053158366</v>
      </c>
      <c r="X61" s="317">
        <f t="shared" si="9"/>
        <v>0.17373993303773416</v>
      </c>
      <c r="Y61" s="317">
        <f t="shared" si="10"/>
        <v>0.1652177941108349</v>
      </c>
      <c r="Z61" s="317">
        <f t="shared" si="11"/>
        <v>0.16810234298576354</v>
      </c>
      <c r="AA61" s="317">
        <f t="shared" si="12"/>
        <v>0.22069375030926816</v>
      </c>
      <c r="AB61" s="317">
        <f t="shared" si="13"/>
        <v>0.21248492505599265</v>
      </c>
      <c r="AC61" s="317"/>
      <c r="AD61" s="317">
        <f t="shared" si="14"/>
        <v>0.15701964605306726</v>
      </c>
      <c r="AE61" s="233"/>
    </row>
    <row r="62" spans="1:44" s="262" customFormat="1">
      <c r="A62" s="314" t="s">
        <v>172</v>
      </c>
      <c r="B62" s="315">
        <v>47</v>
      </c>
      <c r="C62" s="315">
        <v>54</v>
      </c>
      <c r="D62" s="315">
        <v>65</v>
      </c>
      <c r="E62" s="315">
        <v>70</v>
      </c>
      <c r="F62" s="315">
        <v>40</v>
      </c>
      <c r="G62" s="315">
        <v>52</v>
      </c>
      <c r="H62" s="315">
        <v>80</v>
      </c>
      <c r="I62" s="315">
        <v>27</v>
      </c>
      <c r="J62" s="315">
        <v>35</v>
      </c>
      <c r="K62" s="315">
        <v>56</v>
      </c>
      <c r="L62" s="315">
        <v>43</v>
      </c>
      <c r="M62" s="315"/>
      <c r="N62" s="315">
        <f t="shared" si="29"/>
        <v>569</v>
      </c>
      <c r="O62" s="316">
        <f t="shared" si="2"/>
        <v>4.1497528380954607E-2</v>
      </c>
      <c r="P62" s="114"/>
      <c r="Q62" s="314" t="s">
        <v>172</v>
      </c>
      <c r="R62" s="326">
        <f t="shared" si="3"/>
        <v>3.5023137626027406E-2</v>
      </c>
      <c r="S62" s="326">
        <f t="shared" si="4"/>
        <v>3.7720823990444061E-2</v>
      </c>
      <c r="T62" s="326">
        <f t="shared" si="5"/>
        <v>3.8261176678341231E-2</v>
      </c>
      <c r="U62" s="326">
        <f t="shared" si="6"/>
        <v>4.8195425565607748E-2</v>
      </c>
      <c r="V62" s="326">
        <f t="shared" si="7"/>
        <v>2.7985727279087665E-2</v>
      </c>
      <c r="W62" s="326">
        <f t="shared" si="8"/>
        <v>3.4744030040222897E-2</v>
      </c>
      <c r="X62" s="326">
        <f t="shared" si="9"/>
        <v>7.2391638765722549E-2</v>
      </c>
      <c r="Y62" s="326">
        <f t="shared" si="10"/>
        <v>4.1690471411145257E-2</v>
      </c>
      <c r="Z62" s="326">
        <f t="shared" si="11"/>
        <v>3.324057629661991E-2</v>
      </c>
      <c r="AA62" s="326">
        <f t="shared" si="12"/>
        <v>5.5420852095600971E-2</v>
      </c>
      <c r="AB62" s="326">
        <f t="shared" si="13"/>
        <v>4.1156989988322901E-2</v>
      </c>
      <c r="AC62" s="326"/>
      <c r="AD62" s="326">
        <f t="shared" si="14"/>
        <v>4.1497528380954607E-2</v>
      </c>
      <c r="AE62" s="263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</row>
    <row r="63" spans="1:44" s="262" customFormat="1">
      <c r="A63" s="314" t="s">
        <v>104</v>
      </c>
      <c r="B63" s="315">
        <f t="shared" ref="B63:M63" si="32">B69-B62-B33</f>
        <v>595</v>
      </c>
      <c r="C63" s="315">
        <f t="shared" si="32"/>
        <v>581</v>
      </c>
      <c r="D63" s="315">
        <f t="shared" si="32"/>
        <v>840</v>
      </c>
      <c r="E63" s="315">
        <f t="shared" si="32"/>
        <v>653</v>
      </c>
      <c r="F63" s="315">
        <f t="shared" si="32"/>
        <v>1139</v>
      </c>
      <c r="G63" s="315">
        <f t="shared" si="32"/>
        <v>1061</v>
      </c>
      <c r="H63" s="315">
        <f t="shared" si="32"/>
        <v>989</v>
      </c>
      <c r="I63" s="315">
        <f t="shared" si="32"/>
        <v>594</v>
      </c>
      <c r="J63" s="315">
        <f t="shared" si="32"/>
        <v>966</v>
      </c>
      <c r="K63" s="315">
        <f t="shared" si="32"/>
        <v>1188</v>
      </c>
      <c r="L63" s="315">
        <f t="shared" si="32"/>
        <v>1327</v>
      </c>
      <c r="M63" s="315">
        <f t="shared" si="32"/>
        <v>0</v>
      </c>
      <c r="N63" s="315">
        <f t="shared" si="21"/>
        <v>9933</v>
      </c>
      <c r="O63" s="316">
        <f t="shared" si="2"/>
        <v>0.72441994623553962</v>
      </c>
      <c r="P63" s="114"/>
      <c r="Q63" s="314" t="s">
        <v>104</v>
      </c>
      <c r="R63" s="326">
        <f t="shared" si="3"/>
        <v>0.44337801888268741</v>
      </c>
      <c r="S63" s="326">
        <f t="shared" si="4"/>
        <v>0.40584812478607407</v>
      </c>
      <c r="T63" s="326">
        <f t="shared" si="5"/>
        <v>0.49445212938164057</v>
      </c>
      <c r="U63" s="326">
        <f t="shared" si="6"/>
        <v>0.4495944699191694</v>
      </c>
      <c r="V63" s="326">
        <f t="shared" si="7"/>
        <v>0.79689358427202128</v>
      </c>
      <c r="W63" s="326">
        <f t="shared" si="8"/>
        <v>0.70891184370531712</v>
      </c>
      <c r="X63" s="326">
        <f t="shared" si="9"/>
        <v>0.89494163424124507</v>
      </c>
      <c r="Y63" s="326">
        <f t="shared" si="10"/>
        <v>0.91719037104519563</v>
      </c>
      <c r="Z63" s="326">
        <f t="shared" si="11"/>
        <v>0.91743990578670942</v>
      </c>
      <c r="AA63" s="326">
        <f t="shared" si="12"/>
        <v>1.1757137908852491</v>
      </c>
      <c r="AB63" s="326">
        <f t="shared" si="13"/>
        <v>1.2701238538256858</v>
      </c>
      <c r="AC63" s="326"/>
      <c r="AD63" s="326">
        <f t="shared" si="14"/>
        <v>0.72441994623553962</v>
      </c>
      <c r="AE63" s="263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</row>
    <row r="64" spans="1:44" s="114" customFormat="1" ht="13.8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33"/>
    </row>
    <row r="65" spans="1:44" s="114" customFormat="1">
      <c r="A65" s="121" t="s">
        <v>64</v>
      </c>
      <c r="B65" s="115">
        <f t="shared" ref="B65:M65" si="33">B17+B27+B34+B44+B41+B47+B37+B53+B40+B50+B51+B52+B56+B58+B57+B60+B61+B59+B62+B63</f>
        <v>134197</v>
      </c>
      <c r="C65" s="115">
        <f t="shared" si="33"/>
        <v>143157</v>
      </c>
      <c r="D65" s="115">
        <f t="shared" si="33"/>
        <v>169885</v>
      </c>
      <c r="E65" s="115">
        <f t="shared" si="33"/>
        <v>145242</v>
      </c>
      <c r="F65" s="115">
        <f t="shared" si="33"/>
        <v>142930</v>
      </c>
      <c r="G65" s="115">
        <f t="shared" si="33"/>
        <v>149666</v>
      </c>
      <c r="H65" s="115">
        <f t="shared" si="33"/>
        <v>110510</v>
      </c>
      <c r="I65" s="115">
        <f t="shared" si="33"/>
        <v>64763</v>
      </c>
      <c r="J65" s="115">
        <f t="shared" si="33"/>
        <v>105293</v>
      </c>
      <c r="K65" s="115">
        <f t="shared" si="33"/>
        <v>101045</v>
      </c>
      <c r="L65" s="115">
        <f t="shared" si="33"/>
        <v>104478</v>
      </c>
      <c r="M65" s="115">
        <f t="shared" si="33"/>
        <v>0</v>
      </c>
      <c r="N65" s="115">
        <f>SUM(B65:M65)</f>
        <v>1371166</v>
      </c>
      <c r="Q65" s="121" t="s">
        <v>64</v>
      </c>
      <c r="R65" s="116">
        <f t="shared" ref="R65:AA65" si="34">B65/B$65*100</f>
        <v>100</v>
      </c>
      <c r="S65" s="116">
        <f t="shared" si="34"/>
        <v>100</v>
      </c>
      <c r="T65" s="116">
        <f t="shared" si="34"/>
        <v>100</v>
      </c>
      <c r="U65" s="116">
        <f t="shared" si="34"/>
        <v>100</v>
      </c>
      <c r="V65" s="116">
        <f t="shared" si="34"/>
        <v>100</v>
      </c>
      <c r="W65" s="116">
        <f t="shared" si="34"/>
        <v>100</v>
      </c>
      <c r="X65" s="116">
        <f t="shared" si="34"/>
        <v>100</v>
      </c>
      <c r="Y65" s="116">
        <f t="shared" si="34"/>
        <v>100</v>
      </c>
      <c r="Z65" s="116">
        <f t="shared" si="34"/>
        <v>100</v>
      </c>
      <c r="AA65" s="116">
        <f t="shared" si="34"/>
        <v>100</v>
      </c>
      <c r="AB65" s="116">
        <f t="shared" ref="AB65" si="35">L65/L$65*100</f>
        <v>100</v>
      </c>
      <c r="AC65" s="116"/>
      <c r="AD65" s="116">
        <f t="shared" ref="AD65" si="36">N65/N$65*100</f>
        <v>100</v>
      </c>
      <c r="AE65" s="233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</row>
    <row r="66" spans="1:44" s="114" customFormat="1">
      <c r="A66" s="122" t="s">
        <v>188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25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33"/>
    </row>
    <row r="67" spans="1:44" s="125" customFormat="1" ht="13.8">
      <c r="A67" s="228" t="s">
        <v>180</v>
      </c>
      <c r="B67" s="258"/>
      <c r="C67" s="258"/>
      <c r="D67" s="258"/>
      <c r="E67" s="258"/>
      <c r="F67" s="258"/>
      <c r="G67" s="258"/>
      <c r="H67" s="258"/>
      <c r="I67" s="258"/>
      <c r="J67" s="113"/>
      <c r="K67" s="113"/>
      <c r="L67" s="113"/>
      <c r="M67" s="126"/>
      <c r="N67" s="126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s="114" customFormat="1" hidden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idden="1">
      <c r="A69" s="112" t="s">
        <v>178</v>
      </c>
      <c r="B69" s="288">
        <v>662</v>
      </c>
      <c r="C69" s="288">
        <v>665</v>
      </c>
      <c r="D69" s="288">
        <v>926</v>
      </c>
      <c r="E69" s="112">
        <v>764</v>
      </c>
      <c r="F69" s="288">
        <v>1216</v>
      </c>
      <c r="G69" s="288">
        <v>1154</v>
      </c>
      <c r="H69" s="288">
        <v>1095</v>
      </c>
      <c r="I69" s="288">
        <v>627</v>
      </c>
      <c r="J69" s="288">
        <v>1031</v>
      </c>
      <c r="K69" s="288">
        <v>1265</v>
      </c>
      <c r="L69" s="288">
        <v>1385</v>
      </c>
      <c r="M69" s="288"/>
      <c r="N69" s="128">
        <f t="shared" ref="N69" si="37">SUM(B69:M69)</f>
        <v>10790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38">B72-B73</f>
        <v>8574</v>
      </c>
      <c r="C71" s="11">
        <f t="shared" si="38"/>
        <v>7989</v>
      </c>
      <c r="D71" s="11">
        <f t="shared" si="38"/>
        <v>8797</v>
      </c>
      <c r="E71" s="11">
        <f t="shared" si="38"/>
        <v>8098</v>
      </c>
      <c r="F71" s="11">
        <f t="shared" si="38"/>
        <v>8642</v>
      </c>
      <c r="G71" s="11">
        <f t="shared" si="38"/>
        <v>8409</v>
      </c>
      <c r="H71" s="11">
        <f t="shared" si="38"/>
        <v>6499</v>
      </c>
      <c r="I71" s="11">
        <f t="shared" si="38"/>
        <v>3997</v>
      </c>
      <c r="J71" s="11">
        <f t="shared" si="38"/>
        <v>5576</v>
      </c>
      <c r="K71" s="11">
        <f>K72-K73</f>
        <v>5794</v>
      </c>
      <c r="L71" s="11">
        <f t="shared" si="38"/>
        <v>6437</v>
      </c>
      <c r="M71" s="11">
        <f t="shared" si="38"/>
        <v>0</v>
      </c>
      <c r="N71" s="105">
        <f>SUM(B71:M71)</f>
        <v>78812</v>
      </c>
    </row>
    <row r="72" spans="1:44" hidden="1">
      <c r="A72" s="112" t="s">
        <v>61</v>
      </c>
      <c r="B72" s="288">
        <v>9033</v>
      </c>
      <c r="C72" s="288">
        <v>8481</v>
      </c>
      <c r="D72" s="288">
        <v>9288</v>
      </c>
      <c r="E72" s="112">
        <v>8471</v>
      </c>
      <c r="F72" s="288">
        <v>9013</v>
      </c>
      <c r="G72" s="288">
        <v>8915</v>
      </c>
      <c r="H72" s="288">
        <v>6838</v>
      </c>
      <c r="I72" s="288">
        <v>4141</v>
      </c>
      <c r="J72" s="288">
        <v>5914</v>
      </c>
      <c r="K72" s="288">
        <v>6195</v>
      </c>
      <c r="L72" s="288">
        <v>6887</v>
      </c>
      <c r="M72" s="288"/>
      <c r="N72" s="128">
        <f t="shared" ref="N72:N73" si="39">SUM(B72:M72)</f>
        <v>83176</v>
      </c>
    </row>
    <row r="73" spans="1:44" hidden="1">
      <c r="A73" s="129" t="s">
        <v>119</v>
      </c>
      <c r="B73" s="129">
        <v>459</v>
      </c>
      <c r="C73" s="129">
        <v>492</v>
      </c>
      <c r="D73" s="129">
        <v>491</v>
      </c>
      <c r="E73" s="129">
        <v>373</v>
      </c>
      <c r="F73" s="129">
        <v>371</v>
      </c>
      <c r="G73" s="129">
        <v>506</v>
      </c>
      <c r="H73" s="129">
        <v>339</v>
      </c>
      <c r="I73" s="129">
        <v>144</v>
      </c>
      <c r="J73" s="129">
        <v>338</v>
      </c>
      <c r="K73" s="129">
        <v>401</v>
      </c>
      <c r="L73" s="129">
        <v>450</v>
      </c>
      <c r="M73" s="129"/>
      <c r="N73" s="130">
        <f t="shared" si="39"/>
        <v>4364</v>
      </c>
    </row>
    <row r="74" spans="1:44" hidden="1"/>
    <row r="75" spans="1:44" hidden="1">
      <c r="A75" s="11" t="s">
        <v>174</v>
      </c>
      <c r="B75" s="11">
        <f t="shared" ref="B75:J75" si="40">B76-B77</f>
        <v>7126</v>
      </c>
      <c r="C75" s="11">
        <f t="shared" si="40"/>
        <v>8252</v>
      </c>
      <c r="D75" s="11">
        <f t="shared" si="40"/>
        <v>8874</v>
      </c>
      <c r="E75" s="11">
        <f t="shared" si="40"/>
        <v>7077</v>
      </c>
      <c r="F75" s="11">
        <f t="shared" si="40"/>
        <v>6605</v>
      </c>
      <c r="G75" s="11">
        <f t="shared" si="40"/>
        <v>7256</v>
      </c>
      <c r="H75" s="11">
        <f t="shared" si="40"/>
        <v>3416</v>
      </c>
      <c r="I75" s="11">
        <f t="shared" si="40"/>
        <v>1733</v>
      </c>
      <c r="J75" s="11">
        <f t="shared" si="40"/>
        <v>3504</v>
      </c>
      <c r="K75" s="11">
        <f>K76-K77</f>
        <v>3736</v>
      </c>
      <c r="L75" s="11">
        <f t="shared" ref="L75:M75" si="41">L76-L77</f>
        <v>4383</v>
      </c>
      <c r="M75" s="11">
        <f t="shared" si="41"/>
        <v>0</v>
      </c>
      <c r="N75" s="105">
        <f>SUM(B75:M75)</f>
        <v>61962</v>
      </c>
    </row>
    <row r="76" spans="1:44" hidden="1">
      <c r="A76" s="112" t="s">
        <v>44</v>
      </c>
      <c r="B76" s="288">
        <v>7408</v>
      </c>
      <c r="C76" s="288">
        <v>8613</v>
      </c>
      <c r="D76" s="288">
        <v>9310</v>
      </c>
      <c r="E76" s="112">
        <v>7488</v>
      </c>
      <c r="F76" s="288">
        <v>7049</v>
      </c>
      <c r="G76" s="288">
        <v>7758</v>
      </c>
      <c r="H76" s="288">
        <v>3811</v>
      </c>
      <c r="I76" s="288">
        <v>1990</v>
      </c>
      <c r="J76" s="288">
        <v>3927</v>
      </c>
      <c r="K76" s="288">
        <v>4137</v>
      </c>
      <c r="L76" s="288">
        <v>4754</v>
      </c>
      <c r="M76" s="288"/>
      <c r="N76" s="128">
        <f t="shared" ref="N76:N77" si="42">SUM(B76:M76)</f>
        <v>66245</v>
      </c>
    </row>
    <row r="77" spans="1:44" hidden="1">
      <c r="A77" s="129" t="s">
        <v>165</v>
      </c>
      <c r="B77" s="353">
        <v>282</v>
      </c>
      <c r="C77" s="353">
        <v>361</v>
      </c>
      <c r="D77" s="353">
        <v>436</v>
      </c>
      <c r="E77" s="353">
        <v>411</v>
      </c>
      <c r="F77" s="353">
        <v>444</v>
      </c>
      <c r="G77" s="353">
        <v>502</v>
      </c>
      <c r="H77" s="353">
        <v>395</v>
      </c>
      <c r="I77" s="353">
        <v>257</v>
      </c>
      <c r="J77" s="353">
        <v>423</v>
      </c>
      <c r="K77" s="353">
        <v>401</v>
      </c>
      <c r="L77" s="353">
        <v>371</v>
      </c>
      <c r="M77" s="353"/>
      <c r="N77" s="130">
        <f t="shared" si="42"/>
        <v>4283</v>
      </c>
    </row>
    <row r="78" spans="1:44" hidden="1"/>
    <row r="79" spans="1:44" ht="13.8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hidden="1"/>
    <row r="82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4482-B140-4AED-99CB-D3A9E6787CE9}">
  <dimension ref="A1:AR82"/>
  <sheetViews>
    <sheetView showGridLines="0" showZeros="0" topLeftCell="A4" zoomScaleNormal="100" workbookViewId="0">
      <selection activeCell="A2" sqref="A2"/>
    </sheetView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23.33203125" style="11" customWidth="1"/>
    <col min="18" max="29" width="9.88671875" style="11" customWidth="1"/>
    <col min="30" max="30" width="7.33203125" style="11" bestFit="1" customWidth="1"/>
    <col min="31" max="31" width="9.33203125" style="11"/>
    <col min="32" max="32" width="9.33203125" style="11" hidden="1" customWidth="1"/>
    <col min="33" max="16384" width="9.33203125" style="11"/>
  </cols>
  <sheetData>
    <row r="1" spans="1:30" ht="3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 ht="13.8">
      <c r="B9"/>
      <c r="C9"/>
      <c r="D9"/>
      <c r="E9"/>
      <c r="F9"/>
      <c r="G9"/>
      <c r="H9" s="100"/>
    </row>
    <row r="11" spans="1:30" s="81" customFormat="1" ht="16.2">
      <c r="A11" s="168" t="s">
        <v>158</v>
      </c>
      <c r="B11" s="253"/>
      <c r="C11" s="253"/>
      <c r="D11" s="253"/>
      <c r="E11" s="253"/>
      <c r="F11" s="253"/>
      <c r="G11" s="253"/>
      <c r="H11" s="94"/>
      <c r="I11" s="94"/>
      <c r="J11" s="94"/>
      <c r="K11" s="94"/>
      <c r="P11" s="81" t="s">
        <v>110</v>
      </c>
      <c r="Q11" s="392" t="s">
        <v>158</v>
      </c>
      <c r="R11" s="393"/>
      <c r="S11" s="393"/>
      <c r="T11" s="393"/>
      <c r="U11" s="393"/>
      <c r="V11" s="393"/>
      <c r="W11" s="393"/>
      <c r="X11" s="393"/>
      <c r="Y11" s="80"/>
      <c r="Z11" s="80"/>
      <c r="AA11" s="80"/>
      <c r="AD11" s="82"/>
    </row>
    <row r="12" spans="1:30" s="81" customFormat="1" ht="16.2">
      <c r="A12" s="394" t="s">
        <v>159</v>
      </c>
      <c r="B12" s="393"/>
      <c r="C12" s="393"/>
      <c r="D12" s="393"/>
      <c r="E12" s="393"/>
      <c r="F12" s="393"/>
      <c r="G12" s="393"/>
      <c r="H12" s="80"/>
      <c r="I12" s="80"/>
      <c r="J12" s="80"/>
      <c r="K12" s="80"/>
      <c r="Q12" s="394" t="s">
        <v>159</v>
      </c>
      <c r="R12" s="393"/>
      <c r="S12" s="393"/>
      <c r="T12" s="393"/>
      <c r="U12" s="393"/>
      <c r="V12" s="393"/>
      <c r="W12" s="393"/>
      <c r="X12" s="393"/>
      <c r="Y12" s="80"/>
      <c r="Z12" s="80"/>
      <c r="AA12" s="80"/>
    </row>
    <row r="13" spans="1:30" s="9" customFormat="1" ht="14.4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</row>
    <row r="14" spans="1:30" s="161" customFormat="1" ht="17.25" customHeight="1">
      <c r="A14" s="395" t="str">
        <f>'Monthly trend by make 2021'!A14:F14</f>
        <v>dati provvisori al 30/11/2021 - provisional data as of November 30, 2021</v>
      </c>
      <c r="B14" s="395"/>
      <c r="C14" s="395"/>
      <c r="D14" s="395"/>
      <c r="E14" s="395"/>
      <c r="F14" s="395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30/11/2021 - provisional data as of November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</row>
    <row r="15" spans="1:30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0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</row>
    <row r="17" spans="1:32" s="62" customFormat="1">
      <c r="A17" s="312" t="s">
        <v>179</v>
      </c>
      <c r="B17" s="104">
        <f t="shared" ref="B17:M17" si="0">SUM(B18:B26)</f>
        <v>67260</v>
      </c>
      <c r="C17" s="104">
        <f t="shared" si="0"/>
        <v>68005</v>
      </c>
      <c r="D17" s="104">
        <f t="shared" si="0"/>
        <v>8125</v>
      </c>
      <c r="E17" s="104">
        <f t="shared" si="0"/>
        <v>2682</v>
      </c>
      <c r="F17" s="104">
        <f t="shared" si="0"/>
        <v>37657</v>
      </c>
      <c r="G17" s="104">
        <f t="shared" si="0"/>
        <v>47307</v>
      </c>
      <c r="H17" s="104">
        <f t="shared" si="0"/>
        <v>50014</v>
      </c>
      <c r="I17" s="104">
        <f t="shared" si="0"/>
        <v>33999</v>
      </c>
      <c r="J17" s="104">
        <f t="shared" si="0"/>
        <v>57207</v>
      </c>
      <c r="K17" s="104">
        <f t="shared" si="0"/>
        <v>61371</v>
      </c>
      <c r="L17" s="104">
        <f t="shared" si="0"/>
        <v>54716</v>
      </c>
      <c r="M17" s="104">
        <f t="shared" si="0"/>
        <v>48728</v>
      </c>
      <c r="N17" s="104">
        <f t="shared" ref="N17:N33" si="1">SUM(B17:M17)</f>
        <v>537071</v>
      </c>
      <c r="O17" s="313">
        <f t="shared" ref="O17:O63" si="2">N17/N$65*100</f>
        <v>38.868729355978914</v>
      </c>
      <c r="P17" s="365"/>
      <c r="Q17" s="312" t="s">
        <v>179</v>
      </c>
      <c r="R17" s="317">
        <f t="shared" ref="R17:R63" si="3">B17/B$65*100</f>
        <v>43.151620912432875</v>
      </c>
      <c r="S17" s="317">
        <f t="shared" ref="S17:S63" si="4">C17/C$65*100</f>
        <v>41.688888888888883</v>
      </c>
      <c r="T17" s="317">
        <f t="shared" ref="T17:T63" si="5">D17/D$65*100</f>
        <v>28.594052437093087</v>
      </c>
      <c r="U17" s="317">
        <f t="shared" ref="U17:U63" si="6">E17/E$65*100</f>
        <v>62.444703143189749</v>
      </c>
      <c r="V17" s="317">
        <f t="shared" ref="V17:V63" si="7">F17/F$65*100</f>
        <v>37.716592215700807</v>
      </c>
      <c r="W17" s="317">
        <f t="shared" ref="W17:W63" si="8">G17/G$65*100</f>
        <v>35.65200352699128</v>
      </c>
      <c r="X17" s="317">
        <f t="shared" ref="X17:X63" si="9">H17/H$65*100</f>
        <v>36.56822818036251</v>
      </c>
      <c r="Y17" s="317">
        <f t="shared" ref="Y17:Y63" si="10">I17/I$65*100</f>
        <v>38.212716217279393</v>
      </c>
      <c r="Z17" s="317">
        <f t="shared" ref="Z17:Z63" si="11">J17/J$65*100</f>
        <v>36.587424931406971</v>
      </c>
      <c r="AA17" s="317">
        <f t="shared" ref="AA17:AA63" si="12">K17/K$65*100</f>
        <v>39.043056721887162</v>
      </c>
      <c r="AB17" s="317">
        <f t="shared" ref="AB17:AB63" si="13">L17/L$65*100</f>
        <v>39.474215796612128</v>
      </c>
      <c r="AC17" s="317">
        <f t="shared" ref="AC17:AC63" si="14">M17/M$65*100</f>
        <v>40.735662932619967</v>
      </c>
      <c r="AD17" s="317">
        <f t="shared" ref="AD17:AD63" si="15">N17/N$65*100</f>
        <v>38.868729355978914</v>
      </c>
      <c r="AF17" s="368">
        <f>SUM(B17:L17)</f>
        <v>488343</v>
      </c>
    </row>
    <row r="18" spans="1:32" s="95" customFormat="1">
      <c r="A18" s="303" t="s">
        <v>40</v>
      </c>
      <c r="B18" s="259">
        <v>25858</v>
      </c>
      <c r="C18" s="259">
        <v>27822</v>
      </c>
      <c r="D18" s="259">
        <v>2803</v>
      </c>
      <c r="E18" s="259">
        <v>971</v>
      </c>
      <c r="F18" s="259">
        <v>13981</v>
      </c>
      <c r="G18" s="259">
        <v>18589</v>
      </c>
      <c r="H18" s="259">
        <v>19560</v>
      </c>
      <c r="I18" s="259">
        <v>12242</v>
      </c>
      <c r="J18" s="259">
        <v>23187</v>
      </c>
      <c r="K18" s="259">
        <v>25400</v>
      </c>
      <c r="L18" s="259">
        <v>21385</v>
      </c>
      <c r="M18" s="259">
        <v>19547</v>
      </c>
      <c r="N18" s="103">
        <f t="shared" ref="N18:N23" si="16">SUM(B18:M18)</f>
        <v>211345</v>
      </c>
      <c r="O18" s="77">
        <f t="shared" si="2"/>
        <v>15.295392240019224</v>
      </c>
      <c r="P18" s="366"/>
      <c r="Q18" s="303" t="s">
        <v>40</v>
      </c>
      <c r="R18" s="106">
        <f t="shared" si="3"/>
        <v>16.589572012395024</v>
      </c>
      <c r="S18" s="106">
        <f t="shared" si="4"/>
        <v>17.055632183908045</v>
      </c>
      <c r="T18" s="106">
        <f t="shared" si="5"/>
        <v>9.8645081822980814</v>
      </c>
      <c r="U18" s="106">
        <f t="shared" si="6"/>
        <v>22.607683352735737</v>
      </c>
      <c r="V18" s="106">
        <f t="shared" si="7"/>
        <v>14.003124937401093</v>
      </c>
      <c r="W18" s="106">
        <f t="shared" si="8"/>
        <v>14.009239511345909</v>
      </c>
      <c r="X18" s="106">
        <f t="shared" si="9"/>
        <v>14.301486447952385</v>
      </c>
      <c r="Y18" s="106">
        <f t="shared" si="10"/>
        <v>13.759230328301845</v>
      </c>
      <c r="Z18" s="106">
        <f t="shared" si="11"/>
        <v>14.829524741457051</v>
      </c>
      <c r="AA18" s="106">
        <f t="shared" si="12"/>
        <v>16.158994325266558</v>
      </c>
      <c r="AB18" s="106">
        <f t="shared" si="13"/>
        <v>15.427957175424927</v>
      </c>
      <c r="AC18" s="106">
        <f t="shared" si="14"/>
        <v>16.340912890820931</v>
      </c>
      <c r="AD18" s="319">
        <f t="shared" si="15"/>
        <v>15.295392240019224</v>
      </c>
      <c r="AE18" s="233"/>
      <c r="AF18" s="368">
        <f t="shared" ref="AF18:AF65" si="17">SUM(B18:L18)</f>
        <v>191798</v>
      </c>
    </row>
    <row r="19" spans="1:32">
      <c r="A19" s="303" t="s">
        <v>55</v>
      </c>
      <c r="B19" s="259">
        <v>9869</v>
      </c>
      <c r="C19" s="259">
        <v>10822</v>
      </c>
      <c r="D19" s="259">
        <v>1500</v>
      </c>
      <c r="E19" s="259">
        <v>478</v>
      </c>
      <c r="F19" s="259">
        <v>6263</v>
      </c>
      <c r="G19" s="259">
        <v>7237</v>
      </c>
      <c r="H19" s="259">
        <v>7473</v>
      </c>
      <c r="I19" s="259">
        <v>5289</v>
      </c>
      <c r="J19" s="259">
        <v>8214</v>
      </c>
      <c r="K19" s="259">
        <v>8654</v>
      </c>
      <c r="L19" s="259">
        <v>7903</v>
      </c>
      <c r="M19" s="259">
        <v>7935</v>
      </c>
      <c r="N19" s="103">
        <f t="shared" si="16"/>
        <v>81637</v>
      </c>
      <c r="O19" s="77">
        <f t="shared" si="2"/>
        <v>5.9082066587733291</v>
      </c>
      <c r="P19" s="327"/>
      <c r="Q19" s="303" t="s">
        <v>55</v>
      </c>
      <c r="R19" s="106">
        <f t="shared" si="3"/>
        <v>6.3315989709307168</v>
      </c>
      <c r="S19" s="106">
        <f t="shared" si="4"/>
        <v>6.6341762452107282</v>
      </c>
      <c r="T19" s="106">
        <f t="shared" si="5"/>
        <v>5.2789019883864157</v>
      </c>
      <c r="U19" s="106">
        <f t="shared" si="6"/>
        <v>11.129220023282887</v>
      </c>
      <c r="V19" s="106">
        <f t="shared" si="7"/>
        <v>6.2729111996955194</v>
      </c>
      <c r="W19" s="106">
        <f t="shared" si="8"/>
        <v>5.4540247643020248</v>
      </c>
      <c r="X19" s="106">
        <f t="shared" si="9"/>
        <v>5.463957475743773</v>
      </c>
      <c r="Y19" s="106">
        <f t="shared" si="10"/>
        <v>5.9445000168590472</v>
      </c>
      <c r="Z19" s="106">
        <f t="shared" si="11"/>
        <v>5.2533624973618069</v>
      </c>
      <c r="AA19" s="106">
        <f t="shared" si="12"/>
        <v>5.5055093264116852</v>
      </c>
      <c r="AB19" s="106">
        <f t="shared" si="13"/>
        <v>5.7015265633567074</v>
      </c>
      <c r="AC19" s="106">
        <f t="shared" si="14"/>
        <v>6.6335061026584183</v>
      </c>
      <c r="AD19" s="319">
        <f t="shared" si="15"/>
        <v>5.9082066587733291</v>
      </c>
      <c r="AE19" s="233"/>
      <c r="AF19" s="368">
        <f t="shared" si="17"/>
        <v>73702</v>
      </c>
    </row>
    <row r="20" spans="1:32" s="95" customFormat="1">
      <c r="A20" s="303" t="s">
        <v>44</v>
      </c>
      <c r="B20" s="259">
        <f t="shared" ref="B20:M20" si="18">B75</f>
        <v>8854</v>
      </c>
      <c r="C20" s="259">
        <f t="shared" si="18"/>
        <v>8033</v>
      </c>
      <c r="D20" s="259">
        <f t="shared" si="18"/>
        <v>1033</v>
      </c>
      <c r="E20" s="259">
        <f t="shared" si="18"/>
        <v>272</v>
      </c>
      <c r="F20" s="259">
        <f t="shared" si="18"/>
        <v>4776</v>
      </c>
      <c r="G20" s="259">
        <f t="shared" si="18"/>
        <v>5707</v>
      </c>
      <c r="H20" s="259">
        <f t="shared" si="18"/>
        <v>4971</v>
      </c>
      <c r="I20" s="259">
        <f t="shared" si="18"/>
        <v>4366</v>
      </c>
      <c r="J20" s="259">
        <f t="shared" si="18"/>
        <v>6314</v>
      </c>
      <c r="K20" s="259">
        <f t="shared" si="18"/>
        <v>7944</v>
      </c>
      <c r="L20" s="259">
        <f t="shared" si="18"/>
        <v>6849</v>
      </c>
      <c r="M20" s="259">
        <f t="shared" si="18"/>
        <v>5255</v>
      </c>
      <c r="N20" s="103">
        <f t="shared" si="16"/>
        <v>64374</v>
      </c>
      <c r="O20" s="77">
        <f t="shared" si="2"/>
        <v>4.6588543852894428</v>
      </c>
      <c r="P20" s="366"/>
      <c r="Q20" s="303" t="s">
        <v>44</v>
      </c>
      <c r="R20" s="106">
        <f t="shared" si="3"/>
        <v>5.6804111144615028</v>
      </c>
      <c r="S20" s="106">
        <f t="shared" si="4"/>
        <v>4.9244444444444442</v>
      </c>
      <c r="T20" s="106">
        <f t="shared" si="5"/>
        <v>3.6354038360021117</v>
      </c>
      <c r="U20" s="106">
        <f t="shared" si="6"/>
        <v>6.3329452852153665</v>
      </c>
      <c r="V20" s="106">
        <f t="shared" si="7"/>
        <v>4.7835580216742457</v>
      </c>
      <c r="W20" s="106">
        <f t="shared" si="8"/>
        <v>4.3009699226021363</v>
      </c>
      <c r="X20" s="106">
        <f t="shared" si="9"/>
        <v>3.6345955589351386</v>
      </c>
      <c r="Y20" s="106">
        <f t="shared" si="10"/>
        <v>4.9071066503321239</v>
      </c>
      <c r="Z20" s="106">
        <f t="shared" si="11"/>
        <v>4.0381946443075778</v>
      </c>
      <c r="AA20" s="106">
        <f t="shared" si="12"/>
        <v>5.0538209023589591</v>
      </c>
      <c r="AB20" s="106">
        <f t="shared" si="13"/>
        <v>4.9411306380399962</v>
      </c>
      <c r="AC20" s="106">
        <f t="shared" si="14"/>
        <v>4.3930780805885306</v>
      </c>
      <c r="AD20" s="318">
        <f t="shared" si="15"/>
        <v>4.6588543852894428</v>
      </c>
      <c r="AE20" s="233"/>
      <c r="AF20" s="368">
        <f t="shared" si="17"/>
        <v>59119</v>
      </c>
    </row>
    <row r="21" spans="1:32">
      <c r="A21" s="303" t="s">
        <v>118</v>
      </c>
      <c r="B21" s="259">
        <v>5999</v>
      </c>
      <c r="C21" s="259">
        <v>5652</v>
      </c>
      <c r="D21" s="259">
        <v>1071</v>
      </c>
      <c r="E21" s="259">
        <v>395</v>
      </c>
      <c r="F21" s="259">
        <v>4611</v>
      </c>
      <c r="G21" s="259">
        <v>5381</v>
      </c>
      <c r="H21" s="259">
        <v>6157</v>
      </c>
      <c r="I21" s="259">
        <v>4485</v>
      </c>
      <c r="J21" s="259">
        <v>7091</v>
      </c>
      <c r="K21" s="259">
        <v>6271</v>
      </c>
      <c r="L21" s="259">
        <v>7028</v>
      </c>
      <c r="M21" s="259">
        <v>5461</v>
      </c>
      <c r="N21" s="103">
        <f>SUM(B21:M21)</f>
        <v>59602</v>
      </c>
      <c r="O21" s="77">
        <f t="shared" si="2"/>
        <v>4.3134967389321996</v>
      </c>
      <c r="P21" s="327"/>
      <c r="Q21" s="303" t="s">
        <v>118</v>
      </c>
      <c r="R21" s="320">
        <f t="shared" si="3"/>
        <v>3.8487447792697713</v>
      </c>
      <c r="S21" s="320">
        <f t="shared" si="4"/>
        <v>3.4648275862068965</v>
      </c>
      <c r="T21" s="320">
        <f t="shared" si="5"/>
        <v>3.7691360197079007</v>
      </c>
      <c r="U21" s="320">
        <f t="shared" si="6"/>
        <v>9.1967403958090799</v>
      </c>
      <c r="V21" s="320">
        <f t="shared" si="7"/>
        <v>4.6182969091164043</v>
      </c>
      <c r="W21" s="320">
        <f t="shared" si="8"/>
        <v>4.0552863419523559</v>
      </c>
      <c r="X21" s="320">
        <f t="shared" si="9"/>
        <v>4.5017511278140514</v>
      </c>
      <c r="Y21" s="320">
        <f t="shared" si="10"/>
        <v>5.0408550908702638</v>
      </c>
      <c r="Z21" s="320">
        <f t="shared" si="11"/>
        <v>4.5351343400039648</v>
      </c>
      <c r="AA21" s="106">
        <f t="shared" si="12"/>
        <v>3.9894902918797874</v>
      </c>
      <c r="AB21" s="106">
        <f t="shared" si="13"/>
        <v>5.070268086457161</v>
      </c>
      <c r="AC21" s="106">
        <f t="shared" si="14"/>
        <v>4.5652900852700222</v>
      </c>
      <c r="AD21" s="319">
        <f t="shared" si="15"/>
        <v>4.3134967389321996</v>
      </c>
      <c r="AE21" s="233"/>
      <c r="AF21" s="368">
        <f t="shared" si="17"/>
        <v>54141</v>
      </c>
    </row>
    <row r="22" spans="1:32">
      <c r="A22" s="303" t="s">
        <v>54</v>
      </c>
      <c r="B22" s="259">
        <v>7874</v>
      </c>
      <c r="C22" s="259">
        <v>6981</v>
      </c>
      <c r="D22" s="259">
        <v>824</v>
      </c>
      <c r="E22" s="259">
        <v>259</v>
      </c>
      <c r="F22" s="259">
        <v>3995</v>
      </c>
      <c r="G22" s="259">
        <v>4826</v>
      </c>
      <c r="H22" s="259">
        <v>5876</v>
      </c>
      <c r="I22" s="259">
        <v>3727</v>
      </c>
      <c r="J22" s="259">
        <v>4970</v>
      </c>
      <c r="K22" s="259">
        <v>6141</v>
      </c>
      <c r="L22" s="259">
        <v>4814</v>
      </c>
      <c r="M22" s="259">
        <v>3596</v>
      </c>
      <c r="N22" s="103">
        <f>SUM(B22:M22)</f>
        <v>53883</v>
      </c>
      <c r="O22" s="77">
        <f t="shared" si="2"/>
        <v>3.8996031137190648</v>
      </c>
      <c r="P22" s="327"/>
      <c r="Q22" s="303" t="s">
        <v>54</v>
      </c>
      <c r="R22" s="320">
        <f t="shared" si="3"/>
        <v>5.0516780116636406</v>
      </c>
      <c r="S22" s="320">
        <f t="shared" si="4"/>
        <v>4.2795402298850576</v>
      </c>
      <c r="T22" s="320">
        <f t="shared" si="5"/>
        <v>2.8998768256202712</v>
      </c>
      <c r="U22" s="320">
        <f t="shared" si="6"/>
        <v>6.0302677532013966</v>
      </c>
      <c r="V22" s="320">
        <f t="shared" si="7"/>
        <v>4.001322088900463</v>
      </c>
      <c r="W22" s="320">
        <f t="shared" si="8"/>
        <v>3.637021350355337</v>
      </c>
      <c r="X22" s="320">
        <f t="shared" si="9"/>
        <v>4.2962952130965348</v>
      </c>
      <c r="Y22" s="320">
        <f t="shared" si="10"/>
        <v>4.1889112427365607</v>
      </c>
      <c r="Z22" s="320">
        <f t="shared" si="11"/>
        <v>3.1786232787786926</v>
      </c>
      <c r="AA22" s="106">
        <f t="shared" si="12"/>
        <v>3.9067867776166119</v>
      </c>
      <c r="AB22" s="106">
        <f t="shared" si="13"/>
        <v>3.4730037803364788</v>
      </c>
      <c r="AC22" s="106">
        <f t="shared" si="14"/>
        <v>3.0061862564788497</v>
      </c>
      <c r="AD22" s="319">
        <f t="shared" si="15"/>
        <v>3.8996031137190648</v>
      </c>
      <c r="AE22" s="233"/>
      <c r="AF22" s="368">
        <f t="shared" si="17"/>
        <v>50287</v>
      </c>
    </row>
    <row r="23" spans="1:32">
      <c r="A23" s="303" t="s">
        <v>153</v>
      </c>
      <c r="B23" s="259">
        <v>6253</v>
      </c>
      <c r="C23" s="259">
        <v>5948</v>
      </c>
      <c r="D23" s="259">
        <v>514</v>
      </c>
      <c r="E23" s="259">
        <v>109</v>
      </c>
      <c r="F23" s="259">
        <v>2438</v>
      </c>
      <c r="G23" s="259">
        <v>3508</v>
      </c>
      <c r="H23" s="259">
        <v>3640</v>
      </c>
      <c r="I23" s="259">
        <v>2263</v>
      </c>
      <c r="J23" s="259">
        <v>4689</v>
      </c>
      <c r="K23" s="259">
        <v>4717</v>
      </c>
      <c r="L23" s="259">
        <v>4217</v>
      </c>
      <c r="M23" s="259">
        <v>4728</v>
      </c>
      <c r="N23" s="103">
        <f t="shared" si="16"/>
        <v>43024</v>
      </c>
      <c r="O23" s="77">
        <f t="shared" si="2"/>
        <v>3.1137190647263338</v>
      </c>
      <c r="P23" s="327"/>
      <c r="Q23" s="303" t="s">
        <v>153</v>
      </c>
      <c r="R23" s="320">
        <f t="shared" si="3"/>
        <v>4.0117021344847279</v>
      </c>
      <c r="S23" s="320">
        <f t="shared" si="4"/>
        <v>3.6462835249042147</v>
      </c>
      <c r="T23" s="320">
        <f t="shared" si="5"/>
        <v>1.8089037480204118</v>
      </c>
      <c r="U23" s="320">
        <f t="shared" si="6"/>
        <v>2.5378346915017462</v>
      </c>
      <c r="V23" s="320">
        <f t="shared" si="7"/>
        <v>2.4418581358546505</v>
      </c>
      <c r="W23" s="320">
        <f t="shared" si="8"/>
        <v>2.643736199139354</v>
      </c>
      <c r="X23" s="320">
        <f t="shared" si="9"/>
        <v>2.6614218134226322</v>
      </c>
      <c r="Y23" s="320">
        <f t="shared" si="10"/>
        <v>2.5434682431748956</v>
      </c>
      <c r="Z23" s="320">
        <f t="shared" si="11"/>
        <v>2.9989063489322514</v>
      </c>
      <c r="AA23" s="106">
        <f t="shared" si="12"/>
        <v>3.0008652059953684</v>
      </c>
      <c r="AB23" s="106">
        <f t="shared" si="13"/>
        <v>3.0423051395261593</v>
      </c>
      <c r="AC23" s="106">
        <f t="shared" si="14"/>
        <v>3.9525163016218023</v>
      </c>
      <c r="AD23" s="319">
        <f t="shared" si="15"/>
        <v>3.1137190647263338</v>
      </c>
      <c r="AE23" s="233"/>
      <c r="AF23" s="368">
        <f t="shared" si="17"/>
        <v>38296</v>
      </c>
    </row>
    <row r="24" spans="1:32" s="95" customFormat="1">
      <c r="A24" s="303" t="s">
        <v>41</v>
      </c>
      <c r="B24" s="259">
        <v>1800</v>
      </c>
      <c r="C24" s="259">
        <v>1903</v>
      </c>
      <c r="D24" s="259">
        <v>272</v>
      </c>
      <c r="E24" s="259">
        <v>147</v>
      </c>
      <c r="F24" s="259">
        <v>1173</v>
      </c>
      <c r="G24" s="259">
        <v>1530</v>
      </c>
      <c r="H24" s="259">
        <v>1726</v>
      </c>
      <c r="I24" s="259">
        <v>1328</v>
      </c>
      <c r="J24" s="193">
        <v>2074</v>
      </c>
      <c r="K24" s="193">
        <v>1600</v>
      </c>
      <c r="L24" s="193">
        <v>1985</v>
      </c>
      <c r="M24" s="193">
        <v>1676</v>
      </c>
      <c r="N24" s="103">
        <f t="shared" si="1"/>
        <v>17214</v>
      </c>
      <c r="O24" s="77">
        <f t="shared" si="2"/>
        <v>1.2458060612727573</v>
      </c>
      <c r="P24" s="366"/>
      <c r="Q24" s="303" t="s">
        <v>41</v>
      </c>
      <c r="R24" s="106">
        <f t="shared" si="3"/>
        <v>1.1548159030981144</v>
      </c>
      <c r="S24" s="106">
        <f t="shared" si="4"/>
        <v>1.1665900383141763</v>
      </c>
      <c r="T24" s="106">
        <f t="shared" si="5"/>
        <v>0.95724089389407008</v>
      </c>
      <c r="U24" s="106">
        <f t="shared" si="6"/>
        <v>3.422584400465658</v>
      </c>
      <c r="V24" s="106">
        <f t="shared" si="7"/>
        <v>1.1748562729111998</v>
      </c>
      <c r="W24" s="106">
        <f t="shared" si="8"/>
        <v>1.1530548416998891</v>
      </c>
      <c r="X24" s="106">
        <f t="shared" si="9"/>
        <v>1.2619818818591932</v>
      </c>
      <c r="Y24" s="106">
        <f t="shared" si="10"/>
        <v>1.4925876389466468</v>
      </c>
      <c r="Z24" s="106">
        <f t="shared" si="11"/>
        <v>1.326451645912879</v>
      </c>
      <c r="AA24" s="106">
        <f t="shared" si="12"/>
        <v>1.0178894063160038</v>
      </c>
      <c r="AB24" s="106">
        <f t="shared" si="13"/>
        <v>1.4320549447378292</v>
      </c>
      <c r="AC24" s="106">
        <f t="shared" si="14"/>
        <v>1.40110349439893</v>
      </c>
      <c r="AD24" s="318">
        <f t="shared" si="15"/>
        <v>1.2458060612727573</v>
      </c>
      <c r="AE24" s="233"/>
      <c r="AF24" s="368">
        <f t="shared" si="17"/>
        <v>15538</v>
      </c>
    </row>
    <row r="25" spans="1:32" s="95" customFormat="1">
      <c r="A25" s="303" t="s">
        <v>165</v>
      </c>
      <c r="B25" s="259">
        <f>B77</f>
        <v>615</v>
      </c>
      <c r="C25" s="259">
        <f t="shared" ref="C25:M25" si="19">C77</f>
        <v>691</v>
      </c>
      <c r="D25" s="259">
        <f t="shared" si="19"/>
        <v>79</v>
      </c>
      <c r="E25" s="259">
        <f t="shared" si="19"/>
        <v>51</v>
      </c>
      <c r="F25" s="259">
        <f t="shared" si="19"/>
        <v>332</v>
      </c>
      <c r="G25" s="259">
        <f t="shared" si="19"/>
        <v>385</v>
      </c>
      <c r="H25" s="259">
        <f t="shared" si="19"/>
        <v>481</v>
      </c>
      <c r="I25" s="259">
        <f t="shared" si="19"/>
        <v>261</v>
      </c>
      <c r="J25" s="259">
        <f t="shared" si="19"/>
        <v>499</v>
      </c>
      <c r="K25" s="259">
        <f t="shared" si="19"/>
        <v>493</v>
      </c>
      <c r="L25" s="259">
        <f t="shared" si="19"/>
        <v>355</v>
      </c>
      <c r="M25" s="259">
        <f t="shared" si="19"/>
        <v>391</v>
      </c>
      <c r="N25" s="103">
        <f t="shared" si="1"/>
        <v>4633</v>
      </c>
      <c r="O25" s="77">
        <f t="shared" si="2"/>
        <v>0.33529798314608367</v>
      </c>
      <c r="P25" s="366"/>
      <c r="Q25" s="303" t="s">
        <v>165</v>
      </c>
      <c r="R25" s="106">
        <f t="shared" si="3"/>
        <v>0.39456210022518912</v>
      </c>
      <c r="S25" s="106">
        <f t="shared" si="4"/>
        <v>0.42360153256704985</v>
      </c>
      <c r="T25" s="106">
        <f t="shared" si="5"/>
        <v>0.27802217138835122</v>
      </c>
      <c r="U25" s="106">
        <f t="shared" si="6"/>
        <v>1.1874272409778812</v>
      </c>
      <c r="V25" s="106">
        <f t="shared" si="7"/>
        <v>0.33252539011638388</v>
      </c>
      <c r="W25" s="106">
        <f t="shared" si="8"/>
        <v>0.29014778696369758</v>
      </c>
      <c r="X25" s="106">
        <f t="shared" si="9"/>
        <v>0.35168788248799071</v>
      </c>
      <c r="Y25" s="106">
        <f t="shared" si="10"/>
        <v>0.29334742000382141</v>
      </c>
      <c r="Z25" s="106">
        <f t="shared" si="11"/>
        <v>0.31914145193371579</v>
      </c>
      <c r="AA25" s="106">
        <f t="shared" si="12"/>
        <v>0.31363717332111862</v>
      </c>
      <c r="AB25" s="106">
        <f t="shared" si="13"/>
        <v>0.25611058205638759</v>
      </c>
      <c r="AC25" s="106">
        <f t="shared" si="14"/>
        <v>0.32686841665273364</v>
      </c>
      <c r="AD25" s="318">
        <f t="shared" si="15"/>
        <v>0.33529798314608367</v>
      </c>
      <c r="AE25" s="233"/>
      <c r="AF25" s="368">
        <f t="shared" si="17"/>
        <v>4242</v>
      </c>
    </row>
    <row r="26" spans="1:32">
      <c r="A26" s="303" t="s">
        <v>65</v>
      </c>
      <c r="B26" s="259">
        <v>138</v>
      </c>
      <c r="C26" s="259">
        <v>153</v>
      </c>
      <c r="D26" s="259">
        <v>29</v>
      </c>
      <c r="E26" s="259"/>
      <c r="F26" s="259">
        <v>88</v>
      </c>
      <c r="G26" s="259">
        <v>144</v>
      </c>
      <c r="H26" s="259">
        <v>130</v>
      </c>
      <c r="I26" s="259">
        <v>38</v>
      </c>
      <c r="J26" s="259">
        <v>169</v>
      </c>
      <c r="K26" s="259">
        <v>151</v>
      </c>
      <c r="L26" s="259">
        <v>180</v>
      </c>
      <c r="M26" s="259">
        <v>139</v>
      </c>
      <c r="N26" s="103">
        <f t="shared" si="1"/>
        <v>1359</v>
      </c>
      <c r="O26" s="77">
        <f t="shared" si="2"/>
        <v>9.8353110100480839E-2</v>
      </c>
      <c r="P26" s="327"/>
      <c r="Q26" s="303" t="s">
        <v>65</v>
      </c>
      <c r="R26" s="320">
        <f t="shared" si="3"/>
        <v>8.8535885904188774E-2</v>
      </c>
      <c r="S26" s="320">
        <f t="shared" si="4"/>
        <v>9.3793103448275864E-2</v>
      </c>
      <c r="T26" s="320">
        <f t="shared" si="5"/>
        <v>0.10205877177547071</v>
      </c>
      <c r="U26" s="320">
        <f t="shared" si="6"/>
        <v>0</v>
      </c>
      <c r="V26" s="320">
        <f t="shared" si="7"/>
        <v>8.8139260030848737E-2</v>
      </c>
      <c r="W26" s="320">
        <f t="shared" si="8"/>
        <v>0.1085228086305778</v>
      </c>
      <c r="X26" s="320">
        <f t="shared" si="9"/>
        <v>9.5050779050808304E-2</v>
      </c>
      <c r="Y26" s="320">
        <f t="shared" si="10"/>
        <v>4.2709586054196218E-2</v>
      </c>
      <c r="Z26" s="320">
        <f t="shared" si="11"/>
        <v>0.10808598271903401</v>
      </c>
      <c r="AA26" s="106">
        <f t="shared" si="12"/>
        <v>9.6063312721072852E-2</v>
      </c>
      <c r="AB26" s="106">
        <f t="shared" si="13"/>
        <v>0.12985888667647821</v>
      </c>
      <c r="AC26" s="106">
        <f t="shared" si="14"/>
        <v>0.11620130412974419</v>
      </c>
      <c r="AD26" s="319">
        <f t="shared" si="15"/>
        <v>9.8353110100480839E-2</v>
      </c>
      <c r="AE26" s="233"/>
      <c r="AF26" s="368">
        <f t="shared" si="17"/>
        <v>1220</v>
      </c>
    </row>
    <row r="27" spans="1:32">
      <c r="A27" s="312" t="s">
        <v>124</v>
      </c>
      <c r="B27" s="104">
        <f>SUM(B28:B33)</f>
        <v>25450</v>
      </c>
      <c r="C27" s="104">
        <f t="shared" ref="C27:M27" si="20">SUM(C28:C33)</f>
        <v>28429</v>
      </c>
      <c r="D27" s="104">
        <f t="shared" si="20"/>
        <v>4777</v>
      </c>
      <c r="E27" s="104">
        <f t="shared" si="20"/>
        <v>308</v>
      </c>
      <c r="F27" s="104">
        <f t="shared" si="20"/>
        <v>16848</v>
      </c>
      <c r="G27" s="104">
        <f t="shared" si="20"/>
        <v>22862</v>
      </c>
      <c r="H27" s="104">
        <f t="shared" si="20"/>
        <v>26798</v>
      </c>
      <c r="I27" s="104">
        <f t="shared" si="20"/>
        <v>15121</v>
      </c>
      <c r="J27" s="104">
        <f t="shared" si="20"/>
        <v>22820</v>
      </c>
      <c r="K27" s="104">
        <f t="shared" si="20"/>
        <v>24109</v>
      </c>
      <c r="L27" s="104">
        <f t="shared" si="20"/>
        <v>22275</v>
      </c>
      <c r="M27" s="104">
        <f t="shared" si="20"/>
        <v>20969</v>
      </c>
      <c r="N27" s="104">
        <f t="shared" si="1"/>
        <v>230766</v>
      </c>
      <c r="O27" s="313">
        <f t="shared" si="2"/>
        <v>16.700922594148317</v>
      </c>
      <c r="Q27" s="312" t="s">
        <v>124</v>
      </c>
      <c r="R27" s="317">
        <f t="shared" si="3"/>
        <v>16.327813741026116</v>
      </c>
      <c r="S27" s="317">
        <f t="shared" si="4"/>
        <v>17.427739463601533</v>
      </c>
      <c r="T27" s="317">
        <f t="shared" si="5"/>
        <v>16.811543199014604</v>
      </c>
      <c r="U27" s="317">
        <f t="shared" si="6"/>
        <v>7.1711292200232828</v>
      </c>
      <c r="V27" s="317">
        <f t="shared" si="7"/>
        <v>16.874661965906132</v>
      </c>
      <c r="W27" s="317">
        <f t="shared" si="8"/>
        <v>17.229503131335207</v>
      </c>
      <c r="X27" s="317">
        <f t="shared" si="9"/>
        <v>19.593621361565852</v>
      </c>
      <c r="Y27" s="317">
        <f t="shared" si="10"/>
        <v>16.995043440144762</v>
      </c>
      <c r="Z27" s="317">
        <f t="shared" si="11"/>
        <v>14.594805477209208</v>
      </c>
      <c r="AA27" s="317">
        <f t="shared" si="12"/>
        <v>15.337684810545335</v>
      </c>
      <c r="AB27" s="317">
        <f t="shared" si="13"/>
        <v>16.070037226214183</v>
      </c>
      <c r="AC27" s="317">
        <f t="shared" si="14"/>
        <v>17.529677311486374</v>
      </c>
      <c r="AD27" s="317">
        <f t="shared" si="15"/>
        <v>16.700922594148317</v>
      </c>
      <c r="AE27" s="233"/>
      <c r="AF27" s="368">
        <f t="shared" si="17"/>
        <v>209797</v>
      </c>
    </row>
    <row r="28" spans="1:32">
      <c r="A28" s="303" t="s">
        <v>62</v>
      </c>
      <c r="B28" s="193">
        <v>15032</v>
      </c>
      <c r="C28" s="193">
        <v>16215</v>
      </c>
      <c r="D28" s="193">
        <v>2320</v>
      </c>
      <c r="E28" s="193">
        <v>138</v>
      </c>
      <c r="F28" s="193">
        <v>8925</v>
      </c>
      <c r="G28" s="193">
        <v>11450</v>
      </c>
      <c r="H28" s="193">
        <v>14513</v>
      </c>
      <c r="I28" s="193">
        <v>8723</v>
      </c>
      <c r="J28" s="193">
        <v>13594</v>
      </c>
      <c r="K28" s="193">
        <v>12752</v>
      </c>
      <c r="L28" s="193">
        <v>11895</v>
      </c>
      <c r="M28" s="193">
        <v>12612</v>
      </c>
      <c r="N28" s="103">
        <f>SUM(B28:M28)</f>
        <v>128169</v>
      </c>
      <c r="O28" s="77">
        <f t="shared" si="2"/>
        <v>9.2758055691453478</v>
      </c>
      <c r="P28" s="327"/>
      <c r="Q28" s="303" t="s">
        <v>62</v>
      </c>
      <c r="R28" s="106">
        <f t="shared" si="3"/>
        <v>9.643995919650477</v>
      </c>
      <c r="S28" s="106">
        <f t="shared" si="4"/>
        <v>9.9402298850574713</v>
      </c>
      <c r="T28" s="106">
        <f t="shared" si="5"/>
        <v>8.1647017420376553</v>
      </c>
      <c r="U28" s="106">
        <f t="shared" si="6"/>
        <v>3.2130384167636783</v>
      </c>
      <c r="V28" s="106">
        <f t="shared" si="7"/>
        <v>8.9391238156286938</v>
      </c>
      <c r="W28" s="106">
        <f t="shared" si="8"/>
        <v>8.6290705473619163</v>
      </c>
      <c r="X28" s="106">
        <f t="shared" si="9"/>
        <v>10.611322741264468</v>
      </c>
      <c r="Y28" s="106">
        <f t="shared" si="10"/>
        <v>9.8040978723882528</v>
      </c>
      <c r="Z28" s="106">
        <f t="shared" si="11"/>
        <v>8.6942062075890441</v>
      </c>
      <c r="AA28" s="106">
        <f t="shared" si="12"/>
        <v>8.1125785683385505</v>
      </c>
      <c r="AB28" s="106">
        <f t="shared" si="13"/>
        <v>8.5815080945372699</v>
      </c>
      <c r="AC28" s="106">
        <f t="shared" si="14"/>
        <v>10.543387393412473</v>
      </c>
      <c r="AD28" s="319">
        <f t="shared" si="15"/>
        <v>9.2758055691453478</v>
      </c>
      <c r="AE28" s="233"/>
      <c r="AF28" s="368">
        <f t="shared" si="17"/>
        <v>115557</v>
      </c>
    </row>
    <row r="29" spans="1:32">
      <c r="A29" s="303" t="s">
        <v>42</v>
      </c>
      <c r="B29" s="193">
        <v>5014</v>
      </c>
      <c r="C29" s="193">
        <v>5849</v>
      </c>
      <c r="D29" s="193">
        <v>1211</v>
      </c>
      <c r="E29" s="193">
        <v>73</v>
      </c>
      <c r="F29" s="193">
        <v>3845</v>
      </c>
      <c r="G29" s="193">
        <v>5856</v>
      </c>
      <c r="H29" s="193">
        <v>6255</v>
      </c>
      <c r="I29" s="193">
        <v>2896</v>
      </c>
      <c r="J29" s="193">
        <v>4009</v>
      </c>
      <c r="K29" s="193">
        <v>5619</v>
      </c>
      <c r="L29" s="193">
        <v>5437</v>
      </c>
      <c r="M29" s="193">
        <v>3773</v>
      </c>
      <c r="N29" s="103">
        <f t="shared" si="1"/>
        <v>49837</v>
      </c>
      <c r="O29" s="77">
        <f t="shared" si="2"/>
        <v>3.6067873054287443</v>
      </c>
      <c r="Q29" s="303" t="s">
        <v>42</v>
      </c>
      <c r="R29" s="106">
        <f t="shared" si="3"/>
        <v>3.2168038545188584</v>
      </c>
      <c r="S29" s="106">
        <f t="shared" si="4"/>
        <v>3.5855938697318006</v>
      </c>
      <c r="T29" s="106">
        <f t="shared" si="5"/>
        <v>4.261833538623967</v>
      </c>
      <c r="U29" s="106">
        <f t="shared" si="6"/>
        <v>1.6996507566938299</v>
      </c>
      <c r="V29" s="106">
        <f t="shared" si="7"/>
        <v>3.8510847138478796</v>
      </c>
      <c r="W29" s="106">
        <f t="shared" si="8"/>
        <v>4.4132608843101639</v>
      </c>
      <c r="X29" s="106">
        <f t="shared" si="9"/>
        <v>4.5734047920215843</v>
      </c>
      <c r="Y29" s="106">
        <f t="shared" si="10"/>
        <v>3.254920031919796</v>
      </c>
      <c r="Z29" s="106">
        <f t="shared" si="11"/>
        <v>2.5640041699444218</v>
      </c>
      <c r="AA29" s="106">
        <f t="shared" si="12"/>
        <v>3.5747003588060156</v>
      </c>
      <c r="AB29" s="106">
        <f t="shared" si="13"/>
        <v>3.9224598158889559</v>
      </c>
      <c r="AC29" s="106">
        <f t="shared" si="14"/>
        <v>3.1541548236080921</v>
      </c>
      <c r="AD29" s="319">
        <f t="shared" si="15"/>
        <v>3.6067873054287443</v>
      </c>
      <c r="AE29" s="233"/>
      <c r="AF29" s="368">
        <f t="shared" si="17"/>
        <v>46064</v>
      </c>
    </row>
    <row r="30" spans="1:32">
      <c r="A30" s="303" t="s">
        <v>58</v>
      </c>
      <c r="B30" s="193">
        <v>2631</v>
      </c>
      <c r="C30" s="193">
        <v>2813</v>
      </c>
      <c r="D30" s="193">
        <v>724</v>
      </c>
      <c r="E30" s="193">
        <v>45</v>
      </c>
      <c r="F30" s="193">
        <v>1911</v>
      </c>
      <c r="G30" s="193">
        <v>2560</v>
      </c>
      <c r="H30" s="193">
        <v>2623</v>
      </c>
      <c r="I30" s="193">
        <v>1648</v>
      </c>
      <c r="J30" s="193">
        <v>2940</v>
      </c>
      <c r="K30" s="193">
        <v>2738</v>
      </c>
      <c r="L30" s="193">
        <v>2284</v>
      </c>
      <c r="M30" s="193">
        <v>1744</v>
      </c>
      <c r="N30" s="103">
        <f>SUM(B30:M30)</f>
        <v>24661</v>
      </c>
      <c r="O30" s="77">
        <f t="shared" si="2"/>
        <v>1.7847579456865035</v>
      </c>
      <c r="Q30" s="303" t="s">
        <v>58</v>
      </c>
      <c r="R30" s="106">
        <f t="shared" si="3"/>
        <v>1.6879559116950775</v>
      </c>
      <c r="S30" s="106">
        <f t="shared" si="4"/>
        <v>1.7244444444444444</v>
      </c>
      <c r="T30" s="106">
        <f t="shared" si="5"/>
        <v>2.5479500263945098</v>
      </c>
      <c r="U30" s="106">
        <f t="shared" si="6"/>
        <v>1.0477299185098952</v>
      </c>
      <c r="V30" s="106">
        <f t="shared" si="7"/>
        <v>1.9140241581699085</v>
      </c>
      <c r="W30" s="106">
        <f t="shared" si="8"/>
        <v>1.9292943756547165</v>
      </c>
      <c r="X30" s="106">
        <f t="shared" si="9"/>
        <v>1.9178322573097706</v>
      </c>
      <c r="Y30" s="106">
        <f t="shared" si="10"/>
        <v>1.852247310981983</v>
      </c>
      <c r="Z30" s="106">
        <f t="shared" si="11"/>
        <v>1.8803123620944378</v>
      </c>
      <c r="AA30" s="106">
        <f t="shared" si="12"/>
        <v>1.7418632465582613</v>
      </c>
      <c r="AB30" s="106">
        <f t="shared" si="13"/>
        <v>1.6477649842726458</v>
      </c>
      <c r="AC30" s="106">
        <f t="shared" si="14"/>
        <v>1.4579501755559272</v>
      </c>
      <c r="AD30" s="319">
        <f t="shared" si="15"/>
        <v>1.7847579456865035</v>
      </c>
      <c r="AE30" s="233"/>
      <c r="AF30" s="368">
        <f t="shared" si="17"/>
        <v>22917</v>
      </c>
    </row>
    <row r="31" spans="1:32">
      <c r="A31" s="303" t="s">
        <v>57</v>
      </c>
      <c r="B31" s="193">
        <v>2115</v>
      </c>
      <c r="C31" s="193">
        <v>2886</v>
      </c>
      <c r="D31" s="193">
        <v>284</v>
      </c>
      <c r="E31" s="193">
        <v>36</v>
      </c>
      <c r="F31" s="193">
        <v>1602</v>
      </c>
      <c r="G31" s="193">
        <v>2264</v>
      </c>
      <c r="H31" s="193">
        <v>2511</v>
      </c>
      <c r="I31" s="193">
        <v>1573</v>
      </c>
      <c r="J31" s="193">
        <v>1972</v>
      </c>
      <c r="K31" s="193">
        <v>2344</v>
      </c>
      <c r="L31" s="193">
        <v>2144</v>
      </c>
      <c r="M31" s="193">
        <v>2409</v>
      </c>
      <c r="N31" s="103">
        <f>SUM(B31:M31)</f>
        <v>22140</v>
      </c>
      <c r="O31" s="77">
        <f t="shared" si="2"/>
        <v>1.6023089460078335</v>
      </c>
      <c r="Q31" s="303" t="s">
        <v>57</v>
      </c>
      <c r="R31" s="106">
        <f t="shared" si="3"/>
        <v>1.3569086861402844</v>
      </c>
      <c r="S31" s="106">
        <f t="shared" si="4"/>
        <v>1.7691954022988505</v>
      </c>
      <c r="T31" s="106">
        <f t="shared" si="5"/>
        <v>0.99947210980116141</v>
      </c>
      <c r="U31" s="106">
        <f t="shared" si="6"/>
        <v>0.83818393480791609</v>
      </c>
      <c r="V31" s="106">
        <f t="shared" si="7"/>
        <v>1.6045351655615874</v>
      </c>
      <c r="W31" s="106">
        <f t="shared" si="8"/>
        <v>1.7062197134696402</v>
      </c>
      <c r="X31" s="106">
        <f t="shared" si="9"/>
        <v>1.8359423553583047</v>
      </c>
      <c r="Y31" s="106">
        <f t="shared" si="10"/>
        <v>1.7679520753487012</v>
      </c>
      <c r="Z31" s="106">
        <f t="shared" si="11"/>
        <v>1.2612163190647043</v>
      </c>
      <c r="AA31" s="106">
        <f t="shared" si="12"/>
        <v>1.4912079802529454</v>
      </c>
      <c r="AB31" s="106">
        <f t="shared" si="13"/>
        <v>1.5467636279687185</v>
      </c>
      <c r="AC31" s="106">
        <f t="shared" si="14"/>
        <v>2.0138772780471492</v>
      </c>
      <c r="AD31" s="319">
        <f t="shared" si="15"/>
        <v>1.6023089460078335</v>
      </c>
      <c r="AE31" s="233"/>
      <c r="AF31" s="368">
        <f t="shared" si="17"/>
        <v>19731</v>
      </c>
    </row>
    <row r="32" spans="1:32">
      <c r="A32" s="303" t="s">
        <v>108</v>
      </c>
      <c r="B32" s="194">
        <v>626</v>
      </c>
      <c r="C32" s="194">
        <v>636</v>
      </c>
      <c r="D32" s="194">
        <v>216</v>
      </c>
      <c r="E32" s="194">
        <v>10</v>
      </c>
      <c r="F32" s="194">
        <v>549</v>
      </c>
      <c r="G32" s="194">
        <v>693</v>
      </c>
      <c r="H32" s="194">
        <v>848</v>
      </c>
      <c r="I32" s="194">
        <v>274</v>
      </c>
      <c r="J32" s="194">
        <v>285</v>
      </c>
      <c r="K32" s="194">
        <v>632</v>
      </c>
      <c r="L32" s="194">
        <v>498</v>
      </c>
      <c r="M32" s="194">
        <v>422</v>
      </c>
      <c r="N32" s="103">
        <f t="shared" si="1"/>
        <v>5689</v>
      </c>
      <c r="O32" s="77">
        <f t="shared" si="2"/>
        <v>0.41172247487979063</v>
      </c>
      <c r="Q32" s="303" t="s">
        <v>108</v>
      </c>
      <c r="R32" s="318">
        <f t="shared" si="3"/>
        <v>0.40161930852189981</v>
      </c>
      <c r="S32" s="318">
        <f t="shared" si="4"/>
        <v>0.38988505747126434</v>
      </c>
      <c r="T32" s="318">
        <f t="shared" si="5"/>
        <v>0.76016188632764381</v>
      </c>
      <c r="U32" s="318">
        <f t="shared" si="6"/>
        <v>0.23282887077997672</v>
      </c>
      <c r="V32" s="318">
        <f t="shared" si="7"/>
        <v>0.54986879269245414</v>
      </c>
      <c r="W32" s="318">
        <f t="shared" si="8"/>
        <v>0.52226601653465576</v>
      </c>
      <c r="X32" s="318">
        <f t="shared" si="9"/>
        <v>0.62002354334681109</v>
      </c>
      <c r="Y32" s="318">
        <f t="shared" si="10"/>
        <v>0.30795859418025695</v>
      </c>
      <c r="Z32" s="318">
        <f t="shared" si="11"/>
        <v>0.18227517795813428</v>
      </c>
      <c r="AA32" s="318">
        <f t="shared" si="12"/>
        <v>0.40206631549482147</v>
      </c>
      <c r="AB32" s="318">
        <f t="shared" si="13"/>
        <v>0.35927625313825645</v>
      </c>
      <c r="AC32" s="318">
        <f t="shared" si="14"/>
        <v>0.35278381541548237</v>
      </c>
      <c r="AD32" s="319">
        <f t="shared" si="15"/>
        <v>0.41172247487979063</v>
      </c>
      <c r="AE32" s="233"/>
      <c r="AF32" s="368">
        <f t="shared" si="17"/>
        <v>5267</v>
      </c>
    </row>
    <row r="33" spans="1:44" s="114" customFormat="1">
      <c r="A33" s="304" t="s">
        <v>173</v>
      </c>
      <c r="B33" s="306">
        <v>32</v>
      </c>
      <c r="C33" s="306">
        <v>30</v>
      </c>
      <c r="D33" s="306">
        <v>22</v>
      </c>
      <c r="E33" s="306">
        <v>6</v>
      </c>
      <c r="F33" s="306">
        <v>16</v>
      </c>
      <c r="G33" s="306">
        <v>39</v>
      </c>
      <c r="H33" s="306">
        <v>48</v>
      </c>
      <c r="I33" s="306">
        <v>7</v>
      </c>
      <c r="J33" s="306">
        <v>20</v>
      </c>
      <c r="K33" s="306">
        <v>24</v>
      </c>
      <c r="L33" s="306">
        <v>17</v>
      </c>
      <c r="M33" s="306">
        <v>9</v>
      </c>
      <c r="N33" s="306">
        <f t="shared" si="1"/>
        <v>270</v>
      </c>
      <c r="O33" s="302">
        <f t="shared" si="2"/>
        <v>1.9540353000095531E-2</v>
      </c>
      <c r="P33" s="351"/>
      <c r="Q33" s="304" t="s">
        <v>173</v>
      </c>
      <c r="R33" s="322">
        <f t="shared" si="3"/>
        <v>2.0530060499522034E-2</v>
      </c>
      <c r="S33" s="322">
        <f t="shared" si="4"/>
        <v>1.8390804597701149E-2</v>
      </c>
      <c r="T33" s="322">
        <f t="shared" si="5"/>
        <v>7.7423895829667438E-2</v>
      </c>
      <c r="U33" s="322">
        <f t="shared" si="6"/>
        <v>0.13969732246798602</v>
      </c>
      <c r="V33" s="322">
        <f t="shared" si="7"/>
        <v>1.6025320005608863E-2</v>
      </c>
      <c r="W33" s="322">
        <f t="shared" si="8"/>
        <v>2.9391594004114823E-2</v>
      </c>
      <c r="X33" s="322">
        <f t="shared" si="9"/>
        <v>3.5095672264913828E-2</v>
      </c>
      <c r="Y33" s="322">
        <f t="shared" si="10"/>
        <v>7.8675553257729867E-3</v>
      </c>
      <c r="Z33" s="322">
        <f t="shared" si="11"/>
        <v>1.2791240558465564E-2</v>
      </c>
      <c r="AA33" s="322">
        <f t="shared" si="12"/>
        <v>1.5268341094740057E-2</v>
      </c>
      <c r="AB33" s="322">
        <f t="shared" si="13"/>
        <v>1.2264450408334054E-2</v>
      </c>
      <c r="AC33" s="322">
        <f t="shared" si="14"/>
        <v>7.5238254472496241E-3</v>
      </c>
      <c r="AD33" s="322">
        <f t="shared" si="15"/>
        <v>1.9540353000095531E-2</v>
      </c>
      <c r="AE33" s="233"/>
      <c r="AF33" s="368">
        <f t="shared" si="17"/>
        <v>261</v>
      </c>
    </row>
    <row r="34" spans="1:44">
      <c r="A34" s="312" t="s">
        <v>125</v>
      </c>
      <c r="B34" s="104">
        <f>SUM(B35:B36)</f>
        <v>13086</v>
      </c>
      <c r="C34" s="104">
        <f t="shared" ref="C34:M34" si="21">SUM(C35:C36)</f>
        <v>14164</v>
      </c>
      <c r="D34" s="104">
        <f t="shared" si="21"/>
        <v>2923</v>
      </c>
      <c r="E34" s="104">
        <f t="shared" si="21"/>
        <v>524</v>
      </c>
      <c r="F34" s="104">
        <f t="shared" si="21"/>
        <v>10770</v>
      </c>
      <c r="G34" s="104">
        <f t="shared" si="21"/>
        <v>16029</v>
      </c>
      <c r="H34" s="104">
        <f t="shared" si="21"/>
        <v>12474</v>
      </c>
      <c r="I34" s="104">
        <f t="shared" si="21"/>
        <v>8866</v>
      </c>
      <c r="J34" s="104">
        <f t="shared" si="21"/>
        <v>18052</v>
      </c>
      <c r="K34" s="104">
        <f t="shared" si="21"/>
        <v>14700</v>
      </c>
      <c r="L34" s="104">
        <f t="shared" si="21"/>
        <v>15500</v>
      </c>
      <c r="M34" s="104">
        <f t="shared" si="21"/>
        <v>12222</v>
      </c>
      <c r="N34" s="104">
        <f>SUM(B34:M34)</f>
        <v>139310</v>
      </c>
      <c r="O34" s="313">
        <f t="shared" si="2"/>
        <v>10.082098431271511</v>
      </c>
      <c r="Q34" s="312" t="s">
        <v>125</v>
      </c>
      <c r="R34" s="317">
        <f t="shared" si="3"/>
        <v>8.3955116155232918</v>
      </c>
      <c r="S34" s="317">
        <f t="shared" si="4"/>
        <v>8.6829118773946359</v>
      </c>
      <c r="T34" s="317">
        <f t="shared" si="5"/>
        <v>10.286820341368994</v>
      </c>
      <c r="U34" s="317">
        <f t="shared" si="6"/>
        <v>12.20023282887078</v>
      </c>
      <c r="V34" s="317">
        <f t="shared" si="7"/>
        <v>10.787043528775465</v>
      </c>
      <c r="W34" s="317">
        <f t="shared" si="8"/>
        <v>12.079945135691192</v>
      </c>
      <c r="X34" s="317">
        <f t="shared" si="9"/>
        <v>9.1204878298444836</v>
      </c>
      <c r="Y34" s="317">
        <f t="shared" si="10"/>
        <v>9.9648207883290443</v>
      </c>
      <c r="Z34" s="317">
        <f t="shared" si="11"/>
        <v>11.545373728071016</v>
      </c>
      <c r="AA34" s="317">
        <f t="shared" si="12"/>
        <v>9.3518589205282847</v>
      </c>
      <c r="AB34" s="317">
        <f t="shared" si="13"/>
        <v>11.182293019363403</v>
      </c>
      <c r="AC34" s="317">
        <f t="shared" si="14"/>
        <v>10.217354957364989</v>
      </c>
      <c r="AD34" s="317">
        <f t="shared" si="15"/>
        <v>10.082098431271511</v>
      </c>
      <c r="AE34" s="233"/>
      <c r="AF34" s="368">
        <f t="shared" si="17"/>
        <v>127088</v>
      </c>
    </row>
    <row r="35" spans="1:44">
      <c r="A35" s="303" t="s">
        <v>56</v>
      </c>
      <c r="B35" s="194">
        <v>7433</v>
      </c>
      <c r="C35" s="194">
        <v>9884</v>
      </c>
      <c r="D35" s="194">
        <v>1705</v>
      </c>
      <c r="E35" s="194">
        <v>453</v>
      </c>
      <c r="F35" s="194">
        <v>6232</v>
      </c>
      <c r="G35" s="194">
        <v>9630</v>
      </c>
      <c r="H35" s="194">
        <v>7334</v>
      </c>
      <c r="I35" s="194">
        <v>5104</v>
      </c>
      <c r="J35" s="194">
        <v>11020</v>
      </c>
      <c r="K35" s="194">
        <v>9137</v>
      </c>
      <c r="L35" s="194">
        <v>9311</v>
      </c>
      <c r="M35" s="194">
        <v>8656</v>
      </c>
      <c r="N35" s="103">
        <f>SUM(B35:M35)</f>
        <v>85899</v>
      </c>
      <c r="O35" s="77">
        <f t="shared" si="2"/>
        <v>6.2166547494637259</v>
      </c>
      <c r="Q35" s="303" t="s">
        <v>56</v>
      </c>
      <c r="R35" s="318">
        <f t="shared" si="3"/>
        <v>4.7687481154046019</v>
      </c>
      <c r="S35" s="318">
        <f t="shared" si="4"/>
        <v>6.0591570881226051</v>
      </c>
      <c r="T35" s="318">
        <f t="shared" si="5"/>
        <v>6.000351926799226</v>
      </c>
      <c r="U35" s="318">
        <f t="shared" si="6"/>
        <v>10.547147846332946</v>
      </c>
      <c r="V35" s="318">
        <f t="shared" si="7"/>
        <v>6.2418621421846519</v>
      </c>
      <c r="W35" s="318">
        <f t="shared" si="8"/>
        <v>7.257462827169892</v>
      </c>
      <c r="X35" s="318">
        <f t="shared" si="9"/>
        <v>5.3623262581432929</v>
      </c>
      <c r="Y35" s="318">
        <f t="shared" si="10"/>
        <v>5.7365717689636186</v>
      </c>
      <c r="Z35" s="318">
        <f t="shared" si="11"/>
        <v>7.0479735477145251</v>
      </c>
      <c r="AA35" s="318">
        <f t="shared" si="12"/>
        <v>5.8127846909433289</v>
      </c>
      <c r="AB35" s="318">
        <f t="shared" si="13"/>
        <v>6.7173116324704933</v>
      </c>
      <c r="AC35" s="318">
        <f t="shared" si="14"/>
        <v>7.2362481190436378</v>
      </c>
      <c r="AD35" s="319">
        <f t="shared" si="15"/>
        <v>6.2166547494637259</v>
      </c>
      <c r="AE35" s="233"/>
      <c r="AF35" s="368">
        <f t="shared" si="17"/>
        <v>77243</v>
      </c>
    </row>
    <row r="36" spans="1:44">
      <c r="A36" s="303" t="s">
        <v>107</v>
      </c>
      <c r="B36" s="194">
        <v>5653</v>
      </c>
      <c r="C36" s="194">
        <v>4280</v>
      </c>
      <c r="D36" s="194">
        <v>1218</v>
      </c>
      <c r="E36" s="194">
        <v>71</v>
      </c>
      <c r="F36" s="194">
        <v>4538</v>
      </c>
      <c r="G36" s="194">
        <v>6399</v>
      </c>
      <c r="H36" s="194">
        <v>5140</v>
      </c>
      <c r="I36" s="194">
        <v>3762</v>
      </c>
      <c r="J36" s="194">
        <v>7032</v>
      </c>
      <c r="K36" s="194">
        <v>5563</v>
      </c>
      <c r="L36" s="194">
        <v>6189</v>
      </c>
      <c r="M36" s="194">
        <v>3566</v>
      </c>
      <c r="N36" s="103">
        <f t="shared" ref="N36:N63" si="22">SUM(B36:M36)</f>
        <v>53411</v>
      </c>
      <c r="O36" s="77">
        <f t="shared" si="2"/>
        <v>3.8654436818077862</v>
      </c>
      <c r="Q36" s="303" t="s">
        <v>107</v>
      </c>
      <c r="R36" s="318">
        <f t="shared" si="3"/>
        <v>3.6267635001186895</v>
      </c>
      <c r="S36" s="318">
        <f t="shared" si="4"/>
        <v>2.6237547892720308</v>
      </c>
      <c r="T36" s="318">
        <f t="shared" si="5"/>
        <v>4.2864684145697698</v>
      </c>
      <c r="U36" s="318">
        <f t="shared" si="6"/>
        <v>1.6530849825378346</v>
      </c>
      <c r="V36" s="318">
        <f t="shared" si="7"/>
        <v>4.5451813865908139</v>
      </c>
      <c r="W36" s="318">
        <f t="shared" si="8"/>
        <v>4.8224823085213009</v>
      </c>
      <c r="X36" s="318">
        <f t="shared" si="9"/>
        <v>3.7581615717011894</v>
      </c>
      <c r="Y36" s="318">
        <f t="shared" si="10"/>
        <v>4.2282490193654247</v>
      </c>
      <c r="Z36" s="318">
        <f t="shared" si="11"/>
        <v>4.4974001803564914</v>
      </c>
      <c r="AA36" s="318">
        <f t="shared" si="12"/>
        <v>3.5390742295849558</v>
      </c>
      <c r="AB36" s="318">
        <f t="shared" si="13"/>
        <v>4.4649813868929096</v>
      </c>
      <c r="AC36" s="318">
        <f t="shared" si="14"/>
        <v>2.981106838321351</v>
      </c>
      <c r="AD36" s="319">
        <f t="shared" si="15"/>
        <v>3.8654436818077862</v>
      </c>
      <c r="AE36" s="233"/>
      <c r="AF36" s="368">
        <f t="shared" si="17"/>
        <v>49845</v>
      </c>
    </row>
    <row r="37" spans="1:44">
      <c r="A37" s="312" t="s">
        <v>126</v>
      </c>
      <c r="B37" s="104">
        <f>SUM(B38:B39)</f>
        <v>7609</v>
      </c>
      <c r="C37" s="104">
        <f t="shared" ref="C37:M37" si="23">SUM(C38:C39)</f>
        <v>8101</v>
      </c>
      <c r="D37" s="104">
        <f t="shared" si="23"/>
        <v>1236</v>
      </c>
      <c r="E37" s="104">
        <f t="shared" si="23"/>
        <v>56</v>
      </c>
      <c r="F37" s="104">
        <f t="shared" si="23"/>
        <v>4671</v>
      </c>
      <c r="G37" s="104">
        <f t="shared" si="23"/>
        <v>7952</v>
      </c>
      <c r="H37" s="104">
        <f t="shared" si="23"/>
        <v>6570</v>
      </c>
      <c r="I37" s="104">
        <f t="shared" si="23"/>
        <v>4404</v>
      </c>
      <c r="J37" s="104">
        <f t="shared" si="23"/>
        <v>9374</v>
      </c>
      <c r="K37" s="104">
        <f t="shared" si="23"/>
        <v>8753</v>
      </c>
      <c r="L37" s="104">
        <f t="shared" si="23"/>
        <v>8082</v>
      </c>
      <c r="M37" s="104">
        <f t="shared" si="23"/>
        <v>8410</v>
      </c>
      <c r="N37" s="104">
        <f t="shared" ref="N37:N43" si="24">SUM(B37:M37)</f>
        <v>75218</v>
      </c>
      <c r="O37" s="313">
        <f t="shared" si="2"/>
        <v>5.4436528591155025</v>
      </c>
      <c r="Q37" s="312" t="s">
        <v>126</v>
      </c>
      <c r="R37" s="317">
        <f t="shared" si="3"/>
        <v>4.8816634481519738</v>
      </c>
      <c r="S37" s="317">
        <f t="shared" si="4"/>
        <v>4.9661302681992332</v>
      </c>
      <c r="T37" s="317">
        <f t="shared" si="5"/>
        <v>4.3498152384304065</v>
      </c>
      <c r="U37" s="317">
        <f t="shared" si="6"/>
        <v>1.3038416763678695</v>
      </c>
      <c r="V37" s="317">
        <f t="shared" si="7"/>
        <v>4.6783918591374372</v>
      </c>
      <c r="W37" s="317">
        <f t="shared" si="8"/>
        <v>5.9928706543774632</v>
      </c>
      <c r="X37" s="317">
        <f t="shared" si="9"/>
        <v>4.8037201412600812</v>
      </c>
      <c r="Y37" s="317">
        <f t="shared" si="10"/>
        <v>4.9498162363863196</v>
      </c>
      <c r="Z37" s="317">
        <f t="shared" si="11"/>
        <v>5.9952544497528093</v>
      </c>
      <c r="AA37" s="317">
        <f t="shared" si="12"/>
        <v>5.5684912334274879</v>
      </c>
      <c r="AB37" s="317">
        <f t="shared" si="13"/>
        <v>5.8306640117738722</v>
      </c>
      <c r="AC37" s="317">
        <f t="shared" si="14"/>
        <v>7.0305968901521476</v>
      </c>
      <c r="AD37" s="317">
        <f t="shared" si="15"/>
        <v>5.4436528591155025</v>
      </c>
      <c r="AE37" s="233"/>
      <c r="AF37" s="368">
        <f t="shared" si="17"/>
        <v>66808</v>
      </c>
    </row>
    <row r="38" spans="1:44" s="327" customFormat="1">
      <c r="A38" s="303" t="s">
        <v>167</v>
      </c>
      <c r="B38" s="194">
        <f t="shared" ref="B38:M38" si="25">B71</f>
        <v>7238</v>
      </c>
      <c r="C38" s="194">
        <f t="shared" si="25"/>
        <v>7544</v>
      </c>
      <c r="D38" s="194">
        <f t="shared" si="25"/>
        <v>1144</v>
      </c>
      <c r="E38" s="194">
        <f t="shared" si="25"/>
        <v>54</v>
      </c>
      <c r="F38" s="194">
        <f t="shared" si="25"/>
        <v>4334</v>
      </c>
      <c r="G38" s="194">
        <f t="shared" si="25"/>
        <v>7557</v>
      </c>
      <c r="H38" s="194">
        <f t="shared" si="25"/>
        <v>6059</v>
      </c>
      <c r="I38" s="194">
        <f t="shared" si="25"/>
        <v>4167</v>
      </c>
      <c r="J38" s="194">
        <f t="shared" si="25"/>
        <v>8985</v>
      </c>
      <c r="K38" s="194">
        <f t="shared" si="25"/>
        <v>8312</v>
      </c>
      <c r="L38" s="194">
        <f t="shared" si="25"/>
        <v>7723</v>
      </c>
      <c r="M38" s="194">
        <f t="shared" si="25"/>
        <v>8057</v>
      </c>
      <c r="N38" s="103">
        <f t="shared" si="24"/>
        <v>71174</v>
      </c>
      <c r="O38" s="77">
        <f t="shared" si="2"/>
        <v>5.1509817941807379</v>
      </c>
      <c r="Q38" s="303" t="s">
        <v>167</v>
      </c>
      <c r="R38" s="318">
        <f t="shared" si="3"/>
        <v>4.6436430592356404</v>
      </c>
      <c r="S38" s="318">
        <f t="shared" si="4"/>
        <v>4.6246743295019153</v>
      </c>
      <c r="T38" s="318">
        <f t="shared" si="5"/>
        <v>4.026042583142706</v>
      </c>
      <c r="U38" s="318">
        <f t="shared" si="6"/>
        <v>1.2572759022118742</v>
      </c>
      <c r="V38" s="318">
        <f t="shared" si="7"/>
        <v>4.3408585565193007</v>
      </c>
      <c r="W38" s="318">
        <f t="shared" si="8"/>
        <v>5.6951865612588648</v>
      </c>
      <c r="X38" s="318">
        <f t="shared" si="9"/>
        <v>4.4300974636065193</v>
      </c>
      <c r="Y38" s="318">
        <f t="shared" si="10"/>
        <v>4.6834432917851485</v>
      </c>
      <c r="Z38" s="318">
        <f t="shared" si="11"/>
        <v>5.7464648208906537</v>
      </c>
      <c r="AA38" s="318">
        <f t="shared" si="12"/>
        <v>5.28793546581164</v>
      </c>
      <c r="AB38" s="318">
        <f t="shared" si="13"/>
        <v>5.5716676766802298</v>
      </c>
      <c r="AC38" s="318">
        <f t="shared" si="14"/>
        <v>6.7354957364989128</v>
      </c>
      <c r="AD38" s="319">
        <f t="shared" si="15"/>
        <v>5.1509817941807379</v>
      </c>
      <c r="AE38" s="328"/>
      <c r="AF38" s="368">
        <f t="shared" si="17"/>
        <v>63117</v>
      </c>
    </row>
    <row r="39" spans="1:44">
      <c r="A39" s="303" t="s">
        <v>119</v>
      </c>
      <c r="B39" s="194">
        <f t="shared" ref="B39:M39" si="26">B73</f>
        <v>371</v>
      </c>
      <c r="C39" s="194">
        <f t="shared" si="26"/>
        <v>557</v>
      </c>
      <c r="D39" s="194">
        <f t="shared" si="26"/>
        <v>92</v>
      </c>
      <c r="E39" s="194">
        <f t="shared" si="26"/>
        <v>2</v>
      </c>
      <c r="F39" s="194">
        <f t="shared" si="26"/>
        <v>337</v>
      </c>
      <c r="G39" s="194">
        <f t="shared" si="26"/>
        <v>395</v>
      </c>
      <c r="H39" s="194">
        <f t="shared" si="26"/>
        <v>511</v>
      </c>
      <c r="I39" s="194">
        <f t="shared" si="26"/>
        <v>237</v>
      </c>
      <c r="J39" s="194">
        <f t="shared" si="26"/>
        <v>389</v>
      </c>
      <c r="K39" s="194">
        <f t="shared" si="26"/>
        <v>441</v>
      </c>
      <c r="L39" s="194">
        <f t="shared" si="26"/>
        <v>359</v>
      </c>
      <c r="M39" s="194">
        <f t="shared" si="26"/>
        <v>353</v>
      </c>
      <c r="N39" s="103">
        <f t="shared" si="24"/>
        <v>4044</v>
      </c>
      <c r="O39" s="77">
        <f t="shared" si="2"/>
        <v>0.29267106493476414</v>
      </c>
      <c r="Q39" s="303" t="s">
        <v>119</v>
      </c>
      <c r="R39" s="318">
        <f t="shared" si="3"/>
        <v>0.23802038891633359</v>
      </c>
      <c r="S39" s="318">
        <f t="shared" si="4"/>
        <v>0.34145593869731805</v>
      </c>
      <c r="T39" s="318">
        <f t="shared" si="5"/>
        <v>0.32377265528770016</v>
      </c>
      <c r="U39" s="318">
        <f t="shared" si="6"/>
        <v>4.6565774155995346E-2</v>
      </c>
      <c r="V39" s="318">
        <f t="shared" si="7"/>
        <v>0.33753330261813663</v>
      </c>
      <c r="W39" s="318">
        <f t="shared" si="8"/>
        <v>0.29768409311859889</v>
      </c>
      <c r="X39" s="318">
        <f t="shared" si="9"/>
        <v>0.37362267765356183</v>
      </c>
      <c r="Y39" s="318">
        <f t="shared" si="10"/>
        <v>0.26637294460117117</v>
      </c>
      <c r="Z39" s="318">
        <f t="shared" si="11"/>
        <v>0.24878962886215519</v>
      </c>
      <c r="AA39" s="318">
        <f t="shared" si="12"/>
        <v>0.28055576761584855</v>
      </c>
      <c r="AB39" s="318">
        <f t="shared" si="13"/>
        <v>0.25899633509364267</v>
      </c>
      <c r="AC39" s="318">
        <f t="shared" si="14"/>
        <v>0.29510115365323525</v>
      </c>
      <c r="AD39" s="319">
        <f t="shared" si="15"/>
        <v>0.29267106493476414</v>
      </c>
      <c r="AE39" s="233"/>
      <c r="AF39" s="368">
        <f t="shared" si="17"/>
        <v>3691</v>
      </c>
    </row>
    <row r="40" spans="1:44">
      <c r="A40" s="312" t="s">
        <v>45</v>
      </c>
      <c r="B40" s="104">
        <v>9120</v>
      </c>
      <c r="C40" s="104">
        <v>10794</v>
      </c>
      <c r="D40" s="104">
        <v>1765</v>
      </c>
      <c r="E40" s="104">
        <v>223</v>
      </c>
      <c r="F40" s="104">
        <v>6878</v>
      </c>
      <c r="G40" s="104">
        <v>8876</v>
      </c>
      <c r="H40" s="104">
        <v>9281</v>
      </c>
      <c r="I40" s="104">
        <v>6585</v>
      </c>
      <c r="J40" s="104">
        <v>10666</v>
      </c>
      <c r="K40" s="104">
        <v>10297</v>
      </c>
      <c r="L40" s="104">
        <v>8322</v>
      </c>
      <c r="M40" s="104">
        <v>6766</v>
      </c>
      <c r="N40" s="104">
        <f t="shared" si="24"/>
        <v>89573</v>
      </c>
      <c r="O40" s="313">
        <f t="shared" si="2"/>
        <v>6.4825482936205807</v>
      </c>
      <c r="Q40" s="312" t="s">
        <v>45</v>
      </c>
      <c r="R40" s="317">
        <f t="shared" si="3"/>
        <v>5.8510672423637802</v>
      </c>
      <c r="S40" s="317">
        <f t="shared" si="4"/>
        <v>6.6170114942528739</v>
      </c>
      <c r="T40" s="317">
        <f t="shared" si="5"/>
        <v>6.2115080063346824</v>
      </c>
      <c r="U40" s="317">
        <f t="shared" si="6"/>
        <v>5.1920838183934812</v>
      </c>
      <c r="V40" s="317">
        <f t="shared" si="7"/>
        <v>6.8888844374111091</v>
      </c>
      <c r="W40" s="317">
        <f t="shared" si="8"/>
        <v>6.6892253430903379</v>
      </c>
      <c r="X40" s="317">
        <f t="shared" si="9"/>
        <v>6.7858944643888597</v>
      </c>
      <c r="Y40" s="317">
        <f t="shared" si="10"/>
        <v>7.4011216886021609</v>
      </c>
      <c r="Z40" s="317">
        <f t="shared" si="11"/>
        <v>6.8215685898296847</v>
      </c>
      <c r="AA40" s="317">
        <f t="shared" si="12"/>
        <v>6.5507545105224319</v>
      </c>
      <c r="AB40" s="317">
        <f t="shared" si="13"/>
        <v>6.0038091940091771</v>
      </c>
      <c r="AC40" s="317">
        <f t="shared" si="14"/>
        <v>5.656244775121217</v>
      </c>
      <c r="AD40" s="317">
        <f t="shared" si="15"/>
        <v>6.4825482936205807</v>
      </c>
      <c r="AE40" s="233"/>
      <c r="AF40" s="368">
        <f t="shared" si="17"/>
        <v>82807</v>
      </c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2" t="s">
        <v>166</v>
      </c>
      <c r="B41" s="104">
        <f>SUM(B42:B43)</f>
        <v>8149</v>
      </c>
      <c r="C41" s="104">
        <f t="shared" ref="C41:M41" si="27">SUM(C42:C43)</f>
        <v>8118</v>
      </c>
      <c r="D41" s="104">
        <f t="shared" si="27"/>
        <v>2415</v>
      </c>
      <c r="E41" s="104">
        <f t="shared" si="27"/>
        <v>60</v>
      </c>
      <c r="F41" s="104">
        <f t="shared" si="27"/>
        <v>4810</v>
      </c>
      <c r="G41" s="104">
        <f t="shared" si="27"/>
        <v>5986</v>
      </c>
      <c r="H41" s="104">
        <f t="shared" si="27"/>
        <v>7655</v>
      </c>
      <c r="I41" s="104">
        <f t="shared" si="27"/>
        <v>5723</v>
      </c>
      <c r="J41" s="104">
        <f t="shared" si="27"/>
        <v>8498</v>
      </c>
      <c r="K41" s="104">
        <f t="shared" si="27"/>
        <v>8340</v>
      </c>
      <c r="L41" s="104">
        <f t="shared" si="27"/>
        <v>5474</v>
      </c>
      <c r="M41" s="104">
        <f t="shared" si="27"/>
        <v>3619</v>
      </c>
      <c r="N41" s="104">
        <f t="shared" si="24"/>
        <v>68847</v>
      </c>
      <c r="O41" s="313">
        <f t="shared" si="2"/>
        <v>4.9825728999910259</v>
      </c>
      <c r="Q41" s="312" t="s">
        <v>166</v>
      </c>
      <c r="R41" s="317">
        <f t="shared" si="3"/>
        <v>5.2281082190814079</v>
      </c>
      <c r="S41" s="317">
        <f t="shared" si="4"/>
        <v>4.9765517241379307</v>
      </c>
      <c r="T41" s="317">
        <f t="shared" si="5"/>
        <v>8.4990322013021284</v>
      </c>
      <c r="U41" s="317">
        <f t="shared" si="6"/>
        <v>1.3969732246798603</v>
      </c>
      <c r="V41" s="317">
        <f t="shared" si="7"/>
        <v>4.8176118266861643</v>
      </c>
      <c r="W41" s="317">
        <f t="shared" si="8"/>
        <v>4.5112328643238806</v>
      </c>
      <c r="X41" s="317">
        <f t="shared" si="9"/>
        <v>5.5970285664149042</v>
      </c>
      <c r="Y41" s="317">
        <f t="shared" si="10"/>
        <v>6.4322884470569717</v>
      </c>
      <c r="Z41" s="317">
        <f t="shared" si="11"/>
        <v>5.4349981132920178</v>
      </c>
      <c r="AA41" s="317">
        <f t="shared" si="12"/>
        <v>5.3057485304221697</v>
      </c>
      <c r="AB41" s="317">
        <f t="shared" si="13"/>
        <v>3.9491530314835654</v>
      </c>
      <c r="AC41" s="317">
        <f t="shared" si="14"/>
        <v>3.0254138103995989</v>
      </c>
      <c r="AD41" s="317">
        <f t="shared" si="15"/>
        <v>4.9825728999910259</v>
      </c>
      <c r="AE41" s="233"/>
      <c r="AF41" s="368">
        <f t="shared" si="17"/>
        <v>65228</v>
      </c>
    </row>
    <row r="42" spans="1:44">
      <c r="A42" s="303" t="s">
        <v>47</v>
      </c>
      <c r="B42" s="194">
        <v>3689</v>
      </c>
      <c r="C42" s="194">
        <v>3562</v>
      </c>
      <c r="D42" s="194">
        <v>783</v>
      </c>
      <c r="E42" s="194">
        <v>37</v>
      </c>
      <c r="F42" s="194">
        <v>2359</v>
      </c>
      <c r="G42" s="194">
        <v>2992</v>
      </c>
      <c r="H42" s="194">
        <v>4301</v>
      </c>
      <c r="I42" s="194">
        <v>3166</v>
      </c>
      <c r="J42" s="194">
        <v>4065</v>
      </c>
      <c r="K42" s="194">
        <v>4069</v>
      </c>
      <c r="L42" s="194">
        <v>2666</v>
      </c>
      <c r="M42" s="194">
        <v>1700</v>
      </c>
      <c r="N42" s="103">
        <f t="shared" si="24"/>
        <v>33389</v>
      </c>
      <c r="O42" s="77">
        <f t="shared" si="2"/>
        <v>2.4164179493340359</v>
      </c>
      <c r="Q42" s="303" t="s">
        <v>47</v>
      </c>
      <c r="R42" s="318">
        <f t="shared" si="3"/>
        <v>2.3667310369605246</v>
      </c>
      <c r="S42" s="318">
        <f t="shared" si="4"/>
        <v>2.1836015325670499</v>
      </c>
      <c r="T42" s="318">
        <f t="shared" si="5"/>
        <v>2.7555868379377091</v>
      </c>
      <c r="U42" s="318">
        <f t="shared" si="6"/>
        <v>0.86146682188591384</v>
      </c>
      <c r="V42" s="318">
        <f t="shared" si="7"/>
        <v>2.3627331183269566</v>
      </c>
      <c r="W42" s="318">
        <f t="shared" si="8"/>
        <v>2.2548628015464498</v>
      </c>
      <c r="X42" s="318">
        <f t="shared" si="9"/>
        <v>3.1447184669040498</v>
      </c>
      <c r="Y42" s="318">
        <f t="shared" si="10"/>
        <v>3.5583828801996114</v>
      </c>
      <c r="Z42" s="318">
        <f t="shared" si="11"/>
        <v>2.5998196435081256</v>
      </c>
      <c r="AA42" s="318">
        <f t="shared" si="12"/>
        <v>2.5886199964373873</v>
      </c>
      <c r="AB42" s="318">
        <f t="shared" si="13"/>
        <v>1.9233543993305051</v>
      </c>
      <c r="AC42" s="318">
        <f t="shared" si="14"/>
        <v>1.421167028924929</v>
      </c>
      <c r="AD42" s="319">
        <f t="shared" si="15"/>
        <v>2.4164179493340359</v>
      </c>
      <c r="AE42" s="233"/>
      <c r="AF42" s="368">
        <f t="shared" si="17"/>
        <v>31689</v>
      </c>
    </row>
    <row r="43" spans="1:44">
      <c r="A43" s="304" t="s">
        <v>48</v>
      </c>
      <c r="B43" s="306">
        <v>4460</v>
      </c>
      <c r="C43" s="306">
        <v>4556</v>
      </c>
      <c r="D43" s="306">
        <v>1632</v>
      </c>
      <c r="E43" s="306">
        <v>23</v>
      </c>
      <c r="F43" s="306">
        <v>2451</v>
      </c>
      <c r="G43" s="306">
        <v>2994</v>
      </c>
      <c r="H43" s="306">
        <v>3354</v>
      </c>
      <c r="I43" s="306">
        <v>2557</v>
      </c>
      <c r="J43" s="306">
        <v>4433</v>
      </c>
      <c r="K43" s="306">
        <v>4271</v>
      </c>
      <c r="L43" s="306">
        <v>2808</v>
      </c>
      <c r="M43" s="306">
        <v>1919</v>
      </c>
      <c r="N43" s="305">
        <f t="shared" si="24"/>
        <v>35458</v>
      </c>
      <c r="O43" s="302">
        <f t="shared" si="2"/>
        <v>2.5661549506569901</v>
      </c>
      <c r="Q43" s="304" t="s">
        <v>48</v>
      </c>
      <c r="R43" s="322">
        <f t="shared" si="3"/>
        <v>2.8613771821208838</v>
      </c>
      <c r="S43" s="322">
        <f t="shared" si="4"/>
        <v>2.7929501915708812</v>
      </c>
      <c r="T43" s="322">
        <f t="shared" si="5"/>
        <v>5.7434453633644207</v>
      </c>
      <c r="U43" s="322">
        <f t="shared" si="6"/>
        <v>0.53550640279394646</v>
      </c>
      <c r="V43" s="322">
        <f t="shared" si="7"/>
        <v>2.4548787083592076</v>
      </c>
      <c r="W43" s="322">
        <f t="shared" si="8"/>
        <v>2.2563700627774304</v>
      </c>
      <c r="X43" s="322">
        <f t="shared" si="9"/>
        <v>2.452310099510854</v>
      </c>
      <c r="Y43" s="322">
        <f t="shared" si="10"/>
        <v>2.8739055668573612</v>
      </c>
      <c r="Z43" s="322">
        <f t="shared" si="11"/>
        <v>2.8351784697838922</v>
      </c>
      <c r="AA43" s="322">
        <f t="shared" si="12"/>
        <v>2.7171285339847828</v>
      </c>
      <c r="AB43" s="322">
        <f t="shared" si="13"/>
        <v>2.0257986321530601</v>
      </c>
      <c r="AC43" s="322">
        <f t="shared" si="14"/>
        <v>1.6042467814746699</v>
      </c>
      <c r="AD43" s="321">
        <f t="shared" si="15"/>
        <v>2.5661549506569901</v>
      </c>
      <c r="AE43" s="233"/>
      <c r="AF43" s="368">
        <f t="shared" si="17"/>
        <v>33539</v>
      </c>
    </row>
    <row r="44" spans="1:44">
      <c r="A44" s="312" t="s">
        <v>127</v>
      </c>
      <c r="B44" s="104">
        <f>SUM(B45:B46)</f>
        <v>6957</v>
      </c>
      <c r="C44" s="104">
        <f t="shared" ref="C44:M44" si="28">SUM(C45:C46)</f>
        <v>6939</v>
      </c>
      <c r="D44" s="104">
        <f t="shared" si="28"/>
        <v>1074</v>
      </c>
      <c r="E44" s="104">
        <f t="shared" si="28"/>
        <v>101</v>
      </c>
      <c r="F44" s="104">
        <f t="shared" si="28"/>
        <v>4980</v>
      </c>
      <c r="G44" s="104">
        <f t="shared" si="28"/>
        <v>6305</v>
      </c>
      <c r="H44" s="104">
        <f t="shared" si="28"/>
        <v>7084</v>
      </c>
      <c r="I44" s="104">
        <f t="shared" si="28"/>
        <v>3481</v>
      </c>
      <c r="J44" s="104">
        <f t="shared" si="28"/>
        <v>6835</v>
      </c>
      <c r="K44" s="104">
        <f t="shared" si="28"/>
        <v>7176</v>
      </c>
      <c r="L44" s="104">
        <f t="shared" si="28"/>
        <v>6949</v>
      </c>
      <c r="M44" s="104">
        <f t="shared" si="28"/>
        <v>4731</v>
      </c>
      <c r="N44" s="104">
        <f t="shared" ref="N44:N62" si="29">SUM(B44:M44)</f>
        <v>62612</v>
      </c>
      <c r="O44" s="313">
        <f t="shared" si="2"/>
        <v>4.5313354890443751</v>
      </c>
      <c r="Q44" s="312" t="s">
        <v>127</v>
      </c>
      <c r="R44" s="317">
        <f t="shared" si="3"/>
        <v>4.4633634654742123</v>
      </c>
      <c r="S44" s="317">
        <f t="shared" si="4"/>
        <v>4.2537931034482757</v>
      </c>
      <c r="T44" s="317">
        <f t="shared" si="5"/>
        <v>3.7796938236846738</v>
      </c>
      <c r="U44" s="317">
        <f t="shared" si="6"/>
        <v>2.3515715948777651</v>
      </c>
      <c r="V44" s="317">
        <f t="shared" si="7"/>
        <v>4.987880851745758</v>
      </c>
      <c r="W44" s="317">
        <f t="shared" si="8"/>
        <v>4.7516410306652297</v>
      </c>
      <c r="X44" s="317">
        <f t="shared" si="9"/>
        <v>5.1795362984302002</v>
      </c>
      <c r="Y44" s="317">
        <f t="shared" si="10"/>
        <v>3.9124228698593959</v>
      </c>
      <c r="Z44" s="317">
        <f t="shared" si="11"/>
        <v>4.3714064608556065</v>
      </c>
      <c r="AA44" s="317">
        <f t="shared" si="12"/>
        <v>4.5652339873272769</v>
      </c>
      <c r="AB44" s="317">
        <f t="shared" si="13"/>
        <v>5.0132744639713733</v>
      </c>
      <c r="AC44" s="317">
        <f t="shared" si="14"/>
        <v>3.9550242434375522</v>
      </c>
      <c r="AD44" s="317">
        <f t="shared" si="15"/>
        <v>4.5313354890443751</v>
      </c>
      <c r="AE44" s="233"/>
      <c r="AF44" s="368">
        <f t="shared" si="17"/>
        <v>57881</v>
      </c>
    </row>
    <row r="45" spans="1:44">
      <c r="A45" s="303" t="s">
        <v>43</v>
      </c>
      <c r="B45" s="194">
        <v>5358</v>
      </c>
      <c r="C45" s="194">
        <v>5142</v>
      </c>
      <c r="D45" s="194">
        <v>725</v>
      </c>
      <c r="E45" s="194">
        <v>93</v>
      </c>
      <c r="F45" s="194">
        <v>3812</v>
      </c>
      <c r="G45" s="194">
        <v>4637</v>
      </c>
      <c r="H45" s="194">
        <v>5163</v>
      </c>
      <c r="I45" s="194">
        <v>2545</v>
      </c>
      <c r="J45" s="194">
        <v>4827</v>
      </c>
      <c r="K45" s="194">
        <v>5293</v>
      </c>
      <c r="L45" s="194">
        <v>4893</v>
      </c>
      <c r="M45" s="194">
        <v>3534</v>
      </c>
      <c r="N45" s="103">
        <f t="shared" si="29"/>
        <v>46022</v>
      </c>
      <c r="O45" s="77">
        <f t="shared" si="2"/>
        <v>3.3306893547051719</v>
      </c>
      <c r="Q45" s="303" t="s">
        <v>43</v>
      </c>
      <c r="R45" s="318">
        <f t="shared" si="3"/>
        <v>3.4375020048887208</v>
      </c>
      <c r="S45" s="318">
        <f t="shared" si="4"/>
        <v>3.1521839080459766</v>
      </c>
      <c r="T45" s="318">
        <f t="shared" si="5"/>
        <v>2.5514692943867678</v>
      </c>
      <c r="U45" s="318">
        <f t="shared" si="6"/>
        <v>2.1653084982537836</v>
      </c>
      <c r="V45" s="318">
        <f t="shared" si="7"/>
        <v>3.8180324913363117</v>
      </c>
      <c r="W45" s="318">
        <f t="shared" si="8"/>
        <v>3.4945851640277033</v>
      </c>
      <c r="X45" s="318">
        <f t="shared" si="9"/>
        <v>3.774978247994794</v>
      </c>
      <c r="Y45" s="318">
        <f t="shared" si="10"/>
        <v>2.8604183291560359</v>
      </c>
      <c r="Z45" s="318">
        <f t="shared" si="11"/>
        <v>3.0871659087856633</v>
      </c>
      <c r="AA45" s="318">
        <f t="shared" si="12"/>
        <v>3.3673053922691301</v>
      </c>
      <c r="AB45" s="318">
        <f t="shared" si="13"/>
        <v>3.5299974028222665</v>
      </c>
      <c r="AC45" s="318">
        <f t="shared" si="14"/>
        <v>2.9543554589533523</v>
      </c>
      <c r="AD45" s="319">
        <f t="shared" si="15"/>
        <v>3.3306893547051719</v>
      </c>
      <c r="AE45" s="233"/>
      <c r="AF45" s="368">
        <f t="shared" si="17"/>
        <v>42488</v>
      </c>
    </row>
    <row r="46" spans="1:44">
      <c r="A46" s="304" t="s">
        <v>95</v>
      </c>
      <c r="B46" s="306">
        <v>1599</v>
      </c>
      <c r="C46" s="306">
        <v>1797</v>
      </c>
      <c r="D46" s="306">
        <v>349</v>
      </c>
      <c r="E46" s="306">
        <v>8</v>
      </c>
      <c r="F46" s="306">
        <v>1168</v>
      </c>
      <c r="G46" s="306">
        <v>1668</v>
      </c>
      <c r="H46" s="306">
        <v>1921</v>
      </c>
      <c r="I46" s="306">
        <v>936</v>
      </c>
      <c r="J46" s="306">
        <v>2008</v>
      </c>
      <c r="K46" s="306">
        <v>1883</v>
      </c>
      <c r="L46" s="306">
        <v>2056</v>
      </c>
      <c r="M46" s="306">
        <v>1197</v>
      </c>
      <c r="N46" s="305">
        <f t="shared" si="29"/>
        <v>16590</v>
      </c>
      <c r="O46" s="302">
        <f t="shared" si="2"/>
        <v>1.2006461343392032</v>
      </c>
      <c r="Q46" s="304" t="s">
        <v>95</v>
      </c>
      <c r="R46" s="322">
        <f t="shared" si="3"/>
        <v>1.0258614605854917</v>
      </c>
      <c r="S46" s="322">
        <f t="shared" si="4"/>
        <v>1.1016091954022988</v>
      </c>
      <c r="T46" s="322">
        <f t="shared" si="5"/>
        <v>1.2282245292979059</v>
      </c>
      <c r="U46" s="322">
        <f t="shared" si="6"/>
        <v>0.18626309662398138</v>
      </c>
      <c r="V46" s="322">
        <f t="shared" si="7"/>
        <v>1.169848360409447</v>
      </c>
      <c r="W46" s="322">
        <f t="shared" si="8"/>
        <v>1.2570558666375262</v>
      </c>
      <c r="X46" s="322">
        <f t="shared" si="9"/>
        <v>1.4045580504354056</v>
      </c>
      <c r="Y46" s="322">
        <f t="shared" si="10"/>
        <v>1.0520045407033596</v>
      </c>
      <c r="Z46" s="322">
        <f t="shared" si="11"/>
        <v>1.2842405520699425</v>
      </c>
      <c r="AA46" s="322">
        <f t="shared" si="12"/>
        <v>1.1979285950581469</v>
      </c>
      <c r="AB46" s="322">
        <f t="shared" si="13"/>
        <v>1.4832770611491068</v>
      </c>
      <c r="AC46" s="322">
        <f t="shared" si="14"/>
        <v>1.0006687844841999</v>
      </c>
      <c r="AD46" s="321">
        <f t="shared" si="15"/>
        <v>1.2006461343392032</v>
      </c>
      <c r="AE46" s="233"/>
      <c r="AF46" s="368">
        <f t="shared" si="17"/>
        <v>15393</v>
      </c>
    </row>
    <row r="47" spans="1:44">
      <c r="A47" s="312" t="s">
        <v>169</v>
      </c>
      <c r="B47" s="104">
        <f>SUM(B48:B49)</f>
        <v>4474</v>
      </c>
      <c r="C47" s="104">
        <f t="shared" ref="C47:M47" si="30">SUM(C48:C49)</f>
        <v>5129</v>
      </c>
      <c r="D47" s="104">
        <f t="shared" si="30"/>
        <v>1770</v>
      </c>
      <c r="E47" s="104">
        <f t="shared" si="30"/>
        <v>53</v>
      </c>
      <c r="F47" s="104">
        <f t="shared" si="30"/>
        <v>3930</v>
      </c>
      <c r="G47" s="104">
        <f t="shared" si="30"/>
        <v>5329</v>
      </c>
      <c r="H47" s="104">
        <f t="shared" si="30"/>
        <v>5831</v>
      </c>
      <c r="I47" s="104">
        <f t="shared" si="30"/>
        <v>2772</v>
      </c>
      <c r="J47" s="104">
        <f t="shared" si="30"/>
        <v>6133</v>
      </c>
      <c r="K47" s="104">
        <f t="shared" si="30"/>
        <v>6415</v>
      </c>
      <c r="L47" s="104">
        <f t="shared" si="30"/>
        <v>4985</v>
      </c>
      <c r="M47" s="104">
        <f t="shared" si="30"/>
        <v>3680</v>
      </c>
      <c r="N47" s="104">
        <f t="shared" si="29"/>
        <v>50501</v>
      </c>
      <c r="O47" s="313">
        <f t="shared" si="2"/>
        <v>3.6548420994734236</v>
      </c>
      <c r="Q47" s="312" t="s">
        <v>169</v>
      </c>
      <c r="R47" s="317">
        <f t="shared" si="3"/>
        <v>2.8703590835894244</v>
      </c>
      <c r="S47" s="317">
        <f t="shared" si="4"/>
        <v>3.144214559386973</v>
      </c>
      <c r="T47" s="317">
        <f t="shared" si="5"/>
        <v>6.2291043462959701</v>
      </c>
      <c r="U47" s="317">
        <f t="shared" si="6"/>
        <v>1.2339930151338767</v>
      </c>
      <c r="V47" s="317">
        <f t="shared" si="7"/>
        <v>3.936219226377677</v>
      </c>
      <c r="W47" s="317">
        <f t="shared" si="8"/>
        <v>4.0160975499468687</v>
      </c>
      <c r="X47" s="317">
        <f t="shared" si="9"/>
        <v>4.263393020348178</v>
      </c>
      <c r="Y47" s="317">
        <f t="shared" si="10"/>
        <v>3.1155519090061032</v>
      </c>
      <c r="Z47" s="317">
        <f t="shared" si="11"/>
        <v>3.922433917253465</v>
      </c>
      <c r="AA47" s="317">
        <f t="shared" si="12"/>
        <v>4.0811003384482278</v>
      </c>
      <c r="AB47" s="317">
        <f t="shared" si="13"/>
        <v>3.5963697226791331</v>
      </c>
      <c r="AC47" s="317">
        <f t="shared" si="14"/>
        <v>3.0764086273198465</v>
      </c>
      <c r="AD47" s="317">
        <f t="shared" si="15"/>
        <v>3.6548420994734236</v>
      </c>
      <c r="AE47" s="233"/>
      <c r="AF47" s="368">
        <f t="shared" si="17"/>
        <v>46821</v>
      </c>
    </row>
    <row r="48" spans="1:44">
      <c r="A48" s="303" t="s">
        <v>51</v>
      </c>
      <c r="B48" s="194">
        <v>4172</v>
      </c>
      <c r="C48" s="194">
        <v>4797</v>
      </c>
      <c r="D48" s="194">
        <v>1605</v>
      </c>
      <c r="E48" s="194">
        <v>52</v>
      </c>
      <c r="F48" s="194">
        <v>3568</v>
      </c>
      <c r="G48" s="194">
        <v>5012</v>
      </c>
      <c r="H48" s="194">
        <v>5411</v>
      </c>
      <c r="I48" s="194">
        <v>2588</v>
      </c>
      <c r="J48" s="194">
        <v>5579</v>
      </c>
      <c r="K48" s="194">
        <v>5733</v>
      </c>
      <c r="L48" s="194">
        <v>4257</v>
      </c>
      <c r="M48" s="194">
        <v>3153</v>
      </c>
      <c r="N48" s="103">
        <f t="shared" si="29"/>
        <v>45927</v>
      </c>
      <c r="O48" s="77">
        <f t="shared" si="2"/>
        <v>3.3238140453162499</v>
      </c>
      <c r="Q48" s="303" t="s">
        <v>51</v>
      </c>
      <c r="R48" s="318">
        <f t="shared" si="3"/>
        <v>2.6766066376251856</v>
      </c>
      <c r="S48" s="318">
        <f t="shared" si="4"/>
        <v>2.9406896551724135</v>
      </c>
      <c r="T48" s="318">
        <f t="shared" si="5"/>
        <v>5.6484251275734652</v>
      </c>
      <c r="U48" s="318">
        <f t="shared" si="6"/>
        <v>1.210710128055879</v>
      </c>
      <c r="V48" s="318">
        <f t="shared" si="7"/>
        <v>3.5736463612507761</v>
      </c>
      <c r="W48" s="318">
        <f t="shared" si="8"/>
        <v>3.7771966448364993</v>
      </c>
      <c r="X48" s="318">
        <f t="shared" si="9"/>
        <v>3.9563058880301822</v>
      </c>
      <c r="Y48" s="318">
        <f t="shared" si="10"/>
        <v>2.9087475975857844</v>
      </c>
      <c r="Z48" s="318">
        <f t="shared" si="11"/>
        <v>3.5681165537839692</v>
      </c>
      <c r="AA48" s="318">
        <f t="shared" si="12"/>
        <v>3.6472249790060305</v>
      </c>
      <c r="AB48" s="318">
        <f t="shared" si="13"/>
        <v>3.07116266989871</v>
      </c>
      <c r="AC48" s="318">
        <f t="shared" si="14"/>
        <v>2.6358468483531183</v>
      </c>
      <c r="AD48" s="319">
        <f t="shared" si="15"/>
        <v>3.3238140453162499</v>
      </c>
      <c r="AE48" s="233"/>
      <c r="AF48" s="368">
        <f t="shared" si="17"/>
        <v>42774</v>
      </c>
    </row>
    <row r="49" spans="1:44">
      <c r="A49" s="304" t="s">
        <v>59</v>
      </c>
      <c r="B49" s="306">
        <v>302</v>
      </c>
      <c r="C49" s="306">
        <v>332</v>
      </c>
      <c r="D49" s="306">
        <v>165</v>
      </c>
      <c r="E49" s="306">
        <v>1</v>
      </c>
      <c r="F49" s="306">
        <v>362</v>
      </c>
      <c r="G49" s="306">
        <v>317</v>
      </c>
      <c r="H49" s="306">
        <v>420</v>
      </c>
      <c r="I49" s="306">
        <v>184</v>
      </c>
      <c r="J49" s="306">
        <v>554</v>
      </c>
      <c r="K49" s="306">
        <v>682</v>
      </c>
      <c r="L49" s="306">
        <v>728</v>
      </c>
      <c r="M49" s="306">
        <v>527</v>
      </c>
      <c r="N49" s="305">
        <f t="shared" si="29"/>
        <v>4574</v>
      </c>
      <c r="O49" s="302">
        <f t="shared" si="2"/>
        <v>0.33102805415717396</v>
      </c>
      <c r="Q49" s="304" t="s">
        <v>59</v>
      </c>
      <c r="R49" s="322">
        <f t="shared" si="3"/>
        <v>0.19375244596423921</v>
      </c>
      <c r="S49" s="322">
        <f t="shared" si="4"/>
        <v>0.20352490421455938</v>
      </c>
      <c r="T49" s="322">
        <f t="shared" si="5"/>
        <v>0.58067921872250572</v>
      </c>
      <c r="U49" s="322">
        <f t="shared" si="6"/>
        <v>2.3282887077997673E-2</v>
      </c>
      <c r="V49" s="322">
        <f t="shared" si="7"/>
        <v>0.36257286512690051</v>
      </c>
      <c r="W49" s="322">
        <f t="shared" si="8"/>
        <v>0.23890090511036921</v>
      </c>
      <c r="X49" s="322">
        <f t="shared" si="9"/>
        <v>0.30708713231799606</v>
      </c>
      <c r="Y49" s="322">
        <f t="shared" si="10"/>
        <v>0.20680431142031855</v>
      </c>
      <c r="Z49" s="322">
        <f t="shared" si="11"/>
        <v>0.3543173634694961</v>
      </c>
      <c r="AA49" s="322">
        <f t="shared" si="12"/>
        <v>0.43387535944219663</v>
      </c>
      <c r="AB49" s="322">
        <f t="shared" si="13"/>
        <v>0.52520705278042301</v>
      </c>
      <c r="AC49" s="322">
        <f t="shared" si="14"/>
        <v>0.44056177896672799</v>
      </c>
      <c r="AD49" s="321">
        <f t="shared" si="15"/>
        <v>0.33102805415717396</v>
      </c>
      <c r="AE49" s="233"/>
      <c r="AF49" s="368">
        <f t="shared" si="17"/>
        <v>4047</v>
      </c>
    </row>
    <row r="50" spans="1:44">
      <c r="A50" s="312" t="s">
        <v>60</v>
      </c>
      <c r="B50" s="104">
        <v>2853</v>
      </c>
      <c r="C50" s="104">
        <v>3211</v>
      </c>
      <c r="D50" s="104">
        <v>1210</v>
      </c>
      <c r="E50" s="104">
        <v>23</v>
      </c>
      <c r="F50" s="104">
        <v>2866</v>
      </c>
      <c r="G50" s="104">
        <v>3306</v>
      </c>
      <c r="H50" s="104">
        <v>2131</v>
      </c>
      <c r="I50" s="104">
        <v>1868</v>
      </c>
      <c r="J50" s="104">
        <v>4970</v>
      </c>
      <c r="K50" s="104">
        <v>4951</v>
      </c>
      <c r="L50" s="104">
        <v>3688</v>
      </c>
      <c r="M50" s="104">
        <v>2382</v>
      </c>
      <c r="N50" s="104">
        <f t="shared" si="29"/>
        <v>33459</v>
      </c>
      <c r="O50" s="313">
        <f t="shared" si="2"/>
        <v>2.4214839667785051</v>
      </c>
      <c r="P50" s="114"/>
      <c r="Q50" s="312" t="s">
        <v>60</v>
      </c>
      <c r="R50" s="317">
        <f t="shared" si="3"/>
        <v>1.8303832064105112</v>
      </c>
      <c r="S50" s="317">
        <f t="shared" si="4"/>
        <v>1.9684291187739462</v>
      </c>
      <c r="T50" s="317">
        <f t="shared" si="5"/>
        <v>4.2583142706317085</v>
      </c>
      <c r="U50" s="317">
        <f t="shared" si="6"/>
        <v>0.53550640279394646</v>
      </c>
      <c r="V50" s="317">
        <f t="shared" si="7"/>
        <v>2.8705354460046872</v>
      </c>
      <c r="W50" s="317">
        <f t="shared" si="8"/>
        <v>2.4915028148103491</v>
      </c>
      <c r="X50" s="317">
        <f t="shared" si="9"/>
        <v>1.5581016165944037</v>
      </c>
      <c r="Y50" s="317">
        <f t="shared" si="10"/>
        <v>2.0995133355062774</v>
      </c>
      <c r="Z50" s="317">
        <f t="shared" si="11"/>
        <v>3.1786232787786926</v>
      </c>
      <c r="AA50" s="317">
        <f t="shared" si="12"/>
        <v>3.1497315316690839</v>
      </c>
      <c r="AB50" s="317">
        <f t="shared" si="13"/>
        <v>2.6606643003491763</v>
      </c>
      <c r="AC50" s="317">
        <f t="shared" si="14"/>
        <v>1.9913058017054004</v>
      </c>
      <c r="AD50" s="317">
        <f t="shared" si="15"/>
        <v>2.4214839667785051</v>
      </c>
      <c r="AE50" s="233"/>
      <c r="AF50" s="368">
        <f t="shared" si="17"/>
        <v>31077</v>
      </c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2" t="s">
        <v>53</v>
      </c>
      <c r="B51" s="104">
        <v>3332</v>
      </c>
      <c r="C51" s="104">
        <v>3714</v>
      </c>
      <c r="D51" s="104">
        <v>684</v>
      </c>
      <c r="E51" s="104">
        <v>18</v>
      </c>
      <c r="F51" s="104">
        <v>1646</v>
      </c>
      <c r="G51" s="104">
        <v>2133</v>
      </c>
      <c r="H51" s="104">
        <v>2221</v>
      </c>
      <c r="I51" s="104">
        <v>2081</v>
      </c>
      <c r="J51" s="104">
        <v>3599</v>
      </c>
      <c r="K51" s="104">
        <v>3472</v>
      </c>
      <c r="L51" s="104">
        <v>2975</v>
      </c>
      <c r="M51" s="104">
        <v>2481</v>
      </c>
      <c r="N51" s="104">
        <f t="shared" si="29"/>
        <v>28356</v>
      </c>
      <c r="O51" s="313">
        <f t="shared" si="2"/>
        <v>2.0521712950766995</v>
      </c>
      <c r="Q51" s="312" t="s">
        <v>53</v>
      </c>
      <c r="R51" s="317">
        <f t="shared" si="3"/>
        <v>2.1376925495127317</v>
      </c>
      <c r="S51" s="317">
        <f t="shared" si="4"/>
        <v>2.2767816091954023</v>
      </c>
      <c r="T51" s="317">
        <f t="shared" si="5"/>
        <v>2.4071793067042058</v>
      </c>
      <c r="U51" s="317">
        <f t="shared" si="6"/>
        <v>0.41909196740395804</v>
      </c>
      <c r="V51" s="317">
        <f t="shared" si="7"/>
        <v>1.6486047955770116</v>
      </c>
      <c r="W51" s="317">
        <f t="shared" si="8"/>
        <v>1.6074941028404337</v>
      </c>
      <c r="X51" s="317">
        <f t="shared" si="9"/>
        <v>1.6239060020911171</v>
      </c>
      <c r="Y51" s="317">
        <f t="shared" si="10"/>
        <v>2.3389118047047979</v>
      </c>
      <c r="Z51" s="317">
        <f t="shared" si="11"/>
        <v>2.3017837384958781</v>
      </c>
      <c r="AA51" s="317">
        <f t="shared" si="12"/>
        <v>2.2088200117057282</v>
      </c>
      <c r="AB51" s="317">
        <f t="shared" si="13"/>
        <v>2.1462788214584596</v>
      </c>
      <c r="AC51" s="317">
        <f t="shared" si="14"/>
        <v>2.0740678816251465</v>
      </c>
      <c r="AD51" s="317">
        <f t="shared" si="15"/>
        <v>2.0521712950766995</v>
      </c>
      <c r="AE51" s="233"/>
      <c r="AF51" s="368">
        <f t="shared" si="17"/>
        <v>25875</v>
      </c>
    </row>
    <row r="52" spans="1:44" s="114" customFormat="1">
      <c r="A52" s="312" t="s">
        <v>63</v>
      </c>
      <c r="B52" s="104">
        <v>1472</v>
      </c>
      <c r="C52" s="104">
        <v>1412</v>
      </c>
      <c r="D52" s="104">
        <v>654</v>
      </c>
      <c r="E52" s="104">
        <v>13</v>
      </c>
      <c r="F52" s="104">
        <v>1540</v>
      </c>
      <c r="G52" s="104">
        <v>1908</v>
      </c>
      <c r="H52" s="104">
        <v>2114</v>
      </c>
      <c r="I52" s="104">
        <v>1118</v>
      </c>
      <c r="J52" s="104">
        <v>1767</v>
      </c>
      <c r="K52" s="104">
        <v>1897</v>
      </c>
      <c r="L52" s="104">
        <v>1517</v>
      </c>
      <c r="M52" s="104">
        <v>1646</v>
      </c>
      <c r="N52" s="104">
        <f t="shared" si="29"/>
        <v>17058</v>
      </c>
      <c r="O52" s="313">
        <f t="shared" si="2"/>
        <v>1.2345160795393688</v>
      </c>
      <c r="Q52" s="312" t="s">
        <v>63</v>
      </c>
      <c r="R52" s="317">
        <f t="shared" si="3"/>
        <v>0.94438278297801359</v>
      </c>
      <c r="S52" s="317">
        <f t="shared" si="4"/>
        <v>0.86559386973180075</v>
      </c>
      <c r="T52" s="317">
        <f t="shared" si="5"/>
        <v>2.3016012669364772</v>
      </c>
      <c r="U52" s="317">
        <f t="shared" si="6"/>
        <v>0.30267753201396974</v>
      </c>
      <c r="V52" s="317">
        <f t="shared" si="7"/>
        <v>1.542437050539853</v>
      </c>
      <c r="W52" s="317">
        <f t="shared" si="8"/>
        <v>1.437927214355156</v>
      </c>
      <c r="X52" s="317">
        <f t="shared" si="9"/>
        <v>1.5456718993339134</v>
      </c>
      <c r="Y52" s="317">
        <f t="shared" si="10"/>
        <v>1.2565609791734571</v>
      </c>
      <c r="Z52" s="317">
        <f t="shared" si="11"/>
        <v>1.1301061033404325</v>
      </c>
      <c r="AA52" s="317">
        <f t="shared" si="12"/>
        <v>1.2068351273634121</v>
      </c>
      <c r="AB52" s="317">
        <f t="shared" si="13"/>
        <v>1.094421839378986</v>
      </c>
      <c r="AC52" s="317">
        <f t="shared" si="14"/>
        <v>1.3760240762414313</v>
      </c>
      <c r="AD52" s="317">
        <f t="shared" si="15"/>
        <v>1.2345160795393688</v>
      </c>
      <c r="AE52" s="233"/>
      <c r="AF52" s="368">
        <f t="shared" si="17"/>
        <v>15412</v>
      </c>
    </row>
    <row r="53" spans="1:44">
      <c r="A53" s="312" t="s">
        <v>168</v>
      </c>
      <c r="B53" s="104">
        <f>SUM(B54:B55)</f>
        <v>2415</v>
      </c>
      <c r="C53" s="104">
        <f t="shared" ref="C53:M53" si="31">SUM(C54:C55)</f>
        <v>1598</v>
      </c>
      <c r="D53" s="104">
        <f t="shared" si="31"/>
        <v>666</v>
      </c>
      <c r="E53" s="104">
        <f t="shared" si="31"/>
        <v>60</v>
      </c>
      <c r="F53" s="104">
        <f t="shared" si="31"/>
        <v>1201</v>
      </c>
      <c r="G53" s="104">
        <f t="shared" si="31"/>
        <v>1379</v>
      </c>
      <c r="H53" s="104">
        <f t="shared" si="31"/>
        <v>1575</v>
      </c>
      <c r="I53" s="104">
        <f t="shared" si="31"/>
        <v>680</v>
      </c>
      <c r="J53" s="104">
        <f t="shared" si="31"/>
        <v>1385</v>
      </c>
      <c r="K53" s="104">
        <f t="shared" si="31"/>
        <v>1738</v>
      </c>
      <c r="L53" s="104">
        <f t="shared" si="31"/>
        <v>1253</v>
      </c>
      <c r="M53" s="104">
        <f t="shared" si="31"/>
        <v>906</v>
      </c>
      <c r="N53" s="104">
        <f t="shared" si="29"/>
        <v>14856</v>
      </c>
      <c r="O53" s="313">
        <f t="shared" si="2"/>
        <v>1.075153645071923</v>
      </c>
      <c r="Q53" s="312" t="s">
        <v>168</v>
      </c>
      <c r="R53" s="317">
        <f t="shared" si="3"/>
        <v>1.5493780033233036</v>
      </c>
      <c r="S53" s="317">
        <f t="shared" si="4"/>
        <v>0.97961685823754785</v>
      </c>
      <c r="T53" s="317">
        <f t="shared" si="5"/>
        <v>2.3438324828435686</v>
      </c>
      <c r="U53" s="317">
        <f t="shared" si="6"/>
        <v>1.3969732246798603</v>
      </c>
      <c r="V53" s="317">
        <f t="shared" si="7"/>
        <v>1.2029005829210153</v>
      </c>
      <c r="W53" s="317">
        <f t="shared" si="8"/>
        <v>1.0392566187608805</v>
      </c>
      <c r="X53" s="317">
        <f t="shared" si="9"/>
        <v>1.1515767461924853</v>
      </c>
      <c r="Y53" s="317">
        <f t="shared" si="10"/>
        <v>0.76427680307509016</v>
      </c>
      <c r="Z53" s="317">
        <f t="shared" si="11"/>
        <v>0.88579340867374012</v>
      </c>
      <c r="AA53" s="317">
        <f t="shared" si="12"/>
        <v>1.105682367610759</v>
      </c>
      <c r="AB53" s="317">
        <f t="shared" si="13"/>
        <v>0.9039621389201512</v>
      </c>
      <c r="AC53" s="317">
        <f t="shared" si="14"/>
        <v>0.75739842835646209</v>
      </c>
      <c r="AD53" s="317">
        <f t="shared" si="15"/>
        <v>1.075153645071923</v>
      </c>
      <c r="AE53" s="233"/>
      <c r="AF53" s="368">
        <f t="shared" si="17"/>
        <v>13950</v>
      </c>
    </row>
    <row r="54" spans="1:44">
      <c r="A54" s="303" t="s">
        <v>49</v>
      </c>
      <c r="B54" s="194">
        <v>1823</v>
      </c>
      <c r="C54" s="194">
        <v>1161</v>
      </c>
      <c r="D54" s="194">
        <v>496</v>
      </c>
      <c r="E54" s="194">
        <v>49</v>
      </c>
      <c r="F54" s="194">
        <v>985</v>
      </c>
      <c r="G54" s="194">
        <v>1121</v>
      </c>
      <c r="H54" s="194">
        <v>1216</v>
      </c>
      <c r="I54" s="194">
        <v>525</v>
      </c>
      <c r="J54" s="194">
        <v>1021</v>
      </c>
      <c r="K54" s="194">
        <v>1379</v>
      </c>
      <c r="L54" s="194">
        <v>871</v>
      </c>
      <c r="M54" s="194">
        <v>674</v>
      </c>
      <c r="N54" s="103">
        <f>SUM(B54:M54)</f>
        <v>11321</v>
      </c>
      <c r="O54" s="77">
        <f t="shared" si="2"/>
        <v>0.81931976412622787</v>
      </c>
      <c r="Q54" s="303" t="s">
        <v>49</v>
      </c>
      <c r="R54" s="318">
        <f t="shared" si="3"/>
        <v>1.1695718840821459</v>
      </c>
      <c r="S54" s="318">
        <f t="shared" si="4"/>
        <v>0.71172413793103451</v>
      </c>
      <c r="T54" s="318">
        <f t="shared" si="5"/>
        <v>1.745556924159775</v>
      </c>
      <c r="U54" s="318">
        <f t="shared" si="6"/>
        <v>1.1408614668218859</v>
      </c>
      <c r="V54" s="318">
        <f t="shared" si="7"/>
        <v>0.98655876284529553</v>
      </c>
      <c r="W54" s="318">
        <f t="shared" si="8"/>
        <v>0.84481991996442873</v>
      </c>
      <c r="X54" s="318">
        <f t="shared" si="9"/>
        <v>0.88909036404448383</v>
      </c>
      <c r="Y54" s="318">
        <f t="shared" si="10"/>
        <v>0.59006664943297404</v>
      </c>
      <c r="Z54" s="318">
        <f t="shared" si="11"/>
        <v>0.65299283050966705</v>
      </c>
      <c r="AA54" s="318">
        <f t="shared" si="12"/>
        <v>0.87729343206860566</v>
      </c>
      <c r="AB54" s="318">
        <f t="shared" si="13"/>
        <v>0.62837272386229182</v>
      </c>
      <c r="AC54" s="318">
        <f t="shared" si="14"/>
        <v>0.56345092793847185</v>
      </c>
      <c r="AD54" s="319">
        <f t="shared" si="15"/>
        <v>0.81931976412622787</v>
      </c>
      <c r="AE54" s="233"/>
      <c r="AF54" s="368">
        <f t="shared" si="17"/>
        <v>10647</v>
      </c>
    </row>
    <row r="55" spans="1:44">
      <c r="A55" s="304" t="s">
        <v>94</v>
      </c>
      <c r="B55" s="306">
        <v>592</v>
      </c>
      <c r="C55" s="306">
        <v>437</v>
      </c>
      <c r="D55" s="306">
        <v>170</v>
      </c>
      <c r="E55" s="306">
        <v>11</v>
      </c>
      <c r="F55" s="306">
        <v>216</v>
      </c>
      <c r="G55" s="306">
        <v>258</v>
      </c>
      <c r="H55" s="306">
        <v>359</v>
      </c>
      <c r="I55" s="306">
        <v>155</v>
      </c>
      <c r="J55" s="306">
        <v>364</v>
      </c>
      <c r="K55" s="306">
        <v>359</v>
      </c>
      <c r="L55" s="306">
        <v>382</v>
      </c>
      <c r="M55" s="306">
        <v>232</v>
      </c>
      <c r="N55" s="305">
        <f>SUM(B55:M55)</f>
        <v>3535</v>
      </c>
      <c r="O55" s="302">
        <f t="shared" si="2"/>
        <v>0.2558338809456952</v>
      </c>
      <c r="Q55" s="304" t="s">
        <v>94</v>
      </c>
      <c r="R55" s="322">
        <f t="shared" si="3"/>
        <v>0.37980611924115765</v>
      </c>
      <c r="S55" s="322">
        <f t="shared" si="4"/>
        <v>0.2678927203065134</v>
      </c>
      <c r="T55" s="322">
        <f t="shared" si="5"/>
        <v>0.59827555868379378</v>
      </c>
      <c r="U55" s="322">
        <f t="shared" si="6"/>
        <v>0.25611175785797441</v>
      </c>
      <c r="V55" s="322">
        <f t="shared" si="7"/>
        <v>0.21634182007571964</v>
      </c>
      <c r="W55" s="322">
        <f t="shared" si="8"/>
        <v>0.19443669879645192</v>
      </c>
      <c r="X55" s="322">
        <f t="shared" si="9"/>
        <v>0.26248638214800135</v>
      </c>
      <c r="Y55" s="322">
        <f t="shared" si="10"/>
        <v>0.17421015364211614</v>
      </c>
      <c r="Z55" s="322">
        <f t="shared" si="11"/>
        <v>0.23280057816407324</v>
      </c>
      <c r="AA55" s="322">
        <f t="shared" si="12"/>
        <v>0.22838893554215334</v>
      </c>
      <c r="AB55" s="322">
        <f t="shared" si="13"/>
        <v>0.27558941505785933</v>
      </c>
      <c r="AC55" s="322">
        <f t="shared" si="14"/>
        <v>0.1939475004179903</v>
      </c>
      <c r="AD55" s="321">
        <f t="shared" si="15"/>
        <v>0.2558338809456952</v>
      </c>
      <c r="AE55" s="233"/>
      <c r="AF55" s="368">
        <f t="shared" si="17"/>
        <v>3303</v>
      </c>
    </row>
    <row r="56" spans="1:44" s="114" customFormat="1">
      <c r="A56" s="314" t="s">
        <v>50</v>
      </c>
      <c r="B56" s="315">
        <v>1228</v>
      </c>
      <c r="C56" s="315">
        <v>1041</v>
      </c>
      <c r="D56" s="315">
        <v>147</v>
      </c>
      <c r="E56" s="315">
        <v>7</v>
      </c>
      <c r="F56" s="315">
        <v>713</v>
      </c>
      <c r="G56" s="315">
        <v>1024</v>
      </c>
      <c r="H56" s="315">
        <v>954</v>
      </c>
      <c r="I56" s="315">
        <v>722</v>
      </c>
      <c r="J56" s="315">
        <v>1453</v>
      </c>
      <c r="K56" s="315">
        <v>1308</v>
      </c>
      <c r="L56" s="315">
        <v>893</v>
      </c>
      <c r="M56" s="315">
        <v>607</v>
      </c>
      <c r="N56" s="315">
        <f t="shared" si="29"/>
        <v>10097</v>
      </c>
      <c r="O56" s="316">
        <f t="shared" si="2"/>
        <v>0.73073683052579474</v>
      </c>
      <c r="P56" s="262"/>
      <c r="Q56" s="314" t="s">
        <v>50</v>
      </c>
      <c r="R56" s="326">
        <f t="shared" si="3"/>
        <v>0.78784107166915796</v>
      </c>
      <c r="S56" s="326">
        <f t="shared" si="4"/>
        <v>0.63816091954022991</v>
      </c>
      <c r="T56" s="326">
        <f t="shared" si="5"/>
        <v>0.51733239486186877</v>
      </c>
      <c r="U56" s="326">
        <f t="shared" si="6"/>
        <v>0.16298020954598369</v>
      </c>
      <c r="V56" s="326">
        <f t="shared" si="7"/>
        <v>0.71412832274994487</v>
      </c>
      <c r="W56" s="326">
        <f t="shared" si="8"/>
        <v>0.7717177502618866</v>
      </c>
      <c r="X56" s="326">
        <f t="shared" si="9"/>
        <v>0.69752648626516234</v>
      </c>
      <c r="Y56" s="326">
        <f t="shared" si="10"/>
        <v>0.81148213502972821</v>
      </c>
      <c r="Z56" s="326">
        <f t="shared" si="11"/>
        <v>0.92928362657252306</v>
      </c>
      <c r="AA56" s="326">
        <f t="shared" si="12"/>
        <v>0.83212458966333314</v>
      </c>
      <c r="AB56" s="326">
        <f t="shared" si="13"/>
        <v>0.64424436556719478</v>
      </c>
      <c r="AC56" s="326">
        <f t="shared" si="14"/>
        <v>0.50744022738672456</v>
      </c>
      <c r="AD56" s="326">
        <f t="shared" si="15"/>
        <v>0.73073683052579474</v>
      </c>
      <c r="AE56" s="233"/>
      <c r="AF56" s="368">
        <f t="shared" si="17"/>
        <v>9490</v>
      </c>
    </row>
    <row r="57" spans="1:44" s="114" customFormat="1">
      <c r="A57" s="312" t="s">
        <v>170</v>
      </c>
      <c r="B57" s="104">
        <v>309</v>
      </c>
      <c r="C57" s="104">
        <v>215</v>
      </c>
      <c r="D57" s="104">
        <v>69</v>
      </c>
      <c r="E57" s="104">
        <v>15</v>
      </c>
      <c r="F57" s="104">
        <v>186</v>
      </c>
      <c r="G57" s="104">
        <v>297</v>
      </c>
      <c r="H57" s="104">
        <v>323</v>
      </c>
      <c r="I57" s="104">
        <v>279</v>
      </c>
      <c r="J57" s="104">
        <v>489</v>
      </c>
      <c r="K57" s="104">
        <v>527</v>
      </c>
      <c r="L57" s="104">
        <v>428</v>
      </c>
      <c r="M57" s="104">
        <v>348</v>
      </c>
      <c r="N57" s="104">
        <f>SUM(B57:M57)</f>
        <v>3485</v>
      </c>
      <c r="O57" s="313">
        <f t="shared" si="2"/>
        <v>0.25221529705678863</v>
      </c>
      <c r="Q57" s="312" t="s">
        <v>170</v>
      </c>
      <c r="R57" s="317">
        <f t="shared" si="3"/>
        <v>0.19824339669850966</v>
      </c>
      <c r="S57" s="317">
        <f t="shared" si="4"/>
        <v>0.13180076628352491</v>
      </c>
      <c r="T57" s="317">
        <f t="shared" si="5"/>
        <v>0.24282949146577512</v>
      </c>
      <c r="U57" s="317">
        <f t="shared" si="6"/>
        <v>0.34924330616996507</v>
      </c>
      <c r="V57" s="317">
        <f t="shared" si="7"/>
        <v>0.18629434506520301</v>
      </c>
      <c r="W57" s="317">
        <f t="shared" si="8"/>
        <v>0.22382829280056674</v>
      </c>
      <c r="X57" s="317">
        <f t="shared" si="9"/>
        <v>0.23616462794931603</v>
      </c>
      <c r="Y57" s="317">
        <f t="shared" si="10"/>
        <v>0.31357827655580905</v>
      </c>
      <c r="Z57" s="317">
        <f t="shared" si="11"/>
        <v>0.312745831654483</v>
      </c>
      <c r="AA57" s="317">
        <f t="shared" si="12"/>
        <v>0.33526732320533376</v>
      </c>
      <c r="AB57" s="317">
        <f t="shared" si="13"/>
        <v>0.30877557498629266</v>
      </c>
      <c r="AC57" s="317">
        <f t="shared" si="14"/>
        <v>0.29092125062698548</v>
      </c>
      <c r="AD57" s="317">
        <f t="shared" si="15"/>
        <v>0.25221529705678863</v>
      </c>
      <c r="AE57" s="233"/>
      <c r="AF57" s="368">
        <f t="shared" si="17"/>
        <v>3137</v>
      </c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</row>
    <row r="58" spans="1:44" s="114" customFormat="1">
      <c r="A58" s="314" t="s">
        <v>46</v>
      </c>
      <c r="B58" s="315">
        <v>740</v>
      </c>
      <c r="C58" s="315">
        <v>762</v>
      </c>
      <c r="D58" s="315">
        <v>142</v>
      </c>
      <c r="E58" s="315">
        <v>18</v>
      </c>
      <c r="F58" s="315">
        <v>389</v>
      </c>
      <c r="G58" s="315">
        <v>646</v>
      </c>
      <c r="H58" s="315">
        <v>641</v>
      </c>
      <c r="I58" s="315">
        <v>412</v>
      </c>
      <c r="J58" s="315">
        <v>1003</v>
      </c>
      <c r="K58" s="315">
        <v>1003</v>
      </c>
      <c r="L58" s="315">
        <v>587</v>
      </c>
      <c r="M58" s="315">
        <v>362</v>
      </c>
      <c r="N58" s="315">
        <f>SUM(B58:M58)</f>
        <v>6705</v>
      </c>
      <c r="O58" s="316">
        <f t="shared" si="2"/>
        <v>0.4852520995023723</v>
      </c>
      <c r="P58" s="262"/>
      <c r="Q58" s="314" t="s">
        <v>46</v>
      </c>
      <c r="R58" s="326">
        <f t="shared" si="3"/>
        <v>0.47475764905144702</v>
      </c>
      <c r="S58" s="326">
        <f t="shared" si="4"/>
        <v>0.46712643678160926</v>
      </c>
      <c r="T58" s="326">
        <f t="shared" si="5"/>
        <v>0.49973605490058071</v>
      </c>
      <c r="U58" s="326">
        <f t="shared" si="6"/>
        <v>0.41909196740395804</v>
      </c>
      <c r="V58" s="326">
        <f t="shared" si="7"/>
        <v>0.38961559263636547</v>
      </c>
      <c r="W58" s="326">
        <f t="shared" si="8"/>
        <v>0.48684537760661994</v>
      </c>
      <c r="X58" s="326">
        <f t="shared" si="9"/>
        <v>0.46867345670437016</v>
      </c>
      <c r="Y58" s="326">
        <f t="shared" si="10"/>
        <v>0.46306182774549576</v>
      </c>
      <c r="Z58" s="326">
        <f t="shared" si="11"/>
        <v>0.64148071400704798</v>
      </c>
      <c r="AA58" s="326">
        <f t="shared" si="12"/>
        <v>0.6380894215843449</v>
      </c>
      <c r="AB58" s="326">
        <f t="shared" si="13"/>
        <v>0.42348425821718177</v>
      </c>
      <c r="AC58" s="326">
        <f t="shared" si="14"/>
        <v>0.30262497910048486</v>
      </c>
      <c r="AD58" s="326">
        <f t="shared" si="15"/>
        <v>0.4852520995023723</v>
      </c>
      <c r="AE58" s="233"/>
      <c r="AF58" s="368">
        <f t="shared" si="17"/>
        <v>6343</v>
      </c>
    </row>
    <row r="59" spans="1:44" s="114" customFormat="1">
      <c r="A59" s="314" t="s">
        <v>171</v>
      </c>
      <c r="B59" s="315">
        <v>98</v>
      </c>
      <c r="C59" s="315">
        <v>258</v>
      </c>
      <c r="D59" s="315">
        <v>424</v>
      </c>
      <c r="E59" s="315">
        <v>106</v>
      </c>
      <c r="F59" s="315">
        <v>80</v>
      </c>
      <c r="G59" s="315">
        <v>384</v>
      </c>
      <c r="H59" s="315">
        <v>52</v>
      </c>
      <c r="I59" s="315">
        <v>196</v>
      </c>
      <c r="J59" s="315">
        <v>956</v>
      </c>
      <c r="K59" s="315">
        <v>64</v>
      </c>
      <c r="L59" s="315">
        <v>263</v>
      </c>
      <c r="M59" s="315">
        <v>924</v>
      </c>
      <c r="N59" s="315">
        <f>SUM(B59:M59)</f>
        <v>3805</v>
      </c>
      <c r="O59" s="316">
        <f t="shared" si="2"/>
        <v>0.27537423394579069</v>
      </c>
      <c r="P59" s="262"/>
      <c r="Q59" s="314" t="s">
        <v>171</v>
      </c>
      <c r="R59" s="326">
        <f t="shared" si="3"/>
        <v>6.2873310279786224E-2</v>
      </c>
      <c r="S59" s="326">
        <f t="shared" si="4"/>
        <v>0.15816091954022987</v>
      </c>
      <c r="T59" s="326">
        <f t="shared" si="5"/>
        <v>1.4921696287172268</v>
      </c>
      <c r="U59" s="326">
        <f t="shared" si="6"/>
        <v>2.4679860302677534</v>
      </c>
      <c r="V59" s="326">
        <f t="shared" si="7"/>
        <v>8.0126600028044309E-2</v>
      </c>
      <c r="W59" s="326">
        <f t="shared" si="8"/>
        <v>0.28939415634820748</v>
      </c>
      <c r="X59" s="326">
        <f t="shared" si="9"/>
        <v>3.8020311620323322E-2</v>
      </c>
      <c r="Y59" s="326">
        <f t="shared" si="10"/>
        <v>0.22029154912164367</v>
      </c>
      <c r="Z59" s="326">
        <f t="shared" si="11"/>
        <v>0.61142129869465389</v>
      </c>
      <c r="AA59" s="326">
        <f t="shared" si="12"/>
        <v>4.0715576252640155E-2</v>
      </c>
      <c r="AB59" s="326">
        <f t="shared" si="13"/>
        <v>0.18973826219952097</v>
      </c>
      <c r="AC59" s="326">
        <f t="shared" si="14"/>
        <v>0.77244607925096143</v>
      </c>
      <c r="AD59" s="326">
        <f t="shared" si="15"/>
        <v>0.27537423394579069</v>
      </c>
      <c r="AE59" s="233"/>
      <c r="AF59" s="368">
        <f t="shared" si="17"/>
        <v>2881</v>
      </c>
    </row>
    <row r="60" spans="1:44" s="262" customFormat="1">
      <c r="A60" s="314" t="s">
        <v>52</v>
      </c>
      <c r="B60" s="315">
        <v>686</v>
      </c>
      <c r="C60" s="315">
        <v>562</v>
      </c>
      <c r="D60" s="315">
        <v>119</v>
      </c>
      <c r="E60" s="315">
        <v>6</v>
      </c>
      <c r="F60" s="315">
        <v>238</v>
      </c>
      <c r="G60" s="315">
        <v>343</v>
      </c>
      <c r="H60" s="315">
        <v>370</v>
      </c>
      <c r="I60" s="315">
        <v>287</v>
      </c>
      <c r="J60" s="315">
        <v>594</v>
      </c>
      <c r="K60" s="315">
        <v>400</v>
      </c>
      <c r="L60" s="315">
        <v>217</v>
      </c>
      <c r="M60" s="315">
        <v>213</v>
      </c>
      <c r="N60" s="315">
        <f t="shared" si="29"/>
        <v>4035</v>
      </c>
      <c r="O60" s="316">
        <f t="shared" si="2"/>
        <v>0.29201971983476099</v>
      </c>
      <c r="P60" s="114"/>
      <c r="Q60" s="314" t="s">
        <v>52</v>
      </c>
      <c r="R60" s="326">
        <f t="shared" si="3"/>
        <v>0.44011317195850364</v>
      </c>
      <c r="S60" s="326">
        <f t="shared" si="4"/>
        <v>0.34452107279693489</v>
      </c>
      <c r="T60" s="326">
        <f t="shared" si="5"/>
        <v>0.41879289107865558</v>
      </c>
      <c r="U60" s="326">
        <f t="shared" si="6"/>
        <v>0.13969732246798602</v>
      </c>
      <c r="V60" s="326">
        <f t="shared" si="7"/>
        <v>0.23837663508343179</v>
      </c>
      <c r="W60" s="326">
        <f t="shared" si="8"/>
        <v>0.25849530111311242</v>
      </c>
      <c r="X60" s="326">
        <f t="shared" si="9"/>
        <v>0.27052914037537745</v>
      </c>
      <c r="Y60" s="326">
        <f t="shared" si="10"/>
        <v>0.32256976835669249</v>
      </c>
      <c r="Z60" s="326">
        <f t="shared" si="11"/>
        <v>0.37989984458642723</v>
      </c>
      <c r="AA60" s="326">
        <f t="shared" si="12"/>
        <v>0.25447235157900094</v>
      </c>
      <c r="AB60" s="326">
        <f t="shared" si="13"/>
        <v>0.15655210227108765</v>
      </c>
      <c r="AC60" s="326">
        <f t="shared" si="14"/>
        <v>0.17806386891824111</v>
      </c>
      <c r="AD60" s="326">
        <f t="shared" si="15"/>
        <v>0.29201971983476099</v>
      </c>
      <c r="AE60" s="263"/>
      <c r="AF60" s="368">
        <f t="shared" si="17"/>
        <v>3822</v>
      </c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</row>
    <row r="61" spans="1:44" s="114" customFormat="1">
      <c r="A61" s="314" t="s">
        <v>109</v>
      </c>
      <c r="B61" s="315">
        <v>147</v>
      </c>
      <c r="C61" s="315">
        <v>274</v>
      </c>
      <c r="D61" s="315">
        <v>87</v>
      </c>
      <c r="E61" s="315">
        <v>9</v>
      </c>
      <c r="F61" s="315">
        <v>173</v>
      </c>
      <c r="G61" s="315">
        <v>221</v>
      </c>
      <c r="H61" s="315">
        <v>197</v>
      </c>
      <c r="I61" s="315">
        <v>87</v>
      </c>
      <c r="J61" s="315">
        <v>197</v>
      </c>
      <c r="K61" s="315">
        <v>280</v>
      </c>
      <c r="L61" s="315">
        <v>207</v>
      </c>
      <c r="M61" s="315">
        <v>220</v>
      </c>
      <c r="N61" s="315">
        <f t="shared" si="29"/>
        <v>2099</v>
      </c>
      <c r="O61" s="316">
        <f t="shared" si="2"/>
        <v>0.1519081516562982</v>
      </c>
      <c r="P61" s="262"/>
      <c r="Q61" s="314" t="s">
        <v>109</v>
      </c>
      <c r="R61" s="326">
        <f t="shared" si="3"/>
        <v>9.4309965419679356E-2</v>
      </c>
      <c r="S61" s="326">
        <f t="shared" si="4"/>
        <v>0.16796934865900384</v>
      </c>
      <c r="T61" s="326">
        <f t="shared" si="5"/>
        <v>0.3061763153264121</v>
      </c>
      <c r="U61" s="326">
        <f t="shared" si="6"/>
        <v>0.20954598370197902</v>
      </c>
      <c r="V61" s="326">
        <f t="shared" si="7"/>
        <v>0.17327377256064583</v>
      </c>
      <c r="W61" s="326">
        <f t="shared" si="8"/>
        <v>0.16655236602331733</v>
      </c>
      <c r="X61" s="326">
        <f t="shared" si="9"/>
        <v>0.14403848825391719</v>
      </c>
      <c r="Y61" s="326">
        <f t="shared" si="10"/>
        <v>9.7782473334607128E-2</v>
      </c>
      <c r="Z61" s="326">
        <f t="shared" si="11"/>
        <v>0.12599371950088578</v>
      </c>
      <c r="AA61" s="326">
        <f t="shared" si="12"/>
        <v>0.17813064610530066</v>
      </c>
      <c r="AB61" s="326">
        <f t="shared" si="13"/>
        <v>0.14933771967794995</v>
      </c>
      <c r="AC61" s="326">
        <f t="shared" si="14"/>
        <v>0.1839157331549908</v>
      </c>
      <c r="AD61" s="326">
        <f t="shared" si="15"/>
        <v>0.1519081516562982</v>
      </c>
      <c r="AE61" s="233"/>
      <c r="AF61" s="368">
        <f t="shared" si="17"/>
        <v>1879</v>
      </c>
    </row>
    <row r="62" spans="1:44" s="262" customFormat="1">
      <c r="A62" s="314" t="s">
        <v>172</v>
      </c>
      <c r="B62" s="315">
        <v>75</v>
      </c>
      <c r="C62" s="315">
        <v>47</v>
      </c>
      <c r="D62" s="315">
        <v>14</v>
      </c>
      <c r="E62" s="315"/>
      <c r="F62" s="315">
        <v>62</v>
      </c>
      <c r="G62" s="315">
        <v>74</v>
      </c>
      <c r="H62" s="315">
        <v>83</v>
      </c>
      <c r="I62" s="315">
        <v>22</v>
      </c>
      <c r="J62" s="315">
        <v>27</v>
      </c>
      <c r="K62" s="315">
        <v>44</v>
      </c>
      <c r="L62" s="315">
        <v>41</v>
      </c>
      <c r="M62" s="315">
        <v>17</v>
      </c>
      <c r="N62" s="315">
        <f t="shared" si="29"/>
        <v>506</v>
      </c>
      <c r="O62" s="316">
        <f t="shared" si="2"/>
        <v>3.6620068955734587E-2</v>
      </c>
      <c r="P62" s="114"/>
      <c r="Q62" s="314" t="s">
        <v>172</v>
      </c>
      <c r="R62" s="326">
        <f t="shared" si="3"/>
        <v>4.8117329295754768E-2</v>
      </c>
      <c r="S62" s="326">
        <f t="shared" si="4"/>
        <v>2.8812260536398467E-2</v>
      </c>
      <c r="T62" s="326">
        <f t="shared" si="5"/>
        <v>4.9269751891606546E-2</v>
      </c>
      <c r="U62" s="326">
        <f t="shared" si="6"/>
        <v>0</v>
      </c>
      <c r="V62" s="326">
        <f t="shared" si="7"/>
        <v>6.2098115021734339E-2</v>
      </c>
      <c r="W62" s="326">
        <f t="shared" si="8"/>
        <v>5.5768665546269157E-2</v>
      </c>
      <c r="X62" s="326">
        <f t="shared" si="9"/>
        <v>6.0686266624746833E-2</v>
      </c>
      <c r="Y62" s="326">
        <f t="shared" si="10"/>
        <v>2.4726602452429389E-2</v>
      </c>
      <c r="Z62" s="326">
        <f t="shared" si="11"/>
        <v>1.7268174753928511E-2</v>
      </c>
      <c r="AA62" s="326">
        <f t="shared" si="12"/>
        <v>2.7991958673690105E-2</v>
      </c>
      <c r="AB62" s="326">
        <f t="shared" si="13"/>
        <v>2.9578968631864485E-2</v>
      </c>
      <c r="AC62" s="326">
        <f t="shared" si="14"/>
        <v>1.421167028924929E-2</v>
      </c>
      <c r="AD62" s="326">
        <f t="shared" si="15"/>
        <v>3.6620068955734587E-2</v>
      </c>
      <c r="AE62" s="263"/>
      <c r="AF62" s="368">
        <f t="shared" si="17"/>
        <v>489</v>
      </c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</row>
    <row r="63" spans="1:44" s="262" customFormat="1">
      <c r="A63" s="314" t="s">
        <v>104</v>
      </c>
      <c r="B63" s="315">
        <f t="shared" ref="B63:M63" si="32">B69-B62-B33</f>
        <v>409</v>
      </c>
      <c r="C63" s="315">
        <f t="shared" si="32"/>
        <v>352</v>
      </c>
      <c r="D63" s="315">
        <f t="shared" si="32"/>
        <v>114</v>
      </c>
      <c r="E63" s="315">
        <f t="shared" si="32"/>
        <v>13</v>
      </c>
      <c r="F63" s="315">
        <f t="shared" si="32"/>
        <v>204</v>
      </c>
      <c r="G63" s="315">
        <f t="shared" si="32"/>
        <v>330</v>
      </c>
      <c r="H63" s="315">
        <f t="shared" si="32"/>
        <v>401</v>
      </c>
      <c r="I63" s="315">
        <f t="shared" si="32"/>
        <v>270</v>
      </c>
      <c r="J63" s="315">
        <f t="shared" si="32"/>
        <v>332</v>
      </c>
      <c r="K63" s="315">
        <f t="shared" si="32"/>
        <v>343</v>
      </c>
      <c r="L63" s="315">
        <f t="shared" si="32"/>
        <v>240</v>
      </c>
      <c r="M63" s="315">
        <f t="shared" si="32"/>
        <v>389</v>
      </c>
      <c r="N63" s="315">
        <f t="shared" si="22"/>
        <v>3397</v>
      </c>
      <c r="O63" s="316">
        <f t="shared" si="2"/>
        <v>0.24584658941231302</v>
      </c>
      <c r="P63" s="114"/>
      <c r="Q63" s="314" t="s">
        <v>104</v>
      </c>
      <c r="R63" s="326">
        <f t="shared" si="3"/>
        <v>0.26239983575951598</v>
      </c>
      <c r="S63" s="326">
        <f t="shared" si="4"/>
        <v>0.21578544061302682</v>
      </c>
      <c r="T63" s="326">
        <f t="shared" si="5"/>
        <v>0.40119655111736757</v>
      </c>
      <c r="U63" s="326">
        <f t="shared" si="6"/>
        <v>0.30267753201396974</v>
      </c>
      <c r="V63" s="326">
        <f t="shared" si="7"/>
        <v>0.204322830071513</v>
      </c>
      <c r="W63" s="326">
        <f t="shared" si="8"/>
        <v>0.24869810311174081</v>
      </c>
      <c r="X63" s="326">
        <f t="shared" si="9"/>
        <v>0.29319509537980099</v>
      </c>
      <c r="Y63" s="326">
        <f t="shared" si="10"/>
        <v>0.30346284827981523</v>
      </c>
      <c r="Z63" s="326">
        <f t="shared" si="11"/>
        <v>0.21233459327052834</v>
      </c>
      <c r="AA63" s="326">
        <f t="shared" si="12"/>
        <v>0.21821004147899331</v>
      </c>
      <c r="AB63" s="326">
        <f t="shared" si="13"/>
        <v>0.17314518223530431</v>
      </c>
      <c r="AC63" s="326">
        <f t="shared" si="14"/>
        <v>0.32519645544223375</v>
      </c>
      <c r="AD63" s="326">
        <f t="shared" si="15"/>
        <v>0.24584658941231302</v>
      </c>
      <c r="AE63" s="263"/>
      <c r="AF63" s="368">
        <f t="shared" si="17"/>
        <v>3008</v>
      </c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</row>
    <row r="64" spans="1:44" s="114" customFormat="1" ht="13.8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33"/>
      <c r="AF64" s="368">
        <f t="shared" si="17"/>
        <v>0</v>
      </c>
    </row>
    <row r="65" spans="1:44" s="114" customFormat="1">
      <c r="A65" s="121" t="s">
        <v>64</v>
      </c>
      <c r="B65" s="115">
        <f t="shared" ref="B65:M65" si="33">B17+B27+B34+B44+B41+B47+B37+B53+B40+B50+B51+B52+B56+B58+B57+B60+B61+B59+B62+B63</f>
        <v>155869</v>
      </c>
      <c r="C65" s="115">
        <f t="shared" si="33"/>
        <v>163125</v>
      </c>
      <c r="D65" s="115">
        <f t="shared" si="33"/>
        <v>28415</v>
      </c>
      <c r="E65" s="115">
        <f t="shared" si="33"/>
        <v>4295</v>
      </c>
      <c r="F65" s="115">
        <f t="shared" si="33"/>
        <v>99842</v>
      </c>
      <c r="G65" s="115">
        <f t="shared" si="33"/>
        <v>132691</v>
      </c>
      <c r="H65" s="115">
        <f t="shared" si="33"/>
        <v>136769</v>
      </c>
      <c r="I65" s="115">
        <f t="shared" si="33"/>
        <v>88973</v>
      </c>
      <c r="J65" s="115">
        <f t="shared" si="33"/>
        <v>156357</v>
      </c>
      <c r="K65" s="115">
        <f t="shared" si="33"/>
        <v>157188</v>
      </c>
      <c r="L65" s="115">
        <f t="shared" si="33"/>
        <v>138612</v>
      </c>
      <c r="M65" s="115">
        <f t="shared" si="33"/>
        <v>119620</v>
      </c>
      <c r="N65" s="115">
        <f>SUM(B65:M65)</f>
        <v>1381756</v>
      </c>
      <c r="Q65" s="121" t="s">
        <v>64</v>
      </c>
      <c r="R65" s="116">
        <f>B65/B$65*100</f>
        <v>100</v>
      </c>
      <c r="S65" s="116">
        <f t="shared" ref="S65:T65" si="34">C65/C$65*100</f>
        <v>100</v>
      </c>
      <c r="T65" s="116">
        <f t="shared" si="34"/>
        <v>100</v>
      </c>
      <c r="U65" s="116">
        <f t="shared" ref="U65" si="35">E65/E$65*100</f>
        <v>100</v>
      </c>
      <c r="V65" s="116">
        <f t="shared" ref="V65:X65" si="36">F65/F$65*100</f>
        <v>100</v>
      </c>
      <c r="W65" s="116">
        <f t="shared" si="36"/>
        <v>100</v>
      </c>
      <c r="X65" s="116">
        <f t="shared" si="36"/>
        <v>100</v>
      </c>
      <c r="Y65" s="116">
        <f t="shared" ref="Y65:AD65" si="37">I65/I$65*100</f>
        <v>100</v>
      </c>
      <c r="Z65" s="116">
        <f t="shared" si="37"/>
        <v>100</v>
      </c>
      <c r="AA65" s="116">
        <f t="shared" si="37"/>
        <v>100</v>
      </c>
      <c r="AB65" s="116">
        <f t="shared" si="37"/>
        <v>100</v>
      </c>
      <c r="AC65" s="116">
        <f t="shared" si="37"/>
        <v>100</v>
      </c>
      <c r="AD65" s="116">
        <f t="shared" si="37"/>
        <v>100</v>
      </c>
      <c r="AE65" s="233"/>
      <c r="AF65" s="368">
        <f t="shared" si="17"/>
        <v>1262136</v>
      </c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</row>
    <row r="66" spans="1:44" s="114" customFormat="1">
      <c r="A66" s="122" t="s">
        <v>188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25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33"/>
    </row>
    <row r="67" spans="1:44" s="125" customFormat="1" ht="13.8">
      <c r="A67" s="228" t="s">
        <v>180</v>
      </c>
      <c r="B67" s="258"/>
      <c r="C67" s="258"/>
      <c r="D67" s="258"/>
      <c r="E67" s="258"/>
      <c r="F67" s="258"/>
      <c r="G67" s="258"/>
      <c r="H67" s="258"/>
      <c r="I67" s="258"/>
      <c r="J67" s="113"/>
      <c r="K67" s="113"/>
      <c r="L67" s="113"/>
      <c r="M67" s="126"/>
      <c r="N67" s="126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s="114" customFormat="1" hidden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idden="1">
      <c r="A69" s="112" t="s">
        <v>178</v>
      </c>
      <c r="B69" s="288">
        <v>516</v>
      </c>
      <c r="C69" s="288">
        <v>429</v>
      </c>
      <c r="D69" s="288">
        <v>150</v>
      </c>
      <c r="E69" s="112">
        <v>19</v>
      </c>
      <c r="F69" s="288">
        <v>282</v>
      </c>
      <c r="G69" s="288">
        <v>443</v>
      </c>
      <c r="H69" s="288">
        <v>532</v>
      </c>
      <c r="I69" s="288">
        <v>299</v>
      </c>
      <c r="J69" s="288">
        <v>379</v>
      </c>
      <c r="K69" s="288">
        <v>411</v>
      </c>
      <c r="L69" s="288">
        <v>298</v>
      </c>
      <c r="M69" s="288">
        <v>415</v>
      </c>
      <c r="N69" s="128">
        <f t="shared" ref="N69" si="38">SUM(B69:M69)</f>
        <v>4173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39">B72-B73</f>
        <v>7238</v>
      </c>
      <c r="C71" s="11">
        <f t="shared" si="39"/>
        <v>7544</v>
      </c>
      <c r="D71" s="11">
        <f t="shared" si="39"/>
        <v>1144</v>
      </c>
      <c r="E71" s="11">
        <f t="shared" si="39"/>
        <v>54</v>
      </c>
      <c r="F71" s="11">
        <f t="shared" si="39"/>
        <v>4334</v>
      </c>
      <c r="G71" s="11">
        <f t="shared" si="39"/>
        <v>7557</v>
      </c>
      <c r="H71" s="11">
        <f t="shared" si="39"/>
        <v>6059</v>
      </c>
      <c r="I71" s="11">
        <f t="shared" si="39"/>
        <v>4167</v>
      </c>
      <c r="J71" s="11">
        <f t="shared" si="39"/>
        <v>8985</v>
      </c>
      <c r="K71" s="11">
        <f>K72-K73</f>
        <v>8312</v>
      </c>
      <c r="L71" s="11">
        <f t="shared" si="39"/>
        <v>7723</v>
      </c>
      <c r="M71" s="11">
        <f t="shared" si="39"/>
        <v>8057</v>
      </c>
      <c r="N71" s="105">
        <f>SUM(B71:M71)</f>
        <v>71174</v>
      </c>
    </row>
    <row r="72" spans="1:44" hidden="1">
      <c r="A72" s="112" t="s">
        <v>61</v>
      </c>
      <c r="B72" s="288">
        <v>7609</v>
      </c>
      <c r="C72" s="288">
        <v>8101</v>
      </c>
      <c r="D72" s="288">
        <v>1236</v>
      </c>
      <c r="E72" s="112">
        <v>56</v>
      </c>
      <c r="F72" s="288">
        <v>4671</v>
      </c>
      <c r="G72" s="288">
        <v>7952</v>
      </c>
      <c r="H72" s="288">
        <v>6570</v>
      </c>
      <c r="I72" s="288">
        <v>4404</v>
      </c>
      <c r="J72" s="288">
        <v>9374</v>
      </c>
      <c r="K72" s="288">
        <v>8753</v>
      </c>
      <c r="L72" s="288">
        <v>8082</v>
      </c>
      <c r="M72" s="288">
        <v>8410</v>
      </c>
      <c r="N72" s="128">
        <f t="shared" ref="N72:N73" si="40">SUM(B72:M72)</f>
        <v>75218</v>
      </c>
    </row>
    <row r="73" spans="1:44" hidden="1">
      <c r="A73" s="129" t="s">
        <v>119</v>
      </c>
      <c r="B73" s="129">
        <v>371</v>
      </c>
      <c r="C73" s="129">
        <v>557</v>
      </c>
      <c r="D73" s="129">
        <v>92</v>
      </c>
      <c r="E73" s="129">
        <v>2</v>
      </c>
      <c r="F73" s="129">
        <v>337</v>
      </c>
      <c r="G73" s="129">
        <v>395</v>
      </c>
      <c r="H73" s="129">
        <v>511</v>
      </c>
      <c r="I73" s="129">
        <v>237</v>
      </c>
      <c r="J73" s="129">
        <v>389</v>
      </c>
      <c r="K73" s="129">
        <v>441</v>
      </c>
      <c r="L73" s="129">
        <v>359</v>
      </c>
      <c r="M73" s="129">
        <v>353</v>
      </c>
      <c r="N73" s="130">
        <f t="shared" si="40"/>
        <v>4044</v>
      </c>
    </row>
    <row r="74" spans="1:44" hidden="1"/>
    <row r="75" spans="1:44" hidden="1">
      <c r="A75" s="11" t="s">
        <v>174</v>
      </c>
      <c r="B75" s="11">
        <f t="shared" ref="B75:J75" si="41">B76-B77</f>
        <v>8854</v>
      </c>
      <c r="C75" s="11">
        <f t="shared" si="41"/>
        <v>8033</v>
      </c>
      <c r="D75" s="11">
        <f t="shared" si="41"/>
        <v>1033</v>
      </c>
      <c r="E75" s="11">
        <f t="shared" si="41"/>
        <v>272</v>
      </c>
      <c r="F75" s="11">
        <f t="shared" si="41"/>
        <v>4776</v>
      </c>
      <c r="G75" s="11">
        <f t="shared" si="41"/>
        <v>5707</v>
      </c>
      <c r="H75" s="11">
        <f t="shared" si="41"/>
        <v>4971</v>
      </c>
      <c r="I75" s="11">
        <f t="shared" si="41"/>
        <v>4366</v>
      </c>
      <c r="J75" s="11">
        <f t="shared" si="41"/>
        <v>6314</v>
      </c>
      <c r="K75" s="11">
        <f>K76-K77</f>
        <v>7944</v>
      </c>
      <c r="L75" s="11">
        <f t="shared" ref="L75:M75" si="42">L76-L77</f>
        <v>6849</v>
      </c>
      <c r="M75" s="11">
        <f t="shared" si="42"/>
        <v>5255</v>
      </c>
      <c r="N75" s="105">
        <f>SUM(B75:M75)</f>
        <v>64374</v>
      </c>
    </row>
    <row r="76" spans="1:44" hidden="1">
      <c r="A76" s="112" t="s">
        <v>44</v>
      </c>
      <c r="B76" s="288">
        <v>9469</v>
      </c>
      <c r="C76" s="288">
        <v>8724</v>
      </c>
      <c r="D76" s="288">
        <v>1112</v>
      </c>
      <c r="E76" s="112">
        <v>323</v>
      </c>
      <c r="F76" s="288">
        <v>5108</v>
      </c>
      <c r="G76" s="288">
        <v>6092</v>
      </c>
      <c r="H76" s="288">
        <v>5452</v>
      </c>
      <c r="I76" s="288">
        <v>4627</v>
      </c>
      <c r="J76" s="288">
        <v>6813</v>
      </c>
      <c r="K76" s="288">
        <v>8437</v>
      </c>
      <c r="L76" s="288">
        <v>7204</v>
      </c>
      <c r="M76" s="288">
        <v>5646</v>
      </c>
      <c r="N76" s="128">
        <f t="shared" ref="N76:N77" si="43">SUM(B76:M76)</f>
        <v>69007</v>
      </c>
    </row>
    <row r="77" spans="1:44" hidden="1">
      <c r="A77" s="129" t="s">
        <v>165</v>
      </c>
      <c r="B77" s="353">
        <v>615</v>
      </c>
      <c r="C77" s="353">
        <v>691</v>
      </c>
      <c r="D77" s="353">
        <v>79</v>
      </c>
      <c r="E77" s="353">
        <v>51</v>
      </c>
      <c r="F77" s="353">
        <v>332</v>
      </c>
      <c r="G77" s="353">
        <v>385</v>
      </c>
      <c r="H77" s="353">
        <v>481</v>
      </c>
      <c r="I77" s="353">
        <v>261</v>
      </c>
      <c r="J77" s="353">
        <v>499</v>
      </c>
      <c r="K77" s="353">
        <v>493</v>
      </c>
      <c r="L77" s="353">
        <v>355</v>
      </c>
      <c r="M77" s="353">
        <v>391</v>
      </c>
      <c r="N77" s="130">
        <f t="shared" si="43"/>
        <v>4633</v>
      </c>
    </row>
    <row r="78" spans="1:44" hidden="1"/>
    <row r="79" spans="1:44" ht="13.8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hidden="1"/>
    <row r="82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98F-10CD-448A-904C-13A0B89B5E64}">
  <dimension ref="A1:AR81"/>
  <sheetViews>
    <sheetView showGridLines="0" showZeros="0" topLeftCell="X1" zoomScaleNormal="100" workbookViewId="0">
      <selection activeCell="A22" sqref="A22:XFD22"/>
    </sheetView>
  </sheetViews>
  <sheetFormatPr defaultColWidth="9.33203125" defaultRowHeight="13.2"/>
  <cols>
    <col min="1" max="1" width="24.44140625" style="11" customWidth="1"/>
    <col min="2" max="13" width="10.44140625" style="11" customWidth="1"/>
    <col min="14" max="14" width="11.44140625" style="11" customWidth="1"/>
    <col min="15" max="15" width="6.6640625" style="11" customWidth="1"/>
    <col min="16" max="16" width="3.44140625" style="11" customWidth="1"/>
    <col min="17" max="17" width="19.6640625" style="11" customWidth="1"/>
    <col min="18" max="30" width="10.44140625" style="11" customWidth="1"/>
    <col min="31" max="31" width="9.33203125" style="127" customWidth="1"/>
    <col min="32" max="34" width="9.33203125" style="109"/>
    <col min="35" max="16384" width="9.33203125" style="11"/>
  </cols>
  <sheetData>
    <row r="1" spans="1:34" ht="3" customHeight="1"/>
    <row r="2" spans="1:34" ht="3" customHeight="1"/>
    <row r="3" spans="1:34" ht="3" customHeight="1"/>
    <row r="4" spans="1:34" ht="3" customHeight="1"/>
    <row r="5" spans="1:34" ht="3" customHeight="1"/>
    <row r="6" spans="1:34" ht="3" customHeight="1"/>
    <row r="7" spans="1:34" ht="3" customHeight="1"/>
    <row r="8" spans="1:34" ht="3" customHeight="1"/>
    <row r="9" spans="1:34" ht="13.8">
      <c r="B9"/>
      <c r="C9"/>
      <c r="D9"/>
      <c r="E9"/>
      <c r="F9"/>
      <c r="G9"/>
      <c r="H9" s="100"/>
    </row>
    <row r="11" spans="1:34" s="81" customFormat="1" ht="16.2">
      <c r="A11" s="168" t="s">
        <v>154</v>
      </c>
      <c r="B11" s="206"/>
      <c r="C11" s="206"/>
      <c r="D11" s="206"/>
      <c r="E11" s="206"/>
      <c r="F11" s="206"/>
      <c r="G11" s="206"/>
      <c r="H11" s="94"/>
      <c r="I11" s="94"/>
      <c r="J11" s="94"/>
      <c r="K11" s="94"/>
      <c r="P11" s="81" t="s">
        <v>110</v>
      </c>
      <c r="Q11" s="392" t="s">
        <v>154</v>
      </c>
      <c r="R11" s="393"/>
      <c r="S11" s="393"/>
      <c r="T11" s="393"/>
      <c r="U11" s="393"/>
      <c r="V11" s="393"/>
      <c r="W11" s="393"/>
      <c r="X11" s="393"/>
      <c r="Y11" s="80"/>
      <c r="Z11" s="80"/>
      <c r="AA11" s="80"/>
      <c r="AD11" s="82"/>
      <c r="AE11" s="281"/>
      <c r="AF11" s="264"/>
      <c r="AG11" s="264"/>
      <c r="AH11" s="264"/>
    </row>
    <row r="12" spans="1:34" s="81" customFormat="1" ht="16.2">
      <c r="A12" s="394" t="s">
        <v>155</v>
      </c>
      <c r="B12" s="393"/>
      <c r="C12" s="393"/>
      <c r="D12" s="393"/>
      <c r="E12" s="393"/>
      <c r="F12" s="393"/>
      <c r="G12" s="393"/>
      <c r="H12" s="80"/>
      <c r="I12" s="80"/>
      <c r="J12" s="80"/>
      <c r="K12" s="80"/>
      <c r="Q12" s="394" t="s">
        <v>155</v>
      </c>
      <c r="R12" s="393"/>
      <c r="S12" s="393"/>
      <c r="T12" s="393"/>
      <c r="U12" s="393"/>
      <c r="V12" s="393"/>
      <c r="W12" s="393"/>
      <c r="X12" s="393"/>
      <c r="Y12" s="80"/>
      <c r="Z12" s="80"/>
      <c r="AA12" s="80"/>
      <c r="AE12" s="281"/>
      <c r="AF12" s="264"/>
      <c r="AG12" s="264"/>
      <c r="AH12" s="264"/>
    </row>
    <row r="13" spans="1:34" s="9" customFormat="1" ht="14.4">
      <c r="A13" s="188" t="s">
        <v>120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9"/>
      <c r="L13" s="189"/>
      <c r="M13" s="189"/>
      <c r="N13" s="189"/>
      <c r="O13" s="189"/>
      <c r="Q13" s="188" t="s">
        <v>121</v>
      </c>
      <c r="R13" s="174"/>
      <c r="S13" s="174"/>
      <c r="T13" s="174"/>
      <c r="U13" s="174"/>
      <c r="V13" s="174"/>
      <c r="W13" s="174"/>
      <c r="X13" s="174"/>
      <c r="Y13" s="189"/>
      <c r="Z13" s="189"/>
      <c r="AA13" s="189"/>
      <c r="AB13" s="189"/>
      <c r="AC13" s="189"/>
      <c r="AD13" s="189"/>
      <c r="AE13" s="282"/>
      <c r="AF13" s="265"/>
      <c r="AG13" s="265"/>
      <c r="AH13" s="265"/>
    </row>
    <row r="14" spans="1:34" s="161" customFormat="1" ht="17.25" customHeight="1">
      <c r="A14" s="395" t="str">
        <f>'Monthly trend by make 2020'!A14:F14</f>
        <v>dati provvisori al 30/11/2021 - provisional data as of November 30, 2021</v>
      </c>
      <c r="B14" s="395"/>
      <c r="C14" s="395"/>
      <c r="D14" s="395"/>
      <c r="E14" s="395"/>
      <c r="F14" s="395"/>
      <c r="G14" s="176"/>
      <c r="H14" s="177"/>
      <c r="I14" s="176"/>
      <c r="J14" s="177"/>
      <c r="K14" s="177"/>
      <c r="L14" s="177"/>
      <c r="M14" s="177"/>
      <c r="N14" s="176"/>
      <c r="Q14" s="175" t="str">
        <f>A14</f>
        <v>dati provvisori al 30/11/2021 - provisional data as of November 30, 2021</v>
      </c>
      <c r="R14" s="175"/>
      <c r="S14" s="175"/>
      <c r="T14" s="175"/>
      <c r="U14" s="176"/>
      <c r="V14" s="176"/>
      <c r="W14" s="176"/>
      <c r="X14" s="177"/>
      <c r="Y14" s="176"/>
      <c r="Z14" s="177"/>
      <c r="AA14" s="177"/>
      <c r="AB14" s="177"/>
      <c r="AC14" s="177"/>
      <c r="AD14" s="176"/>
      <c r="AE14" s="127"/>
      <c r="AF14" s="109"/>
      <c r="AG14" s="109"/>
      <c r="AH14" s="109"/>
    </row>
    <row r="15" spans="1:34" ht="17.25" customHeight="1">
      <c r="A15" s="169" t="s">
        <v>27</v>
      </c>
      <c r="B15" s="170" t="s">
        <v>28</v>
      </c>
      <c r="C15" s="170" t="s">
        <v>29</v>
      </c>
      <c r="D15" s="170" t="s">
        <v>30</v>
      </c>
      <c r="E15" s="170" t="s">
        <v>31</v>
      </c>
      <c r="F15" s="170" t="s">
        <v>32</v>
      </c>
      <c r="G15" s="170" t="s">
        <v>33</v>
      </c>
      <c r="H15" s="170" t="s">
        <v>34</v>
      </c>
      <c r="I15" s="170" t="s">
        <v>35</v>
      </c>
      <c r="J15" s="170" t="s">
        <v>92</v>
      </c>
      <c r="K15" s="171" t="s">
        <v>36</v>
      </c>
      <c r="L15" s="171" t="s">
        <v>37</v>
      </c>
      <c r="M15" s="171" t="s">
        <v>38</v>
      </c>
      <c r="N15" s="170" t="s">
        <v>39</v>
      </c>
      <c r="O15" s="170" t="s">
        <v>69</v>
      </c>
      <c r="Q15" s="178" t="s">
        <v>27</v>
      </c>
      <c r="R15" s="170" t="s">
        <v>28</v>
      </c>
      <c r="S15" s="170" t="s">
        <v>29</v>
      </c>
      <c r="T15" s="170" t="s">
        <v>30</v>
      </c>
      <c r="U15" s="170" t="s">
        <v>31</v>
      </c>
      <c r="V15" s="170" t="s">
        <v>32</v>
      </c>
      <c r="W15" s="170" t="s">
        <v>33</v>
      </c>
      <c r="X15" s="170" t="s">
        <v>34</v>
      </c>
      <c r="Y15" s="170" t="s">
        <v>35</v>
      </c>
      <c r="Z15" s="170" t="s">
        <v>92</v>
      </c>
      <c r="AA15" s="171" t="s">
        <v>36</v>
      </c>
      <c r="AB15" s="171" t="s">
        <v>37</v>
      </c>
      <c r="AC15" s="171" t="s">
        <v>38</v>
      </c>
      <c r="AD15" s="170" t="s">
        <v>39</v>
      </c>
    </row>
    <row r="16" spans="1:34" s="62" customFormat="1" ht="17.25" customHeight="1">
      <c r="A16" s="172" t="s">
        <v>76</v>
      </c>
      <c r="B16" s="173" t="s">
        <v>78</v>
      </c>
      <c r="C16" s="173" t="s">
        <v>79</v>
      </c>
      <c r="D16" s="173" t="s">
        <v>80</v>
      </c>
      <c r="E16" s="173" t="s">
        <v>81</v>
      </c>
      <c r="F16" s="173" t="s">
        <v>82</v>
      </c>
      <c r="G16" s="173" t="s">
        <v>83</v>
      </c>
      <c r="H16" s="173" t="s">
        <v>84</v>
      </c>
      <c r="I16" s="173" t="s">
        <v>85</v>
      </c>
      <c r="J16" s="173" t="s">
        <v>86</v>
      </c>
      <c r="K16" s="173" t="s">
        <v>87</v>
      </c>
      <c r="L16" s="173" t="s">
        <v>88</v>
      </c>
      <c r="M16" s="173" t="s">
        <v>89</v>
      </c>
      <c r="N16" s="173" t="s">
        <v>90</v>
      </c>
      <c r="O16" s="173"/>
      <c r="Q16" s="179" t="s">
        <v>76</v>
      </c>
      <c r="R16" s="173" t="s">
        <v>78</v>
      </c>
      <c r="S16" s="173" t="s">
        <v>79</v>
      </c>
      <c r="T16" s="173" t="s">
        <v>80</v>
      </c>
      <c r="U16" s="173" t="s">
        <v>81</v>
      </c>
      <c r="V16" s="173" t="s">
        <v>82</v>
      </c>
      <c r="W16" s="173" t="s">
        <v>83</v>
      </c>
      <c r="X16" s="173" t="s">
        <v>84</v>
      </c>
      <c r="Y16" s="173" t="s">
        <v>85</v>
      </c>
      <c r="Z16" s="173" t="s">
        <v>86</v>
      </c>
      <c r="AA16" s="173" t="s">
        <v>87</v>
      </c>
      <c r="AB16" s="173" t="s">
        <v>88</v>
      </c>
      <c r="AC16" s="173" t="s">
        <v>89</v>
      </c>
      <c r="AD16" s="173" t="s">
        <v>90</v>
      </c>
      <c r="AE16" s="283"/>
      <c r="AF16" s="266"/>
      <c r="AG16" s="266"/>
      <c r="AH16" s="266"/>
    </row>
    <row r="17" spans="1:34" s="37" customFormat="1">
      <c r="A17" s="312" t="s">
        <v>179</v>
      </c>
      <c r="B17" s="104">
        <f t="shared" ref="B17:M17" si="0">SUM(B18:B26)</f>
        <v>70193</v>
      </c>
      <c r="C17" s="104">
        <f t="shared" si="0"/>
        <v>74862</v>
      </c>
      <c r="D17" s="104">
        <f t="shared" si="0"/>
        <v>80109</v>
      </c>
      <c r="E17" s="104">
        <f t="shared" si="0"/>
        <v>73249</v>
      </c>
      <c r="F17" s="104">
        <f t="shared" si="0"/>
        <v>82086</v>
      </c>
      <c r="G17" s="104">
        <f t="shared" si="0"/>
        <v>64459</v>
      </c>
      <c r="H17" s="104">
        <f t="shared" si="0"/>
        <v>58653</v>
      </c>
      <c r="I17" s="104">
        <f t="shared" si="0"/>
        <v>33984</v>
      </c>
      <c r="J17" s="104">
        <f t="shared" si="0"/>
        <v>54789</v>
      </c>
      <c r="K17" s="104">
        <f t="shared" si="0"/>
        <v>56957</v>
      </c>
      <c r="L17" s="104">
        <f t="shared" si="0"/>
        <v>54591</v>
      </c>
      <c r="M17" s="104">
        <f t="shared" si="0"/>
        <v>47829</v>
      </c>
      <c r="N17" s="104">
        <f t="shared" ref="N17:N33" si="1">SUM(B17:M17)</f>
        <v>751761</v>
      </c>
      <c r="O17" s="313">
        <f t="shared" ref="O17:O63" si="2">N17/N$65*100</f>
        <v>39.216495361644611</v>
      </c>
      <c r="P17" s="367"/>
      <c r="Q17" s="312" t="s">
        <v>179</v>
      </c>
      <c r="R17" s="317">
        <f t="shared" ref="R17:R63" si="3">B17/B$65*100</f>
        <v>42.471455972312143</v>
      </c>
      <c r="S17" s="317">
        <f t="shared" ref="S17:S63" si="4">C17/C$65*100</f>
        <v>41.940905576658039</v>
      </c>
      <c r="T17" s="317">
        <f t="shared" ref="T17:T63" si="5">D17/D$65*100</f>
        <v>41.229117559263415</v>
      </c>
      <c r="U17" s="317">
        <f t="shared" ref="U17:U63" si="6">E17/E$65*100</f>
        <v>41.874757037341929</v>
      </c>
      <c r="V17" s="317">
        <f t="shared" ref="V17:V63" si="7">F17/F$65*100</f>
        <v>41.482297530851717</v>
      </c>
      <c r="W17" s="317">
        <f t="shared" ref="W17:W63" si="8">G17/G$65*100</f>
        <v>37.408088768694178</v>
      </c>
      <c r="X17" s="317">
        <f t="shared" ref="X17:X63" si="9">H17/H$65*100</f>
        <v>38.251291281890751</v>
      </c>
      <c r="Y17" s="317">
        <f t="shared" ref="Y17:Y63" si="10">I17/I$65*100</f>
        <v>38.104635256654632</v>
      </c>
      <c r="Z17" s="317">
        <f t="shared" ref="Z17:Z63" si="11">J17/J$65*100</f>
        <v>38.439788959672214</v>
      </c>
      <c r="AA17" s="317">
        <f t="shared" ref="AA17:AA63" si="12">K17/K$65*100</f>
        <v>36.217903880149052</v>
      </c>
      <c r="AB17" s="317">
        <f t="shared" ref="AB17:AB63" si="13">L17/L$65*100</f>
        <v>36.15274071032642</v>
      </c>
      <c r="AC17" s="317">
        <f t="shared" ref="AC17:AC63" si="14">M17/M$65*100</f>
        <v>34.054596719070403</v>
      </c>
      <c r="AD17" s="317">
        <f t="shared" ref="AD17:AD63" si="15">N17/N$65*100</f>
        <v>39.216495361644611</v>
      </c>
      <c r="AE17" s="284"/>
      <c r="AF17" s="267"/>
      <c r="AG17" s="267"/>
      <c r="AH17" s="267"/>
    </row>
    <row r="18" spans="1:34" s="95" customFormat="1">
      <c r="A18" s="303" t="s">
        <v>40</v>
      </c>
      <c r="B18" s="259">
        <v>24475</v>
      </c>
      <c r="C18" s="259">
        <v>26629</v>
      </c>
      <c r="D18" s="259">
        <v>31679</v>
      </c>
      <c r="E18" s="259">
        <v>29656</v>
      </c>
      <c r="F18" s="259">
        <v>34971</v>
      </c>
      <c r="G18" s="259">
        <v>23295</v>
      </c>
      <c r="H18" s="259">
        <v>20149</v>
      </c>
      <c r="I18" s="259">
        <v>13036</v>
      </c>
      <c r="J18" s="259">
        <v>19431</v>
      </c>
      <c r="K18" s="259">
        <v>21519</v>
      </c>
      <c r="L18" s="259">
        <v>21776</v>
      </c>
      <c r="M18" s="259">
        <v>19329</v>
      </c>
      <c r="N18" s="103">
        <f t="shared" ref="N18:N23" si="16">SUM(B18:M18)</f>
        <v>285945</v>
      </c>
      <c r="O18" s="77">
        <f t="shared" si="2"/>
        <v>14.916656711621737</v>
      </c>
      <c r="P18" s="366"/>
      <c r="Q18" s="303" t="s">
        <v>40</v>
      </c>
      <c r="R18" s="106">
        <f t="shared" si="3"/>
        <v>14.809010655226871</v>
      </c>
      <c r="S18" s="106">
        <f t="shared" si="4"/>
        <v>14.918708752114917</v>
      </c>
      <c r="T18" s="106">
        <f t="shared" si="5"/>
        <v>16.304000988152463</v>
      </c>
      <c r="U18" s="106">
        <f t="shared" si="6"/>
        <v>16.953648441608927</v>
      </c>
      <c r="V18" s="106">
        <f t="shared" si="7"/>
        <v>17.672653399500714</v>
      </c>
      <c r="W18" s="106">
        <f t="shared" si="8"/>
        <v>13.519003209276143</v>
      </c>
      <c r="X18" s="106">
        <f t="shared" si="9"/>
        <v>13.140423644806177</v>
      </c>
      <c r="Y18" s="106">
        <f t="shared" si="10"/>
        <v>14.616643867871639</v>
      </c>
      <c r="Z18" s="106">
        <f t="shared" si="11"/>
        <v>13.632728089130861</v>
      </c>
      <c r="AA18" s="106">
        <f t="shared" si="12"/>
        <v>13.683534483854967</v>
      </c>
      <c r="AB18" s="106">
        <f t="shared" si="13"/>
        <v>14.421096549029478</v>
      </c>
      <c r="AC18" s="106">
        <f t="shared" si="14"/>
        <v>13.762388926862613</v>
      </c>
      <c r="AD18" s="319">
        <f t="shared" si="15"/>
        <v>14.916656711621737</v>
      </c>
      <c r="AE18" s="285">
        <f>SUM(B22:M22)</f>
        <v>96570</v>
      </c>
      <c r="AF18" s="268"/>
      <c r="AG18" s="268"/>
      <c r="AH18" s="268"/>
    </row>
    <row r="19" spans="1:34">
      <c r="A19" s="303" t="s">
        <v>55</v>
      </c>
      <c r="B19" s="259">
        <v>11368</v>
      </c>
      <c r="C19" s="259">
        <v>11293</v>
      </c>
      <c r="D19" s="259">
        <v>10906</v>
      </c>
      <c r="E19" s="259">
        <v>10218</v>
      </c>
      <c r="F19" s="259">
        <v>10268</v>
      </c>
      <c r="G19" s="259">
        <v>8662</v>
      </c>
      <c r="H19" s="259">
        <v>9120</v>
      </c>
      <c r="I19" s="259">
        <v>4867</v>
      </c>
      <c r="J19" s="259">
        <v>7938</v>
      </c>
      <c r="K19" s="259">
        <v>9780</v>
      </c>
      <c r="L19" s="259">
        <v>8034</v>
      </c>
      <c r="M19" s="259">
        <v>7599</v>
      </c>
      <c r="N19" s="103">
        <f t="shared" si="16"/>
        <v>110053</v>
      </c>
      <c r="O19" s="77">
        <f t="shared" si="2"/>
        <v>5.741043980779895</v>
      </c>
      <c r="P19" s="327"/>
      <c r="Q19" s="303" t="s">
        <v>55</v>
      </c>
      <c r="R19" s="106">
        <f t="shared" si="3"/>
        <v>6.878399719248991</v>
      </c>
      <c r="S19" s="106">
        <f t="shared" si="4"/>
        <v>6.3268233105874705</v>
      </c>
      <c r="T19" s="106">
        <f t="shared" si="5"/>
        <v>5.6129118588588902</v>
      </c>
      <c r="U19" s="106">
        <f t="shared" si="6"/>
        <v>5.8413939768127872</v>
      </c>
      <c r="V19" s="106">
        <f t="shared" si="7"/>
        <v>5.1889509909946332</v>
      </c>
      <c r="W19" s="106">
        <f t="shared" si="8"/>
        <v>5.0268987249946324</v>
      </c>
      <c r="X19" s="106">
        <f t="shared" si="9"/>
        <v>5.9477226483017693</v>
      </c>
      <c r="Y19" s="106">
        <f t="shared" si="10"/>
        <v>5.457134527840692</v>
      </c>
      <c r="Z19" s="106">
        <f t="shared" si="11"/>
        <v>5.569275671428171</v>
      </c>
      <c r="AA19" s="106">
        <f t="shared" si="12"/>
        <v>6.2189212905851381</v>
      </c>
      <c r="AB19" s="106">
        <f t="shared" si="13"/>
        <v>5.32049456626115</v>
      </c>
      <c r="AC19" s="106">
        <f t="shared" si="14"/>
        <v>5.4105434039644562</v>
      </c>
      <c r="AD19" s="319">
        <f t="shared" si="15"/>
        <v>5.741043980779895</v>
      </c>
      <c r="AE19" s="285">
        <f>SUM(B26:M26)</f>
        <v>2083</v>
      </c>
    </row>
    <row r="20" spans="1:34" s="95" customFormat="1">
      <c r="A20" s="303" t="s">
        <v>44</v>
      </c>
      <c r="B20" s="259">
        <f t="shared" ref="B20:M20" si="17">B75</f>
        <v>8973</v>
      </c>
      <c r="C20" s="259">
        <f t="shared" si="17"/>
        <v>9149</v>
      </c>
      <c r="D20" s="259">
        <f t="shared" si="17"/>
        <v>9538</v>
      </c>
      <c r="E20" s="259">
        <f t="shared" si="17"/>
        <v>8352</v>
      </c>
      <c r="F20" s="259">
        <f t="shared" si="17"/>
        <v>8632</v>
      </c>
      <c r="G20" s="259">
        <f t="shared" si="17"/>
        <v>7364</v>
      </c>
      <c r="H20" s="259">
        <f t="shared" si="17"/>
        <v>6342</v>
      </c>
      <c r="I20" s="259">
        <f t="shared" si="17"/>
        <v>3494</v>
      </c>
      <c r="J20" s="259">
        <f t="shared" si="17"/>
        <v>6210</v>
      </c>
      <c r="K20" s="259">
        <f t="shared" si="17"/>
        <v>6857</v>
      </c>
      <c r="L20" s="259">
        <f t="shared" si="17"/>
        <v>6317</v>
      </c>
      <c r="M20" s="259">
        <f t="shared" si="17"/>
        <v>5263</v>
      </c>
      <c r="N20" s="103">
        <f t="shared" si="16"/>
        <v>86491</v>
      </c>
      <c r="O20" s="77">
        <f t="shared" si="2"/>
        <v>4.5119045818072552</v>
      </c>
      <c r="P20" s="366"/>
      <c r="Q20" s="303" t="s">
        <v>44</v>
      </c>
      <c r="R20" s="106">
        <f t="shared" si="3"/>
        <v>5.4292646622819491</v>
      </c>
      <c r="S20" s="106">
        <f t="shared" si="4"/>
        <v>5.1256624872544743</v>
      </c>
      <c r="T20" s="106">
        <f t="shared" si="5"/>
        <v>4.9088532284793773</v>
      </c>
      <c r="U20" s="106">
        <f t="shared" si="6"/>
        <v>4.774644988680798</v>
      </c>
      <c r="V20" s="106">
        <f t="shared" si="7"/>
        <v>4.3621956519541945</v>
      </c>
      <c r="W20" s="106">
        <f t="shared" si="8"/>
        <v>4.2736183572916726</v>
      </c>
      <c r="X20" s="106">
        <f t="shared" si="9"/>
        <v>4.1360150258256381</v>
      </c>
      <c r="Y20" s="106">
        <f t="shared" si="10"/>
        <v>3.9176552373690936</v>
      </c>
      <c r="Z20" s="106">
        <f t="shared" si="11"/>
        <v>4.3569163415934673</v>
      </c>
      <c r="AA20" s="106">
        <f t="shared" si="12"/>
        <v>4.3602396001576986</v>
      </c>
      <c r="AB20" s="106">
        <f t="shared" si="13"/>
        <v>4.1834160038675243</v>
      </c>
      <c r="AC20" s="106">
        <f t="shared" si="14"/>
        <v>3.7472943722943719</v>
      </c>
      <c r="AD20" s="318">
        <f t="shared" si="15"/>
        <v>4.5119045818072552</v>
      </c>
      <c r="AE20" s="285">
        <f>SUM(B21:M21)</f>
        <v>81526</v>
      </c>
      <c r="AF20" s="268"/>
      <c r="AG20" s="268"/>
      <c r="AH20" s="268"/>
    </row>
    <row r="21" spans="1:34">
      <c r="A21" s="303" t="s">
        <v>118</v>
      </c>
      <c r="B21" s="259">
        <v>6253</v>
      </c>
      <c r="C21" s="259">
        <v>9462</v>
      </c>
      <c r="D21" s="259">
        <v>7912</v>
      </c>
      <c r="E21" s="259">
        <v>6561</v>
      </c>
      <c r="F21" s="259">
        <v>8465</v>
      </c>
      <c r="G21" s="259">
        <v>8439</v>
      </c>
      <c r="H21" s="259">
        <v>7459</v>
      </c>
      <c r="I21" s="259">
        <v>4137</v>
      </c>
      <c r="J21" s="259">
        <v>5700</v>
      </c>
      <c r="K21" s="259">
        <v>5436</v>
      </c>
      <c r="L21" s="259">
        <v>5949</v>
      </c>
      <c r="M21" s="259">
        <v>5753</v>
      </c>
      <c r="N21" s="103">
        <f t="shared" si="16"/>
        <v>81526</v>
      </c>
      <c r="O21" s="77">
        <f t="shared" si="2"/>
        <v>4.2528995263833034</v>
      </c>
      <c r="P21" s="327"/>
      <c r="Q21" s="303" t="s">
        <v>118</v>
      </c>
      <c r="R21" s="320">
        <f t="shared" si="3"/>
        <v>3.783482885684724</v>
      </c>
      <c r="S21" s="320">
        <f t="shared" si="4"/>
        <v>5.3010185216309793</v>
      </c>
      <c r="T21" s="320">
        <f t="shared" si="5"/>
        <v>4.0720116107914484</v>
      </c>
      <c r="U21" s="320">
        <f t="shared" si="6"/>
        <v>3.750771763737395</v>
      </c>
      <c r="V21" s="320">
        <f t="shared" si="7"/>
        <v>4.2778019223577681</v>
      </c>
      <c r="W21" s="320">
        <f t="shared" si="8"/>
        <v>4.897483068601904</v>
      </c>
      <c r="X21" s="320">
        <f t="shared" si="9"/>
        <v>4.864480617728387</v>
      </c>
      <c r="Y21" s="320">
        <f t="shared" si="10"/>
        <v>4.638620411275312</v>
      </c>
      <c r="Z21" s="106">
        <f t="shared" si="11"/>
        <v>3.9991019560519745</v>
      </c>
      <c r="AA21" s="106">
        <f t="shared" si="12"/>
        <v>3.4566519566074447</v>
      </c>
      <c r="AB21" s="106">
        <f t="shared" si="13"/>
        <v>3.9397090085496118</v>
      </c>
      <c r="AC21" s="106">
        <f t="shared" si="14"/>
        <v>4.0961779448621556</v>
      </c>
      <c r="AD21" s="319">
        <f t="shared" si="15"/>
        <v>4.2528995263833034</v>
      </c>
      <c r="AE21" s="285">
        <f>SUM(B20:M20)</f>
        <v>86491</v>
      </c>
    </row>
    <row r="22" spans="1:34">
      <c r="A22" s="303" t="s">
        <v>54</v>
      </c>
      <c r="B22" s="259">
        <v>9659</v>
      </c>
      <c r="C22" s="259">
        <v>9641</v>
      </c>
      <c r="D22" s="259">
        <v>11059</v>
      </c>
      <c r="E22" s="259">
        <v>10025</v>
      </c>
      <c r="F22" s="259">
        <v>10705</v>
      </c>
      <c r="G22" s="259">
        <v>9020</v>
      </c>
      <c r="H22" s="259">
        <v>8542</v>
      </c>
      <c r="I22" s="259">
        <v>4548</v>
      </c>
      <c r="J22" s="259">
        <v>8572</v>
      </c>
      <c r="K22" s="259">
        <v>5930</v>
      </c>
      <c r="L22" s="259">
        <v>5560</v>
      </c>
      <c r="M22" s="259">
        <v>3309</v>
      </c>
      <c r="N22" s="103">
        <f t="shared" si="16"/>
        <v>96570</v>
      </c>
      <c r="O22" s="77">
        <f t="shared" si="2"/>
        <v>5.0376874526265931</v>
      </c>
      <c r="P22" s="327"/>
      <c r="Q22" s="303" t="s">
        <v>54</v>
      </c>
      <c r="R22" s="320">
        <f t="shared" si="3"/>
        <v>5.8443405074090435</v>
      </c>
      <c r="S22" s="320">
        <f t="shared" si="4"/>
        <v>5.401302004549172</v>
      </c>
      <c r="T22" s="320">
        <f t="shared" si="5"/>
        <v>5.6916552583092299</v>
      </c>
      <c r="U22" s="320">
        <f t="shared" si="6"/>
        <v>5.7310603462074958</v>
      </c>
      <c r="V22" s="320">
        <f t="shared" si="7"/>
        <v>5.4097896726331856</v>
      </c>
      <c r="W22" s="320">
        <f t="shared" si="8"/>
        <v>5.2346601823425969</v>
      </c>
      <c r="X22" s="320">
        <f t="shared" si="9"/>
        <v>5.5707726822142218</v>
      </c>
      <c r="Y22" s="320">
        <f t="shared" si="10"/>
        <v>5.0994550714237663</v>
      </c>
      <c r="Z22" s="106">
        <f t="shared" si="11"/>
        <v>6.0140880644346533</v>
      </c>
      <c r="AA22" s="106">
        <f t="shared" si="12"/>
        <v>3.7707774287494757</v>
      </c>
      <c r="AB22" s="106">
        <f t="shared" si="13"/>
        <v>3.6820948205641022</v>
      </c>
      <c r="AC22" s="106">
        <f t="shared" si="14"/>
        <v>2.3560321257689676</v>
      </c>
      <c r="AD22" s="319">
        <f t="shared" si="15"/>
        <v>5.0376874526265931</v>
      </c>
      <c r="AE22" s="285">
        <f>SUM(B24:M24)</f>
        <v>25879</v>
      </c>
    </row>
    <row r="23" spans="1:34">
      <c r="A23" s="303" t="s">
        <v>153</v>
      </c>
      <c r="B23" s="259">
        <v>6608</v>
      </c>
      <c r="C23" s="259">
        <v>5821</v>
      </c>
      <c r="D23" s="259">
        <v>6080</v>
      </c>
      <c r="E23" s="259">
        <v>5737</v>
      </c>
      <c r="F23" s="259">
        <v>6090</v>
      </c>
      <c r="G23" s="259">
        <v>4350</v>
      </c>
      <c r="H23" s="259">
        <v>4316</v>
      </c>
      <c r="I23" s="259">
        <v>2504</v>
      </c>
      <c r="J23" s="259">
        <v>4157</v>
      </c>
      <c r="K23" s="259">
        <v>4847</v>
      </c>
      <c r="L23" s="259">
        <v>4321</v>
      </c>
      <c r="M23" s="259">
        <v>3924</v>
      </c>
      <c r="N23" s="103">
        <f t="shared" si="16"/>
        <v>58755</v>
      </c>
      <c r="O23" s="77">
        <f t="shared" si="2"/>
        <v>3.0650235712858596</v>
      </c>
      <c r="P23" s="327"/>
      <c r="Q23" s="303" t="s">
        <v>153</v>
      </c>
      <c r="R23" s="320">
        <f t="shared" si="3"/>
        <v>3.9982816102038474</v>
      </c>
      <c r="S23" s="320">
        <f t="shared" si="4"/>
        <v>3.2611740450659408</v>
      </c>
      <c r="T23" s="320">
        <f t="shared" si="5"/>
        <v>3.129149468353388</v>
      </c>
      <c r="U23" s="320">
        <f t="shared" si="6"/>
        <v>3.2797100455054768</v>
      </c>
      <c r="V23" s="320">
        <f t="shared" si="7"/>
        <v>3.077591696061289</v>
      </c>
      <c r="W23" s="320">
        <f t="shared" si="8"/>
        <v>2.5244758085576828</v>
      </c>
      <c r="X23" s="320">
        <f t="shared" si="9"/>
        <v>2.8147336568059687</v>
      </c>
      <c r="Y23" s="320">
        <f t="shared" si="10"/>
        <v>2.8076155450407017</v>
      </c>
      <c r="Z23" s="106">
        <f t="shared" si="11"/>
        <v>2.9165380405803609</v>
      </c>
      <c r="AA23" s="106">
        <f t="shared" si="12"/>
        <v>3.0821177398227162</v>
      </c>
      <c r="AB23" s="106">
        <f t="shared" si="13"/>
        <v>2.8615704531758066</v>
      </c>
      <c r="AC23" s="106">
        <f t="shared" si="14"/>
        <v>2.7939166097060832</v>
      </c>
      <c r="AD23" s="319">
        <f t="shared" si="15"/>
        <v>3.0650235712858596</v>
      </c>
      <c r="AE23" s="285">
        <f>SUM(B25:M25)</f>
        <v>4459</v>
      </c>
    </row>
    <row r="24" spans="1:34" s="95" customFormat="1">
      <c r="A24" s="303" t="s">
        <v>41</v>
      </c>
      <c r="B24" s="259">
        <v>2475</v>
      </c>
      <c r="C24" s="259">
        <v>2366</v>
      </c>
      <c r="D24" s="259">
        <v>2438</v>
      </c>
      <c r="E24" s="259">
        <v>2219</v>
      </c>
      <c r="F24" s="259">
        <v>2351</v>
      </c>
      <c r="G24" s="259">
        <v>2559</v>
      </c>
      <c r="H24" s="259">
        <v>2174</v>
      </c>
      <c r="I24" s="259">
        <v>1162</v>
      </c>
      <c r="J24" s="193">
        <v>2178</v>
      </c>
      <c r="K24" s="193">
        <v>1899</v>
      </c>
      <c r="L24" s="193">
        <v>2039</v>
      </c>
      <c r="M24" s="193">
        <v>2019</v>
      </c>
      <c r="N24" s="103">
        <f t="shared" si="1"/>
        <v>25879</v>
      </c>
      <c r="O24" s="77">
        <f t="shared" si="2"/>
        <v>1.3500084248371502</v>
      </c>
      <c r="P24" s="366"/>
      <c r="Q24" s="303" t="s">
        <v>41</v>
      </c>
      <c r="R24" s="106">
        <f t="shared" si="3"/>
        <v>1.4975404033375486</v>
      </c>
      <c r="S24" s="106">
        <f t="shared" si="4"/>
        <v>1.3255347518684102</v>
      </c>
      <c r="T24" s="106">
        <f t="shared" si="5"/>
        <v>1.2547477637903881</v>
      </c>
      <c r="U24" s="106">
        <f t="shared" si="6"/>
        <v>1.2685509135395945</v>
      </c>
      <c r="V24" s="106">
        <f t="shared" si="7"/>
        <v>1.1880817861149573</v>
      </c>
      <c r="W24" s="106">
        <f t="shared" si="8"/>
        <v>1.4850881825515196</v>
      </c>
      <c r="X24" s="106">
        <f t="shared" si="9"/>
        <v>1.4178014295403558</v>
      </c>
      <c r="Y24" s="106">
        <f t="shared" si="10"/>
        <v>1.3028950732177695</v>
      </c>
      <c r="Z24" s="106">
        <f t="shared" si="11"/>
        <v>1.5280779053124911</v>
      </c>
      <c r="AA24" s="106">
        <f t="shared" si="12"/>
        <v>1.2075390113314088</v>
      </c>
      <c r="AB24" s="106">
        <f t="shared" si="13"/>
        <v>1.3503221832967993</v>
      </c>
      <c r="AC24" s="106">
        <f t="shared" si="14"/>
        <v>1.4375427204374573</v>
      </c>
      <c r="AD24" s="318">
        <f t="shared" si="15"/>
        <v>1.3500084248371502</v>
      </c>
      <c r="AE24" s="285" t="e">
        <f>SUM(#REF!)</f>
        <v>#REF!</v>
      </c>
      <c r="AF24" s="268"/>
      <c r="AG24" s="268"/>
      <c r="AH24" s="268"/>
    </row>
    <row r="25" spans="1:34" s="95" customFormat="1">
      <c r="A25" s="303" t="s">
        <v>165</v>
      </c>
      <c r="B25" s="259">
        <f>B77</f>
        <v>210</v>
      </c>
      <c r="C25" s="259">
        <f t="shared" ref="C25:M25" si="18">C77</f>
        <v>245</v>
      </c>
      <c r="D25" s="259">
        <f t="shared" si="18"/>
        <v>369</v>
      </c>
      <c r="E25" s="259">
        <f t="shared" si="18"/>
        <v>309</v>
      </c>
      <c r="F25" s="259">
        <f t="shared" si="18"/>
        <v>408</v>
      </c>
      <c r="G25" s="259">
        <f t="shared" si="18"/>
        <v>504</v>
      </c>
      <c r="H25" s="259">
        <f t="shared" si="18"/>
        <v>298</v>
      </c>
      <c r="I25" s="259">
        <f t="shared" si="18"/>
        <v>186</v>
      </c>
      <c r="J25" s="259">
        <f t="shared" si="18"/>
        <v>447</v>
      </c>
      <c r="K25" s="259">
        <f t="shared" si="18"/>
        <v>533</v>
      </c>
      <c r="L25" s="259">
        <f t="shared" si="18"/>
        <v>474</v>
      </c>
      <c r="M25" s="259">
        <f t="shared" si="18"/>
        <v>476</v>
      </c>
      <c r="N25" s="103">
        <f t="shared" si="1"/>
        <v>4459</v>
      </c>
      <c r="O25" s="77">
        <f t="shared" si="2"/>
        <v>0.23260897122565991</v>
      </c>
      <c r="P25" s="366"/>
      <c r="Q25" s="303" t="s">
        <v>165</v>
      </c>
      <c r="R25" s="106">
        <f t="shared" si="3"/>
        <v>0.12706403422257989</v>
      </c>
      <c r="S25" s="106">
        <f t="shared" si="4"/>
        <v>0.1372595157260188</v>
      </c>
      <c r="T25" s="106">
        <f t="shared" si="5"/>
        <v>0.18991055161552634</v>
      </c>
      <c r="U25" s="106">
        <f t="shared" si="6"/>
        <v>0.17664814433696918</v>
      </c>
      <c r="V25" s="106">
        <f t="shared" si="7"/>
        <v>0.20618348308587947</v>
      </c>
      <c r="W25" s="106">
        <f t="shared" si="8"/>
        <v>0.29249099023289016</v>
      </c>
      <c r="X25" s="106">
        <f t="shared" si="9"/>
        <v>0.19434444618354463</v>
      </c>
      <c r="Y25" s="106">
        <f t="shared" si="10"/>
        <v>0.20855291189200098</v>
      </c>
      <c r="Z25" s="106">
        <f t="shared" si="11"/>
        <v>0.31361378497460218</v>
      </c>
      <c r="AA25" s="106">
        <f t="shared" si="12"/>
        <v>0.33892485152166452</v>
      </c>
      <c r="AB25" s="106">
        <f t="shared" si="13"/>
        <v>0.31390520592578858</v>
      </c>
      <c r="AC25" s="106">
        <f t="shared" si="14"/>
        <v>0.33891547049441789</v>
      </c>
      <c r="AD25" s="318">
        <f t="shared" si="15"/>
        <v>0.23260897122565991</v>
      </c>
      <c r="AE25" s="285">
        <f>SUM(B19:M19)</f>
        <v>110053</v>
      </c>
      <c r="AF25" s="268"/>
      <c r="AG25" s="268"/>
      <c r="AH25" s="268"/>
    </row>
    <row r="26" spans="1:34">
      <c r="A26" s="303" t="s">
        <v>65</v>
      </c>
      <c r="B26" s="259">
        <v>172</v>
      </c>
      <c r="C26" s="259">
        <v>256</v>
      </c>
      <c r="D26" s="259">
        <v>128</v>
      </c>
      <c r="E26" s="259">
        <v>172</v>
      </c>
      <c r="F26" s="259">
        <v>196</v>
      </c>
      <c r="G26" s="259">
        <v>266</v>
      </c>
      <c r="H26" s="259">
        <v>253</v>
      </c>
      <c r="I26" s="259">
        <v>50</v>
      </c>
      <c r="J26" s="259">
        <v>156</v>
      </c>
      <c r="K26" s="259">
        <v>156</v>
      </c>
      <c r="L26" s="259">
        <v>121</v>
      </c>
      <c r="M26" s="259">
        <v>157</v>
      </c>
      <c r="N26" s="103">
        <f t="shared" si="1"/>
        <v>2083</v>
      </c>
      <c r="O26" s="77">
        <f t="shared" si="2"/>
        <v>0.10866214107715846</v>
      </c>
      <c r="P26" s="327"/>
      <c r="Q26" s="303" t="s">
        <v>65</v>
      </c>
      <c r="R26" s="320">
        <f t="shared" si="3"/>
        <v>0.10407149469658923</v>
      </c>
      <c r="S26" s="320">
        <f t="shared" si="4"/>
        <v>0.14342218786065639</v>
      </c>
      <c r="T26" s="320">
        <f t="shared" si="5"/>
        <v>6.5876830912702911E-2</v>
      </c>
      <c r="U26" s="320">
        <f t="shared" si="6"/>
        <v>9.8328416912487712E-2</v>
      </c>
      <c r="V26" s="320">
        <f t="shared" si="7"/>
        <v>9.9048928149098964E-2</v>
      </c>
      <c r="W26" s="320">
        <f t="shared" si="8"/>
        <v>0.15437024484513648</v>
      </c>
      <c r="X26" s="320">
        <f t="shared" si="9"/>
        <v>0.16499713048468723</v>
      </c>
      <c r="Y26" s="320">
        <f t="shared" si="10"/>
        <v>5.6062610723656182E-2</v>
      </c>
      <c r="Z26" s="106">
        <f t="shared" si="11"/>
        <v>0.10944910616563297</v>
      </c>
      <c r="AA26" s="106">
        <f t="shared" si="12"/>
        <v>9.9197517518535949E-2</v>
      </c>
      <c r="AB26" s="106">
        <f t="shared" si="13"/>
        <v>8.0131919656161218E-2</v>
      </c>
      <c r="AC26" s="106">
        <f t="shared" si="14"/>
        <v>0.11178514467988152</v>
      </c>
      <c r="AD26" s="319">
        <f t="shared" si="15"/>
        <v>0.10866214107715846</v>
      </c>
      <c r="AE26" s="285">
        <f>SUM(B23:M23)</f>
        <v>58755</v>
      </c>
    </row>
    <row r="27" spans="1:34">
      <c r="A27" s="312" t="s">
        <v>124</v>
      </c>
      <c r="B27" s="104">
        <f>SUM(B28:B33)</f>
        <v>22974</v>
      </c>
      <c r="C27" s="104">
        <f t="shared" ref="C27:M27" si="19">SUM(C28:C33)</f>
        <v>26906</v>
      </c>
      <c r="D27" s="104">
        <f t="shared" si="19"/>
        <v>29942</v>
      </c>
      <c r="E27" s="104">
        <f t="shared" si="19"/>
        <v>26651</v>
      </c>
      <c r="F27" s="104">
        <f t="shared" si="19"/>
        <v>32426</v>
      </c>
      <c r="G27" s="104">
        <f t="shared" si="19"/>
        <v>28391</v>
      </c>
      <c r="H27" s="104">
        <f t="shared" si="19"/>
        <v>26132</v>
      </c>
      <c r="I27" s="104">
        <f t="shared" si="19"/>
        <v>13082</v>
      </c>
      <c r="J27" s="104">
        <f t="shared" si="19"/>
        <v>23364</v>
      </c>
      <c r="K27" s="104">
        <f t="shared" si="19"/>
        <v>27491</v>
      </c>
      <c r="L27" s="104">
        <f t="shared" si="19"/>
        <v>24393</v>
      </c>
      <c r="M27" s="104">
        <f t="shared" si="19"/>
        <v>20072</v>
      </c>
      <c r="N27" s="104">
        <f t="shared" si="1"/>
        <v>301824</v>
      </c>
      <c r="O27" s="313">
        <f t="shared" si="2"/>
        <v>15.745003393409638</v>
      </c>
      <c r="Q27" s="312" t="s">
        <v>124</v>
      </c>
      <c r="R27" s="317">
        <f t="shared" si="3"/>
        <v>13.900805343950239</v>
      </c>
      <c r="S27" s="317">
        <f t="shared" si="4"/>
        <v>15.073896041323517</v>
      </c>
      <c r="T27" s="317">
        <f t="shared" si="5"/>
        <v>15.410031806157425</v>
      </c>
      <c r="U27" s="317">
        <f t="shared" si="6"/>
        <v>15.235759529852967</v>
      </c>
      <c r="V27" s="317">
        <f t="shared" si="7"/>
        <v>16.386533388585118</v>
      </c>
      <c r="W27" s="317">
        <f t="shared" si="8"/>
        <v>16.47641211051981</v>
      </c>
      <c r="X27" s="317">
        <f t="shared" si="9"/>
        <v>17.042312307612043</v>
      </c>
      <c r="Y27" s="317">
        <f t="shared" si="10"/>
        <v>14.668221469737402</v>
      </c>
      <c r="Z27" s="317">
        <f t="shared" si="11"/>
        <v>16.392108438806723</v>
      </c>
      <c r="AA27" s="317">
        <f t="shared" si="12"/>
        <v>17.481018936551742</v>
      </c>
      <c r="AB27" s="317">
        <f t="shared" si="13"/>
        <v>16.154197654320171</v>
      </c>
      <c r="AC27" s="317">
        <f t="shared" si="14"/>
        <v>14.291410344041925</v>
      </c>
      <c r="AD27" s="317">
        <f t="shared" si="15"/>
        <v>15.745003393409638</v>
      </c>
      <c r="AE27" s="285">
        <f t="shared" ref="AE27:AE32" si="20">SUM(B27:M27)</f>
        <v>301824</v>
      </c>
    </row>
    <row r="28" spans="1:34">
      <c r="A28" s="303" t="s">
        <v>62</v>
      </c>
      <c r="B28" s="193">
        <v>14918</v>
      </c>
      <c r="C28" s="193">
        <v>15976</v>
      </c>
      <c r="D28" s="193">
        <v>17587</v>
      </c>
      <c r="E28" s="193">
        <v>15288</v>
      </c>
      <c r="F28" s="193">
        <v>18933</v>
      </c>
      <c r="G28" s="193">
        <v>16214</v>
      </c>
      <c r="H28" s="193">
        <v>14465</v>
      </c>
      <c r="I28" s="193">
        <v>7448</v>
      </c>
      <c r="J28" s="193">
        <v>14122</v>
      </c>
      <c r="K28" s="193">
        <v>16927</v>
      </c>
      <c r="L28" s="193">
        <v>14060</v>
      </c>
      <c r="M28" s="193">
        <v>10916</v>
      </c>
      <c r="N28" s="103">
        <f>SUM(B28:M28)</f>
        <v>176854</v>
      </c>
      <c r="O28" s="77">
        <f t="shared" si="2"/>
        <v>9.2257965905231796</v>
      </c>
      <c r="P28" s="327"/>
      <c r="Q28" s="303" t="s">
        <v>62</v>
      </c>
      <c r="R28" s="106">
        <f t="shared" si="3"/>
        <v>9.0263869644402224</v>
      </c>
      <c r="S28" s="106">
        <f t="shared" si="4"/>
        <v>8.9504409111790881</v>
      </c>
      <c r="T28" s="106">
        <f t="shared" si="5"/>
        <v>9.0513736348570788</v>
      </c>
      <c r="U28" s="106">
        <f t="shared" si="6"/>
        <v>8.7397955683611173</v>
      </c>
      <c r="V28" s="106">
        <f t="shared" si="7"/>
        <v>9.5678232481984224</v>
      </c>
      <c r="W28" s="106">
        <f t="shared" si="8"/>
        <v>9.4096208643573025</v>
      </c>
      <c r="X28" s="106">
        <f t="shared" si="9"/>
        <v>9.4335315907549422</v>
      </c>
      <c r="Y28" s="106">
        <f t="shared" si="10"/>
        <v>8.3510864933958242</v>
      </c>
      <c r="Z28" s="106">
        <f t="shared" si="11"/>
        <v>9.9079504953273645</v>
      </c>
      <c r="AA28" s="106">
        <f t="shared" si="12"/>
        <v>10.763566532283706</v>
      </c>
      <c r="AB28" s="106">
        <f t="shared" si="13"/>
        <v>9.3111966145919567</v>
      </c>
      <c r="AC28" s="106">
        <f t="shared" si="14"/>
        <v>7.772271588061062</v>
      </c>
      <c r="AD28" s="319">
        <f t="shared" si="15"/>
        <v>9.2257965905231796</v>
      </c>
      <c r="AE28" s="285">
        <f>SUM(B28:M28)</f>
        <v>176854</v>
      </c>
    </row>
    <row r="29" spans="1:34">
      <c r="A29" s="303" t="s">
        <v>42</v>
      </c>
      <c r="B29" s="193">
        <v>4100</v>
      </c>
      <c r="C29" s="193">
        <v>5682</v>
      </c>
      <c r="D29" s="193">
        <v>6433</v>
      </c>
      <c r="E29" s="193">
        <v>5630</v>
      </c>
      <c r="F29" s="193">
        <v>6743</v>
      </c>
      <c r="G29" s="193">
        <v>6650</v>
      </c>
      <c r="H29" s="193">
        <v>6100</v>
      </c>
      <c r="I29" s="193">
        <v>2672</v>
      </c>
      <c r="J29" s="193">
        <v>4521</v>
      </c>
      <c r="K29" s="193">
        <v>5570</v>
      </c>
      <c r="L29" s="193">
        <v>5440</v>
      </c>
      <c r="M29" s="193">
        <v>4922</v>
      </c>
      <c r="N29" s="103">
        <f t="shared" si="1"/>
        <v>64463</v>
      </c>
      <c r="O29" s="77">
        <f t="shared" si="2"/>
        <v>3.3627880942183705</v>
      </c>
      <c r="Q29" s="303" t="s">
        <v>42</v>
      </c>
      <c r="R29" s="106">
        <f t="shared" si="3"/>
        <v>2.4807740014884643</v>
      </c>
      <c r="S29" s="106">
        <f t="shared" si="4"/>
        <v>3.1833002790009752</v>
      </c>
      <c r="T29" s="106">
        <f t="shared" si="5"/>
        <v>3.3108254161048261</v>
      </c>
      <c r="U29" s="106">
        <f t="shared" si="6"/>
        <v>3.2185406233564291</v>
      </c>
      <c r="V29" s="106">
        <f t="shared" si="7"/>
        <v>3.4075863393335424</v>
      </c>
      <c r="W29" s="106">
        <f t="shared" si="8"/>
        <v>3.859256121128412</v>
      </c>
      <c r="X29" s="106">
        <f t="shared" si="9"/>
        <v>3.9781916836228932</v>
      </c>
      <c r="Y29" s="106">
        <f t="shared" si="10"/>
        <v>2.9959859170721863</v>
      </c>
      <c r="Z29" s="106">
        <f t="shared" si="11"/>
        <v>3.1719192883001712</v>
      </c>
      <c r="AA29" s="106">
        <f t="shared" si="12"/>
        <v>3.5418600806297773</v>
      </c>
      <c r="AB29" s="106">
        <f t="shared" si="13"/>
        <v>3.6026251481778266</v>
      </c>
      <c r="AC29" s="106">
        <f t="shared" si="14"/>
        <v>3.5044998860788339</v>
      </c>
      <c r="AD29" s="319">
        <f t="shared" si="15"/>
        <v>3.3627880942183705</v>
      </c>
      <c r="AE29" s="285">
        <f t="shared" si="20"/>
        <v>64463</v>
      </c>
    </row>
    <row r="30" spans="1:34">
      <c r="A30" s="303" t="s">
        <v>58</v>
      </c>
      <c r="B30" s="193">
        <v>2039</v>
      </c>
      <c r="C30" s="193">
        <v>2273</v>
      </c>
      <c r="D30" s="193">
        <v>2688</v>
      </c>
      <c r="E30" s="193">
        <v>2374</v>
      </c>
      <c r="F30" s="193">
        <v>2907</v>
      </c>
      <c r="G30" s="193">
        <v>2581</v>
      </c>
      <c r="H30" s="193">
        <v>2462</v>
      </c>
      <c r="I30" s="193">
        <v>1388</v>
      </c>
      <c r="J30" s="193">
        <v>1983</v>
      </c>
      <c r="K30" s="193">
        <v>2046</v>
      </c>
      <c r="L30" s="193">
        <v>2104</v>
      </c>
      <c r="M30" s="193">
        <v>1794</v>
      </c>
      <c r="N30" s="103">
        <f>SUM(B30:M30)</f>
        <v>26639</v>
      </c>
      <c r="O30" s="77">
        <f t="shared" si="2"/>
        <v>1.3896547173088931</v>
      </c>
      <c r="Q30" s="303" t="s">
        <v>58</v>
      </c>
      <c r="R30" s="106">
        <f t="shared" si="3"/>
        <v>1.2337312656182875</v>
      </c>
      <c r="S30" s="106">
        <f t="shared" si="4"/>
        <v>1.2734321601846561</v>
      </c>
      <c r="T30" s="106">
        <f t="shared" si="5"/>
        <v>1.3834134491667611</v>
      </c>
      <c r="U30" s="106">
        <f t="shared" si="6"/>
        <v>1.357160824129336</v>
      </c>
      <c r="V30" s="106">
        <f t="shared" si="7"/>
        <v>1.4690573169868912</v>
      </c>
      <c r="W30" s="106">
        <f t="shared" si="8"/>
        <v>1.4978556464108919</v>
      </c>
      <c r="X30" s="106">
        <f t="shared" si="9"/>
        <v>1.6056242500130431</v>
      </c>
      <c r="Y30" s="106">
        <f t="shared" si="10"/>
        <v>1.5562980736886955</v>
      </c>
      <c r="Z30" s="106">
        <f t="shared" si="11"/>
        <v>1.3912665226054499</v>
      </c>
      <c r="AA30" s="106">
        <f t="shared" si="12"/>
        <v>1.3010135951469521</v>
      </c>
      <c r="AB30" s="106">
        <f t="shared" si="13"/>
        <v>1.3933682558393654</v>
      </c>
      <c r="AC30" s="106">
        <f t="shared" si="14"/>
        <v>1.277341079972659</v>
      </c>
      <c r="AD30" s="319">
        <f t="shared" si="15"/>
        <v>1.3896547173088931</v>
      </c>
      <c r="AE30" s="285">
        <f>SUM(B30:M30)</f>
        <v>26639</v>
      </c>
    </row>
    <row r="31" spans="1:34">
      <c r="A31" s="303" t="s">
        <v>57</v>
      </c>
      <c r="B31" s="193">
        <v>1612</v>
      </c>
      <c r="C31" s="193">
        <v>2600</v>
      </c>
      <c r="D31" s="193">
        <v>2817</v>
      </c>
      <c r="E31" s="193">
        <v>2548</v>
      </c>
      <c r="F31" s="193">
        <v>2869</v>
      </c>
      <c r="G31" s="193">
        <v>2265</v>
      </c>
      <c r="H31" s="193">
        <v>2381</v>
      </c>
      <c r="I31" s="193">
        <v>1324</v>
      </c>
      <c r="J31" s="193">
        <v>2072</v>
      </c>
      <c r="K31" s="193">
        <v>2166</v>
      </c>
      <c r="L31" s="193">
        <v>2192</v>
      </c>
      <c r="M31" s="193">
        <v>1982</v>
      </c>
      <c r="N31" s="103">
        <f>SUM(B31:M31)</f>
        <v>26828</v>
      </c>
      <c r="O31" s="77">
        <f t="shared" si="2"/>
        <v>1.3995141242525238</v>
      </c>
      <c r="Q31" s="303" t="s">
        <v>57</v>
      </c>
      <c r="R31" s="106">
        <f t="shared" si="3"/>
        <v>0.97536772936570848</v>
      </c>
      <c r="S31" s="106">
        <f t="shared" si="4"/>
        <v>1.4566315954597915</v>
      </c>
      <c r="T31" s="106">
        <f t="shared" si="5"/>
        <v>1.4498049428209694</v>
      </c>
      <c r="U31" s="106">
        <f t="shared" si="6"/>
        <v>1.4566325947268528</v>
      </c>
      <c r="V31" s="106">
        <f t="shared" si="7"/>
        <v>1.4498539533661476</v>
      </c>
      <c r="W31" s="106">
        <f t="shared" si="8"/>
        <v>1.3144684382490004</v>
      </c>
      <c r="X31" s="106">
        <f t="shared" si="9"/>
        <v>1.5527990817550998</v>
      </c>
      <c r="Y31" s="106">
        <f t="shared" si="10"/>
        <v>1.4845379319624157</v>
      </c>
      <c r="Z31" s="106">
        <f t="shared" si="11"/>
        <v>1.4537086408666124</v>
      </c>
      <c r="AA31" s="106">
        <f t="shared" si="12"/>
        <v>1.3773193778535184</v>
      </c>
      <c r="AB31" s="106">
        <f t="shared" si="13"/>
        <v>1.4516460155893007</v>
      </c>
      <c r="AC31" s="106">
        <f t="shared" si="14"/>
        <v>1.4111984506721349</v>
      </c>
      <c r="AD31" s="319">
        <f t="shared" si="15"/>
        <v>1.3995141242525238</v>
      </c>
      <c r="AE31" s="285">
        <f>SUM(B31:M31)</f>
        <v>26828</v>
      </c>
    </row>
    <row r="32" spans="1:34">
      <c r="A32" s="303" t="s">
        <v>108</v>
      </c>
      <c r="B32" s="194">
        <v>282</v>
      </c>
      <c r="C32" s="194">
        <v>346</v>
      </c>
      <c r="D32" s="194">
        <v>393</v>
      </c>
      <c r="E32" s="194">
        <v>788</v>
      </c>
      <c r="F32" s="194">
        <v>926</v>
      </c>
      <c r="G32" s="194">
        <v>638</v>
      </c>
      <c r="H32" s="194">
        <v>677</v>
      </c>
      <c r="I32" s="194">
        <v>239</v>
      </c>
      <c r="J32" s="194">
        <v>640</v>
      </c>
      <c r="K32" s="194">
        <v>770</v>
      </c>
      <c r="L32" s="194">
        <v>578</v>
      </c>
      <c r="M32" s="194">
        <v>450</v>
      </c>
      <c r="N32" s="103">
        <f t="shared" si="1"/>
        <v>6727</v>
      </c>
      <c r="O32" s="77">
        <f t="shared" si="2"/>
        <v>0.35092185454922947</v>
      </c>
      <c r="Q32" s="303" t="s">
        <v>108</v>
      </c>
      <c r="R32" s="318">
        <f t="shared" si="3"/>
        <v>0.17062884595603586</v>
      </c>
      <c r="S32" s="318">
        <f t="shared" si="4"/>
        <v>0.19384405078041839</v>
      </c>
      <c r="T32" s="318">
        <f t="shared" si="5"/>
        <v>0.20226245741165813</v>
      </c>
      <c r="U32" s="318">
        <f t="shared" si="6"/>
        <v>0.45048135190139715</v>
      </c>
      <c r="V32" s="318">
        <f t="shared" si="7"/>
        <v>0.46795565033706954</v>
      </c>
      <c r="W32" s="318">
        <f t="shared" si="8"/>
        <v>0.37025645192179352</v>
      </c>
      <c r="X32" s="318">
        <f t="shared" si="9"/>
        <v>0.44151406062503257</v>
      </c>
      <c r="Y32" s="318">
        <f t="shared" si="10"/>
        <v>0.26797927925907655</v>
      </c>
      <c r="Z32" s="318">
        <f t="shared" si="11"/>
        <v>0.44902197401285326</v>
      </c>
      <c r="AA32" s="318">
        <f t="shared" si="12"/>
        <v>0.48962877236713254</v>
      </c>
      <c r="AB32" s="318">
        <f t="shared" si="13"/>
        <v>0.38277892199389407</v>
      </c>
      <c r="AC32" s="318">
        <f t="shared" si="14"/>
        <v>0.32040328092959675</v>
      </c>
      <c r="AD32" s="319">
        <f t="shared" si="15"/>
        <v>0.35092185454922947</v>
      </c>
      <c r="AE32" s="285">
        <f t="shared" si="20"/>
        <v>6727</v>
      </c>
    </row>
    <row r="33" spans="1:44" s="114" customFormat="1">
      <c r="A33" s="304" t="s">
        <v>173</v>
      </c>
      <c r="B33" s="306">
        <v>23</v>
      </c>
      <c r="C33" s="306">
        <v>29</v>
      </c>
      <c r="D33" s="306">
        <v>24</v>
      </c>
      <c r="E33" s="306">
        <v>23</v>
      </c>
      <c r="F33" s="306">
        <v>48</v>
      </c>
      <c r="G33" s="306">
        <v>43</v>
      </c>
      <c r="H33" s="306">
        <v>47</v>
      </c>
      <c r="I33" s="306">
        <v>11</v>
      </c>
      <c r="J33" s="306">
        <v>26</v>
      </c>
      <c r="K33" s="306">
        <v>12</v>
      </c>
      <c r="L33" s="306">
        <v>19</v>
      </c>
      <c r="M33" s="306">
        <v>8</v>
      </c>
      <c r="N33" s="306">
        <f t="shared" si="1"/>
        <v>313</v>
      </c>
      <c r="O33" s="302">
        <f t="shared" si="2"/>
        <v>1.6328012557441478E-2</v>
      </c>
      <c r="P33" s="352"/>
      <c r="Q33" s="304" t="s">
        <v>173</v>
      </c>
      <c r="R33" s="322">
        <f t="shared" si="3"/>
        <v>1.3916537081520654E-2</v>
      </c>
      <c r="S33" s="322">
        <f t="shared" si="4"/>
        <v>1.6247044718589981E-2</v>
      </c>
      <c r="T33" s="322">
        <f t="shared" si="5"/>
        <v>1.2351905796131796E-2</v>
      </c>
      <c r="U33" s="322">
        <f t="shared" si="6"/>
        <v>1.3148567377832659E-2</v>
      </c>
      <c r="V33" s="322">
        <f t="shared" si="7"/>
        <v>2.4256880363044641E-2</v>
      </c>
      <c r="W33" s="322">
        <f t="shared" si="8"/>
        <v>2.495458845240928E-2</v>
      </c>
      <c r="X33" s="322">
        <f t="shared" si="9"/>
        <v>3.0651640841028852E-2</v>
      </c>
      <c r="Y33" s="322">
        <f t="shared" si="10"/>
        <v>1.2333774359204359E-2</v>
      </c>
      <c r="Z33" s="322">
        <f t="shared" si="11"/>
        <v>1.8241517694272163E-2</v>
      </c>
      <c r="AA33" s="322">
        <f t="shared" si="12"/>
        <v>7.6305782706566115E-3</v>
      </c>
      <c r="AB33" s="322">
        <f t="shared" si="13"/>
        <v>1.2582698127826968E-2</v>
      </c>
      <c r="AC33" s="322">
        <f t="shared" si="14"/>
        <v>5.6960583276372745E-3</v>
      </c>
      <c r="AD33" s="322">
        <f t="shared" si="15"/>
        <v>1.6328012557441478E-2</v>
      </c>
      <c r="AE33" s="285">
        <f>SUM(B59:M59)</f>
        <v>7902</v>
      </c>
      <c r="AF33" s="269"/>
      <c r="AG33" s="269"/>
      <c r="AH33" s="269"/>
    </row>
    <row r="34" spans="1:44">
      <c r="A34" s="312" t="s">
        <v>125</v>
      </c>
      <c r="B34" s="104">
        <f>SUM(B35:B36)</f>
        <v>15973</v>
      </c>
      <c r="C34" s="104">
        <f t="shared" ref="C34:M34" si="21">SUM(C35:C36)</f>
        <v>15974</v>
      </c>
      <c r="D34" s="104">
        <f t="shared" si="21"/>
        <v>20942</v>
      </c>
      <c r="E34" s="104">
        <f t="shared" si="21"/>
        <v>17938</v>
      </c>
      <c r="F34" s="104">
        <f t="shared" si="21"/>
        <v>21995</v>
      </c>
      <c r="G34" s="104">
        <f t="shared" si="21"/>
        <v>21707</v>
      </c>
      <c r="H34" s="104">
        <f t="shared" si="21"/>
        <v>16937</v>
      </c>
      <c r="I34" s="104">
        <f t="shared" si="21"/>
        <v>11713</v>
      </c>
      <c r="J34" s="104">
        <f t="shared" si="21"/>
        <v>10618</v>
      </c>
      <c r="K34" s="104">
        <f t="shared" si="21"/>
        <v>13520</v>
      </c>
      <c r="L34" s="104">
        <f t="shared" si="21"/>
        <v>14376</v>
      </c>
      <c r="M34" s="104">
        <f t="shared" si="21"/>
        <v>16365</v>
      </c>
      <c r="N34" s="104">
        <f>SUM(B34:M34)</f>
        <v>198058</v>
      </c>
      <c r="O34" s="313">
        <f t="shared" si="2"/>
        <v>10.331928150484806</v>
      </c>
      <c r="Q34" s="312" t="s">
        <v>125</v>
      </c>
      <c r="R34" s="317">
        <f t="shared" si="3"/>
        <v>9.6647324697012795</v>
      </c>
      <c r="S34" s="317">
        <f t="shared" si="4"/>
        <v>8.9493204253364258</v>
      </c>
      <c r="T34" s="317">
        <f t="shared" si="5"/>
        <v>10.778067132608001</v>
      </c>
      <c r="U34" s="317">
        <f t="shared" si="6"/>
        <v>10.254739201024444</v>
      </c>
      <c r="V34" s="317">
        <f t="shared" si="7"/>
        <v>11.115210074690978</v>
      </c>
      <c r="W34" s="317">
        <f t="shared" si="8"/>
        <v>12.597424454336004</v>
      </c>
      <c r="X34" s="317">
        <f t="shared" si="9"/>
        <v>11.045677466478844</v>
      </c>
      <c r="Y34" s="317">
        <f t="shared" si="10"/>
        <v>13.133227188123698</v>
      </c>
      <c r="Z34" s="317">
        <f t="shared" si="11"/>
        <v>7.4495551876069932</v>
      </c>
      <c r="AA34" s="317">
        <f t="shared" si="12"/>
        <v>8.5971181849397826</v>
      </c>
      <c r="AB34" s="317">
        <f t="shared" si="13"/>
        <v>9.5204667518758157</v>
      </c>
      <c r="AC34" s="317">
        <f t="shared" si="14"/>
        <v>11.651999316473001</v>
      </c>
      <c r="AD34" s="317">
        <f t="shared" si="15"/>
        <v>10.331928150484806</v>
      </c>
      <c r="AE34" s="285" t="e">
        <f>SUM(#REF!)</f>
        <v>#REF!</v>
      </c>
    </row>
    <row r="35" spans="1:44">
      <c r="A35" s="303" t="s">
        <v>56</v>
      </c>
      <c r="B35" s="194">
        <v>8225</v>
      </c>
      <c r="C35" s="194">
        <v>9888</v>
      </c>
      <c r="D35" s="194">
        <v>12247</v>
      </c>
      <c r="E35" s="194">
        <v>9441</v>
      </c>
      <c r="F35" s="194">
        <v>13014</v>
      </c>
      <c r="G35" s="194">
        <v>13175</v>
      </c>
      <c r="H35" s="194">
        <v>9282</v>
      </c>
      <c r="I35" s="194">
        <v>5860</v>
      </c>
      <c r="J35" s="194">
        <v>6281</v>
      </c>
      <c r="K35" s="194">
        <v>8378</v>
      </c>
      <c r="L35" s="194">
        <v>8485</v>
      </c>
      <c r="M35" s="194">
        <v>9678</v>
      </c>
      <c r="N35" s="103">
        <f>SUM(B35:M35)</f>
        <v>113954</v>
      </c>
      <c r="O35" s="77">
        <f t="shared" si="2"/>
        <v>5.9445442267434068</v>
      </c>
      <c r="Q35" s="303" t="s">
        <v>56</v>
      </c>
      <c r="R35" s="318">
        <f t="shared" si="3"/>
        <v>4.9766746737177119</v>
      </c>
      <c r="S35" s="318">
        <f t="shared" si="4"/>
        <v>5.5396820061178529</v>
      </c>
      <c r="T35" s="318">
        <f t="shared" si="5"/>
        <v>6.3030745952177547</v>
      </c>
      <c r="U35" s="318">
        <f t="shared" si="6"/>
        <v>5.3972010701790492</v>
      </c>
      <c r="V35" s="318">
        <f t="shared" si="7"/>
        <v>6.5766466884304791</v>
      </c>
      <c r="W35" s="318">
        <f t="shared" si="8"/>
        <v>7.6459698339649353</v>
      </c>
      <c r="X35" s="318">
        <f t="shared" si="9"/>
        <v>6.0533729848176554</v>
      </c>
      <c r="Y35" s="318">
        <f t="shared" si="10"/>
        <v>6.5705379768125045</v>
      </c>
      <c r="Z35" s="318">
        <f t="shared" si="11"/>
        <v>4.4067297168355175</v>
      </c>
      <c r="AA35" s="318">
        <f t="shared" si="12"/>
        <v>5.3274153959634241</v>
      </c>
      <c r="AB35" s="318">
        <f t="shared" si="13"/>
        <v>5.6191680849795702</v>
      </c>
      <c r="AC35" s="318">
        <f t="shared" si="14"/>
        <v>6.8908065618591934</v>
      </c>
      <c r="AD35" s="319">
        <f t="shared" si="15"/>
        <v>5.9445442267434068</v>
      </c>
      <c r="AE35" s="285">
        <f>SUM(B34:M34)</f>
        <v>198058</v>
      </c>
    </row>
    <row r="36" spans="1:44">
      <c r="A36" s="303" t="s">
        <v>107</v>
      </c>
      <c r="B36" s="194">
        <v>7748</v>
      </c>
      <c r="C36" s="194">
        <v>6086</v>
      </c>
      <c r="D36" s="194">
        <v>8695</v>
      </c>
      <c r="E36" s="194">
        <v>8497</v>
      </c>
      <c r="F36" s="194">
        <v>8981</v>
      </c>
      <c r="G36" s="194">
        <v>8532</v>
      </c>
      <c r="H36" s="194">
        <v>7655</v>
      </c>
      <c r="I36" s="194">
        <v>5853</v>
      </c>
      <c r="J36" s="194">
        <v>4337</v>
      </c>
      <c r="K36" s="194">
        <v>5142</v>
      </c>
      <c r="L36" s="194">
        <v>5891</v>
      </c>
      <c r="M36" s="194">
        <v>6687</v>
      </c>
      <c r="N36" s="103">
        <f t="shared" ref="N36:N63" si="22">SUM(B36:M36)</f>
        <v>84104</v>
      </c>
      <c r="O36" s="77">
        <f t="shared" si="2"/>
        <v>4.3873839237413996</v>
      </c>
      <c r="Q36" s="303" t="s">
        <v>107</v>
      </c>
      <c r="R36" s="318">
        <f t="shared" si="3"/>
        <v>4.6880577959835659</v>
      </c>
      <c r="S36" s="318">
        <f t="shared" si="4"/>
        <v>3.4096384192185734</v>
      </c>
      <c r="T36" s="318">
        <f t="shared" si="5"/>
        <v>4.4749925373902482</v>
      </c>
      <c r="U36" s="318">
        <f t="shared" si="6"/>
        <v>4.8575381308453958</v>
      </c>
      <c r="V36" s="318">
        <f t="shared" si="7"/>
        <v>4.538563386260499</v>
      </c>
      <c r="W36" s="318">
        <f t="shared" si="8"/>
        <v>4.9514546203710683</v>
      </c>
      <c r="X36" s="318">
        <f t="shared" si="9"/>
        <v>4.9923044816611881</v>
      </c>
      <c r="Y36" s="318">
        <f t="shared" si="10"/>
        <v>6.5626892113111932</v>
      </c>
      <c r="Z36" s="318">
        <f t="shared" si="11"/>
        <v>3.0428254707714761</v>
      </c>
      <c r="AA36" s="318">
        <f t="shared" si="12"/>
        <v>3.2697027889763577</v>
      </c>
      <c r="AB36" s="318">
        <f t="shared" si="13"/>
        <v>3.9012986668962455</v>
      </c>
      <c r="AC36" s="318">
        <f t="shared" si="14"/>
        <v>4.7611927546138073</v>
      </c>
      <c r="AD36" s="319">
        <f t="shared" si="15"/>
        <v>4.3873839237413996</v>
      </c>
      <c r="AE36" s="285">
        <f>SUM(B35:M35)</f>
        <v>113954</v>
      </c>
    </row>
    <row r="37" spans="1:44">
      <c r="A37" s="312" t="s">
        <v>126</v>
      </c>
      <c r="B37" s="104">
        <f>SUM(B38:B39)</f>
        <v>8409</v>
      </c>
      <c r="C37" s="104">
        <f t="shared" ref="C37:M37" si="23">SUM(C38:C39)</f>
        <v>8759</v>
      </c>
      <c r="D37" s="104">
        <f t="shared" si="23"/>
        <v>9366</v>
      </c>
      <c r="E37" s="104">
        <f t="shared" si="23"/>
        <v>8631</v>
      </c>
      <c r="F37" s="104">
        <f t="shared" si="23"/>
        <v>9780</v>
      </c>
      <c r="G37" s="104">
        <f t="shared" si="23"/>
        <v>8272</v>
      </c>
      <c r="H37" s="104">
        <f t="shared" si="23"/>
        <v>7101</v>
      </c>
      <c r="I37" s="104">
        <f t="shared" si="23"/>
        <v>3969</v>
      </c>
      <c r="J37" s="104">
        <f t="shared" si="23"/>
        <v>8413</v>
      </c>
      <c r="K37" s="104">
        <f t="shared" si="23"/>
        <v>8951</v>
      </c>
      <c r="L37" s="104">
        <f t="shared" si="23"/>
        <v>8148</v>
      </c>
      <c r="M37" s="104">
        <f t="shared" si="23"/>
        <v>6195</v>
      </c>
      <c r="N37" s="104">
        <f t="shared" ref="N37:N62" si="24">SUM(B37:M37)</f>
        <v>95994</v>
      </c>
      <c r="O37" s="313">
        <f t="shared" si="2"/>
        <v>5.007639736226956</v>
      </c>
      <c r="Q37" s="312" t="s">
        <v>126</v>
      </c>
      <c r="R37" s="317">
        <f t="shared" si="3"/>
        <v>5.0880069703698769</v>
      </c>
      <c r="S37" s="317">
        <f t="shared" si="4"/>
        <v>4.9071677479355049</v>
      </c>
      <c r="T37" s="317">
        <f t="shared" si="5"/>
        <v>4.820331236940433</v>
      </c>
      <c r="U37" s="317">
        <f t="shared" si="6"/>
        <v>4.9341428277423338</v>
      </c>
      <c r="V37" s="317">
        <f t="shared" si="7"/>
        <v>4.9423393739703458</v>
      </c>
      <c r="W37" s="317">
        <f t="shared" si="8"/>
        <v>4.8005664111239428</v>
      </c>
      <c r="X37" s="317">
        <f t="shared" si="9"/>
        <v>4.6310064172796999</v>
      </c>
      <c r="Y37" s="317">
        <f t="shared" si="10"/>
        <v>4.4502500392438273</v>
      </c>
      <c r="Z37" s="317">
        <f t="shared" si="11"/>
        <v>5.9025341677658352</v>
      </c>
      <c r="AA37" s="317">
        <f t="shared" si="12"/>
        <v>5.691775508387277</v>
      </c>
      <c r="AB37" s="317">
        <f t="shared" si="13"/>
        <v>5.3959907550281123</v>
      </c>
      <c r="AC37" s="317">
        <f t="shared" si="14"/>
        <v>4.410885167464115</v>
      </c>
      <c r="AD37" s="317">
        <f t="shared" si="15"/>
        <v>5.007639736226956</v>
      </c>
      <c r="AE37" s="285">
        <f>SUM(B49:M49)</f>
        <v>35278</v>
      </c>
    </row>
    <row r="38" spans="1:44" s="327" customFormat="1">
      <c r="A38" s="303" t="s">
        <v>167</v>
      </c>
      <c r="B38" s="194">
        <f t="shared" ref="B38:M38" si="25">B71</f>
        <v>8153</v>
      </c>
      <c r="C38" s="194">
        <f t="shared" si="25"/>
        <v>8425</v>
      </c>
      <c r="D38" s="194">
        <f t="shared" si="25"/>
        <v>8629</v>
      </c>
      <c r="E38" s="194">
        <f t="shared" si="25"/>
        <v>8209</v>
      </c>
      <c r="F38" s="194">
        <f t="shared" si="25"/>
        <v>9007</v>
      </c>
      <c r="G38" s="194">
        <f t="shared" si="25"/>
        <v>7732</v>
      </c>
      <c r="H38" s="194">
        <f t="shared" si="25"/>
        <v>6711</v>
      </c>
      <c r="I38" s="194">
        <f t="shared" si="25"/>
        <v>3716</v>
      </c>
      <c r="J38" s="194">
        <f t="shared" si="25"/>
        <v>7814</v>
      </c>
      <c r="K38" s="194">
        <f t="shared" si="25"/>
        <v>8549</v>
      </c>
      <c r="L38" s="194">
        <f t="shared" si="25"/>
        <v>7723</v>
      </c>
      <c r="M38" s="194">
        <f t="shared" si="25"/>
        <v>5500</v>
      </c>
      <c r="N38" s="103">
        <f>SUM(B38:M38)</f>
        <v>90168</v>
      </c>
      <c r="O38" s="77">
        <f t="shared" si="2"/>
        <v>4.703719604726464</v>
      </c>
      <c r="Q38" s="303" t="s">
        <v>167</v>
      </c>
      <c r="R38" s="318">
        <f t="shared" si="3"/>
        <v>4.9331098619842564</v>
      </c>
      <c r="S38" s="318">
        <f t="shared" si="4"/>
        <v>4.7200466122110551</v>
      </c>
      <c r="T38" s="318">
        <f t="shared" si="5"/>
        <v>4.4410247964508853</v>
      </c>
      <c r="U38" s="318">
        <f t="shared" si="6"/>
        <v>4.6928952002012299</v>
      </c>
      <c r="V38" s="318">
        <f t="shared" si="7"/>
        <v>4.5517025297904814</v>
      </c>
      <c r="W38" s="318">
        <f t="shared" si="8"/>
        <v>4.4871832073029898</v>
      </c>
      <c r="X38" s="318">
        <f t="shared" si="9"/>
        <v>4.3766630145562688</v>
      </c>
      <c r="Y38" s="318">
        <f t="shared" si="10"/>
        <v>4.1665732289821271</v>
      </c>
      <c r="Z38" s="318">
        <f t="shared" si="11"/>
        <v>5.4822776639631803</v>
      </c>
      <c r="AA38" s="318">
        <f t="shared" si="12"/>
        <v>5.436151136320281</v>
      </c>
      <c r="AB38" s="318">
        <f t="shared" si="13"/>
        <v>5.11453566532672</v>
      </c>
      <c r="AC38" s="318">
        <f t="shared" si="14"/>
        <v>3.9160401002506262</v>
      </c>
      <c r="AD38" s="319">
        <f t="shared" si="15"/>
        <v>4.703719604726464</v>
      </c>
      <c r="AE38" s="329">
        <f>SUM(B37:M37)</f>
        <v>95994</v>
      </c>
      <c r="AF38" s="330"/>
      <c r="AG38" s="330"/>
      <c r="AH38" s="330"/>
    </row>
    <row r="39" spans="1:44">
      <c r="A39" s="303" t="s">
        <v>119</v>
      </c>
      <c r="B39" s="194">
        <f t="shared" ref="B39:M39" si="26">B73</f>
        <v>256</v>
      </c>
      <c r="C39" s="194">
        <f t="shared" si="26"/>
        <v>334</v>
      </c>
      <c r="D39" s="194">
        <f t="shared" si="26"/>
        <v>737</v>
      </c>
      <c r="E39" s="194">
        <f t="shared" si="26"/>
        <v>422</v>
      </c>
      <c r="F39" s="194">
        <f t="shared" si="26"/>
        <v>773</v>
      </c>
      <c r="G39" s="194">
        <f t="shared" si="26"/>
        <v>540</v>
      </c>
      <c r="H39" s="194">
        <f t="shared" si="26"/>
        <v>390</v>
      </c>
      <c r="I39" s="194">
        <f t="shared" si="26"/>
        <v>253</v>
      </c>
      <c r="J39" s="194">
        <f t="shared" si="26"/>
        <v>599</v>
      </c>
      <c r="K39" s="194">
        <f t="shared" si="26"/>
        <v>402</v>
      </c>
      <c r="L39" s="194">
        <f t="shared" si="26"/>
        <v>425</v>
      </c>
      <c r="M39" s="194">
        <f t="shared" si="26"/>
        <v>695</v>
      </c>
      <c r="N39" s="103">
        <f t="shared" si="24"/>
        <v>5826</v>
      </c>
      <c r="O39" s="77">
        <f t="shared" si="2"/>
        <v>0.30392013150049219</v>
      </c>
      <c r="Q39" s="303" t="s">
        <v>119</v>
      </c>
      <c r="R39" s="318">
        <f t="shared" si="3"/>
        <v>0.15489710838562121</v>
      </c>
      <c r="S39" s="318">
        <f t="shared" si="4"/>
        <v>0.18712113572445011</v>
      </c>
      <c r="T39" s="318">
        <f t="shared" si="5"/>
        <v>0.3793064404895472</v>
      </c>
      <c r="U39" s="318">
        <f t="shared" si="6"/>
        <v>0.24124762754110357</v>
      </c>
      <c r="V39" s="318">
        <f t="shared" si="7"/>
        <v>0.39063684417986477</v>
      </c>
      <c r="W39" s="318">
        <f t="shared" si="8"/>
        <v>0.31338320382095369</v>
      </c>
      <c r="X39" s="318">
        <f t="shared" si="9"/>
        <v>0.25434340272343087</v>
      </c>
      <c r="Y39" s="318">
        <f t="shared" si="10"/>
        <v>0.28367681026170027</v>
      </c>
      <c r="Z39" s="318">
        <f t="shared" si="11"/>
        <v>0.42025650380265483</v>
      </c>
      <c r="AA39" s="318">
        <f t="shared" si="12"/>
        <v>0.25562437206699651</v>
      </c>
      <c r="AB39" s="318">
        <f t="shared" si="13"/>
        <v>0.28145508970139271</v>
      </c>
      <c r="AC39" s="318">
        <f t="shared" si="14"/>
        <v>0.49484506721348825</v>
      </c>
      <c r="AD39" s="319">
        <f t="shared" si="15"/>
        <v>0.30392013150049219</v>
      </c>
      <c r="AE39" s="285">
        <f>SUM(B38:M38)</f>
        <v>90168</v>
      </c>
    </row>
    <row r="40" spans="1:44">
      <c r="A40" s="312" t="s">
        <v>45</v>
      </c>
      <c r="B40" s="104">
        <v>11165</v>
      </c>
      <c r="C40" s="104">
        <v>11475</v>
      </c>
      <c r="D40" s="104">
        <v>12332</v>
      </c>
      <c r="E40" s="104">
        <v>10956</v>
      </c>
      <c r="F40" s="104">
        <v>11948</v>
      </c>
      <c r="G40" s="104">
        <v>9834</v>
      </c>
      <c r="H40" s="104">
        <v>9529</v>
      </c>
      <c r="I40" s="104">
        <v>5629</v>
      </c>
      <c r="J40" s="104">
        <v>9524</v>
      </c>
      <c r="K40" s="104">
        <v>10798</v>
      </c>
      <c r="L40" s="104">
        <v>10019</v>
      </c>
      <c r="M40" s="104">
        <v>9358</v>
      </c>
      <c r="N40" s="104">
        <f t="shared" si="24"/>
        <v>122567</v>
      </c>
      <c r="O40" s="313">
        <f t="shared" si="2"/>
        <v>6.3938514860317248</v>
      </c>
      <c r="Q40" s="312" t="s">
        <v>45</v>
      </c>
      <c r="R40" s="317">
        <f t="shared" si="3"/>
        <v>6.7555711528338307</v>
      </c>
      <c r="S40" s="317">
        <f t="shared" si="4"/>
        <v>6.4287875222696567</v>
      </c>
      <c r="T40" s="317">
        <f t="shared" si="5"/>
        <v>6.3468209282457204</v>
      </c>
      <c r="U40" s="317">
        <f t="shared" si="6"/>
        <v>6.2632914865884608</v>
      </c>
      <c r="V40" s="317">
        <f t="shared" si="7"/>
        <v>6.0379418037011954</v>
      </c>
      <c r="W40" s="317">
        <f t="shared" si="8"/>
        <v>5.7070563451393683</v>
      </c>
      <c r="X40" s="317">
        <f t="shared" si="9"/>
        <v>6.2144571398758277</v>
      </c>
      <c r="Y40" s="317">
        <f t="shared" si="10"/>
        <v>6.3115287152692128</v>
      </c>
      <c r="Z40" s="317">
        <f t="shared" si="11"/>
        <v>6.6820082507787735</v>
      </c>
      <c r="AA40" s="317">
        <f t="shared" si="12"/>
        <v>6.8662486805458407</v>
      </c>
      <c r="AB40" s="317">
        <f t="shared" si="13"/>
        <v>6.6350553969841259</v>
      </c>
      <c r="AC40" s="317">
        <f t="shared" si="14"/>
        <v>6.6629642287537028</v>
      </c>
      <c r="AD40" s="317">
        <f t="shared" si="15"/>
        <v>6.3938514860317248</v>
      </c>
      <c r="AE40" s="285">
        <f>SUM(B39:M39)</f>
        <v>5826</v>
      </c>
      <c r="AF40" s="269"/>
      <c r="AG40" s="269"/>
      <c r="AH40" s="269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</row>
    <row r="41" spans="1:44">
      <c r="A41" s="312" t="s">
        <v>127</v>
      </c>
      <c r="B41" s="104">
        <f>SUM(B42:B43)</f>
        <v>6460</v>
      </c>
      <c r="C41" s="104">
        <f t="shared" ref="C41:M41" si="27">SUM(C42:C43)</f>
        <v>7715</v>
      </c>
      <c r="D41" s="104">
        <f t="shared" si="27"/>
        <v>8573</v>
      </c>
      <c r="E41" s="104">
        <f t="shared" si="27"/>
        <v>6507</v>
      </c>
      <c r="F41" s="104">
        <f t="shared" si="27"/>
        <v>7645</v>
      </c>
      <c r="G41" s="104">
        <f t="shared" si="27"/>
        <v>7428</v>
      </c>
      <c r="H41" s="104">
        <f t="shared" si="27"/>
        <v>5258</v>
      </c>
      <c r="I41" s="104">
        <f t="shared" si="27"/>
        <v>3541</v>
      </c>
      <c r="J41" s="104">
        <f t="shared" si="27"/>
        <v>6820</v>
      </c>
      <c r="K41" s="104">
        <f t="shared" si="27"/>
        <v>7154</v>
      </c>
      <c r="L41" s="104">
        <f t="shared" si="27"/>
        <v>6834</v>
      </c>
      <c r="M41" s="104">
        <f t="shared" si="27"/>
        <v>5866</v>
      </c>
      <c r="N41" s="104">
        <f t="shared" si="24"/>
        <v>79801</v>
      </c>
      <c r="O41" s="313">
        <f t="shared" si="2"/>
        <v>4.1629128757073079</v>
      </c>
      <c r="Q41" s="312" t="s">
        <v>127</v>
      </c>
      <c r="R41" s="317">
        <f t="shared" si="3"/>
        <v>3.9087317194184097</v>
      </c>
      <c r="S41" s="317">
        <f t="shared" si="4"/>
        <v>4.3222741380662653</v>
      </c>
      <c r="T41" s="317">
        <f t="shared" si="5"/>
        <v>4.4122036829265783</v>
      </c>
      <c r="U41" s="317">
        <f t="shared" si="6"/>
        <v>3.7199012142416139</v>
      </c>
      <c r="V41" s="317">
        <f t="shared" si="7"/>
        <v>3.8634135494890893</v>
      </c>
      <c r="W41" s="317">
        <f t="shared" si="8"/>
        <v>4.3107600703371194</v>
      </c>
      <c r="X41" s="317">
        <f t="shared" si="9"/>
        <v>3.4290707987687172</v>
      </c>
      <c r="Y41" s="317">
        <f t="shared" si="10"/>
        <v>3.9703540914493303</v>
      </c>
      <c r="Z41" s="317">
        <f t="shared" si="11"/>
        <v>4.7848904105744676</v>
      </c>
      <c r="AA41" s="317">
        <f t="shared" si="12"/>
        <v>4.5490964123564499</v>
      </c>
      <c r="AB41" s="317">
        <f t="shared" si="13"/>
        <v>4.5257978423983953</v>
      </c>
      <c r="AC41" s="317">
        <f t="shared" si="14"/>
        <v>4.1766347687400316</v>
      </c>
      <c r="AD41" s="317">
        <f t="shared" si="15"/>
        <v>4.1629128757073079</v>
      </c>
      <c r="AE41" s="285">
        <f>SUM(B36:M36)</f>
        <v>84104</v>
      </c>
    </row>
    <row r="42" spans="1:44">
      <c r="A42" s="303" t="s">
        <v>43</v>
      </c>
      <c r="B42" s="194">
        <v>4904</v>
      </c>
      <c r="C42" s="194">
        <v>5672</v>
      </c>
      <c r="D42" s="194">
        <v>6344</v>
      </c>
      <c r="E42" s="194">
        <v>4758</v>
      </c>
      <c r="F42" s="194">
        <v>5556</v>
      </c>
      <c r="G42" s="194">
        <v>5206</v>
      </c>
      <c r="H42" s="194">
        <v>3719</v>
      </c>
      <c r="I42" s="194">
        <v>2781</v>
      </c>
      <c r="J42" s="194">
        <v>4732</v>
      </c>
      <c r="K42" s="194">
        <v>5169</v>
      </c>
      <c r="L42" s="194">
        <v>4764</v>
      </c>
      <c r="M42" s="194">
        <v>4534</v>
      </c>
      <c r="N42" s="103">
        <f t="shared" si="24"/>
        <v>58139</v>
      </c>
      <c r="O42" s="77">
        <f t="shared" si="2"/>
        <v>3.0328892079140259</v>
      </c>
      <c r="Q42" s="303" t="s">
        <v>43</v>
      </c>
      <c r="R42" s="318">
        <f t="shared" si="3"/>
        <v>2.9672477325120559</v>
      </c>
      <c r="S42" s="318">
        <f t="shared" si="4"/>
        <v>3.177697849787668</v>
      </c>
      <c r="T42" s="318">
        <f t="shared" si="5"/>
        <v>3.2650204321108376</v>
      </c>
      <c r="U42" s="318">
        <f t="shared" si="6"/>
        <v>2.720038416683817</v>
      </c>
      <c r="V42" s="318">
        <f t="shared" si="7"/>
        <v>2.8077339020224175</v>
      </c>
      <c r="W42" s="318">
        <f t="shared" si="8"/>
        <v>3.0212462205405277</v>
      </c>
      <c r="X42" s="318">
        <f t="shared" si="9"/>
        <v>2.4253926018677938</v>
      </c>
      <c r="Y42" s="318">
        <f t="shared" si="10"/>
        <v>3.1182024084497568</v>
      </c>
      <c r="Z42" s="318">
        <f t="shared" si="11"/>
        <v>3.3199562203575339</v>
      </c>
      <c r="AA42" s="318">
        <f t="shared" si="12"/>
        <v>3.2868715900853349</v>
      </c>
      <c r="AB42" s="318">
        <f t="shared" si="13"/>
        <v>3.1549459937351405</v>
      </c>
      <c r="AC42" s="318">
        <f t="shared" si="14"/>
        <v>3.2282410571884252</v>
      </c>
      <c r="AD42" s="319">
        <f t="shared" si="15"/>
        <v>3.0328892079140259</v>
      </c>
      <c r="AE42" s="285">
        <f t="shared" ref="AE42:AE49" si="28">SUM(B41:M41)</f>
        <v>79801</v>
      </c>
    </row>
    <row r="43" spans="1:44">
      <c r="A43" s="304" t="s">
        <v>95</v>
      </c>
      <c r="B43" s="306">
        <v>1556</v>
      </c>
      <c r="C43" s="306">
        <v>2043</v>
      </c>
      <c r="D43" s="306">
        <v>2229</v>
      </c>
      <c r="E43" s="306">
        <v>1749</v>
      </c>
      <c r="F43" s="306">
        <v>2089</v>
      </c>
      <c r="G43" s="306">
        <v>2222</v>
      </c>
      <c r="H43" s="306">
        <v>1539</v>
      </c>
      <c r="I43" s="306">
        <v>760</v>
      </c>
      <c r="J43" s="306">
        <v>2088</v>
      </c>
      <c r="K43" s="306">
        <v>1985</v>
      </c>
      <c r="L43" s="306">
        <v>2070</v>
      </c>
      <c r="M43" s="306">
        <v>1332</v>
      </c>
      <c r="N43" s="305">
        <f t="shared" si="24"/>
        <v>21662</v>
      </c>
      <c r="O43" s="302">
        <f t="shared" si="2"/>
        <v>1.130023667793282</v>
      </c>
      <c r="Q43" s="304" t="s">
        <v>95</v>
      </c>
      <c r="R43" s="322">
        <f t="shared" si="3"/>
        <v>0.94148398690635382</v>
      </c>
      <c r="S43" s="322">
        <f t="shared" si="4"/>
        <v>1.1445762882785977</v>
      </c>
      <c r="T43" s="322">
        <f t="shared" si="5"/>
        <v>1.1471832508157405</v>
      </c>
      <c r="U43" s="322">
        <f t="shared" si="6"/>
        <v>0.9998627975577965</v>
      </c>
      <c r="V43" s="322">
        <f t="shared" si="7"/>
        <v>1.0556796474666721</v>
      </c>
      <c r="W43" s="322">
        <f t="shared" si="8"/>
        <v>1.289513849796591</v>
      </c>
      <c r="X43" s="322">
        <f t="shared" si="9"/>
        <v>1.0036781969009234</v>
      </c>
      <c r="Y43" s="322">
        <f t="shared" si="10"/>
        <v>0.85215168299957389</v>
      </c>
      <c r="Z43" s="322">
        <f t="shared" si="11"/>
        <v>1.4649341902169337</v>
      </c>
      <c r="AA43" s="322">
        <f t="shared" si="12"/>
        <v>1.2622248222711143</v>
      </c>
      <c r="AB43" s="322">
        <f t="shared" si="13"/>
        <v>1.3708518486632539</v>
      </c>
      <c r="AC43" s="322">
        <f t="shared" si="14"/>
        <v>0.94839371155160634</v>
      </c>
      <c r="AD43" s="321">
        <f t="shared" si="15"/>
        <v>1.130023667793282</v>
      </c>
      <c r="AE43" s="285">
        <f t="shared" si="28"/>
        <v>58139</v>
      </c>
    </row>
    <row r="44" spans="1:44">
      <c r="A44" s="312" t="s">
        <v>166</v>
      </c>
      <c r="B44" s="104">
        <f>SUM(B45:B46)</f>
        <v>8019</v>
      </c>
      <c r="C44" s="104">
        <f t="shared" ref="C44:M44" si="29">SUM(C45:C46)</f>
        <v>8244</v>
      </c>
      <c r="D44" s="104">
        <f t="shared" si="29"/>
        <v>8626</v>
      </c>
      <c r="E44" s="104">
        <f t="shared" si="29"/>
        <v>8580</v>
      </c>
      <c r="F44" s="104">
        <f t="shared" si="29"/>
        <v>8732</v>
      </c>
      <c r="G44" s="104">
        <f t="shared" si="29"/>
        <v>8803</v>
      </c>
      <c r="H44" s="104">
        <f t="shared" si="29"/>
        <v>8291</v>
      </c>
      <c r="I44" s="104">
        <f t="shared" si="29"/>
        <v>4589</v>
      </c>
      <c r="J44" s="104">
        <f t="shared" si="29"/>
        <v>8392</v>
      </c>
      <c r="K44" s="104">
        <f t="shared" si="29"/>
        <v>9593</v>
      </c>
      <c r="L44" s="104">
        <f t="shared" si="29"/>
        <v>8697</v>
      </c>
      <c r="M44" s="104">
        <f t="shared" si="29"/>
        <v>7557</v>
      </c>
      <c r="N44" s="104">
        <f t="shared" si="24"/>
        <v>98123</v>
      </c>
      <c r="O44" s="313">
        <f t="shared" si="2"/>
        <v>5.1187015213221416</v>
      </c>
      <c r="Q44" s="312" t="s">
        <v>166</v>
      </c>
      <c r="R44" s="317">
        <f t="shared" si="3"/>
        <v>4.852030906813658</v>
      </c>
      <c r="S44" s="317">
        <f t="shared" si="4"/>
        <v>4.6186426434502001</v>
      </c>
      <c r="T44" s="317">
        <f t="shared" si="5"/>
        <v>4.439480808226369</v>
      </c>
      <c r="U44" s="317">
        <f t="shared" si="6"/>
        <v>4.9049873087740963</v>
      </c>
      <c r="V44" s="317">
        <f t="shared" si="7"/>
        <v>4.4127308193772041</v>
      </c>
      <c r="W44" s="317">
        <f t="shared" si="8"/>
        <v>5.108726561547881</v>
      </c>
      <c r="X44" s="317">
        <f t="shared" si="9"/>
        <v>5.4070798768717063</v>
      </c>
      <c r="Y44" s="317">
        <f t="shared" si="10"/>
        <v>5.145426412217164</v>
      </c>
      <c r="Z44" s="317">
        <f t="shared" si="11"/>
        <v>5.8878006342435381</v>
      </c>
      <c r="AA44" s="317">
        <f t="shared" si="12"/>
        <v>6.1000114458674055</v>
      </c>
      <c r="AB44" s="317">
        <f t="shared" si="13"/>
        <v>5.7595645061953231</v>
      </c>
      <c r="AC44" s="317">
        <f t="shared" si="14"/>
        <v>5.3806390977443606</v>
      </c>
      <c r="AD44" s="317">
        <f t="shared" si="15"/>
        <v>5.1187015213221416</v>
      </c>
      <c r="AE44" s="285">
        <f t="shared" si="28"/>
        <v>21662</v>
      </c>
    </row>
    <row r="45" spans="1:44">
      <c r="A45" s="303" t="s">
        <v>47</v>
      </c>
      <c r="B45" s="194">
        <v>3561</v>
      </c>
      <c r="C45" s="194">
        <v>4144</v>
      </c>
      <c r="D45" s="194">
        <v>4660</v>
      </c>
      <c r="E45" s="194">
        <v>3759</v>
      </c>
      <c r="F45" s="194">
        <v>4688</v>
      </c>
      <c r="G45" s="194">
        <v>4607</v>
      </c>
      <c r="H45" s="194">
        <v>4276</v>
      </c>
      <c r="I45" s="194">
        <v>2279</v>
      </c>
      <c r="J45" s="194">
        <v>4561</v>
      </c>
      <c r="K45" s="194">
        <v>5006</v>
      </c>
      <c r="L45" s="194">
        <v>4720</v>
      </c>
      <c r="M45" s="194">
        <v>4100</v>
      </c>
      <c r="N45" s="103">
        <f t="shared" si="24"/>
        <v>50361</v>
      </c>
      <c r="O45" s="77">
        <f t="shared" si="2"/>
        <v>2.6271407041703205</v>
      </c>
      <c r="Q45" s="303" t="s">
        <v>47</v>
      </c>
      <c r="R45" s="318">
        <f t="shared" si="3"/>
        <v>2.1546429803171763</v>
      </c>
      <c r="S45" s="318">
        <f t="shared" si="4"/>
        <v>2.3216466659943751</v>
      </c>
      <c r="T45" s="318">
        <f t="shared" si="5"/>
        <v>2.3983283754155904</v>
      </c>
      <c r="U45" s="318">
        <f t="shared" si="6"/>
        <v>2.1489332510118682</v>
      </c>
      <c r="V45" s="318">
        <f t="shared" si="7"/>
        <v>2.3690886487906937</v>
      </c>
      <c r="W45" s="318">
        <f t="shared" si="8"/>
        <v>2.6736230000058034</v>
      </c>
      <c r="X45" s="318">
        <f t="shared" si="9"/>
        <v>2.7886471539625401</v>
      </c>
      <c r="Y45" s="318">
        <f t="shared" si="10"/>
        <v>2.5553337967842484</v>
      </c>
      <c r="Z45" s="318">
        <f t="shared" si="11"/>
        <v>3.1999831616759749</v>
      </c>
      <c r="AA45" s="318">
        <f t="shared" si="12"/>
        <v>3.1832229019089162</v>
      </c>
      <c r="AB45" s="318">
        <f t="shared" si="13"/>
        <v>3.1258071138601733</v>
      </c>
      <c r="AC45" s="318">
        <f t="shared" si="14"/>
        <v>2.9192298929141032</v>
      </c>
      <c r="AD45" s="319">
        <f t="shared" si="15"/>
        <v>2.6271407041703205</v>
      </c>
      <c r="AE45" s="285">
        <f t="shared" si="28"/>
        <v>98123</v>
      </c>
    </row>
    <row r="46" spans="1:44">
      <c r="A46" s="304" t="s">
        <v>48</v>
      </c>
      <c r="B46" s="306">
        <v>4458</v>
      </c>
      <c r="C46" s="306">
        <v>4100</v>
      </c>
      <c r="D46" s="306">
        <v>3966</v>
      </c>
      <c r="E46" s="306">
        <v>4821</v>
      </c>
      <c r="F46" s="306">
        <v>4044</v>
      </c>
      <c r="G46" s="306">
        <v>4196</v>
      </c>
      <c r="H46" s="306">
        <v>4015</v>
      </c>
      <c r="I46" s="306">
        <v>2310</v>
      </c>
      <c r="J46" s="306">
        <v>3831</v>
      </c>
      <c r="K46" s="306">
        <v>4587</v>
      </c>
      <c r="L46" s="306">
        <v>3977</v>
      </c>
      <c r="M46" s="306">
        <v>3457</v>
      </c>
      <c r="N46" s="305">
        <f t="shared" si="24"/>
        <v>47762</v>
      </c>
      <c r="O46" s="302">
        <f t="shared" si="2"/>
        <v>2.4915608171518207</v>
      </c>
      <c r="Q46" s="304" t="s">
        <v>48</v>
      </c>
      <c r="R46" s="322">
        <f t="shared" si="3"/>
        <v>2.6973879264964817</v>
      </c>
      <c r="S46" s="322">
        <f t="shared" si="4"/>
        <v>2.2969959774558251</v>
      </c>
      <c r="T46" s="322">
        <f t="shared" si="5"/>
        <v>2.0411524328107791</v>
      </c>
      <c r="U46" s="322">
        <f t="shared" si="6"/>
        <v>2.7560540577622281</v>
      </c>
      <c r="V46" s="322">
        <f t="shared" si="7"/>
        <v>2.0436421705865113</v>
      </c>
      <c r="W46" s="322">
        <f t="shared" si="8"/>
        <v>2.4351035615420775</v>
      </c>
      <c r="X46" s="322">
        <f t="shared" si="9"/>
        <v>2.6184327229091671</v>
      </c>
      <c r="Y46" s="322">
        <f t="shared" si="10"/>
        <v>2.5900926154329156</v>
      </c>
      <c r="Z46" s="322">
        <f t="shared" si="11"/>
        <v>2.6878174725675641</v>
      </c>
      <c r="AA46" s="322">
        <f t="shared" si="12"/>
        <v>2.9167885439584897</v>
      </c>
      <c r="AB46" s="322">
        <f t="shared" si="13"/>
        <v>2.6337573923351503</v>
      </c>
      <c r="AC46" s="322">
        <f t="shared" si="14"/>
        <v>2.4614092048302574</v>
      </c>
      <c r="AD46" s="321">
        <f t="shared" si="15"/>
        <v>2.4915608171518207</v>
      </c>
      <c r="AE46" s="285">
        <f t="shared" si="28"/>
        <v>50361</v>
      </c>
    </row>
    <row r="47" spans="1:44">
      <c r="A47" s="312" t="s">
        <v>169</v>
      </c>
      <c r="B47" s="104">
        <f>SUM(B48:B49)</f>
        <v>6679</v>
      </c>
      <c r="C47" s="104">
        <f t="shared" ref="C47:M47" si="30">SUM(C48:C49)</f>
        <v>7433</v>
      </c>
      <c r="D47" s="104">
        <f t="shared" si="30"/>
        <v>8703</v>
      </c>
      <c r="E47" s="104">
        <f t="shared" si="30"/>
        <v>7739</v>
      </c>
      <c r="F47" s="104">
        <f t="shared" si="30"/>
        <v>8457</v>
      </c>
      <c r="G47" s="104">
        <f t="shared" si="30"/>
        <v>8110</v>
      </c>
      <c r="H47" s="104">
        <f t="shared" si="30"/>
        <v>6902</v>
      </c>
      <c r="I47" s="104">
        <f t="shared" si="30"/>
        <v>5103</v>
      </c>
      <c r="J47" s="104">
        <f t="shared" si="30"/>
        <v>6872</v>
      </c>
      <c r="K47" s="104">
        <f t="shared" si="30"/>
        <v>7315</v>
      </c>
      <c r="L47" s="104">
        <f t="shared" si="30"/>
        <v>11038</v>
      </c>
      <c r="M47" s="104">
        <f t="shared" si="30"/>
        <v>13822</v>
      </c>
      <c r="N47" s="104">
        <f t="shared" si="24"/>
        <v>98173</v>
      </c>
      <c r="O47" s="313">
        <f t="shared" si="2"/>
        <v>5.1213098300373874</v>
      </c>
      <c r="Q47" s="312" t="s">
        <v>169</v>
      </c>
      <c r="R47" s="317">
        <f t="shared" si="3"/>
        <v>4.0412413551076716</v>
      </c>
      <c r="S47" s="317">
        <f t="shared" si="4"/>
        <v>4.1642856342510113</v>
      </c>
      <c r="T47" s="317">
        <f t="shared" si="5"/>
        <v>4.4791098393222919</v>
      </c>
      <c r="U47" s="317">
        <f t="shared" si="6"/>
        <v>4.4242070842194323</v>
      </c>
      <c r="V47" s="317">
        <f t="shared" si="7"/>
        <v>4.2737591089639277</v>
      </c>
      <c r="W47" s="317">
        <f t="shared" si="8"/>
        <v>4.7065514499776571</v>
      </c>
      <c r="X47" s="317">
        <f t="shared" si="9"/>
        <v>4.5012260656336416</v>
      </c>
      <c r="Y47" s="317">
        <f t="shared" si="10"/>
        <v>5.7217500504563503</v>
      </c>
      <c r="Z47" s="317">
        <f t="shared" si="11"/>
        <v>4.8213734459630118</v>
      </c>
      <c r="AA47" s="317">
        <f t="shared" si="12"/>
        <v>4.6514733374877588</v>
      </c>
      <c r="AB47" s="317">
        <f t="shared" si="13"/>
        <v>7.3098853649975828</v>
      </c>
      <c r="AC47" s="317">
        <f t="shared" si="14"/>
        <v>9.8413647755753022</v>
      </c>
      <c r="AD47" s="317">
        <f t="shared" si="15"/>
        <v>5.1213098300373874</v>
      </c>
      <c r="AE47" s="285">
        <f t="shared" si="28"/>
        <v>47762</v>
      </c>
    </row>
    <row r="48" spans="1:44">
      <c r="A48" s="303" t="s">
        <v>51</v>
      </c>
      <c r="B48" s="194">
        <v>4887</v>
      </c>
      <c r="C48" s="194">
        <v>5974</v>
      </c>
      <c r="D48" s="194">
        <v>6340</v>
      </c>
      <c r="E48" s="194">
        <v>4622</v>
      </c>
      <c r="F48" s="194">
        <v>6046</v>
      </c>
      <c r="G48" s="194">
        <v>5700</v>
      </c>
      <c r="H48" s="194">
        <v>4821</v>
      </c>
      <c r="I48" s="194">
        <v>2417</v>
      </c>
      <c r="J48" s="194">
        <v>5238</v>
      </c>
      <c r="K48" s="194">
        <v>5151</v>
      </c>
      <c r="L48" s="194">
        <v>5428</v>
      </c>
      <c r="M48" s="194">
        <v>6271</v>
      </c>
      <c r="N48" s="103">
        <f t="shared" si="24"/>
        <v>62895</v>
      </c>
      <c r="O48" s="77">
        <f t="shared" si="2"/>
        <v>3.2809915329082484</v>
      </c>
      <c r="Q48" s="303" t="s">
        <v>51</v>
      </c>
      <c r="R48" s="318">
        <f t="shared" si="3"/>
        <v>2.9569615964083233</v>
      </c>
      <c r="S48" s="318">
        <f t="shared" si="4"/>
        <v>3.346891212029536</v>
      </c>
      <c r="T48" s="318">
        <f t="shared" si="5"/>
        <v>3.2629617811448157</v>
      </c>
      <c r="U48" s="318">
        <f t="shared" si="6"/>
        <v>2.6422903661018498</v>
      </c>
      <c r="V48" s="318">
        <f t="shared" si="7"/>
        <v>3.0553562223951647</v>
      </c>
      <c r="W48" s="318">
        <f t="shared" si="8"/>
        <v>3.307933818110067</v>
      </c>
      <c r="X48" s="318">
        <f t="shared" si="9"/>
        <v>3.1440757552042573</v>
      </c>
      <c r="Y48" s="318">
        <f t="shared" si="10"/>
        <v>2.7100666023815396</v>
      </c>
      <c r="Z48" s="318">
        <f t="shared" si="11"/>
        <v>3.6749642185614459</v>
      </c>
      <c r="AA48" s="318">
        <f t="shared" si="12"/>
        <v>3.2754257226793504</v>
      </c>
      <c r="AB48" s="318">
        <f t="shared" si="13"/>
        <v>3.5946781809391988</v>
      </c>
      <c r="AC48" s="318">
        <f t="shared" si="14"/>
        <v>4.464997721576669</v>
      </c>
      <c r="AD48" s="319">
        <f t="shared" si="15"/>
        <v>3.2809915329082484</v>
      </c>
      <c r="AE48" s="285">
        <f t="shared" si="28"/>
        <v>98173</v>
      </c>
    </row>
    <row r="49" spans="1:44">
      <c r="A49" s="304" t="s">
        <v>59</v>
      </c>
      <c r="B49" s="306">
        <v>1792</v>
      </c>
      <c r="C49" s="306">
        <v>1459</v>
      </c>
      <c r="D49" s="306">
        <v>2363</v>
      </c>
      <c r="E49" s="306">
        <v>3117</v>
      </c>
      <c r="F49" s="306">
        <v>2411</v>
      </c>
      <c r="G49" s="306">
        <v>2410</v>
      </c>
      <c r="H49" s="306">
        <v>2081</v>
      </c>
      <c r="I49" s="306">
        <v>2686</v>
      </c>
      <c r="J49" s="306">
        <v>1634</v>
      </c>
      <c r="K49" s="306">
        <v>2164</v>
      </c>
      <c r="L49" s="306">
        <v>5610</v>
      </c>
      <c r="M49" s="306">
        <v>7551</v>
      </c>
      <c r="N49" s="305">
        <f t="shared" si="24"/>
        <v>35278</v>
      </c>
      <c r="O49" s="302">
        <f t="shared" si="2"/>
        <v>1.8403182971291387</v>
      </c>
      <c r="Q49" s="304" t="s">
        <v>59</v>
      </c>
      <c r="R49" s="322">
        <f t="shared" si="3"/>
        <v>1.0842797586993482</v>
      </c>
      <c r="S49" s="322">
        <f t="shared" si="4"/>
        <v>0.81739442222147529</v>
      </c>
      <c r="T49" s="322">
        <f t="shared" si="5"/>
        <v>1.2161480581774762</v>
      </c>
      <c r="U49" s="322">
        <f t="shared" si="6"/>
        <v>1.7819167181175826</v>
      </c>
      <c r="V49" s="322">
        <f t="shared" si="7"/>
        <v>1.2184028865687633</v>
      </c>
      <c r="W49" s="322">
        <f t="shared" si="8"/>
        <v>1.3986176318675898</v>
      </c>
      <c r="X49" s="322">
        <f t="shared" si="9"/>
        <v>1.3571503104293838</v>
      </c>
      <c r="Y49" s="322">
        <f t="shared" si="10"/>
        <v>3.0116834480748098</v>
      </c>
      <c r="Z49" s="322">
        <f t="shared" si="11"/>
        <v>1.146409227401566</v>
      </c>
      <c r="AA49" s="322">
        <f t="shared" si="12"/>
        <v>1.3760476148084089</v>
      </c>
      <c r="AB49" s="322">
        <f t="shared" si="13"/>
        <v>3.715207184058384</v>
      </c>
      <c r="AC49" s="322">
        <f t="shared" si="14"/>
        <v>5.3763670539986324</v>
      </c>
      <c r="AD49" s="321">
        <f t="shared" si="15"/>
        <v>1.8403182971291387</v>
      </c>
      <c r="AE49" s="285">
        <f t="shared" si="28"/>
        <v>62895</v>
      </c>
    </row>
    <row r="50" spans="1:44">
      <c r="A50" s="312" t="s">
        <v>60</v>
      </c>
      <c r="B50" s="104">
        <v>3394</v>
      </c>
      <c r="C50" s="104">
        <v>3521</v>
      </c>
      <c r="D50" s="104">
        <v>2842</v>
      </c>
      <c r="E50" s="104">
        <v>3409</v>
      </c>
      <c r="F50" s="104">
        <v>3491</v>
      </c>
      <c r="G50" s="104">
        <v>3750</v>
      </c>
      <c r="H50" s="104">
        <v>3860</v>
      </c>
      <c r="I50" s="104">
        <v>1461</v>
      </c>
      <c r="J50" s="104">
        <v>2512</v>
      </c>
      <c r="K50" s="104">
        <v>3550</v>
      </c>
      <c r="L50" s="104">
        <v>2404</v>
      </c>
      <c r="M50" s="104">
        <v>4088</v>
      </c>
      <c r="N50" s="104">
        <f t="shared" si="24"/>
        <v>38282</v>
      </c>
      <c r="O50" s="313">
        <f t="shared" si="2"/>
        <v>1.9970254847411333</v>
      </c>
      <c r="P50" s="114"/>
      <c r="Q50" s="312" t="s">
        <v>60</v>
      </c>
      <c r="R50" s="317">
        <f t="shared" si="3"/>
        <v>2.0535968197687433</v>
      </c>
      <c r="S50" s="317">
        <f t="shared" si="4"/>
        <v>1.9726153260053558</v>
      </c>
      <c r="T50" s="317">
        <f t="shared" si="5"/>
        <v>1.4626715113586068</v>
      </c>
      <c r="U50" s="317">
        <f t="shared" si="6"/>
        <v>1.9488463561318059</v>
      </c>
      <c r="V50" s="317">
        <f t="shared" si="7"/>
        <v>1.7641826947372676</v>
      </c>
      <c r="W50" s="317">
        <f t="shared" si="8"/>
        <v>2.1762722487566233</v>
      </c>
      <c r="X50" s="317">
        <f t="shared" si="9"/>
        <v>2.5173475243908801</v>
      </c>
      <c r="Y50" s="317">
        <f t="shared" si="10"/>
        <v>1.6381494853452336</v>
      </c>
      <c r="Z50" s="317">
        <f t="shared" si="11"/>
        <v>1.7624112480004492</v>
      </c>
      <c r="AA50" s="317">
        <f t="shared" si="12"/>
        <v>2.2573794050692477</v>
      </c>
      <c r="AB50" s="317">
        <f t="shared" si="13"/>
        <v>1.5920424368050543</v>
      </c>
      <c r="AC50" s="317">
        <f t="shared" si="14"/>
        <v>2.9106858054226477</v>
      </c>
      <c r="AD50" s="317">
        <f t="shared" si="15"/>
        <v>1.9970254847411333</v>
      </c>
      <c r="AE50" s="285">
        <f>SUM(B40:M40)</f>
        <v>122567</v>
      </c>
      <c r="AF50" s="269"/>
      <c r="AG50" s="269"/>
      <c r="AH50" s="269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</row>
    <row r="51" spans="1:44" s="114" customFormat="1">
      <c r="A51" s="312" t="s">
        <v>53</v>
      </c>
      <c r="B51" s="104">
        <v>4112</v>
      </c>
      <c r="C51" s="104">
        <v>4538</v>
      </c>
      <c r="D51" s="104">
        <v>4661</v>
      </c>
      <c r="E51" s="104">
        <v>4424</v>
      </c>
      <c r="F51" s="104">
        <v>3993</v>
      </c>
      <c r="G51" s="104">
        <v>3383</v>
      </c>
      <c r="H51" s="104">
        <v>3197</v>
      </c>
      <c r="I51" s="104">
        <v>1671</v>
      </c>
      <c r="J51" s="104">
        <v>3678</v>
      </c>
      <c r="K51" s="104">
        <v>3816</v>
      </c>
      <c r="L51" s="104">
        <v>2895</v>
      </c>
      <c r="M51" s="104">
        <v>2765</v>
      </c>
      <c r="N51" s="104">
        <f t="shared" si="24"/>
        <v>43133</v>
      </c>
      <c r="O51" s="313">
        <f t="shared" si="2"/>
        <v>2.2500835962943238</v>
      </c>
      <c r="Q51" s="312" t="s">
        <v>53</v>
      </c>
      <c r="R51" s="317">
        <f t="shared" si="3"/>
        <v>2.4880348034440405</v>
      </c>
      <c r="S51" s="317">
        <f t="shared" si="4"/>
        <v>2.5423823769986664</v>
      </c>
      <c r="T51" s="317">
        <f t="shared" si="5"/>
        <v>2.3988430381570955</v>
      </c>
      <c r="U51" s="317">
        <f t="shared" si="6"/>
        <v>2.5290983512839862</v>
      </c>
      <c r="V51" s="317">
        <f t="shared" si="7"/>
        <v>2.0178692352007763</v>
      </c>
      <c r="W51" s="317">
        <f t="shared" si="8"/>
        <v>1.9632877380116418</v>
      </c>
      <c r="X51" s="317">
        <f t="shared" si="9"/>
        <v>2.0849637397610477</v>
      </c>
      <c r="Y51" s="317">
        <f t="shared" si="10"/>
        <v>1.8736124503845895</v>
      </c>
      <c r="Z51" s="317">
        <f t="shared" si="11"/>
        <v>2.580473156905116</v>
      </c>
      <c r="AA51" s="317">
        <f t="shared" si="12"/>
        <v>2.4265238900688022</v>
      </c>
      <c r="AB51" s="317">
        <f t="shared" si="13"/>
        <v>1.9172058463188986</v>
      </c>
      <c r="AC51" s="317">
        <f t="shared" si="14"/>
        <v>1.9687001594896332</v>
      </c>
      <c r="AD51" s="317">
        <f t="shared" si="15"/>
        <v>2.2500835962943238</v>
      </c>
      <c r="AE51" s="285">
        <f>SUM(B50:M50)</f>
        <v>38282</v>
      </c>
      <c r="AF51" s="269"/>
      <c r="AG51" s="269"/>
      <c r="AH51" s="269"/>
    </row>
    <row r="52" spans="1:44" s="114" customFormat="1">
      <c r="A52" s="312" t="s">
        <v>63</v>
      </c>
      <c r="B52" s="104">
        <v>1705</v>
      </c>
      <c r="C52" s="104">
        <v>1881</v>
      </c>
      <c r="D52" s="104">
        <v>2107</v>
      </c>
      <c r="E52" s="104">
        <v>1782</v>
      </c>
      <c r="F52" s="104">
        <v>1766</v>
      </c>
      <c r="G52" s="104">
        <v>1693</v>
      </c>
      <c r="H52" s="104">
        <v>1618</v>
      </c>
      <c r="I52" s="104">
        <v>894</v>
      </c>
      <c r="J52" s="104">
        <v>1977</v>
      </c>
      <c r="K52" s="104">
        <v>2114</v>
      </c>
      <c r="L52" s="104">
        <v>2146</v>
      </c>
      <c r="M52" s="104">
        <v>1214</v>
      </c>
      <c r="N52" s="104">
        <f t="shared" si="24"/>
        <v>20897</v>
      </c>
      <c r="O52" s="313">
        <f t="shared" si="2"/>
        <v>1.0901165444500145</v>
      </c>
      <c r="Q52" s="312" t="s">
        <v>63</v>
      </c>
      <c r="R52" s="317">
        <f t="shared" si="3"/>
        <v>1.0316389445214225</v>
      </c>
      <c r="S52" s="317">
        <f t="shared" si="4"/>
        <v>1.053816935023026</v>
      </c>
      <c r="T52" s="317">
        <f t="shared" si="5"/>
        <v>1.0843943963520704</v>
      </c>
      <c r="U52" s="317">
        <f t="shared" si="6"/>
        <v>1.0187281333607738</v>
      </c>
      <c r="V52" s="317">
        <f t="shared" si="7"/>
        <v>0.89245105669035085</v>
      </c>
      <c r="W52" s="317">
        <f t="shared" si="8"/>
        <v>0.98251437790532348</v>
      </c>
      <c r="X52" s="317">
        <f t="shared" si="9"/>
        <v>1.0551990400166955</v>
      </c>
      <c r="Y52" s="317">
        <f t="shared" si="10"/>
        <v>1.0023994797389726</v>
      </c>
      <c r="Z52" s="317">
        <f t="shared" si="11"/>
        <v>1.3870569415990794</v>
      </c>
      <c r="AA52" s="317">
        <f t="shared" si="12"/>
        <v>1.3442535386806731</v>
      </c>
      <c r="AB52" s="317">
        <f t="shared" si="13"/>
        <v>1.4211826411745616</v>
      </c>
      <c r="AC52" s="317">
        <f t="shared" si="14"/>
        <v>0.86437685121895647</v>
      </c>
      <c r="AD52" s="317">
        <f t="shared" si="15"/>
        <v>1.0901165444500145</v>
      </c>
      <c r="AE52" s="285">
        <f>SUM(B55:M55)</f>
        <v>16425</v>
      </c>
      <c r="AF52" s="269"/>
      <c r="AG52" s="269"/>
      <c r="AH52" s="269"/>
    </row>
    <row r="53" spans="1:44" s="114" customFormat="1">
      <c r="A53" s="312" t="s">
        <v>168</v>
      </c>
      <c r="B53" s="104">
        <f>SUM(B54:B55)</f>
        <v>2741</v>
      </c>
      <c r="C53" s="104">
        <f t="shared" ref="C53:M53" si="31">SUM(C54:C55)</f>
        <v>3212</v>
      </c>
      <c r="D53" s="104">
        <f t="shared" si="31"/>
        <v>2003</v>
      </c>
      <c r="E53" s="104">
        <f t="shared" si="31"/>
        <v>1944</v>
      </c>
      <c r="F53" s="104">
        <f t="shared" si="31"/>
        <v>1768</v>
      </c>
      <c r="G53" s="104">
        <f t="shared" si="31"/>
        <v>2232</v>
      </c>
      <c r="H53" s="104">
        <f t="shared" si="31"/>
        <v>2140</v>
      </c>
      <c r="I53" s="104">
        <f t="shared" si="31"/>
        <v>914</v>
      </c>
      <c r="J53" s="104">
        <f t="shared" si="31"/>
        <v>2063</v>
      </c>
      <c r="K53" s="104">
        <f t="shared" si="31"/>
        <v>2369</v>
      </c>
      <c r="L53" s="104">
        <f t="shared" si="31"/>
        <v>1750</v>
      </c>
      <c r="M53" s="104">
        <f t="shared" si="31"/>
        <v>1354</v>
      </c>
      <c r="N53" s="104">
        <f t="shared" si="24"/>
        <v>24490</v>
      </c>
      <c r="O53" s="313">
        <f t="shared" si="2"/>
        <v>1.2775496087276097</v>
      </c>
      <c r="Q53" s="312" t="s">
        <v>168</v>
      </c>
      <c r="R53" s="317">
        <f t="shared" si="3"/>
        <v>1.6584881800194833</v>
      </c>
      <c r="S53" s="317">
        <f t="shared" si="4"/>
        <v>1.799500263314173</v>
      </c>
      <c r="T53" s="317">
        <f t="shared" si="5"/>
        <v>1.0308694712354995</v>
      </c>
      <c r="U53" s="317">
        <f t="shared" si="6"/>
        <v>1.111339781848117</v>
      </c>
      <c r="V53" s="317">
        <f t="shared" si="7"/>
        <v>0.89346176003881095</v>
      </c>
      <c r="W53" s="317">
        <f t="shared" si="8"/>
        <v>1.295317242459942</v>
      </c>
      <c r="X53" s="317">
        <f t="shared" si="9"/>
        <v>1.3956279021234415</v>
      </c>
      <c r="Y53" s="317">
        <f t="shared" si="10"/>
        <v>1.0248245240284348</v>
      </c>
      <c r="Z53" s="317">
        <f t="shared" si="11"/>
        <v>1.4473942693570567</v>
      </c>
      <c r="AA53" s="317">
        <f t="shared" si="12"/>
        <v>1.506403326932126</v>
      </c>
      <c r="AB53" s="317">
        <f t="shared" si="13"/>
        <v>1.1589327222998522</v>
      </c>
      <c r="AC53" s="317">
        <f t="shared" si="14"/>
        <v>0.96405787195260884</v>
      </c>
      <c r="AD53" s="317">
        <f t="shared" si="15"/>
        <v>1.2775496087276097</v>
      </c>
      <c r="AE53" s="285">
        <f>SUM(B51:M51)</f>
        <v>43133</v>
      </c>
      <c r="AF53" s="269"/>
      <c r="AG53" s="269"/>
      <c r="AH53" s="269"/>
    </row>
    <row r="54" spans="1:44" s="114" customFormat="1">
      <c r="A54" s="307" t="s">
        <v>94</v>
      </c>
      <c r="B54" s="259">
        <v>956</v>
      </c>
      <c r="C54" s="259">
        <v>1130</v>
      </c>
      <c r="D54" s="259">
        <v>661</v>
      </c>
      <c r="E54" s="259">
        <v>732</v>
      </c>
      <c r="F54" s="259">
        <v>594</v>
      </c>
      <c r="G54" s="259">
        <v>680</v>
      </c>
      <c r="H54" s="259">
        <v>731</v>
      </c>
      <c r="I54" s="259">
        <v>291</v>
      </c>
      <c r="J54" s="259">
        <v>601</v>
      </c>
      <c r="K54" s="259">
        <v>783</v>
      </c>
      <c r="L54" s="259">
        <v>480</v>
      </c>
      <c r="M54" s="259">
        <v>426</v>
      </c>
      <c r="N54" s="260">
        <f t="shared" si="24"/>
        <v>8065</v>
      </c>
      <c r="O54" s="261">
        <f t="shared" si="2"/>
        <v>0.42072019576921893</v>
      </c>
      <c r="Q54" s="307" t="s">
        <v>94</v>
      </c>
      <c r="R54" s="320">
        <f t="shared" si="3"/>
        <v>0.57844388912755418</v>
      </c>
      <c r="S54" s="320">
        <f t="shared" si="4"/>
        <v>0.63307450110367858</v>
      </c>
      <c r="T54" s="320">
        <f t="shared" si="5"/>
        <v>0.34019207213512986</v>
      </c>
      <c r="U54" s="320">
        <f t="shared" si="6"/>
        <v>0.41846744872058722</v>
      </c>
      <c r="V54" s="320">
        <f t="shared" si="7"/>
        <v>0.30017889449267743</v>
      </c>
      <c r="W54" s="320">
        <f t="shared" si="8"/>
        <v>0.39463070110786769</v>
      </c>
      <c r="X54" s="320">
        <f t="shared" si="9"/>
        <v>0.47673083946366146</v>
      </c>
      <c r="Y54" s="320">
        <f t="shared" si="10"/>
        <v>0.32628439441167895</v>
      </c>
      <c r="Z54" s="320">
        <f t="shared" si="11"/>
        <v>0.42165969747144499</v>
      </c>
      <c r="AA54" s="320">
        <f t="shared" si="12"/>
        <v>0.49789523216034393</v>
      </c>
      <c r="AB54" s="320">
        <f t="shared" si="13"/>
        <v>0.31787868954510234</v>
      </c>
      <c r="AC54" s="320">
        <f t="shared" si="14"/>
        <v>0.30331510594668487</v>
      </c>
      <c r="AD54" s="323">
        <f t="shared" si="15"/>
        <v>0.42072019576921893</v>
      </c>
      <c r="AE54" s="285">
        <f>SUM(B53:M53)</f>
        <v>24490</v>
      </c>
      <c r="AF54" s="109"/>
      <c r="AG54" s="109"/>
      <c r="AH54" s="109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s="114" customFormat="1">
      <c r="A55" s="308" t="s">
        <v>49</v>
      </c>
      <c r="B55" s="309">
        <v>1785</v>
      </c>
      <c r="C55" s="309">
        <v>2082</v>
      </c>
      <c r="D55" s="309">
        <v>1342</v>
      </c>
      <c r="E55" s="309">
        <v>1212</v>
      </c>
      <c r="F55" s="309">
        <v>1174</v>
      </c>
      <c r="G55" s="309">
        <v>1552</v>
      </c>
      <c r="H55" s="309">
        <v>1409</v>
      </c>
      <c r="I55" s="309">
        <v>623</v>
      </c>
      <c r="J55" s="309">
        <v>1462</v>
      </c>
      <c r="K55" s="309">
        <v>1586</v>
      </c>
      <c r="L55" s="309">
        <v>1270</v>
      </c>
      <c r="M55" s="309">
        <v>928</v>
      </c>
      <c r="N55" s="310">
        <f t="shared" si="24"/>
        <v>16425</v>
      </c>
      <c r="O55" s="311">
        <f t="shared" si="2"/>
        <v>0.85682941295839066</v>
      </c>
      <c r="Q55" s="308" t="s">
        <v>49</v>
      </c>
      <c r="R55" s="324">
        <f t="shared" si="3"/>
        <v>1.080044290891929</v>
      </c>
      <c r="S55" s="324">
        <f t="shared" si="4"/>
        <v>1.1664257622104945</v>
      </c>
      <c r="T55" s="324">
        <f t="shared" si="5"/>
        <v>0.69067739910036952</v>
      </c>
      <c r="U55" s="324">
        <f t="shared" si="6"/>
        <v>0.69287233312752972</v>
      </c>
      <c r="V55" s="324">
        <f t="shared" si="7"/>
        <v>0.59328286554613352</v>
      </c>
      <c r="W55" s="324">
        <f t="shared" si="8"/>
        <v>0.90068654135207449</v>
      </c>
      <c r="X55" s="324">
        <f t="shared" si="9"/>
        <v>0.91889706265977988</v>
      </c>
      <c r="Y55" s="324">
        <f t="shared" si="10"/>
        <v>0.69854012961675593</v>
      </c>
      <c r="Z55" s="324">
        <f t="shared" si="11"/>
        <v>1.0257345718856117</v>
      </c>
      <c r="AA55" s="324">
        <f t="shared" si="12"/>
        <v>1.0085080947717822</v>
      </c>
      <c r="AB55" s="324">
        <f t="shared" si="13"/>
        <v>0.84105403275474988</v>
      </c>
      <c r="AC55" s="324">
        <f t="shared" si="14"/>
        <v>0.66074276600592385</v>
      </c>
      <c r="AD55" s="325">
        <f t="shared" si="15"/>
        <v>0.85682941295839066</v>
      </c>
      <c r="AE55" s="285">
        <f>SUM(B54:M54)</f>
        <v>8065</v>
      </c>
      <c r="AF55" s="109"/>
      <c r="AG55" s="109"/>
      <c r="AH55" s="109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s="114" customFormat="1">
      <c r="A56" s="314" t="s">
        <v>50</v>
      </c>
      <c r="B56" s="315">
        <v>1052</v>
      </c>
      <c r="C56" s="315">
        <v>1080</v>
      </c>
      <c r="D56" s="315">
        <v>1369</v>
      </c>
      <c r="E56" s="315">
        <v>835</v>
      </c>
      <c r="F56" s="315">
        <v>998</v>
      </c>
      <c r="G56" s="315">
        <v>1009</v>
      </c>
      <c r="H56" s="315">
        <v>924</v>
      </c>
      <c r="I56" s="315">
        <v>424</v>
      </c>
      <c r="J56" s="315">
        <v>1273</v>
      </c>
      <c r="K56" s="315">
        <v>1403</v>
      </c>
      <c r="L56" s="315">
        <v>1444</v>
      </c>
      <c r="M56" s="315">
        <v>1594</v>
      </c>
      <c r="N56" s="315">
        <f t="shared" si="24"/>
        <v>13405</v>
      </c>
      <c r="O56" s="316">
        <f t="shared" si="2"/>
        <v>0.69928756655751767</v>
      </c>
      <c r="Q56" s="314" t="s">
        <v>50</v>
      </c>
      <c r="R56" s="317">
        <f t="shared" si="3"/>
        <v>0.6365303047721621</v>
      </c>
      <c r="S56" s="317">
        <f t="shared" si="4"/>
        <v>0.60506235503714412</v>
      </c>
      <c r="T56" s="317">
        <f t="shared" si="5"/>
        <v>0.7045732931210178</v>
      </c>
      <c r="U56" s="317">
        <f t="shared" si="6"/>
        <v>0.47735016349957698</v>
      </c>
      <c r="V56" s="317">
        <f t="shared" si="7"/>
        <v>0.50434097088163654</v>
      </c>
      <c r="W56" s="317">
        <f t="shared" si="8"/>
        <v>0.58556231973211537</v>
      </c>
      <c r="X56" s="317">
        <f t="shared" si="9"/>
        <v>0.60259821568320548</v>
      </c>
      <c r="Y56" s="317">
        <f t="shared" si="10"/>
        <v>0.47541093893660441</v>
      </c>
      <c r="Z56" s="317">
        <f t="shared" si="11"/>
        <v>0.89313277018494097</v>
      </c>
      <c r="AA56" s="317">
        <f t="shared" si="12"/>
        <v>0.89214177614426871</v>
      </c>
      <c r="AB56" s="317">
        <f t="shared" si="13"/>
        <v>0.95628505771484951</v>
      </c>
      <c r="AC56" s="317">
        <f t="shared" si="14"/>
        <v>1.1349396217817271</v>
      </c>
      <c r="AD56" s="317">
        <f t="shared" si="15"/>
        <v>0.69928756655751767</v>
      </c>
      <c r="AE56" s="285"/>
      <c r="AF56" s="269"/>
      <c r="AG56" s="269"/>
      <c r="AH56" s="269"/>
    </row>
    <row r="57" spans="1:44" s="114" customFormat="1">
      <c r="A57" s="314" t="s">
        <v>46</v>
      </c>
      <c r="B57" s="315">
        <v>749</v>
      </c>
      <c r="C57" s="315">
        <v>909</v>
      </c>
      <c r="D57" s="315">
        <v>895</v>
      </c>
      <c r="E57" s="315">
        <v>748</v>
      </c>
      <c r="F57" s="315">
        <v>852</v>
      </c>
      <c r="G57" s="315">
        <v>775</v>
      </c>
      <c r="H57" s="315">
        <v>624</v>
      </c>
      <c r="I57" s="315">
        <v>302</v>
      </c>
      <c r="J57" s="315">
        <v>756</v>
      </c>
      <c r="K57" s="315">
        <v>738</v>
      </c>
      <c r="L57" s="315">
        <v>731</v>
      </c>
      <c r="M57" s="315">
        <v>591</v>
      </c>
      <c r="N57" s="315">
        <f t="shared" si="24"/>
        <v>8670</v>
      </c>
      <c r="O57" s="316">
        <f t="shared" si="2"/>
        <v>0.4522807312236985</v>
      </c>
      <c r="Q57" s="314" t="s">
        <v>46</v>
      </c>
      <c r="R57" s="317">
        <f t="shared" si="3"/>
        <v>0.45319505539386823</v>
      </c>
      <c r="S57" s="317">
        <f t="shared" si="4"/>
        <v>0.50926081548959623</v>
      </c>
      <c r="T57" s="317">
        <f t="shared" si="5"/>
        <v>0.46062315364741485</v>
      </c>
      <c r="U57" s="317">
        <f t="shared" si="6"/>
        <v>0.42761427820081865</v>
      </c>
      <c r="V57" s="317">
        <f t="shared" si="7"/>
        <v>0.43055962644404244</v>
      </c>
      <c r="W57" s="317">
        <f t="shared" si="8"/>
        <v>0.44976293140970214</v>
      </c>
      <c r="X57" s="317">
        <f t="shared" si="9"/>
        <v>0.40694944435748948</v>
      </c>
      <c r="Y57" s="317">
        <f t="shared" si="10"/>
        <v>0.33861816877088335</v>
      </c>
      <c r="Z57" s="317">
        <f t="shared" si="11"/>
        <v>0.53040720680268294</v>
      </c>
      <c r="AA57" s="317">
        <f t="shared" si="12"/>
        <v>0.46928056364538162</v>
      </c>
      <c r="AB57" s="317">
        <f t="shared" si="13"/>
        <v>0.48410275428639549</v>
      </c>
      <c r="AC57" s="317">
        <f t="shared" si="14"/>
        <v>0.42079630895420372</v>
      </c>
      <c r="AD57" s="317">
        <f t="shared" si="15"/>
        <v>0.4522807312236985</v>
      </c>
      <c r="AE57" s="285">
        <f>SUM(B52:M52)</f>
        <v>20897</v>
      </c>
      <c r="AF57" s="269"/>
      <c r="AG57" s="269"/>
      <c r="AH57" s="269"/>
    </row>
    <row r="58" spans="1:44" s="114" customFormat="1">
      <c r="A58" s="312" t="s">
        <v>170</v>
      </c>
      <c r="B58" s="104">
        <v>240</v>
      </c>
      <c r="C58" s="104">
        <v>285</v>
      </c>
      <c r="D58" s="104">
        <v>305</v>
      </c>
      <c r="E58" s="104">
        <v>184</v>
      </c>
      <c r="F58" s="104">
        <v>218</v>
      </c>
      <c r="G58" s="104">
        <v>319</v>
      </c>
      <c r="H58" s="104">
        <v>612</v>
      </c>
      <c r="I58" s="104">
        <v>941</v>
      </c>
      <c r="J58" s="104">
        <v>164</v>
      </c>
      <c r="K58" s="104">
        <v>185</v>
      </c>
      <c r="L58" s="104">
        <v>184</v>
      </c>
      <c r="M58" s="104">
        <v>156</v>
      </c>
      <c r="N58" s="104">
        <f t="shared" si="24"/>
        <v>3793</v>
      </c>
      <c r="O58" s="313">
        <f t="shared" si="2"/>
        <v>0.19786629913857998</v>
      </c>
      <c r="Q58" s="312" t="s">
        <v>170</v>
      </c>
      <c r="R58" s="317">
        <f t="shared" si="3"/>
        <v>0.14521603911151987</v>
      </c>
      <c r="S58" s="317">
        <f t="shared" si="4"/>
        <v>0.15966923257924637</v>
      </c>
      <c r="T58" s="317">
        <f t="shared" si="5"/>
        <v>0.15697213615917491</v>
      </c>
      <c r="U58" s="317">
        <f t="shared" si="6"/>
        <v>0.10518853902266127</v>
      </c>
      <c r="V58" s="317">
        <f t="shared" si="7"/>
        <v>0.11016666498216109</v>
      </c>
      <c r="W58" s="317">
        <f t="shared" si="8"/>
        <v>0.18512822596089676</v>
      </c>
      <c r="X58" s="317">
        <f t="shared" si="9"/>
        <v>0.39912349350446086</v>
      </c>
      <c r="Y58" s="317">
        <f t="shared" si="10"/>
        <v>1.0550983338192093</v>
      </c>
      <c r="Z58" s="317">
        <f t="shared" si="11"/>
        <v>0.11506188084079365</v>
      </c>
      <c r="AA58" s="317">
        <f t="shared" si="12"/>
        <v>0.11763808167262275</v>
      </c>
      <c r="AB58" s="317">
        <f t="shared" si="13"/>
        <v>0.12185349765895591</v>
      </c>
      <c r="AC58" s="317">
        <f t="shared" si="14"/>
        <v>0.11107313738892688</v>
      </c>
      <c r="AD58" s="317">
        <f t="shared" si="15"/>
        <v>0.19786629913857998</v>
      </c>
      <c r="AE58" s="285">
        <f>SUM(B52:M52)</f>
        <v>20897</v>
      </c>
      <c r="AF58" s="269"/>
      <c r="AG58" s="269"/>
      <c r="AH58" s="269"/>
    </row>
    <row r="59" spans="1:44" s="114" customFormat="1">
      <c r="A59" s="314" t="s">
        <v>52</v>
      </c>
      <c r="B59" s="315">
        <v>716</v>
      </c>
      <c r="C59" s="315">
        <v>760</v>
      </c>
      <c r="D59" s="315">
        <v>609</v>
      </c>
      <c r="E59" s="315">
        <v>579</v>
      </c>
      <c r="F59" s="315">
        <v>926</v>
      </c>
      <c r="G59" s="315">
        <v>951</v>
      </c>
      <c r="H59" s="315">
        <v>660</v>
      </c>
      <c r="I59" s="315">
        <v>348</v>
      </c>
      <c r="J59" s="315">
        <v>457</v>
      </c>
      <c r="K59" s="315">
        <v>686</v>
      </c>
      <c r="L59" s="315">
        <v>632</v>
      </c>
      <c r="M59" s="315">
        <v>578</v>
      </c>
      <c r="N59" s="315">
        <f t="shared" si="24"/>
        <v>7902</v>
      </c>
      <c r="O59" s="316">
        <f t="shared" si="2"/>
        <v>0.41221710935751615</v>
      </c>
      <c r="Q59" s="314" t="s">
        <v>52</v>
      </c>
      <c r="R59" s="317">
        <f t="shared" si="3"/>
        <v>0.43322785001603431</v>
      </c>
      <c r="S59" s="317">
        <f t="shared" si="4"/>
        <v>0.42578462021132357</v>
      </c>
      <c r="T59" s="317">
        <f t="shared" si="5"/>
        <v>0.31342960957684429</v>
      </c>
      <c r="U59" s="317">
        <f t="shared" si="6"/>
        <v>0.33100089181587433</v>
      </c>
      <c r="V59" s="317">
        <f t="shared" si="7"/>
        <v>0.46795565033706954</v>
      </c>
      <c r="W59" s="317">
        <f t="shared" si="8"/>
        <v>0.55190264228467967</v>
      </c>
      <c r="X59" s="317">
        <f t="shared" si="9"/>
        <v>0.43042729691657533</v>
      </c>
      <c r="Y59" s="317">
        <f t="shared" si="10"/>
        <v>0.39019577063664701</v>
      </c>
      <c r="Z59" s="317">
        <f t="shared" si="11"/>
        <v>0.32062975331855303</v>
      </c>
      <c r="AA59" s="317">
        <f t="shared" si="12"/>
        <v>0.43621472447253629</v>
      </c>
      <c r="AB59" s="317">
        <f t="shared" si="13"/>
        <v>0.41854027456771808</v>
      </c>
      <c r="AC59" s="317">
        <f t="shared" si="14"/>
        <v>0.41154021417179315</v>
      </c>
      <c r="AD59" s="317">
        <f t="shared" si="15"/>
        <v>0.41221710935751615</v>
      </c>
      <c r="AE59" s="285">
        <f>SUM(B57:M57)</f>
        <v>8670</v>
      </c>
      <c r="AF59" s="269"/>
      <c r="AG59" s="269"/>
      <c r="AH59" s="269"/>
    </row>
    <row r="60" spans="1:44" s="114" customFormat="1">
      <c r="A60" s="314" t="s">
        <v>109</v>
      </c>
      <c r="B60" s="315">
        <v>229</v>
      </c>
      <c r="C60" s="315">
        <v>289</v>
      </c>
      <c r="D60" s="315">
        <v>166</v>
      </c>
      <c r="E60" s="315">
        <v>130</v>
      </c>
      <c r="F60" s="315">
        <v>228</v>
      </c>
      <c r="G60" s="315">
        <v>261</v>
      </c>
      <c r="H60" s="315">
        <v>249</v>
      </c>
      <c r="I60" s="315">
        <v>124</v>
      </c>
      <c r="J60" s="315">
        <v>192</v>
      </c>
      <c r="K60" s="315">
        <v>225</v>
      </c>
      <c r="L60" s="315">
        <v>305</v>
      </c>
      <c r="M60" s="315">
        <v>405</v>
      </c>
      <c r="N60" s="315">
        <f t="shared" si="24"/>
        <v>2803</v>
      </c>
      <c r="O60" s="316">
        <f t="shared" si="2"/>
        <v>0.14622178657670437</v>
      </c>
      <c r="Q60" s="314" t="s">
        <v>109</v>
      </c>
      <c r="R60" s="317">
        <f t="shared" si="3"/>
        <v>0.13856030398557523</v>
      </c>
      <c r="S60" s="317">
        <f t="shared" si="4"/>
        <v>0.16191020426456912</v>
      </c>
      <c r="T60" s="317">
        <f t="shared" si="5"/>
        <v>8.543401508991158E-2</v>
      </c>
      <c r="U60" s="317">
        <f t="shared" si="6"/>
        <v>7.4317989526880235E-2</v>
      </c>
      <c r="V60" s="317">
        <f t="shared" si="7"/>
        <v>0.11522018172446205</v>
      </c>
      <c r="W60" s="317">
        <f t="shared" si="8"/>
        <v>0.15146854851346098</v>
      </c>
      <c r="X60" s="317">
        <f t="shared" si="9"/>
        <v>0.16238848020034433</v>
      </c>
      <c r="Y60" s="317">
        <f t="shared" si="10"/>
        <v>0.13903527459466733</v>
      </c>
      <c r="Z60" s="317">
        <f t="shared" si="11"/>
        <v>0.13470659220385597</v>
      </c>
      <c r="AA60" s="317">
        <f t="shared" si="12"/>
        <v>0.14307334257481147</v>
      </c>
      <c r="AB60" s="317">
        <f t="shared" si="13"/>
        <v>0.2019854173151171</v>
      </c>
      <c r="AC60" s="317">
        <f t="shared" si="14"/>
        <v>0.28836295283663704</v>
      </c>
      <c r="AD60" s="317">
        <f t="shared" si="15"/>
        <v>0.14622178657670437</v>
      </c>
      <c r="AE60" s="285"/>
      <c r="AF60" s="269"/>
      <c r="AG60" s="269"/>
      <c r="AH60" s="269"/>
    </row>
    <row r="61" spans="1:44" s="114" customFormat="1">
      <c r="A61" s="314" t="s">
        <v>171</v>
      </c>
      <c r="B61" s="315">
        <v>18</v>
      </c>
      <c r="C61" s="315">
        <v>96</v>
      </c>
      <c r="D61" s="315">
        <v>269</v>
      </c>
      <c r="E61" s="315">
        <v>209</v>
      </c>
      <c r="F61" s="315">
        <v>161</v>
      </c>
      <c r="G61" s="315">
        <v>473</v>
      </c>
      <c r="H61" s="315">
        <v>169</v>
      </c>
      <c r="I61" s="315">
        <v>113</v>
      </c>
      <c r="J61" s="315">
        <v>375</v>
      </c>
      <c r="K61" s="315">
        <v>67</v>
      </c>
      <c r="L61" s="315">
        <v>136</v>
      </c>
      <c r="M61" s="315">
        <v>367</v>
      </c>
      <c r="N61" s="315">
        <f t="shared" si="24"/>
        <v>2453</v>
      </c>
      <c r="O61" s="316">
        <f t="shared" si="2"/>
        <v>0.12796362556998067</v>
      </c>
      <c r="Q61" s="314" t="s">
        <v>171</v>
      </c>
      <c r="R61" s="317">
        <f t="shared" si="3"/>
        <v>1.0891202933363991E-2</v>
      </c>
      <c r="S61" s="317">
        <f t="shared" si="4"/>
        <v>5.3783320447746148E-2</v>
      </c>
      <c r="T61" s="317">
        <f t="shared" si="5"/>
        <v>0.1384442774649772</v>
      </c>
      <c r="U61" s="317">
        <f t="shared" si="6"/>
        <v>0.11948046008552285</v>
      </c>
      <c r="V61" s="317">
        <f t="shared" si="7"/>
        <v>8.136161955104558E-2</v>
      </c>
      <c r="W61" s="317">
        <f t="shared" si="8"/>
        <v>0.27450047297650204</v>
      </c>
      <c r="X61" s="317">
        <f t="shared" si="9"/>
        <v>0.11021547451348672</v>
      </c>
      <c r="Y61" s="317">
        <f t="shared" si="10"/>
        <v>0.12670150023546298</v>
      </c>
      <c r="Z61" s="317">
        <f t="shared" si="11"/>
        <v>0.26309881289815618</v>
      </c>
      <c r="AA61" s="317">
        <f t="shared" si="12"/>
        <v>4.260406201116608E-2</v>
      </c>
      <c r="AB61" s="317">
        <f t="shared" si="13"/>
        <v>9.0065628704445663E-2</v>
      </c>
      <c r="AC61" s="317">
        <f t="shared" si="14"/>
        <v>0.26130667578035999</v>
      </c>
      <c r="AD61" s="317">
        <f t="shared" si="15"/>
        <v>0.12796362556998067</v>
      </c>
      <c r="AE61" s="285"/>
      <c r="AF61" s="269"/>
      <c r="AG61" s="269"/>
      <c r="AH61" s="269"/>
    </row>
    <row r="62" spans="1:44" s="114" customFormat="1">
      <c r="A62" s="314" t="s">
        <v>172</v>
      </c>
      <c r="B62" s="315">
        <v>50</v>
      </c>
      <c r="C62" s="315">
        <v>54</v>
      </c>
      <c r="D62" s="315">
        <v>37</v>
      </c>
      <c r="E62" s="315">
        <v>50</v>
      </c>
      <c r="F62" s="315">
        <v>42</v>
      </c>
      <c r="G62" s="315">
        <v>48</v>
      </c>
      <c r="H62" s="315">
        <v>66</v>
      </c>
      <c r="I62" s="315">
        <v>39</v>
      </c>
      <c r="J62" s="315">
        <v>37</v>
      </c>
      <c r="K62" s="315">
        <v>37</v>
      </c>
      <c r="L62" s="315">
        <v>22</v>
      </c>
      <c r="M62" s="315">
        <v>13</v>
      </c>
      <c r="N62" s="315">
        <f t="shared" si="24"/>
        <v>495</v>
      </c>
      <c r="O62" s="316">
        <f t="shared" si="2"/>
        <v>2.5822256280937799E-2</v>
      </c>
      <c r="Q62" s="314" t="s">
        <v>172</v>
      </c>
      <c r="R62" s="317">
        <f t="shared" si="3"/>
        <v>3.0253341481566637E-2</v>
      </c>
      <c r="S62" s="317">
        <f t="shared" si="4"/>
        <v>3.0253117751857204E-2</v>
      </c>
      <c r="T62" s="317">
        <f t="shared" si="5"/>
        <v>1.9042521435703182E-2</v>
      </c>
      <c r="U62" s="317">
        <f t="shared" si="6"/>
        <v>2.858384212572317E-2</v>
      </c>
      <c r="V62" s="317">
        <f t="shared" si="7"/>
        <v>2.1224770317664062E-2</v>
      </c>
      <c r="W62" s="317">
        <f t="shared" si="8"/>
        <v>2.7856284784084775E-2</v>
      </c>
      <c r="X62" s="317">
        <f t="shared" si="9"/>
        <v>4.3042729691657539E-2</v>
      </c>
      <c r="Y62" s="317">
        <f t="shared" si="10"/>
        <v>4.3728836364451816E-2</v>
      </c>
      <c r="Z62" s="317">
        <f t="shared" si="11"/>
        <v>2.595908287261808E-2</v>
      </c>
      <c r="AA62" s="317">
        <f t="shared" si="12"/>
        <v>2.3527616334524552E-2</v>
      </c>
      <c r="AB62" s="317">
        <f t="shared" si="13"/>
        <v>1.4569439937483858E-2</v>
      </c>
      <c r="AC62" s="317">
        <f t="shared" si="14"/>
        <v>9.2560947824105715E-3</v>
      </c>
      <c r="AD62" s="317">
        <f t="shared" si="15"/>
        <v>2.5822256280937799E-2</v>
      </c>
      <c r="AE62" s="285" t="e">
        <f>SUM(#REF!)</f>
        <v>#REF!</v>
      </c>
      <c r="AF62" s="269"/>
      <c r="AG62" s="269"/>
      <c r="AH62" s="269"/>
    </row>
    <row r="63" spans="1:44" s="114" customFormat="1">
      <c r="A63" s="314" t="s">
        <v>104</v>
      </c>
      <c r="B63" s="315">
        <f t="shared" ref="B63:M63" si="32">B69-B62-B33</f>
        <v>393</v>
      </c>
      <c r="C63" s="315">
        <f t="shared" si="32"/>
        <v>501</v>
      </c>
      <c r="D63" s="315">
        <f t="shared" si="32"/>
        <v>446</v>
      </c>
      <c r="E63" s="315">
        <f t="shared" si="32"/>
        <v>379</v>
      </c>
      <c r="F63" s="315">
        <f t="shared" si="32"/>
        <v>370</v>
      </c>
      <c r="G63" s="315">
        <f t="shared" si="32"/>
        <v>415</v>
      </c>
      <c r="H63" s="315">
        <f t="shared" si="32"/>
        <v>414</v>
      </c>
      <c r="I63" s="315">
        <f t="shared" si="32"/>
        <v>345</v>
      </c>
      <c r="J63" s="315">
        <f t="shared" si="32"/>
        <v>256</v>
      </c>
      <c r="K63" s="315">
        <f t="shared" si="32"/>
        <v>293</v>
      </c>
      <c r="L63" s="315">
        <f t="shared" si="32"/>
        <v>256</v>
      </c>
      <c r="M63" s="315">
        <f t="shared" si="32"/>
        <v>259</v>
      </c>
      <c r="N63" s="315">
        <f t="shared" si="22"/>
        <v>4327</v>
      </c>
      <c r="O63" s="316">
        <f t="shared" si="2"/>
        <v>0.22572303621740983</v>
      </c>
      <c r="Q63" s="314" t="s">
        <v>104</v>
      </c>
      <c r="R63" s="317">
        <f t="shared" si="3"/>
        <v>0.23779126404511378</v>
      </c>
      <c r="S63" s="317">
        <f t="shared" si="4"/>
        <v>0.28068170358667521</v>
      </c>
      <c r="T63" s="317">
        <f t="shared" si="5"/>
        <v>0.2295395827114492</v>
      </c>
      <c r="U63" s="317">
        <f t="shared" si="6"/>
        <v>0.21666552331298161</v>
      </c>
      <c r="V63" s="317">
        <f t="shared" si="7"/>
        <v>0.18698011946513579</v>
      </c>
      <c r="W63" s="317">
        <f t="shared" si="8"/>
        <v>0.24084079552906629</v>
      </c>
      <c r="X63" s="317">
        <f t="shared" si="9"/>
        <v>0.26999530442948816</v>
      </c>
      <c r="Y63" s="317">
        <f t="shared" si="10"/>
        <v>0.38683201399322764</v>
      </c>
      <c r="Z63" s="317">
        <f t="shared" si="11"/>
        <v>0.17960878960514129</v>
      </c>
      <c r="AA63" s="317">
        <f t="shared" si="12"/>
        <v>0.18631328610853226</v>
      </c>
      <c r="AB63" s="317">
        <f t="shared" si="13"/>
        <v>0.16953530109072126</v>
      </c>
      <c r="AC63" s="317">
        <f t="shared" si="14"/>
        <v>0.18440988835725677</v>
      </c>
      <c r="AD63" s="317">
        <f t="shared" si="15"/>
        <v>0.22572303621740983</v>
      </c>
      <c r="AE63" s="285"/>
      <c r="AF63" s="270"/>
      <c r="AG63" s="270"/>
      <c r="AH63" s="270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</row>
    <row r="64" spans="1:44" s="114" customFormat="1" ht="13.8">
      <c r="A64" s="117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9"/>
      <c r="P64" s="125"/>
      <c r="Q64" s="117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285">
        <f>SUM(B63:M63)</f>
        <v>4327</v>
      </c>
      <c r="AF64" s="269"/>
      <c r="AG64" s="269"/>
      <c r="AH64" s="269"/>
    </row>
    <row r="65" spans="1:44" s="125" customFormat="1">
      <c r="A65" s="121" t="s">
        <v>64</v>
      </c>
      <c r="B65" s="115">
        <f t="shared" ref="B65:M65" si="33">B17+B27+B34+B41+B44+B47+B37+B53+B40+B50+B51+B52+B56+B57+B58+B59+B60+B61+B62+B63</f>
        <v>165271</v>
      </c>
      <c r="C65" s="115">
        <f t="shared" si="33"/>
        <v>178494</v>
      </c>
      <c r="D65" s="115">
        <f t="shared" si="33"/>
        <v>194302</v>
      </c>
      <c r="E65" s="115">
        <f t="shared" si="33"/>
        <v>174924</v>
      </c>
      <c r="F65" s="115">
        <f t="shared" si="33"/>
        <v>197882</v>
      </c>
      <c r="G65" s="115">
        <f t="shared" si="33"/>
        <v>172313</v>
      </c>
      <c r="H65" s="115">
        <f t="shared" si="33"/>
        <v>153336</v>
      </c>
      <c r="I65" s="115">
        <f t="shared" si="33"/>
        <v>89186</v>
      </c>
      <c r="J65" s="115">
        <f t="shared" si="33"/>
        <v>142532</v>
      </c>
      <c r="K65" s="115">
        <f t="shared" si="33"/>
        <v>157262</v>
      </c>
      <c r="L65" s="115">
        <f t="shared" si="33"/>
        <v>151001</v>
      </c>
      <c r="M65" s="115">
        <f t="shared" si="33"/>
        <v>140448</v>
      </c>
      <c r="N65" s="115">
        <f>SUM(B65:M65)</f>
        <v>1916951</v>
      </c>
      <c r="O65" s="114"/>
      <c r="P65" s="114"/>
      <c r="Q65" s="121" t="s">
        <v>64</v>
      </c>
      <c r="R65" s="116">
        <f>B65/B$65*100</f>
        <v>100</v>
      </c>
      <c r="S65" s="116">
        <f t="shared" ref="S65:AC65" si="34">C65/C$65*100</f>
        <v>100</v>
      </c>
      <c r="T65" s="116">
        <f t="shared" si="34"/>
        <v>100</v>
      </c>
      <c r="U65" s="116">
        <f t="shared" si="34"/>
        <v>100</v>
      </c>
      <c r="V65" s="116">
        <f t="shared" si="34"/>
        <v>100</v>
      </c>
      <c r="W65" s="116">
        <f t="shared" si="34"/>
        <v>100</v>
      </c>
      <c r="X65" s="116">
        <f t="shared" si="34"/>
        <v>100</v>
      </c>
      <c r="Y65" s="116">
        <f t="shared" si="34"/>
        <v>100</v>
      </c>
      <c r="Z65" s="116">
        <f t="shared" si="34"/>
        <v>100</v>
      </c>
      <c r="AA65" s="116">
        <f t="shared" si="34"/>
        <v>100</v>
      </c>
      <c r="AB65" s="116">
        <f t="shared" si="34"/>
        <v>100</v>
      </c>
      <c r="AC65" s="116">
        <f t="shared" si="34"/>
        <v>100</v>
      </c>
      <c r="AD65" s="116">
        <f>N65/N$65*100</f>
        <v>100</v>
      </c>
      <c r="AE65" s="286"/>
      <c r="AF65" s="109"/>
      <c r="AG65" s="109"/>
      <c r="AH65" s="109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s="114" customFormat="1">
      <c r="A66" s="122" t="s">
        <v>111</v>
      </c>
      <c r="B66" s="123"/>
      <c r="C66" s="124"/>
      <c r="D66" s="123"/>
      <c r="E66" s="124"/>
      <c r="F66" s="124"/>
      <c r="G66" s="123"/>
      <c r="H66" s="124"/>
      <c r="I66" s="123"/>
      <c r="J66" s="124"/>
      <c r="K66" s="124"/>
      <c r="L66" s="125"/>
      <c r="M66" s="125"/>
      <c r="N66" s="125"/>
      <c r="O66" s="125"/>
      <c r="P66" s="11"/>
      <c r="Q66" s="122" t="s">
        <v>111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287"/>
      <c r="AF66" s="109"/>
      <c r="AG66" s="109"/>
      <c r="AH66" s="109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>
      <c r="A67" s="228" t="s">
        <v>180</v>
      </c>
      <c r="B67" s="258"/>
      <c r="C67" s="258"/>
      <c r="D67" s="258"/>
      <c r="E67" s="258"/>
      <c r="F67" s="258"/>
      <c r="G67" s="258"/>
      <c r="H67" s="258"/>
      <c r="I67" s="258"/>
      <c r="J67" s="113"/>
      <c r="K67" s="113"/>
      <c r="L67" s="113"/>
      <c r="M67" s="126"/>
      <c r="N67" s="126"/>
      <c r="O67" s="114"/>
    </row>
    <row r="68" spans="1:44" ht="15.75" hidden="1" customHeight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</row>
    <row r="69" spans="1:44" ht="15.75" hidden="1" customHeight="1">
      <c r="A69" s="112" t="s">
        <v>178</v>
      </c>
      <c r="B69" s="288">
        <v>466</v>
      </c>
      <c r="C69" s="288">
        <v>584</v>
      </c>
      <c r="D69" s="288">
        <v>507</v>
      </c>
      <c r="E69" s="112">
        <v>452</v>
      </c>
      <c r="F69" s="288">
        <v>460</v>
      </c>
      <c r="G69" s="288">
        <v>506</v>
      </c>
      <c r="H69" s="288">
        <v>527</v>
      </c>
      <c r="I69" s="288">
        <v>395</v>
      </c>
      <c r="J69" s="288">
        <v>319</v>
      </c>
      <c r="K69" s="288">
        <v>342</v>
      </c>
      <c r="L69" s="288">
        <v>297</v>
      </c>
      <c r="M69" s="288">
        <v>280</v>
      </c>
      <c r="N69" s="128">
        <f t="shared" ref="N69" si="35">SUM(B69:M69)</f>
        <v>5135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128</v>
      </c>
      <c r="B71" s="11">
        <f t="shared" ref="B71:M71" si="36">B72-B73</f>
        <v>8153</v>
      </c>
      <c r="C71" s="11">
        <f t="shared" si="36"/>
        <v>8425</v>
      </c>
      <c r="D71" s="11">
        <f t="shared" si="36"/>
        <v>8629</v>
      </c>
      <c r="E71" s="11">
        <f t="shared" si="36"/>
        <v>8209</v>
      </c>
      <c r="F71" s="11">
        <f t="shared" si="36"/>
        <v>9007</v>
      </c>
      <c r="G71" s="11">
        <f t="shared" si="36"/>
        <v>7732</v>
      </c>
      <c r="H71" s="11">
        <f t="shared" si="36"/>
        <v>6711</v>
      </c>
      <c r="I71" s="11">
        <f t="shared" si="36"/>
        <v>3716</v>
      </c>
      <c r="J71" s="11">
        <f t="shared" si="36"/>
        <v>7814</v>
      </c>
      <c r="K71" s="11">
        <f>K72-K73</f>
        <v>8549</v>
      </c>
      <c r="L71" s="11">
        <f t="shared" si="36"/>
        <v>7723</v>
      </c>
      <c r="M71" s="11">
        <f t="shared" si="36"/>
        <v>5500</v>
      </c>
      <c r="N71" s="105">
        <f>SUM(B71:M71)</f>
        <v>90168</v>
      </c>
    </row>
    <row r="72" spans="1:44" hidden="1">
      <c r="A72" s="112" t="s">
        <v>61</v>
      </c>
      <c r="B72" s="288">
        <v>8409</v>
      </c>
      <c r="C72" s="288">
        <v>8759</v>
      </c>
      <c r="D72" s="288">
        <v>9366</v>
      </c>
      <c r="E72" s="112">
        <v>8631</v>
      </c>
      <c r="F72" s="288">
        <v>9780</v>
      </c>
      <c r="G72" s="288">
        <v>8272</v>
      </c>
      <c r="H72" s="288">
        <v>7101</v>
      </c>
      <c r="I72" s="288">
        <v>3969</v>
      </c>
      <c r="J72" s="288">
        <v>8413</v>
      </c>
      <c r="K72" s="288">
        <v>8951</v>
      </c>
      <c r="L72" s="288">
        <v>8148</v>
      </c>
      <c r="M72" s="288">
        <v>6195</v>
      </c>
      <c r="N72" s="128">
        <f t="shared" ref="N72:N73" si="37">SUM(B72:M72)</f>
        <v>95994</v>
      </c>
    </row>
    <row r="73" spans="1:44" hidden="1">
      <c r="A73" s="129" t="s">
        <v>119</v>
      </c>
      <c r="B73" s="129">
        <v>256</v>
      </c>
      <c r="C73" s="129">
        <v>334</v>
      </c>
      <c r="D73" s="129">
        <v>737</v>
      </c>
      <c r="E73" s="129">
        <v>422</v>
      </c>
      <c r="F73" s="129">
        <v>773</v>
      </c>
      <c r="G73" s="129">
        <v>540</v>
      </c>
      <c r="H73" s="129">
        <v>390</v>
      </c>
      <c r="I73" s="129">
        <v>253</v>
      </c>
      <c r="J73" s="129">
        <v>599</v>
      </c>
      <c r="K73" s="129">
        <v>402</v>
      </c>
      <c r="L73" s="129">
        <v>425</v>
      </c>
      <c r="M73" s="129">
        <v>695</v>
      </c>
      <c r="N73" s="130">
        <f t="shared" si="37"/>
        <v>5826</v>
      </c>
    </row>
    <row r="74" spans="1:44" hidden="1"/>
    <row r="75" spans="1:44" hidden="1">
      <c r="A75" s="11" t="s">
        <v>174</v>
      </c>
      <c r="B75" s="11">
        <f t="shared" ref="B75:J75" si="38">B76-B77</f>
        <v>8973</v>
      </c>
      <c r="C75" s="11">
        <f t="shared" si="38"/>
        <v>9149</v>
      </c>
      <c r="D75" s="11">
        <f t="shared" si="38"/>
        <v>9538</v>
      </c>
      <c r="E75" s="11">
        <f t="shared" si="38"/>
        <v>8352</v>
      </c>
      <c r="F75" s="11">
        <f t="shared" si="38"/>
        <v>8632</v>
      </c>
      <c r="G75" s="11">
        <f t="shared" si="38"/>
        <v>7364</v>
      </c>
      <c r="H75" s="11">
        <f t="shared" si="38"/>
        <v>6342</v>
      </c>
      <c r="I75" s="11">
        <f t="shared" si="38"/>
        <v>3494</v>
      </c>
      <c r="J75" s="11">
        <f t="shared" si="38"/>
        <v>6210</v>
      </c>
      <c r="K75" s="11">
        <f>K76-K77</f>
        <v>6857</v>
      </c>
      <c r="L75" s="11">
        <f t="shared" ref="L75:M75" si="39">L76-L77</f>
        <v>6317</v>
      </c>
      <c r="M75" s="11">
        <f t="shared" si="39"/>
        <v>5263</v>
      </c>
      <c r="N75" s="105">
        <f>SUM(B75:M75)</f>
        <v>86491</v>
      </c>
    </row>
    <row r="76" spans="1:44" hidden="1">
      <c r="A76" s="112" t="s">
        <v>44</v>
      </c>
      <c r="B76" s="288">
        <v>9183</v>
      </c>
      <c r="C76" s="288">
        <v>9394</v>
      </c>
      <c r="D76" s="288">
        <v>9907</v>
      </c>
      <c r="E76" s="112">
        <v>8661</v>
      </c>
      <c r="F76" s="288">
        <v>9040</v>
      </c>
      <c r="G76" s="288">
        <v>7868</v>
      </c>
      <c r="H76" s="288">
        <v>6640</v>
      </c>
      <c r="I76" s="288">
        <v>3680</v>
      </c>
      <c r="J76" s="288">
        <v>6657</v>
      </c>
      <c r="K76" s="288">
        <v>7390</v>
      </c>
      <c r="L76" s="288">
        <v>6791</v>
      </c>
      <c r="M76" s="288">
        <v>5739</v>
      </c>
      <c r="N76" s="128">
        <f t="shared" ref="N76:N77" si="40">SUM(B76:M76)</f>
        <v>90950</v>
      </c>
    </row>
    <row r="77" spans="1:44" hidden="1">
      <c r="A77" s="129" t="s">
        <v>165</v>
      </c>
      <c r="B77" s="353">
        <v>210</v>
      </c>
      <c r="C77" s="353">
        <v>245</v>
      </c>
      <c r="D77" s="353">
        <v>369</v>
      </c>
      <c r="E77" s="353">
        <v>309</v>
      </c>
      <c r="F77" s="353">
        <v>408</v>
      </c>
      <c r="G77" s="353">
        <v>504</v>
      </c>
      <c r="H77" s="353">
        <v>298</v>
      </c>
      <c r="I77" s="353">
        <v>186</v>
      </c>
      <c r="J77" s="353">
        <v>447</v>
      </c>
      <c r="K77" s="353">
        <v>533</v>
      </c>
      <c r="L77" s="353">
        <v>474</v>
      </c>
      <c r="M77" s="353">
        <v>476</v>
      </c>
      <c r="N77" s="130">
        <f t="shared" si="40"/>
        <v>4459</v>
      </c>
    </row>
    <row r="78" spans="1:44" hidden="1"/>
    <row r="79" spans="1:44" ht="13.8" hidden="1">
      <c r="A79" s="129" t="s">
        <v>163</v>
      </c>
      <c r="B79" s="99"/>
      <c r="C79" s="99"/>
      <c r="D79" s="99"/>
      <c r="E79" s="99"/>
      <c r="F79" s="99"/>
      <c r="G79" s="99"/>
      <c r="H79" s="99"/>
    </row>
    <row r="80" spans="1:44" hidden="1">
      <c r="A80" s="112" t="s">
        <v>130</v>
      </c>
    </row>
    <row r="81" spans="1:1" hidden="1">
      <c r="A81" s="112" t="s">
        <v>130</v>
      </c>
    </row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E17 AE9:AE16 AE65:AE104857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K55"/>
  <sheetViews>
    <sheetView showGridLines="0" zoomScaleNormal="100" workbookViewId="0"/>
  </sheetViews>
  <sheetFormatPr defaultColWidth="9.33203125" defaultRowHeight="14.4"/>
  <cols>
    <col min="1" max="1" width="27" style="136" customWidth="1"/>
    <col min="2" max="2" width="11.6640625" style="136" customWidth="1"/>
    <col min="3" max="3" width="5.6640625" style="136" bestFit="1" customWidth="1"/>
    <col min="4" max="4" width="11.6640625" style="136" customWidth="1"/>
    <col min="5" max="5" width="5.6640625" style="136" bestFit="1" customWidth="1"/>
    <col min="6" max="6" width="8" style="136" bestFit="1" customWidth="1"/>
    <col min="7" max="7" width="11.6640625" style="136" customWidth="1"/>
    <col min="8" max="8" width="5.6640625" style="136" customWidth="1"/>
    <col min="9" max="9" width="11.6640625" style="136" customWidth="1"/>
    <col min="10" max="10" width="5.6640625" style="136" customWidth="1"/>
    <col min="11" max="11" width="8" style="136" customWidth="1"/>
    <col min="12" max="12" width="9.33203125" style="136" customWidth="1"/>
    <col min="13" max="16384" width="9.33203125" style="136"/>
  </cols>
  <sheetData>
    <row r="6" spans="1:11" s="131" customFormat="1" ht="11.4"/>
    <row r="7" spans="1:11" s="133" customFormat="1" ht="16.2">
      <c r="A7" s="148" t="s">
        <v>135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</row>
    <row r="8" spans="1:11" s="133" customFormat="1" ht="16.2">
      <c r="A8" s="185" t="s">
        <v>136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</row>
    <row r="10" spans="1:11" ht="15">
      <c r="A10" s="190" t="s">
        <v>137</v>
      </c>
      <c r="B10" s="135"/>
      <c r="C10" s="135"/>
      <c r="G10" s="135"/>
      <c r="H10" s="135"/>
    </row>
    <row r="11" spans="1:11">
      <c r="A11" s="137"/>
      <c r="B11" s="137"/>
      <c r="C11" s="137"/>
      <c r="G11" s="137"/>
      <c r="H11" s="137"/>
    </row>
    <row r="12" spans="1:11" ht="15">
      <c r="A12" s="138"/>
      <c r="B12" s="396" t="str">
        <f>'DATA 112021'!B14:E14</f>
        <v>NOVEMBRE</v>
      </c>
      <c r="C12" s="397"/>
      <c r="D12" s="397"/>
      <c r="E12" s="398"/>
      <c r="F12" s="150" t="s">
        <v>66</v>
      </c>
      <c r="G12" s="396" t="str">
        <f>'DATA 112021'!G14:J14</f>
        <v>GENNAIO/NOVEMBRE</v>
      </c>
      <c r="H12" s="397"/>
      <c r="I12" s="397"/>
      <c r="J12" s="398"/>
      <c r="K12" s="150" t="s">
        <v>66</v>
      </c>
    </row>
    <row r="13" spans="1:11" ht="15">
      <c r="A13" s="138"/>
      <c r="B13" s="399" t="str">
        <f>'DATA 112021'!B15:E15</f>
        <v>NOVEMBER</v>
      </c>
      <c r="C13" s="387"/>
      <c r="D13" s="387"/>
      <c r="E13" s="388"/>
      <c r="F13" s="151" t="s">
        <v>75</v>
      </c>
      <c r="G13" s="399" t="str">
        <f>'DATA 112021'!G15:J15</f>
        <v>JANUARY/NOVEMBER</v>
      </c>
      <c r="H13" s="387"/>
      <c r="I13" s="387"/>
      <c r="J13" s="388"/>
      <c r="K13" s="151" t="s">
        <v>75</v>
      </c>
    </row>
    <row r="14" spans="1:11" ht="15">
      <c r="A14" s="191" t="s">
        <v>139</v>
      </c>
      <c r="B14" s="152">
        <f>'DATA 112021'!B16</f>
        <v>2021</v>
      </c>
      <c r="C14" s="218" t="s">
        <v>69</v>
      </c>
      <c r="D14" s="152">
        <f>'DATA 112021'!D16</f>
        <v>2020</v>
      </c>
      <c r="E14" s="218" t="s">
        <v>69</v>
      </c>
      <c r="F14" s="153" t="str">
        <f>'DATA 112021'!F16</f>
        <v>21/20</v>
      </c>
      <c r="G14" s="152">
        <f>'DATA 112021'!G16</f>
        <v>2021</v>
      </c>
      <c r="H14" s="218" t="s">
        <v>69</v>
      </c>
      <c r="I14" s="152">
        <f>'DATA 112021'!I16</f>
        <v>2020</v>
      </c>
      <c r="J14" s="218" t="s">
        <v>69</v>
      </c>
      <c r="K14" s="153" t="str">
        <f>'DATA 112021'!K16</f>
        <v>21/20</v>
      </c>
    </row>
    <row r="15" spans="1:11" ht="15">
      <c r="A15" s="400" t="s">
        <v>146</v>
      </c>
      <c r="B15" s="207">
        <v>67591</v>
      </c>
      <c r="C15" s="208">
        <f>B15/B$50*100</f>
        <v>23.276580504301229</v>
      </c>
      <c r="D15" s="255">
        <v>68544</v>
      </c>
      <c r="E15" s="208">
        <f>D15/D$50*100</f>
        <v>23.192328774539327</v>
      </c>
      <c r="F15" s="208">
        <f>(B15-D15)/D15*100</f>
        <v>-1.3903478057889822</v>
      </c>
      <c r="G15" s="401">
        <v>747351</v>
      </c>
      <c r="H15" s="402">
        <f>G15/G$50*100</f>
        <v>23.518192234333839</v>
      </c>
      <c r="I15" s="403">
        <v>638273</v>
      </c>
      <c r="J15" s="208">
        <f>I15/I$50*100</f>
        <v>23.280734568702773</v>
      </c>
      <c r="K15" s="208">
        <f>(G15-I15)/I15*100</f>
        <v>17.089552589565908</v>
      </c>
    </row>
    <row r="16" spans="1:11" ht="15">
      <c r="A16" s="196" t="s">
        <v>45</v>
      </c>
      <c r="B16" s="197">
        <v>17485</v>
      </c>
      <c r="C16" s="198">
        <f>B16/B$50*100</f>
        <v>6.0213787355965591</v>
      </c>
      <c r="D16" s="199">
        <v>19035</v>
      </c>
      <c r="E16" s="198">
        <f>D16/D$50*100</f>
        <v>6.4406217644630619</v>
      </c>
      <c r="F16" s="198">
        <f>(B16-D16)/D16*100</f>
        <v>-8.1428946677173624</v>
      </c>
      <c r="G16" s="197">
        <v>198673</v>
      </c>
      <c r="H16" s="198">
        <f>G16/G$50*100</f>
        <v>6.251988430833447</v>
      </c>
      <c r="I16" s="201">
        <v>180660</v>
      </c>
      <c r="J16" s="198">
        <f>I16/I$50*100</f>
        <v>6.5894961986200942</v>
      </c>
      <c r="K16" s="198">
        <f>(G16-I16)/I16*100</f>
        <v>9.9706631241005201</v>
      </c>
    </row>
    <row r="17" spans="1:11" ht="15">
      <c r="A17" s="196" t="s">
        <v>62</v>
      </c>
      <c r="B17" s="197">
        <v>16935</v>
      </c>
      <c r="C17" s="198">
        <f>B17/B$50*100</f>
        <v>5.8319730561811678</v>
      </c>
      <c r="D17" s="199">
        <v>17456</v>
      </c>
      <c r="E17" s="198">
        <f>D17/D$50*100</f>
        <v>5.9063563709202622</v>
      </c>
      <c r="F17" s="198">
        <f>(B17-D17)/D17*100</f>
        <v>-2.9846471127406051</v>
      </c>
      <c r="G17" s="197">
        <v>186953</v>
      </c>
      <c r="H17" s="198">
        <f>G17/G$50*100</f>
        <v>5.8831748305487173</v>
      </c>
      <c r="I17" s="199">
        <v>161133</v>
      </c>
      <c r="J17" s="198">
        <f>I17/I$50*100</f>
        <v>5.8772572288954477</v>
      </c>
      <c r="K17" s="198">
        <f>(G17-I17)/I17*100</f>
        <v>16.024029838704674</v>
      </c>
    </row>
    <row r="18" spans="1:11" ht="15">
      <c r="A18" s="196" t="s">
        <v>54</v>
      </c>
      <c r="B18" s="197">
        <v>15156</v>
      </c>
      <c r="C18" s="198">
        <f>B18/B$50*100</f>
        <v>5.2193317767630223</v>
      </c>
      <c r="D18" s="201">
        <v>15489</v>
      </c>
      <c r="E18" s="141">
        <f>D18/D$50*100</f>
        <v>5.2408085374188795</v>
      </c>
      <c r="F18" s="141">
        <f>(B18-D18)/D18*100</f>
        <v>-2.1499128413712958</v>
      </c>
      <c r="G18" s="197">
        <v>166930</v>
      </c>
      <c r="H18" s="198">
        <f>G18/G$50*100</f>
        <v>5.253076305079337</v>
      </c>
      <c r="I18" s="201">
        <v>148249</v>
      </c>
      <c r="J18" s="198">
        <f>I18/I$50*100</f>
        <v>5.4073188417426676</v>
      </c>
      <c r="K18" s="198">
        <f>(G18-I18)/I18*100</f>
        <v>12.601096803351119</v>
      </c>
    </row>
    <row r="19" spans="1:11" ht="15">
      <c r="A19" s="196" t="s">
        <v>51</v>
      </c>
      <c r="B19" s="200">
        <v>14557</v>
      </c>
      <c r="C19" s="198">
        <f>B19/B$50*100</f>
        <v>5.0130517731815329</v>
      </c>
      <c r="D19" s="199">
        <v>14809</v>
      </c>
      <c r="E19" s="198">
        <f>D19/D$50*100</f>
        <v>5.0107259106873379</v>
      </c>
      <c r="F19" s="198">
        <f>(B19-D19)/D19*100</f>
        <v>-1.7016679046525762</v>
      </c>
      <c r="G19" s="197">
        <v>157155</v>
      </c>
      <c r="H19" s="198">
        <f>G19/G$50*100</f>
        <v>4.9454693986985161</v>
      </c>
      <c r="I19" s="199">
        <v>136887</v>
      </c>
      <c r="J19" s="198">
        <f>I19/I$50*100</f>
        <v>4.9928947533516483</v>
      </c>
      <c r="K19" s="198">
        <f>(G19-I19)/I19*100</f>
        <v>14.806373139889107</v>
      </c>
    </row>
    <row r="20" spans="1:11" ht="15">
      <c r="A20" s="196" t="s">
        <v>152</v>
      </c>
      <c r="B20" s="197">
        <v>13178</v>
      </c>
      <c r="C20" s="198">
        <f>B20/B$50*100</f>
        <v>4.538160078792763</v>
      </c>
      <c r="D20" s="199">
        <v>13817</v>
      </c>
      <c r="E20" s="198">
        <f>D20/D$50*100</f>
        <v>4.6750759611025021</v>
      </c>
      <c r="F20" s="198">
        <f>(B20-D20)/D20*100</f>
        <v>-4.624737642035174</v>
      </c>
      <c r="G20" s="197">
        <v>149059</v>
      </c>
      <c r="H20" s="198">
        <f>G20/G$50*100</f>
        <v>4.6906985021195764</v>
      </c>
      <c r="I20" s="201">
        <v>129288</v>
      </c>
      <c r="J20" s="198">
        <f>I20/I$50*100</f>
        <v>4.7157244798361271</v>
      </c>
      <c r="K20" s="198">
        <f>(G20-I20)/I20*100</f>
        <v>15.29221582822845</v>
      </c>
    </row>
    <row r="21" spans="1:11" ht="15">
      <c r="A21" s="196" t="s">
        <v>56</v>
      </c>
      <c r="B21" s="197">
        <v>12914</v>
      </c>
      <c r="C21" s="198">
        <f>B21/B$50*100</f>
        <v>4.4472453526733746</v>
      </c>
      <c r="D21" s="199">
        <v>13432</v>
      </c>
      <c r="E21" s="198">
        <f>D21/D$50*100</f>
        <v>4.5448085915559675</v>
      </c>
      <c r="F21" s="198">
        <f>(B21-D21)/D21*100</f>
        <v>-3.85646217986897</v>
      </c>
      <c r="G21" s="197">
        <v>141357</v>
      </c>
      <c r="H21" s="198">
        <f>G21/G$50*100</f>
        <v>4.4483262880075474</v>
      </c>
      <c r="I21" s="199">
        <v>127428</v>
      </c>
      <c r="J21" s="198">
        <f>I21/I$50*100</f>
        <v>4.6478817756988891</v>
      </c>
      <c r="K21" s="198">
        <f>(G21-I21)/I21*100</f>
        <v>10.930878613805444</v>
      </c>
    </row>
    <row r="22" spans="1:11" ht="15">
      <c r="A22" s="196" t="s">
        <v>44</v>
      </c>
      <c r="B22" s="197">
        <v>12137</v>
      </c>
      <c r="C22" s="198">
        <f>B22/B$50*100</f>
        <v>4.179666783753814</v>
      </c>
      <c r="D22" s="201">
        <v>12604</v>
      </c>
      <c r="E22" s="198">
        <f>D22/D$50*100</f>
        <v>4.2646491578299148</v>
      </c>
      <c r="F22" s="198">
        <f>(B22-D22)/D22*100</f>
        <v>-3.7051729609647732</v>
      </c>
      <c r="G22" s="197">
        <v>134207</v>
      </c>
      <c r="H22" s="198">
        <f>G22/G$50*100</f>
        <v>4.2233248168440829</v>
      </c>
      <c r="I22" s="201">
        <v>119136</v>
      </c>
      <c r="J22" s="198">
        <f>I22/I$50*100</f>
        <v>4.3454346237064287</v>
      </c>
      <c r="K22" s="198">
        <f>(G22-I22)/I22*100</f>
        <v>12.650248455546603</v>
      </c>
    </row>
    <row r="23" spans="1:11" ht="15">
      <c r="A23" s="139" t="s">
        <v>61</v>
      </c>
      <c r="B23" s="143">
        <v>11188</v>
      </c>
      <c r="C23" s="141">
        <f>B23/B$50*100</f>
        <v>3.8528558932716215</v>
      </c>
      <c r="D23" s="142">
        <v>12454</v>
      </c>
      <c r="E23" s="198">
        <f>D23/D$50*100</f>
        <v>4.2138956372273686</v>
      </c>
      <c r="F23" s="198">
        <f>(B23-D23)/D23*100</f>
        <v>-10.165408704030833</v>
      </c>
      <c r="G23" s="140">
        <v>128805</v>
      </c>
      <c r="H23" s="141">
        <f>G23/G$50*100</f>
        <v>4.0533306983510693</v>
      </c>
      <c r="I23" s="142">
        <v>111964</v>
      </c>
      <c r="J23" s="198">
        <f>I23/I$50*100</f>
        <v>4.0838389924847789</v>
      </c>
      <c r="K23" s="198">
        <f>(G23-I23)/I23*100</f>
        <v>15.041441892036724</v>
      </c>
    </row>
    <row r="24" spans="1:11" ht="15">
      <c r="A24" s="196" t="s">
        <v>55</v>
      </c>
      <c r="B24" s="197">
        <v>11260</v>
      </c>
      <c r="C24" s="198">
        <f>B24/B$50*100</f>
        <v>3.877650818576909</v>
      </c>
      <c r="D24" s="380">
        <v>11874</v>
      </c>
      <c r="E24" s="198">
        <f>D24/D$50*100</f>
        <v>4.0176486908975253</v>
      </c>
      <c r="F24" s="198">
        <f>(B24-D24)/D24*100</f>
        <v>-5.1709617652012803</v>
      </c>
      <c r="G24" s="200">
        <v>126462</v>
      </c>
      <c r="H24" s="198">
        <f>G24/G$50*100</f>
        <v>3.9795994470313496</v>
      </c>
      <c r="I24" s="246">
        <v>113665</v>
      </c>
      <c r="J24" s="198">
        <f>I24/I$50*100</f>
        <v>4.1458822396554469</v>
      </c>
      <c r="K24" s="198">
        <f>(G24-I24)/I24*100</f>
        <v>11.258522852241235</v>
      </c>
    </row>
    <row r="25" spans="1:11" ht="15">
      <c r="A25" s="196" t="s">
        <v>42</v>
      </c>
      <c r="B25" s="197">
        <v>10828</v>
      </c>
      <c r="C25" s="198">
        <f>B25/B$50*100</f>
        <v>3.7288812667451841</v>
      </c>
      <c r="D25" s="246">
        <v>10504</v>
      </c>
      <c r="E25" s="198">
        <f>D25/D$50*100</f>
        <v>3.5540998693942734</v>
      </c>
      <c r="F25" s="198">
        <f>(B25-D25)/D25*100</f>
        <v>3.0845392231530844</v>
      </c>
      <c r="G25" s="197">
        <v>113796</v>
      </c>
      <c r="H25" s="198">
        <f>G25/G$50*100</f>
        <v>3.5810164213311464</v>
      </c>
      <c r="I25" s="246">
        <v>95061</v>
      </c>
      <c r="J25" s="198">
        <f>I25/I$50*100</f>
        <v>3.4673092999946018</v>
      </c>
      <c r="K25" s="198">
        <f>(G25-I25)/I25*100</f>
        <v>19.708397765645216</v>
      </c>
    </row>
    <row r="26" spans="1:11" ht="15">
      <c r="A26" s="196" t="s">
        <v>43</v>
      </c>
      <c r="B26" s="197">
        <v>9926</v>
      </c>
      <c r="C26" s="198">
        <f>B26/B$50*100</f>
        <v>3.4182559525039431</v>
      </c>
      <c r="D26" s="199">
        <v>9943</v>
      </c>
      <c r="E26" s="198">
        <f>D26/D$50*100</f>
        <v>3.3642817023407523</v>
      </c>
      <c r="F26" s="198">
        <f>(B26-D26)/D26*100</f>
        <v>-0.17097455496329075</v>
      </c>
      <c r="G26" s="197">
        <v>107962</v>
      </c>
      <c r="H26" s="198">
        <f>G26/G$50*100</f>
        <v>3.3974278083566491</v>
      </c>
      <c r="I26" s="199">
        <v>93867</v>
      </c>
      <c r="J26" s="198">
        <f>I26/I$50*100</f>
        <v>3.4237586608871489</v>
      </c>
      <c r="K26" s="198">
        <f>(G26-I26)/I26*100</f>
        <v>15.015926790032704</v>
      </c>
    </row>
    <row r="27" spans="1:11" ht="15">
      <c r="A27" s="196" t="s">
        <v>53</v>
      </c>
      <c r="B27" s="197">
        <v>9522</v>
      </c>
      <c r="C27" s="198">
        <f>B27/B$50*100</f>
        <v>3.2791288716242741</v>
      </c>
      <c r="D27" s="199">
        <v>9668</v>
      </c>
      <c r="E27" s="198">
        <f>D27/D$50*100</f>
        <v>3.2712335812360847</v>
      </c>
      <c r="F27" s="198">
        <f>(B27-D27)/D27*100</f>
        <v>-1.5101365328920149</v>
      </c>
      <c r="G27" s="197">
        <v>103450</v>
      </c>
      <c r="H27" s="198">
        <f>G27/G$50*100</f>
        <v>3.2554408659944736</v>
      </c>
      <c r="I27" s="199">
        <v>86691</v>
      </c>
      <c r="J27" s="198">
        <f>I27/I$50*100</f>
        <v>3.1620171313770316</v>
      </c>
      <c r="K27" s="198">
        <f>(G27-I27)/I27*100</f>
        <v>19.331879895260176</v>
      </c>
    </row>
    <row r="28" spans="1:11" ht="15">
      <c r="A28" s="196" t="s">
        <v>41</v>
      </c>
      <c r="B28" s="197">
        <v>8387</v>
      </c>
      <c r="C28" s="198">
        <f>B28/B$50*100</f>
        <v>2.8882644241034221</v>
      </c>
      <c r="D28" s="201">
        <v>8367</v>
      </c>
      <c r="E28" s="198">
        <f>D28/D$50*100</f>
        <v>2.8310313792100046</v>
      </c>
      <c r="F28" s="198">
        <f>(B28-D28)/D28*100</f>
        <v>0.23903430142225407</v>
      </c>
      <c r="G28" s="197">
        <v>91611</v>
      </c>
      <c r="H28" s="198">
        <f>G28/G$50*100</f>
        <v>2.8828824859798909</v>
      </c>
      <c r="I28" s="199">
        <v>78991</v>
      </c>
      <c r="J28" s="198">
        <f>I28/I$50*100</f>
        <v>2.8811629260777143</v>
      </c>
      <c r="K28" s="198">
        <f>(G28-I28)/I28*100</f>
        <v>15.976503652314822</v>
      </c>
    </row>
    <row r="29" spans="1:11" ht="15">
      <c r="A29" s="196" t="s">
        <v>59</v>
      </c>
      <c r="B29" s="197">
        <v>8303</v>
      </c>
      <c r="C29" s="198">
        <f>B29/B$50*100</f>
        <v>2.8593370112472534</v>
      </c>
      <c r="D29" s="199">
        <v>8312</v>
      </c>
      <c r="E29" s="198">
        <f>D29/D$50*100</f>
        <v>2.8124217549890709</v>
      </c>
      <c r="F29" s="198">
        <f>(B29-D29)/D29*100</f>
        <v>-0.10827718960538979</v>
      </c>
      <c r="G29" s="197">
        <v>86639</v>
      </c>
      <c r="H29" s="198">
        <f>G29/G$50*100</f>
        <v>2.726419924493912</v>
      </c>
      <c r="I29" s="199">
        <v>64434</v>
      </c>
      <c r="J29" s="141">
        <f>I29/I$50*100</f>
        <v>2.3502025797735366</v>
      </c>
      <c r="K29" s="141">
        <f>(G29-I29)/I29*100</f>
        <v>34.461619641804013</v>
      </c>
    </row>
    <row r="30" spans="1:11" ht="15">
      <c r="A30" s="196" t="s">
        <v>47</v>
      </c>
      <c r="B30" s="197">
        <v>5463</v>
      </c>
      <c r="C30" s="198">
        <f>B30/B$50*100</f>
        <v>1.8813149575386903</v>
      </c>
      <c r="D30" s="199">
        <v>5026</v>
      </c>
      <c r="E30" s="141">
        <f>D30/D$50*100</f>
        <v>1.7005812969893013</v>
      </c>
      <c r="F30" s="141">
        <f>(B30-D30)/D30*100</f>
        <v>8.6947871070433731</v>
      </c>
      <c r="G30" s="197">
        <v>60010</v>
      </c>
      <c r="H30" s="198">
        <f>G30/G$50*100</f>
        <v>1.8884389209118255</v>
      </c>
      <c r="I30" s="199">
        <v>47684</v>
      </c>
      <c r="J30" s="198">
        <f>I30/I$50*100</f>
        <v>1.7392534968172291</v>
      </c>
      <c r="K30" s="198">
        <f>(G30-I30)/I30*100</f>
        <v>25.849341498196459</v>
      </c>
    </row>
    <row r="31" spans="1:11" ht="15">
      <c r="A31" s="139" t="s">
        <v>95</v>
      </c>
      <c r="B31" s="140">
        <v>5077</v>
      </c>
      <c r="C31" s="251">
        <f>B31/B$50*100</f>
        <v>1.7483866079853434</v>
      </c>
      <c r="D31" s="142">
        <v>4959</v>
      </c>
      <c r="E31" s="198">
        <f>D31/D$50*100</f>
        <v>1.677911391120164</v>
      </c>
      <c r="F31" s="198">
        <f>(B31-D31)/D31*100</f>
        <v>2.3795119983867719</v>
      </c>
      <c r="G31" s="197">
        <v>52679</v>
      </c>
      <c r="H31" s="198">
        <f>G31/G$50*100</f>
        <v>1.6577416083105159</v>
      </c>
      <c r="I31" s="199">
        <v>43281</v>
      </c>
      <c r="J31" s="198">
        <f>I31/I$50*100</f>
        <v>1.5786559557869826</v>
      </c>
      <c r="K31" s="198">
        <f>(G31-I31)/I31*100</f>
        <v>21.713916037060141</v>
      </c>
    </row>
    <row r="32" spans="1:11" ht="15">
      <c r="A32" s="196" t="s">
        <v>60</v>
      </c>
      <c r="B32" s="197">
        <v>4815</v>
      </c>
      <c r="C32" s="198">
        <f>B32/B$50*100</f>
        <v>1.6581606297911029</v>
      </c>
      <c r="D32" s="199">
        <v>4730</v>
      </c>
      <c r="E32" s="141">
        <f>D32/D$50*100</f>
        <v>1.6004276830002777</v>
      </c>
      <c r="F32" s="141">
        <f>(B32-D32)/D32*100</f>
        <v>1.7970401691331923</v>
      </c>
      <c r="G32" s="200">
        <v>50102</v>
      </c>
      <c r="H32" s="198">
        <f>G32/G$50*100</f>
        <v>1.5766466724799915</v>
      </c>
      <c r="I32" s="199">
        <v>37474</v>
      </c>
      <c r="J32" s="198">
        <f>I32/I$50*100</f>
        <v>1.3668481155047569</v>
      </c>
      <c r="K32" s="198">
        <f>(G32-I32)/I32*100</f>
        <v>33.698030634573307</v>
      </c>
    </row>
    <row r="33" spans="1:11" ht="15">
      <c r="A33" s="139" t="s">
        <v>49</v>
      </c>
      <c r="B33" s="140">
        <v>4851</v>
      </c>
      <c r="C33" s="141">
        <f>B33/B$50*100</f>
        <v>1.6705580924437464</v>
      </c>
      <c r="D33" s="142">
        <v>4629</v>
      </c>
      <c r="E33" s="251">
        <f>D33/D$50*100</f>
        <v>1.5662536457945635</v>
      </c>
      <c r="F33" s="251">
        <f>(B33-D33)/D33*100</f>
        <v>4.7958522359040829</v>
      </c>
      <c r="G33" s="197">
        <v>49409</v>
      </c>
      <c r="H33" s="198">
        <f>G33/G$50*100</f>
        <v>1.5548388375826094</v>
      </c>
      <c r="I33" s="199">
        <v>39566</v>
      </c>
      <c r="J33" s="198">
        <f>I33/I$50*100</f>
        <v>1.4431529203730911</v>
      </c>
      <c r="K33" s="198">
        <f>(G33-I33)/I33*100</f>
        <v>24.877420007076783</v>
      </c>
    </row>
    <row r="34" spans="1:11" ht="15">
      <c r="A34" s="196" t="s">
        <v>182</v>
      </c>
      <c r="B34" s="197">
        <v>3257</v>
      </c>
      <c r="C34" s="198">
        <f>B34/B$50*100</f>
        <v>1.1216259961016868</v>
      </c>
      <c r="D34" s="199">
        <v>3111</v>
      </c>
      <c r="E34" s="198">
        <f>D34/D$50*100</f>
        <v>1.0526280172967999</v>
      </c>
      <c r="F34" s="198">
        <f>(B34-D34)/D34*100</f>
        <v>4.6930247508839606</v>
      </c>
      <c r="G34" s="140">
        <v>33109</v>
      </c>
      <c r="H34" s="141">
        <f>G34/G$50*100</f>
        <v>1.0418984208043598</v>
      </c>
      <c r="I34" s="142">
        <v>28583</v>
      </c>
      <c r="J34" s="198">
        <f>I34/I$50*100</f>
        <v>1.0425526948143371</v>
      </c>
      <c r="K34" s="198">
        <f>(G34-I34)/I34*100</f>
        <v>15.834586992268132</v>
      </c>
    </row>
    <row r="35" spans="1:11" ht="15">
      <c r="A35" s="196" t="s">
        <v>48</v>
      </c>
      <c r="B35" s="200">
        <v>2992</v>
      </c>
      <c r="C35" s="198">
        <f>B35/B$50*100</f>
        <v>1.0303668960197256</v>
      </c>
      <c r="D35" s="199">
        <v>2931</v>
      </c>
      <c r="E35" s="198">
        <f>D35/D$50*100</f>
        <v>0.99172379257374488</v>
      </c>
      <c r="F35" s="198">
        <f>(B35-D35)/D35*100</f>
        <v>2.0812009553053565</v>
      </c>
      <c r="G35" s="197">
        <v>32499</v>
      </c>
      <c r="H35" s="198">
        <f>G35/G$50*100</f>
        <v>1.0227024910967075</v>
      </c>
      <c r="I35" s="199">
        <v>27191</v>
      </c>
      <c r="J35" s="198">
        <f>I35/I$50*100</f>
        <v>0.99178009042775916</v>
      </c>
      <c r="K35" s="198">
        <f>(G35-I35)/I35*100</f>
        <v>19.521165091390532</v>
      </c>
    </row>
    <row r="36" spans="1:11" ht="15">
      <c r="A36" s="196" t="s">
        <v>63</v>
      </c>
      <c r="B36" s="197">
        <v>2226</v>
      </c>
      <c r="C36" s="198">
        <f>B36/B$50*100</f>
        <v>0.76657644068847242</v>
      </c>
      <c r="D36" s="199">
        <v>2563</v>
      </c>
      <c r="E36" s="141">
        <f>D36/D$50*100</f>
        <v>0.86720848869549916</v>
      </c>
      <c r="F36" s="141">
        <f>(B36-D36)/D36*100</f>
        <v>-13.14865392118611</v>
      </c>
      <c r="G36" s="197">
        <v>25620</v>
      </c>
      <c r="H36" s="198">
        <f>G36/G$50*100</f>
        <v>0.80622904772139592</v>
      </c>
      <c r="I36" s="199">
        <v>22945</v>
      </c>
      <c r="J36" s="141">
        <f>I36/I$50*100</f>
        <v>0.83690905721984976</v>
      </c>
      <c r="K36" s="141">
        <f>(G36-I36)/I36*100</f>
        <v>11.658313358030071</v>
      </c>
    </row>
    <row r="37" spans="1:11" ht="15">
      <c r="A37" s="196" t="s">
        <v>107</v>
      </c>
      <c r="B37" s="197">
        <v>2314</v>
      </c>
      <c r="C37" s="198">
        <f>B37/B$50*100</f>
        <v>0.79688134939493505</v>
      </c>
      <c r="D37" s="199">
        <v>2169</v>
      </c>
      <c r="E37" s="198">
        <f>D37/D$50*100</f>
        <v>0.73389590791281223</v>
      </c>
      <c r="F37" s="198">
        <f>(B37-D37)/D37*100</f>
        <v>6.6851083448593824</v>
      </c>
      <c r="G37" s="197">
        <v>24512</v>
      </c>
      <c r="H37" s="198">
        <f>G37/G$50*100</f>
        <v>0.77136168687536533</v>
      </c>
      <c r="I37" s="201">
        <v>19900</v>
      </c>
      <c r="J37" s="198">
        <f>I37/I$50*100</f>
        <v>0.72584398512421044</v>
      </c>
      <c r="K37" s="198">
        <f>(G37-I37)/I37*100</f>
        <v>23.175879396984925</v>
      </c>
    </row>
    <row r="38" spans="1:11" ht="15">
      <c r="A38" s="196" t="s">
        <v>57</v>
      </c>
      <c r="B38" s="197">
        <v>1829</v>
      </c>
      <c r="C38" s="198">
        <f>B38/B$50*100</f>
        <v>0.62985997754681755</v>
      </c>
      <c r="D38" s="199">
        <v>1985</v>
      </c>
      <c r="E38" s="198">
        <f>D38/D$50*100</f>
        <v>0.67163825597368942</v>
      </c>
      <c r="F38" s="198">
        <f>(B38-D38)/D38*100</f>
        <v>-7.8589420654911839</v>
      </c>
      <c r="G38" s="197">
        <v>20612</v>
      </c>
      <c r="H38" s="198">
        <f>G38/G$50*100</f>
        <v>0.64863361169529321</v>
      </c>
      <c r="I38" s="201">
        <v>19178</v>
      </c>
      <c r="J38" s="198">
        <f>I38/I$50*100</f>
        <v>0.69950934405588494</v>
      </c>
      <c r="K38" s="198">
        <f>(G38-I38)/I38*100</f>
        <v>7.477317759933257</v>
      </c>
    </row>
    <row r="39" spans="1:11" ht="15">
      <c r="A39" s="139" t="s">
        <v>108</v>
      </c>
      <c r="B39" s="140">
        <v>1377</v>
      </c>
      <c r="C39" s="141">
        <f>B39/B$50*100</f>
        <v>0.47420294646362376</v>
      </c>
      <c r="D39" s="142">
        <v>1298</v>
      </c>
      <c r="E39" s="198">
        <f>D39/D$50*100</f>
        <v>0.43918713161402967</v>
      </c>
      <c r="F39" s="198">
        <f>(B39-D39)/D39*100</f>
        <v>6.0862865947611713</v>
      </c>
      <c r="G39" s="197">
        <v>14402</v>
      </c>
      <c r="H39" s="198">
        <f>G39/G$50*100</f>
        <v>0.45321275352394791</v>
      </c>
      <c r="I39" s="142">
        <v>11198</v>
      </c>
      <c r="J39" s="198">
        <f>I39/I$50*100</f>
        <v>0.40844225856386479</v>
      </c>
      <c r="K39" s="198">
        <f>(G39-I39)/I39*100</f>
        <v>28.612252187890697</v>
      </c>
    </row>
    <row r="40" spans="1:11" ht="15">
      <c r="A40" s="139" t="s">
        <v>52</v>
      </c>
      <c r="B40" s="140">
        <v>1448</v>
      </c>
      <c r="C40" s="141">
        <f>B40/B$50*100</f>
        <v>0.49865349780633783</v>
      </c>
      <c r="D40" s="142">
        <v>1408</v>
      </c>
      <c r="E40" s="198">
        <f>D40/D$50*100</f>
        <v>0.47640638005589653</v>
      </c>
      <c r="F40" s="198">
        <f>(B40-D40)/D40*100</f>
        <v>2.8409090909090908</v>
      </c>
      <c r="G40" s="140">
        <v>14397</v>
      </c>
      <c r="H40" s="141">
        <f>G40/G$50*100</f>
        <v>0.45305540983781956</v>
      </c>
      <c r="I40" s="144">
        <v>12295</v>
      </c>
      <c r="J40" s="198">
        <f>I40/I$50*100</f>
        <v>0.44845486417598834</v>
      </c>
      <c r="K40" s="198">
        <f>(G40-I40)/I40*100</f>
        <v>17.096380642537618</v>
      </c>
    </row>
    <row r="41" spans="1:11" ht="15">
      <c r="A41" s="196" t="s">
        <v>94</v>
      </c>
      <c r="B41" s="197">
        <v>1296</v>
      </c>
      <c r="C41" s="198">
        <f>B41/B$50*100</f>
        <v>0.44630865549517534</v>
      </c>
      <c r="D41" s="199">
        <v>1119</v>
      </c>
      <c r="E41" s="198">
        <f>D41/D$50*100</f>
        <v>0.37862126369499166</v>
      </c>
      <c r="F41" s="198">
        <f>(B41-D41)/D41*100</f>
        <v>15.817694369973189</v>
      </c>
      <c r="G41" s="143">
        <v>13387</v>
      </c>
      <c r="H41" s="141">
        <f>G41/G$50*100</f>
        <v>0.4212719852399035</v>
      </c>
      <c r="I41" s="142">
        <v>10118</v>
      </c>
      <c r="J41" s="141">
        <f>I41/I$50*100</f>
        <v>0.36904972067772673</v>
      </c>
      <c r="K41" s="141">
        <f>(G41-I41)/I41*100</f>
        <v>32.308756671278907</v>
      </c>
    </row>
    <row r="42" spans="1:11" ht="15">
      <c r="A42" s="196" t="s">
        <v>50</v>
      </c>
      <c r="B42" s="197">
        <v>1113</v>
      </c>
      <c r="C42" s="198">
        <f>B42/B$50*100</f>
        <v>0.38328822034423621</v>
      </c>
      <c r="D42" s="201">
        <v>1196</v>
      </c>
      <c r="E42" s="198">
        <f>D42/D$50*100</f>
        <v>0.40467473760429851</v>
      </c>
      <c r="F42" s="198">
        <f>(B42-D42)/D42*100</f>
        <v>-6.9397993311036785</v>
      </c>
      <c r="G42" s="197">
        <v>12063</v>
      </c>
      <c r="H42" s="198">
        <f>G42/G$50*100</f>
        <v>0.37960737715313031</v>
      </c>
      <c r="I42" s="199">
        <v>11448</v>
      </c>
      <c r="J42" s="198">
        <f>I42/I$50*100</f>
        <v>0.41756090159306336</v>
      </c>
      <c r="K42" s="198">
        <f>(G42-I42)/I42*100</f>
        <v>5.3721174004192873</v>
      </c>
    </row>
    <row r="43" spans="1:11" ht="15">
      <c r="A43" s="196" t="s">
        <v>46</v>
      </c>
      <c r="B43" s="197">
        <v>1074</v>
      </c>
      <c r="C43" s="198">
        <f>B43/B$50*100</f>
        <v>0.36985763580387215</v>
      </c>
      <c r="D43" s="201">
        <v>1179</v>
      </c>
      <c r="E43" s="198">
        <f>D43/D$50*100</f>
        <v>0.39892267193600994</v>
      </c>
      <c r="F43" s="198">
        <f>(B43-D43)/D43*100</f>
        <v>-8.9058524173027998</v>
      </c>
      <c r="G43" s="197">
        <v>11942</v>
      </c>
      <c r="H43" s="198">
        <f>G43/G$50*100</f>
        <v>0.37579965994882553</v>
      </c>
      <c r="I43" s="199">
        <v>10816</v>
      </c>
      <c r="J43" s="141">
        <f>I43/I$50*100</f>
        <v>0.39450897201524932</v>
      </c>
      <c r="K43" s="141">
        <f>(G43-I43)/I43*100</f>
        <v>10.410502958579881</v>
      </c>
    </row>
    <row r="44" spans="1:11" ht="15">
      <c r="A44" s="196" t="s">
        <v>58</v>
      </c>
      <c r="B44" s="197">
        <v>971</v>
      </c>
      <c r="C44" s="198">
        <f>B44/B$50*100</f>
        <v>0.33438711765880808</v>
      </c>
      <c r="D44" s="201">
        <v>1007</v>
      </c>
      <c r="E44" s="198">
        <f>D44/D$50*100</f>
        <v>0.34072530164509079</v>
      </c>
      <c r="F44" s="198">
        <f>(B44-D44)/D44*100</f>
        <v>-3.5749751737835158</v>
      </c>
      <c r="G44" s="197">
        <v>10242</v>
      </c>
      <c r="H44" s="198">
        <f>G44/G$50*100</f>
        <v>0.32230280666520444</v>
      </c>
      <c r="I44" s="201">
        <v>8104</v>
      </c>
      <c r="J44" s="198">
        <f>I44/I$50*100</f>
        <v>0.2955899324345026</v>
      </c>
      <c r="K44" s="198">
        <f>(G44-I44)/I44*100</f>
        <v>26.382033563672259</v>
      </c>
    </row>
    <row r="45" spans="1:11" ht="15">
      <c r="A45" s="139" t="s">
        <v>109</v>
      </c>
      <c r="B45" s="140">
        <v>621</v>
      </c>
      <c r="C45" s="141">
        <f>B45/B$50*100</f>
        <v>0.21385623075810484</v>
      </c>
      <c r="D45" s="144">
        <v>551</v>
      </c>
      <c r="E45" s="198">
        <f>D45/D$50*100</f>
        <v>0.18643459901335158</v>
      </c>
      <c r="F45" s="198">
        <f>(B45-D45)/D45*100</f>
        <v>12.704174228675136</v>
      </c>
      <c r="G45" s="197">
        <v>5800</v>
      </c>
      <c r="H45" s="198">
        <f>G45/G$50*100</f>
        <v>0.18251867590882501</v>
      </c>
      <c r="I45" s="199">
        <v>4724</v>
      </c>
      <c r="J45" s="141">
        <f>I45/I$50*100</f>
        <v>0.17230587867973721</v>
      </c>
      <c r="K45" s="141">
        <f>(G45-I45)/I45*100</f>
        <v>22.777307366638443</v>
      </c>
    </row>
    <row r="46" spans="1:11" ht="15">
      <c r="A46" s="196" t="s">
        <v>170</v>
      </c>
      <c r="B46" s="197">
        <v>364</v>
      </c>
      <c r="C46" s="198">
        <f>B46/B$50*100</f>
        <v>0.12535212237673132</v>
      </c>
      <c r="D46" s="199">
        <v>282</v>
      </c>
      <c r="E46" s="198">
        <f>D46/D$50*100</f>
        <v>9.5416618732786104E-2</v>
      </c>
      <c r="F46" s="198">
        <f>(B46-D46)/D46*100</f>
        <v>29.078014184397162</v>
      </c>
      <c r="G46" s="140">
        <v>3709</v>
      </c>
      <c r="H46" s="141">
        <f>G46/G$50*100</f>
        <v>0.11671754636997103</v>
      </c>
      <c r="I46" s="142">
        <v>2952</v>
      </c>
      <c r="J46" s="141">
        <f>I46/I$50*100</f>
        <v>0.10767293688877737</v>
      </c>
      <c r="K46" s="141">
        <f>(G46-I46)/I46*100</f>
        <v>25.643631436314362</v>
      </c>
    </row>
    <row r="47" spans="1:11" ht="15">
      <c r="A47" s="196" t="s">
        <v>65</v>
      </c>
      <c r="B47" s="197">
        <v>212</v>
      </c>
      <c r="C47" s="198">
        <f>B47/B$50*100</f>
        <v>7.3007280065568808E-2</v>
      </c>
      <c r="D47" s="199">
        <v>217</v>
      </c>
      <c r="E47" s="141">
        <f>D47/D$50*100</f>
        <v>7.3423426471682929E-2</v>
      </c>
      <c r="F47" s="141">
        <f>(B47-D47)/D47*100</f>
        <v>-2.3041474654377883</v>
      </c>
      <c r="G47" s="200">
        <v>2318</v>
      </c>
      <c r="H47" s="198">
        <f>G47/G$50*100</f>
        <v>7.2944532889078678E-2</v>
      </c>
      <c r="I47" s="199">
        <v>1925</v>
      </c>
      <c r="J47" s="198">
        <f>I47/I$50*100</f>
        <v>7.0213551324829412E-2</v>
      </c>
      <c r="K47" s="198">
        <f>(G47-I47)/I47*100</f>
        <v>20.415584415584416</v>
      </c>
    </row>
    <row r="48" spans="1:11" ht="15">
      <c r="A48" s="196" t="s">
        <v>160</v>
      </c>
      <c r="B48" s="200">
        <v>107</v>
      </c>
      <c r="C48" s="198">
        <f>B48/B$50*100</f>
        <v>3.6848013995357837E-2</v>
      </c>
      <c r="D48" s="199">
        <v>52</v>
      </c>
      <c r="E48" s="198">
        <f>D48/D$50*100</f>
        <v>1.7594553808882543E-2</v>
      </c>
      <c r="F48" s="234">
        <f>(B48-D48)/D48*100</f>
        <v>105.76923076923077</v>
      </c>
      <c r="G48" s="197">
        <v>982</v>
      </c>
      <c r="H48" s="198">
        <f>G48/G$50*100</f>
        <v>3.0902299955597613E-2</v>
      </c>
      <c r="I48" s="199">
        <v>6130</v>
      </c>
      <c r="J48" s="198">
        <f>I48/I$50*100</f>
        <v>0.22358912707595027</v>
      </c>
      <c r="K48" s="234">
        <f>(G48-I48)/I48*100</f>
        <v>-83.980424143556277</v>
      </c>
    </row>
    <row r="49" spans="1:11" ht="15">
      <c r="A49" s="250" t="s">
        <v>104</v>
      </c>
      <c r="B49" s="197">
        <v>9608</v>
      </c>
      <c r="C49" s="198">
        <f t="shared" ref="C49" si="0">B49/B$50*100</f>
        <v>3.3087450324055898</v>
      </c>
      <c r="D49" s="199">
        <v>8826</v>
      </c>
      <c r="E49" s="198">
        <f t="shared" ref="E49" si="1">D49/D$50*100</f>
        <v>2.9863371522537947</v>
      </c>
      <c r="F49" s="234">
        <f t="shared" ref="F49" si="2">(B49-D49)/D49*100</f>
        <v>8.8601858146385677</v>
      </c>
      <c r="G49" s="197">
        <v>99553</v>
      </c>
      <c r="H49" s="198">
        <f t="shared" ref="H49" si="3">G49/G$50*100</f>
        <v>3.1328071970260787</v>
      </c>
      <c r="I49" s="199">
        <v>90397</v>
      </c>
      <c r="J49" s="251">
        <f t="shared" ref="J49:J50" si="4">I49/I$50*100</f>
        <v>3.2971918956418724</v>
      </c>
      <c r="K49" s="145">
        <f t="shared" ref="K49:K50" si="5">(G49-I49)/I49*100</f>
        <v>10.128654711992654</v>
      </c>
    </row>
    <row r="50" spans="1:11" ht="15">
      <c r="A50" s="146" t="s">
        <v>39</v>
      </c>
      <c r="B50" s="290">
        <f>SUM(B15:B49)</f>
        <v>290382</v>
      </c>
      <c r="C50" s="292">
        <f t="shared" ref="C50" si="6">B50/B$50*100</f>
        <v>100</v>
      </c>
      <c r="D50" s="291">
        <f>SUM(D15:D49)</f>
        <v>295546</v>
      </c>
      <c r="E50" s="292">
        <f t="shared" ref="E50" si="7">D50/D$50*100</f>
        <v>100</v>
      </c>
      <c r="F50" s="289">
        <f t="shared" ref="F50" si="8">(B50-D50)/D50*100</f>
        <v>-1.7472745359436432</v>
      </c>
      <c r="G50" s="290">
        <f>SUM(G15:G49)</f>
        <v>3177757</v>
      </c>
      <c r="H50" s="292">
        <f t="shared" ref="H50" si="9">G50/G$50*100</f>
        <v>100</v>
      </c>
      <c r="I50" s="291">
        <f>SUM(I15:I49)</f>
        <v>2741636</v>
      </c>
      <c r="J50" s="292">
        <f t="shared" si="4"/>
        <v>100</v>
      </c>
      <c r="K50" s="289">
        <f t="shared" si="5"/>
        <v>15.907326866148534</v>
      </c>
    </row>
    <row r="51" spans="1:11" ht="15">
      <c r="A51" s="372" t="s">
        <v>187</v>
      </c>
      <c r="B51" s="242"/>
      <c r="C51" s="243"/>
      <c r="D51" s="242"/>
      <c r="E51" s="243"/>
      <c r="F51" s="244"/>
      <c r="G51" s="242"/>
      <c r="H51" s="243"/>
      <c r="I51" s="242"/>
      <c r="J51" s="243"/>
      <c r="K51" s="244"/>
    </row>
    <row r="52" spans="1:11" ht="15">
      <c r="A52" s="245" t="s">
        <v>138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5">
      <c r="A53" s="245" t="s">
        <v>197</v>
      </c>
      <c r="B53" s="9"/>
      <c r="C53" s="9"/>
      <c r="D53" s="147"/>
      <c r="E53" s="9"/>
      <c r="F53" s="9"/>
      <c r="G53" s="9"/>
      <c r="H53" s="9"/>
      <c r="I53" s="147"/>
      <c r="J53" s="9"/>
      <c r="K53" s="9"/>
    </row>
    <row r="54" spans="1:11" ht="15">
      <c r="A54" s="6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134"/>
    </row>
  </sheetData>
  <sortState xmlns:xlrd2="http://schemas.microsoft.com/office/spreadsheetml/2017/richdata2" ref="A15:K48">
    <sortCondition descending="1" ref="G15:G48"/>
  </sortState>
  <mergeCells count="4">
    <mergeCell ref="B12:E12"/>
    <mergeCell ref="B13:E13"/>
    <mergeCell ref="G12:J12"/>
    <mergeCell ref="G13:J13"/>
  </mergeCells>
  <printOptions verticalCentered="1"/>
  <pageMargins left="0.39370078740157483" right="0.39370078740157483" top="0.39370078740157483" bottom="0.39370078740157483" header="0" footer="0"/>
  <pageSetup paperSize="9" scale="86" orientation="portrait" horizontalDpi="4294967292" verticalDpi="96" r:id="rId1"/>
  <headerFooter alignWithMargins="0">
    <oddFooter>&amp;L&amp;"Trebuchet,Grassetto"&amp;14ANFIA - Studi e statistiche</oddFooter>
  </headerFooter>
  <ignoredErrors>
    <ignoredError sqref="C50:I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DATA 112021</vt:lpstr>
      <vt:lpstr>Best sellers -Top 10 112021</vt:lpstr>
      <vt:lpstr>Monthly trend</vt:lpstr>
      <vt:lpstr>Monthly trend by make 2021</vt:lpstr>
      <vt:lpstr>Monthly trend by make 2020</vt:lpstr>
      <vt:lpstr>Monthly trend by make 2019</vt:lpstr>
      <vt:lpstr>Changes in ownership</vt:lpstr>
      <vt:lpstr>'Best sellers -Top 10 112021'!Area_stampa</vt:lpstr>
      <vt:lpstr>'Changes in ownership'!Area_stampa</vt:lpstr>
      <vt:lpstr>'DATA 112021'!Area_stampa</vt:lpstr>
      <vt:lpstr>'Monthly trend'!Area_stampa</vt:lpstr>
      <vt:lpstr>'Monthly trend by make 2019'!Area_stampa</vt:lpstr>
      <vt:lpstr>'Monthly trend by make 2020'!Area_stampa</vt:lpstr>
      <vt:lpstr>'Monthly trend by make 2021'!Area_stampa</vt:lpstr>
    </vt:vector>
  </TitlesOfParts>
  <Company>ANFIA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Saglietto</dc:creator>
  <cp:lastModifiedBy>donato silvio</cp:lastModifiedBy>
  <cp:lastPrinted>2021-12-01T15:18:44Z</cp:lastPrinted>
  <dcterms:created xsi:type="dcterms:W3CDTF">2001-01-02T10:32:52Z</dcterms:created>
  <dcterms:modified xsi:type="dcterms:W3CDTF">2021-12-01T17:03:59Z</dcterms:modified>
</cp:coreProperties>
</file>