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jak\Downloads\"/>
    </mc:Choice>
  </mc:AlternateContent>
  <xr:revisionPtr revIDLastSave="0" documentId="13_ncr:1_{AE95214A-6441-4892-BE5A-0255ED2D4AE3}" xr6:coauthVersionLast="36" xr6:coauthVersionMax="36" xr10:uidLastSave="{00000000-0000-0000-0000-000000000000}"/>
  <bookViews>
    <workbookView xWindow="0" yWindow="0" windowWidth="23040" windowHeight="9636" firstSheet="1" activeTab="2" xr2:uid="{D9BF2F1C-AC3E-45D2-9C3B-120AD2C2FD9A}"/>
  </bookViews>
  <sheets>
    <sheet name="Categories-SL" sheetId="10" r:id="rId1"/>
    <sheet name="Hits-categories-dataset-compare" sheetId="13" r:id="rId2"/>
    <sheet name="Categories-MK" sheetId="11" r:id="rId3"/>
    <sheet name="Categories-IS" sheetId="12" r:id="rId4"/>
    <sheet name="MaCoCu-sl" sheetId="1" r:id="rId5"/>
    <sheet name="SL-hits" sheetId="5" r:id="rId6"/>
    <sheet name="MK-hits" sheetId="6" r:id="rId7"/>
    <sheet name="IS-hits" sheetId="7" r:id="rId8"/>
    <sheet name="Hits-compared" sheetId="8" r:id="rId9"/>
    <sheet name="MacroF1-IS" sheetId="9" r:id="rId10"/>
    <sheet name="MaCoCu-mk" sheetId="2" r:id="rId11"/>
    <sheet name="MaCoCu-is" sheetId="3" r:id="rId12"/>
    <sheet name="Compared" sheetId="4" r:id="rId13"/>
  </sheets>
  <definedNames>
    <definedName name="_xlnm._FilterDatabase" localSheetId="12" hidden="1">Compared!$A$1:$D$8</definedName>
    <definedName name="_xlnm._FilterDatabase" localSheetId="11" hidden="1">'MaCoCu-is'!$A$1:$F$1</definedName>
    <definedName name="_xlnm._FilterDatabase" localSheetId="10" hidden="1">'MaCoCu-mk'!$A$1:$F$1</definedName>
    <definedName name="_xlnm._FilterDatabase" localSheetId="4" hidden="1">'MaCoCu-sl'!$A$1:$M$1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3" l="1"/>
  <c r="M10" i="13"/>
  <c r="T5" i="13"/>
  <c r="T6" i="13"/>
  <c r="T7" i="13"/>
  <c r="T8" i="13"/>
  <c r="T9" i="13"/>
  <c r="T10" i="13"/>
  <c r="S5" i="13"/>
  <c r="S6" i="13"/>
  <c r="S7" i="13"/>
  <c r="S8" i="13"/>
  <c r="S9" i="13"/>
  <c r="S10" i="13"/>
  <c r="R5" i="13"/>
  <c r="R6" i="13"/>
  <c r="R7" i="13"/>
  <c r="R8" i="13"/>
  <c r="R9" i="13"/>
  <c r="R10" i="13"/>
  <c r="Q5" i="13"/>
  <c r="Q6" i="13"/>
  <c r="Q7" i="13"/>
  <c r="Q8" i="13"/>
  <c r="Q9" i="13"/>
  <c r="Q10" i="13"/>
  <c r="P5" i="13"/>
  <c r="P6" i="13"/>
  <c r="P7" i="13"/>
  <c r="P8" i="13"/>
  <c r="P9" i="13"/>
  <c r="P10" i="13"/>
  <c r="O5" i="13"/>
  <c r="O6" i="13"/>
  <c r="O7" i="13"/>
  <c r="O8" i="13"/>
  <c r="O9" i="13"/>
  <c r="O10" i="13"/>
  <c r="N5" i="13"/>
  <c r="N6" i="13"/>
  <c r="N7" i="13"/>
  <c r="N8" i="13"/>
  <c r="N9" i="13"/>
  <c r="N4" i="13"/>
  <c r="O4" i="13"/>
  <c r="P4" i="13"/>
  <c r="Q4" i="13"/>
  <c r="R4" i="13"/>
  <c r="S4" i="13"/>
  <c r="T4" i="13"/>
  <c r="M5" i="13"/>
  <c r="M6" i="13"/>
  <c r="M7" i="13"/>
  <c r="M8" i="13"/>
  <c r="M9" i="13"/>
  <c r="M4" i="13"/>
  <c r="T3" i="10"/>
  <c r="T4" i="10"/>
  <c r="T5" i="10"/>
  <c r="T6" i="10"/>
  <c r="T7" i="10"/>
  <c r="T8" i="10"/>
  <c r="T9" i="10"/>
  <c r="T10" i="10"/>
  <c r="T11" i="10"/>
  <c r="T2" i="10"/>
  <c r="T13" i="10"/>
  <c r="T12" i="10"/>
  <c r="S3" i="10"/>
  <c r="S4" i="10"/>
  <c r="S5" i="10"/>
  <c r="S6" i="10"/>
  <c r="S7" i="10"/>
  <c r="S8" i="10"/>
  <c r="S9" i="10"/>
  <c r="S10" i="10"/>
  <c r="S11" i="10"/>
  <c r="S2" i="10"/>
  <c r="S12" i="10"/>
  <c r="Q19" i="12"/>
  <c r="Q20" i="12"/>
  <c r="Q21" i="12"/>
  <c r="Q27" i="12" s="1"/>
  <c r="V6" i="12" s="1"/>
  <c r="Q22" i="12"/>
  <c r="Q23" i="12"/>
  <c r="Q24" i="12"/>
  <c r="Q28" i="12" s="1"/>
  <c r="X6" i="12" s="1"/>
  <c r="Q25" i="12"/>
  <c r="Q26" i="12"/>
  <c r="Q18" i="12"/>
  <c r="Q90" i="12"/>
  <c r="Q91" i="12"/>
  <c r="Q92" i="12"/>
  <c r="Q93" i="12"/>
  <c r="Q94" i="12"/>
  <c r="Q95" i="12"/>
  <c r="Q96" i="12"/>
  <c r="Q98" i="12" s="1"/>
  <c r="V11" i="12" s="1"/>
  <c r="Q97" i="12"/>
  <c r="Q89" i="12"/>
  <c r="T41" i="11"/>
  <c r="S41" i="11"/>
  <c r="R90" i="12"/>
  <c r="R91" i="12"/>
  <c r="R92" i="12"/>
  <c r="R93" i="12"/>
  <c r="R94" i="12"/>
  <c r="R95" i="12"/>
  <c r="R96" i="12"/>
  <c r="R97" i="12"/>
  <c r="R99" i="12" s="1"/>
  <c r="Y11" i="12" s="1"/>
  <c r="R89" i="12"/>
  <c r="R77" i="12"/>
  <c r="R78" i="12"/>
  <c r="R79" i="12"/>
  <c r="R80" i="12"/>
  <c r="R81" i="12"/>
  <c r="R82" i="12"/>
  <c r="Q77" i="12"/>
  <c r="Q78" i="12"/>
  <c r="Q79" i="12"/>
  <c r="Q80" i="12"/>
  <c r="Q81" i="12"/>
  <c r="Q82" i="12"/>
  <c r="R76" i="12"/>
  <c r="Q76" i="12"/>
  <c r="R64" i="12"/>
  <c r="R65" i="12"/>
  <c r="R66" i="12"/>
  <c r="R67" i="12"/>
  <c r="R68" i="12"/>
  <c r="R69" i="12"/>
  <c r="Q64" i="12"/>
  <c r="Q65" i="12"/>
  <c r="Q66" i="12"/>
  <c r="Q67" i="12"/>
  <c r="Q68" i="12"/>
  <c r="Q69" i="12"/>
  <c r="R63" i="12"/>
  <c r="Q63" i="12"/>
  <c r="R49" i="12"/>
  <c r="R50" i="12"/>
  <c r="R51" i="12"/>
  <c r="R52" i="12"/>
  <c r="R53" i="12"/>
  <c r="R54" i="12"/>
  <c r="R55" i="12"/>
  <c r="R58" i="12" s="1"/>
  <c r="Y8" i="12" s="1"/>
  <c r="R56" i="12"/>
  <c r="Q49" i="12"/>
  <c r="Q50" i="12"/>
  <c r="Q51" i="12"/>
  <c r="Q52" i="12"/>
  <c r="Q58" i="12" s="1"/>
  <c r="X8" i="12" s="1"/>
  <c r="Q53" i="12"/>
  <c r="Q54" i="12"/>
  <c r="Q55" i="12"/>
  <c r="Q56" i="12"/>
  <c r="Q57" i="12" s="1"/>
  <c r="V8" i="12" s="1"/>
  <c r="R48" i="12"/>
  <c r="Q48" i="12"/>
  <c r="R34" i="12"/>
  <c r="R35" i="12"/>
  <c r="R36" i="12"/>
  <c r="R37" i="12"/>
  <c r="R38" i="12"/>
  <c r="R39" i="12"/>
  <c r="Q34" i="12"/>
  <c r="Q35" i="12"/>
  <c r="Q36" i="12"/>
  <c r="Q37" i="12"/>
  <c r="Q38" i="12"/>
  <c r="Q39" i="12"/>
  <c r="Q41" i="12"/>
  <c r="V7" i="12" s="1"/>
  <c r="R33" i="12"/>
  <c r="Q33" i="12"/>
  <c r="R19" i="12"/>
  <c r="R20" i="12"/>
  <c r="R21" i="12"/>
  <c r="R22" i="12"/>
  <c r="R23" i="12"/>
  <c r="R24" i="12"/>
  <c r="R25" i="12"/>
  <c r="R28" i="12" s="1"/>
  <c r="Y6" i="12" s="1"/>
  <c r="R26" i="12"/>
  <c r="R18" i="12"/>
  <c r="R90" i="11"/>
  <c r="R91" i="11"/>
  <c r="R92" i="11"/>
  <c r="R93" i="11"/>
  <c r="R94" i="11"/>
  <c r="R95" i="11"/>
  <c r="R96" i="11"/>
  <c r="R97" i="11"/>
  <c r="R99" i="11" s="1"/>
  <c r="Y11" i="11" s="1"/>
  <c r="Q90" i="11"/>
  <c r="Q91" i="11"/>
  <c r="Q92" i="11"/>
  <c r="Q93" i="11"/>
  <c r="Q94" i="11"/>
  <c r="Q95" i="11"/>
  <c r="Q96" i="11"/>
  <c r="Q97" i="11"/>
  <c r="Q98" i="11" s="1"/>
  <c r="V11" i="11" s="1"/>
  <c r="R89" i="11"/>
  <c r="Q89" i="11"/>
  <c r="R77" i="11"/>
  <c r="R78" i="11"/>
  <c r="R79" i="11"/>
  <c r="R80" i="11"/>
  <c r="R81" i="11"/>
  <c r="R82" i="11"/>
  <c r="R84" i="11" s="1"/>
  <c r="Y10" i="11" s="1"/>
  <c r="Q77" i="11"/>
  <c r="Q78" i="11"/>
  <c r="Q79" i="11"/>
  <c r="Q80" i="11"/>
  <c r="Q81" i="11"/>
  <c r="Q82" i="11"/>
  <c r="R76" i="11"/>
  <c r="Q76" i="11"/>
  <c r="R64" i="11"/>
  <c r="R65" i="11"/>
  <c r="R66" i="11"/>
  <c r="R67" i="11"/>
  <c r="R68" i="11"/>
  <c r="R69" i="11"/>
  <c r="Q64" i="11"/>
  <c r="Q65" i="11"/>
  <c r="Q66" i="11"/>
  <c r="Q67" i="11"/>
  <c r="Q68" i="11"/>
  <c r="Q69" i="11"/>
  <c r="R63" i="11"/>
  <c r="Q63" i="11"/>
  <c r="R49" i="11"/>
  <c r="R50" i="11"/>
  <c r="R51" i="11"/>
  <c r="R52" i="11"/>
  <c r="R53" i="11"/>
  <c r="R54" i="11"/>
  <c r="R55" i="11"/>
  <c r="R58" i="11"/>
  <c r="Y8" i="11" s="1"/>
  <c r="Q49" i="11"/>
  <c r="Q50" i="11"/>
  <c r="Q51" i="11"/>
  <c r="Q52" i="11"/>
  <c r="Q53" i="11"/>
  <c r="Q54" i="11"/>
  <c r="Q55" i="11"/>
  <c r="Q57" i="11"/>
  <c r="V8" i="11" s="1"/>
  <c r="R48" i="11"/>
  <c r="Q48" i="11"/>
  <c r="R34" i="11"/>
  <c r="R35" i="11"/>
  <c r="R36" i="11"/>
  <c r="R38" i="11"/>
  <c r="R39" i="11"/>
  <c r="R40" i="11"/>
  <c r="Q34" i="11"/>
  <c r="Q35" i="11"/>
  <c r="Q36" i="11"/>
  <c r="Q38" i="11"/>
  <c r="Q39" i="11"/>
  <c r="Q40" i="11"/>
  <c r="R33" i="11"/>
  <c r="Q33" i="11"/>
  <c r="Q18" i="11"/>
  <c r="R19" i="11"/>
  <c r="R20" i="11"/>
  <c r="R21" i="11"/>
  <c r="R22" i="11"/>
  <c r="R23" i="11"/>
  <c r="R24" i="11"/>
  <c r="R25" i="11"/>
  <c r="R26" i="11"/>
  <c r="Q19" i="11"/>
  <c r="Q20" i="11"/>
  <c r="Q21" i="11"/>
  <c r="Q22" i="11"/>
  <c r="Q23" i="11"/>
  <c r="Q24" i="11"/>
  <c r="Q27" i="11" s="1"/>
  <c r="V6" i="11" s="1"/>
  <c r="Q25" i="11"/>
  <c r="Q26" i="11"/>
  <c r="R18" i="11"/>
  <c r="R3" i="11"/>
  <c r="R4" i="11"/>
  <c r="R5" i="11"/>
  <c r="R6" i="11"/>
  <c r="R7" i="11"/>
  <c r="R8" i="11"/>
  <c r="R9" i="11"/>
  <c r="R10" i="11"/>
  <c r="R11" i="11"/>
  <c r="Q3" i="11"/>
  <c r="Q4" i="11"/>
  <c r="Q5" i="11"/>
  <c r="Q6" i="11"/>
  <c r="Q7" i="11"/>
  <c r="Q8" i="11"/>
  <c r="Q13" i="11" s="1"/>
  <c r="X5" i="11" s="1"/>
  <c r="Q9" i="11"/>
  <c r="Q10" i="11"/>
  <c r="Q11" i="11"/>
  <c r="R99" i="10"/>
  <c r="Z11" i="10" s="1"/>
  <c r="Q98" i="10"/>
  <c r="R90" i="10"/>
  <c r="R91" i="10"/>
  <c r="R92" i="10"/>
  <c r="R93" i="10"/>
  <c r="R94" i="10"/>
  <c r="R95" i="10"/>
  <c r="R96" i="10"/>
  <c r="Q90" i="10"/>
  <c r="Q91" i="10"/>
  <c r="Q92" i="10"/>
  <c r="Q93" i="10"/>
  <c r="Q94" i="10"/>
  <c r="Q95" i="10"/>
  <c r="Q96" i="10"/>
  <c r="W11" i="10"/>
  <c r="R89" i="10"/>
  <c r="Q89" i="10"/>
  <c r="Q83" i="10"/>
  <c r="R77" i="10"/>
  <c r="R78" i="10"/>
  <c r="R79" i="10"/>
  <c r="R80" i="10"/>
  <c r="R81" i="10"/>
  <c r="R82" i="10"/>
  <c r="Q77" i="10"/>
  <c r="Q78" i="10"/>
  <c r="Q79" i="10"/>
  <c r="Q80" i="10"/>
  <c r="Q81" i="10"/>
  <c r="Q82" i="10"/>
  <c r="R76" i="10"/>
  <c r="Q76" i="10"/>
  <c r="Q70" i="10"/>
  <c r="R64" i="10"/>
  <c r="R65" i="10"/>
  <c r="R66" i="10"/>
  <c r="R67" i="10"/>
  <c r="R68" i="10"/>
  <c r="R69" i="10"/>
  <c r="Q64" i="10"/>
  <c r="Q65" i="10"/>
  <c r="Q66" i="10"/>
  <c r="Q67" i="10"/>
  <c r="Q68" i="10"/>
  <c r="Q69" i="10"/>
  <c r="R63" i="10"/>
  <c r="Q63" i="10"/>
  <c r="R49" i="10"/>
  <c r="R50" i="10"/>
  <c r="R51" i="10"/>
  <c r="R52" i="10"/>
  <c r="R53" i="10"/>
  <c r="R54" i="10"/>
  <c r="R55" i="10"/>
  <c r="R57" i="10"/>
  <c r="X8" i="10" s="1"/>
  <c r="Q49" i="10"/>
  <c r="Q50" i="10"/>
  <c r="Q51" i="10"/>
  <c r="Q52" i="10"/>
  <c r="Q53" i="10"/>
  <c r="Q54" i="10"/>
  <c r="Q55" i="10"/>
  <c r="Q57" i="10"/>
  <c r="W8" i="10" s="1"/>
  <c r="R48" i="10"/>
  <c r="Q48" i="10"/>
  <c r="Q41" i="10"/>
  <c r="R34" i="10"/>
  <c r="R35" i="10"/>
  <c r="R36" i="10"/>
  <c r="R37" i="10"/>
  <c r="R38" i="10"/>
  <c r="R39" i="10"/>
  <c r="R40" i="10"/>
  <c r="Q34" i="10"/>
  <c r="Q35" i="10"/>
  <c r="Q36" i="10"/>
  <c r="Q37" i="10"/>
  <c r="Q38" i="10"/>
  <c r="Q39" i="10"/>
  <c r="Q40" i="10"/>
  <c r="R33" i="10"/>
  <c r="Q33" i="10"/>
  <c r="R18" i="10"/>
  <c r="R19" i="10"/>
  <c r="R20" i="10"/>
  <c r="R21" i="10"/>
  <c r="R22" i="10"/>
  <c r="R23" i="10"/>
  <c r="R24" i="10"/>
  <c r="R25" i="10"/>
  <c r="R26" i="10"/>
  <c r="R28" i="10" s="1"/>
  <c r="Z6" i="10" s="1"/>
  <c r="Q19" i="10"/>
  <c r="Q20" i="10"/>
  <c r="Q21" i="10"/>
  <c r="Q22" i="10"/>
  <c r="Q23" i="10"/>
  <c r="Q24" i="10"/>
  <c r="Q25" i="10"/>
  <c r="Q28" i="10" s="1"/>
  <c r="Y6" i="10" s="1"/>
  <c r="Q26" i="10"/>
  <c r="Q18" i="10"/>
  <c r="R3" i="10"/>
  <c r="R4" i="10"/>
  <c r="R5" i="10"/>
  <c r="R6" i="10"/>
  <c r="R7" i="10"/>
  <c r="R8" i="10"/>
  <c r="R9" i="10"/>
  <c r="R10" i="10"/>
  <c r="R12" i="10" s="1"/>
  <c r="X5" i="10" s="1"/>
  <c r="R11" i="10"/>
  <c r="Q3" i="10"/>
  <c r="Q4" i="10"/>
  <c r="Q5" i="10"/>
  <c r="Q6" i="10"/>
  <c r="Q7" i="10"/>
  <c r="Q8" i="10"/>
  <c r="Q9" i="10"/>
  <c r="Q10" i="10"/>
  <c r="Q13" i="10" s="1"/>
  <c r="Y5" i="10" s="1"/>
  <c r="Q11" i="10"/>
  <c r="M98" i="12"/>
  <c r="M99" i="12"/>
  <c r="L99" i="12"/>
  <c r="K99" i="12"/>
  <c r="J99" i="12"/>
  <c r="F99" i="12"/>
  <c r="R101" i="12" s="1"/>
  <c r="AC11" i="12" s="1"/>
  <c r="E99" i="12"/>
  <c r="D99" i="12"/>
  <c r="C99" i="12"/>
  <c r="L98" i="12"/>
  <c r="K98" i="12"/>
  <c r="J98" i="12"/>
  <c r="F98" i="12"/>
  <c r="E98" i="12"/>
  <c r="D98" i="12"/>
  <c r="C98" i="12"/>
  <c r="R84" i="12"/>
  <c r="Y10" i="12" s="1"/>
  <c r="Q84" i="12"/>
  <c r="X10" i="12" s="1"/>
  <c r="M84" i="12"/>
  <c r="L84" i="12"/>
  <c r="K84" i="12"/>
  <c r="J84" i="12"/>
  <c r="F84" i="12"/>
  <c r="E84" i="12"/>
  <c r="D84" i="12"/>
  <c r="C84" i="12"/>
  <c r="Q86" i="12" s="1"/>
  <c r="AB10" i="12" s="1"/>
  <c r="R83" i="12"/>
  <c r="W10" i="12" s="1"/>
  <c r="Q83" i="12"/>
  <c r="M83" i="12"/>
  <c r="L83" i="12"/>
  <c r="K83" i="12"/>
  <c r="J83" i="12"/>
  <c r="F83" i="12"/>
  <c r="E83" i="12"/>
  <c r="D83" i="12"/>
  <c r="C83" i="12"/>
  <c r="Q85" i="12" s="1"/>
  <c r="Z10" i="12" s="1"/>
  <c r="R71" i="12"/>
  <c r="Y9" i="12" s="1"/>
  <c r="Q71" i="12"/>
  <c r="X9" i="12" s="1"/>
  <c r="M71" i="12"/>
  <c r="L71" i="12"/>
  <c r="K71" i="12"/>
  <c r="J71" i="12"/>
  <c r="F71" i="12"/>
  <c r="R73" i="12" s="1"/>
  <c r="AC9" i="12" s="1"/>
  <c r="E71" i="12"/>
  <c r="D71" i="12"/>
  <c r="C71" i="12"/>
  <c r="R70" i="12"/>
  <c r="W9" i="12" s="1"/>
  <c r="Q70" i="12"/>
  <c r="M70" i="12"/>
  <c r="L70" i="12"/>
  <c r="K70" i="12"/>
  <c r="J70" i="12"/>
  <c r="F70" i="12"/>
  <c r="E70" i="12"/>
  <c r="D70" i="12"/>
  <c r="C70" i="12"/>
  <c r="M58" i="12"/>
  <c r="L58" i="12"/>
  <c r="K58" i="12"/>
  <c r="J58" i="12"/>
  <c r="F58" i="12"/>
  <c r="E58" i="12"/>
  <c r="D58" i="12"/>
  <c r="C58" i="12"/>
  <c r="Q60" i="12" s="1"/>
  <c r="AB8" i="12" s="1"/>
  <c r="M57" i="12"/>
  <c r="L57" i="12"/>
  <c r="K57" i="12"/>
  <c r="J57" i="12"/>
  <c r="F57" i="12"/>
  <c r="R59" i="12" s="1"/>
  <c r="AA8" i="12" s="1"/>
  <c r="E57" i="12"/>
  <c r="D57" i="12"/>
  <c r="C57" i="12"/>
  <c r="Q59" i="12" s="1"/>
  <c r="Z8" i="12" s="1"/>
  <c r="R42" i="12"/>
  <c r="Y7" i="12" s="1"/>
  <c r="Q42" i="12"/>
  <c r="X7" i="12" s="1"/>
  <c r="M42" i="12"/>
  <c r="L42" i="12"/>
  <c r="K42" i="12"/>
  <c r="J42" i="12"/>
  <c r="F42" i="12"/>
  <c r="R44" i="12" s="1"/>
  <c r="AC7" i="12" s="1"/>
  <c r="E42" i="12"/>
  <c r="D42" i="12"/>
  <c r="C42" i="12"/>
  <c r="R41" i="12"/>
  <c r="W7" i="12" s="1"/>
  <c r="M41" i="12"/>
  <c r="L41" i="12"/>
  <c r="K41" i="12"/>
  <c r="J41" i="12"/>
  <c r="F41" i="12"/>
  <c r="E41" i="12"/>
  <c r="D41" i="12"/>
  <c r="C41" i="12"/>
  <c r="M28" i="12"/>
  <c r="L28" i="12"/>
  <c r="K28" i="12"/>
  <c r="J28" i="12"/>
  <c r="F28" i="12"/>
  <c r="E28" i="12"/>
  <c r="D28" i="12"/>
  <c r="C28" i="12"/>
  <c r="Q30" i="12" s="1"/>
  <c r="AB6" i="12" s="1"/>
  <c r="M27" i="12"/>
  <c r="L27" i="12"/>
  <c r="K27" i="12"/>
  <c r="J27" i="12"/>
  <c r="F27" i="12"/>
  <c r="E27" i="12"/>
  <c r="D27" i="12"/>
  <c r="C27" i="12"/>
  <c r="Q29" i="12" s="1"/>
  <c r="Z6" i="12" s="1"/>
  <c r="M13" i="12"/>
  <c r="L13" i="12"/>
  <c r="K13" i="12"/>
  <c r="J13" i="12"/>
  <c r="F13" i="12"/>
  <c r="R15" i="12" s="1"/>
  <c r="AC5" i="12" s="1"/>
  <c r="E13" i="12"/>
  <c r="D13" i="12"/>
  <c r="C13" i="12"/>
  <c r="M12" i="12"/>
  <c r="L12" i="12"/>
  <c r="K12" i="12"/>
  <c r="J12" i="12"/>
  <c r="F12" i="12"/>
  <c r="R14" i="12" s="1"/>
  <c r="AA5" i="12" s="1"/>
  <c r="E12" i="12"/>
  <c r="D12" i="12"/>
  <c r="C12" i="12"/>
  <c r="R11" i="12"/>
  <c r="Q11" i="12"/>
  <c r="V10" i="12"/>
  <c r="R10" i="12"/>
  <c r="Q10" i="12"/>
  <c r="V9" i="12"/>
  <c r="R9" i="12"/>
  <c r="Q9" i="12"/>
  <c r="R8" i="12"/>
  <c r="Q8" i="12"/>
  <c r="R7" i="12"/>
  <c r="Q7" i="12"/>
  <c r="R6" i="12"/>
  <c r="Q6" i="12"/>
  <c r="R4" i="12"/>
  <c r="Q4" i="12"/>
  <c r="R3" i="12"/>
  <c r="Q3" i="12"/>
  <c r="R2" i="12"/>
  <c r="Q2" i="12"/>
  <c r="R15" i="11"/>
  <c r="AC5" i="11"/>
  <c r="Q15" i="11"/>
  <c r="AD11" i="10"/>
  <c r="AC11" i="10"/>
  <c r="AB11" i="10"/>
  <c r="AA11" i="10"/>
  <c r="AD10" i="10"/>
  <c r="AC10" i="10"/>
  <c r="AB10" i="10"/>
  <c r="AA10" i="10"/>
  <c r="AD9" i="10"/>
  <c r="AC9" i="10"/>
  <c r="AB9" i="10"/>
  <c r="AA9" i="10"/>
  <c r="AD8" i="10"/>
  <c r="AC8" i="10"/>
  <c r="AB8" i="10"/>
  <c r="AA8" i="10"/>
  <c r="AD7" i="10"/>
  <c r="AC7" i="10"/>
  <c r="AB7" i="10"/>
  <c r="AA7" i="10"/>
  <c r="AD6" i="10"/>
  <c r="AC6" i="10"/>
  <c r="AB6" i="10"/>
  <c r="AA6" i="10"/>
  <c r="AD5" i="10"/>
  <c r="AC5" i="10"/>
  <c r="AB5" i="10"/>
  <c r="AA5" i="10"/>
  <c r="AC11" i="11"/>
  <c r="AB11" i="11"/>
  <c r="AA11" i="11"/>
  <c r="Z11" i="11"/>
  <c r="AC10" i="11"/>
  <c r="AB10" i="11"/>
  <c r="AA10" i="11"/>
  <c r="Z10" i="11"/>
  <c r="AC9" i="11"/>
  <c r="AB9" i="11"/>
  <c r="AA9" i="11"/>
  <c r="Z9" i="11"/>
  <c r="AC8" i="11"/>
  <c r="AB8" i="11"/>
  <c r="AA8" i="11"/>
  <c r="Z8" i="11"/>
  <c r="AC7" i="11"/>
  <c r="AB7" i="11"/>
  <c r="AA7" i="11"/>
  <c r="Z7" i="11"/>
  <c r="AC6" i="11"/>
  <c r="AB6" i="11"/>
  <c r="AA6" i="11"/>
  <c r="Z6" i="11"/>
  <c r="AB5" i="11"/>
  <c r="AA5" i="11"/>
  <c r="Z5" i="11"/>
  <c r="R100" i="11"/>
  <c r="Q100" i="11"/>
  <c r="M27" i="11"/>
  <c r="C98" i="11"/>
  <c r="C12" i="11"/>
  <c r="D12" i="11"/>
  <c r="E12" i="11"/>
  <c r="F12" i="11"/>
  <c r="Q99" i="11"/>
  <c r="X11" i="11" s="1"/>
  <c r="M99" i="11"/>
  <c r="L99" i="11"/>
  <c r="K99" i="11"/>
  <c r="J99" i="11"/>
  <c r="F99" i="11"/>
  <c r="R101" i="11" s="1"/>
  <c r="E99" i="11"/>
  <c r="D99" i="11"/>
  <c r="C99" i="11"/>
  <c r="Q101" i="11" s="1"/>
  <c r="M98" i="11"/>
  <c r="L98" i="11"/>
  <c r="K98" i="11"/>
  <c r="J98" i="11"/>
  <c r="F98" i="11"/>
  <c r="E98" i="11"/>
  <c r="D98" i="11"/>
  <c r="Q84" i="11"/>
  <c r="X10" i="11" s="1"/>
  <c r="M84" i="11"/>
  <c r="L84" i="11"/>
  <c r="K84" i="11"/>
  <c r="J84" i="11"/>
  <c r="F84" i="11"/>
  <c r="E84" i="11"/>
  <c r="D84" i="11"/>
  <c r="C84" i="11"/>
  <c r="Q83" i="11"/>
  <c r="V10" i="11" s="1"/>
  <c r="M83" i="11"/>
  <c r="L83" i="11"/>
  <c r="K83" i="11"/>
  <c r="J83" i="11"/>
  <c r="F83" i="11"/>
  <c r="E83" i="11"/>
  <c r="D83" i="11"/>
  <c r="C83" i="11"/>
  <c r="Q85" i="11" s="1"/>
  <c r="R71" i="11"/>
  <c r="Y9" i="11" s="1"/>
  <c r="Q71" i="11"/>
  <c r="X9" i="11" s="1"/>
  <c r="M71" i="11"/>
  <c r="L71" i="11"/>
  <c r="K71" i="11"/>
  <c r="J71" i="11"/>
  <c r="F71" i="11"/>
  <c r="R73" i="11" s="1"/>
  <c r="E71" i="11"/>
  <c r="D71" i="11"/>
  <c r="C71" i="11"/>
  <c r="Q73" i="11" s="1"/>
  <c r="R70" i="11"/>
  <c r="W9" i="11" s="1"/>
  <c r="Q70" i="11"/>
  <c r="V9" i="11" s="1"/>
  <c r="M70" i="11"/>
  <c r="L70" i="11"/>
  <c r="K70" i="11"/>
  <c r="J70" i="11"/>
  <c r="F70" i="11"/>
  <c r="R72" i="11" s="1"/>
  <c r="E70" i="11"/>
  <c r="D70" i="11"/>
  <c r="C70" i="11"/>
  <c r="M58" i="11"/>
  <c r="L58" i="11"/>
  <c r="K58" i="11"/>
  <c r="J58" i="11"/>
  <c r="F58" i="11"/>
  <c r="E58" i="11"/>
  <c r="D58" i="11"/>
  <c r="C58" i="11"/>
  <c r="M57" i="11"/>
  <c r="L57" i="11"/>
  <c r="K57" i="11"/>
  <c r="J57" i="11"/>
  <c r="F57" i="11"/>
  <c r="E57" i="11"/>
  <c r="D57" i="11"/>
  <c r="C57" i="11"/>
  <c r="Q59" i="11" s="1"/>
  <c r="R42" i="11"/>
  <c r="Y7" i="11" s="1"/>
  <c r="Q42" i="11"/>
  <c r="X7" i="11" s="1"/>
  <c r="M42" i="11"/>
  <c r="L42" i="11"/>
  <c r="K42" i="11"/>
  <c r="J42" i="11"/>
  <c r="F42" i="11"/>
  <c r="E42" i="11"/>
  <c r="D42" i="11"/>
  <c r="C42" i="11"/>
  <c r="Q44" i="11" s="1"/>
  <c r="R41" i="11"/>
  <c r="W7" i="11" s="1"/>
  <c r="Q41" i="11"/>
  <c r="V7" i="11" s="1"/>
  <c r="M41" i="11"/>
  <c r="L41" i="11"/>
  <c r="K41" i="11"/>
  <c r="J41" i="11"/>
  <c r="F41" i="11"/>
  <c r="R43" i="11" s="1"/>
  <c r="E41" i="11"/>
  <c r="D41" i="11"/>
  <c r="C41" i="11"/>
  <c r="R28" i="11"/>
  <c r="Y6" i="11" s="1"/>
  <c r="Q28" i="11"/>
  <c r="X6" i="11" s="1"/>
  <c r="M28" i="11"/>
  <c r="L28" i="11"/>
  <c r="K28" i="11"/>
  <c r="J28" i="11"/>
  <c r="F28" i="11"/>
  <c r="R30" i="11" s="1"/>
  <c r="E28" i="11"/>
  <c r="D28" i="11"/>
  <c r="C28" i="11"/>
  <c r="R27" i="11"/>
  <c r="W6" i="11" s="1"/>
  <c r="L27" i="11"/>
  <c r="K27" i="11"/>
  <c r="J27" i="11"/>
  <c r="F27" i="11"/>
  <c r="E27" i="11"/>
  <c r="D27" i="11"/>
  <c r="C27" i="11"/>
  <c r="Q29" i="11" s="1"/>
  <c r="M13" i="11"/>
  <c r="L13" i="11"/>
  <c r="K13" i="11"/>
  <c r="J13" i="11"/>
  <c r="F13" i="11"/>
  <c r="E13" i="11"/>
  <c r="D13" i="11"/>
  <c r="C13" i="11"/>
  <c r="M12" i="11"/>
  <c r="R14" i="11" s="1"/>
  <c r="L12" i="11"/>
  <c r="K12" i="11"/>
  <c r="J12" i="11"/>
  <c r="Q14" i="11"/>
  <c r="R2" i="11"/>
  <c r="Q2" i="11"/>
  <c r="R101" i="10"/>
  <c r="Q101" i="10"/>
  <c r="R100" i="10"/>
  <c r="Q100" i="10"/>
  <c r="J98" i="10"/>
  <c r="M99" i="10"/>
  <c r="L99" i="10"/>
  <c r="K99" i="10"/>
  <c r="J99" i="10"/>
  <c r="M98" i="10"/>
  <c r="L98" i="10"/>
  <c r="K98" i="10"/>
  <c r="D99" i="10"/>
  <c r="E99" i="10"/>
  <c r="F99" i="10"/>
  <c r="C99" i="10"/>
  <c r="D98" i="10"/>
  <c r="E98" i="10"/>
  <c r="F98" i="10"/>
  <c r="C98" i="10"/>
  <c r="R85" i="10"/>
  <c r="Q86" i="10"/>
  <c r="Q85" i="10"/>
  <c r="R86" i="10"/>
  <c r="R84" i="10"/>
  <c r="Z10" i="10" s="1"/>
  <c r="W10" i="10"/>
  <c r="Q84" i="10"/>
  <c r="Y10" i="10" s="1"/>
  <c r="R83" i="10"/>
  <c r="X10" i="10" s="1"/>
  <c r="M84" i="10"/>
  <c r="L84" i="10"/>
  <c r="K84" i="10"/>
  <c r="J84" i="10"/>
  <c r="M83" i="10"/>
  <c r="L83" i="10"/>
  <c r="K83" i="10"/>
  <c r="J83" i="10"/>
  <c r="F84" i="10"/>
  <c r="C84" i="10"/>
  <c r="F83" i="10"/>
  <c r="C83" i="10"/>
  <c r="E84" i="10"/>
  <c r="D84" i="10"/>
  <c r="E83" i="10"/>
  <c r="D83" i="10"/>
  <c r="R73" i="10"/>
  <c r="Q73" i="10"/>
  <c r="R72" i="10"/>
  <c r="Q72" i="10"/>
  <c r="Q71" i="10"/>
  <c r="Y9" i="10" s="1"/>
  <c r="R70" i="10"/>
  <c r="X9" i="10" s="1"/>
  <c r="W9" i="10"/>
  <c r="R71" i="10"/>
  <c r="Z9" i="10" s="1"/>
  <c r="M71" i="10"/>
  <c r="L71" i="10"/>
  <c r="K71" i="10"/>
  <c r="J71" i="10"/>
  <c r="M70" i="10"/>
  <c r="L70" i="10"/>
  <c r="K70" i="10"/>
  <c r="J70" i="10"/>
  <c r="F71" i="10"/>
  <c r="D71" i="10"/>
  <c r="E71" i="10"/>
  <c r="C71" i="10"/>
  <c r="D70" i="10"/>
  <c r="E70" i="10"/>
  <c r="F70" i="10"/>
  <c r="C70" i="10"/>
  <c r="R60" i="10"/>
  <c r="Q60" i="10"/>
  <c r="R59" i="10"/>
  <c r="Q59" i="10"/>
  <c r="Q58" i="10"/>
  <c r="Y8" i="10" s="1"/>
  <c r="M58" i="10"/>
  <c r="L58" i="10"/>
  <c r="K58" i="10"/>
  <c r="J58" i="10"/>
  <c r="M57" i="10"/>
  <c r="L57" i="10"/>
  <c r="K57" i="10"/>
  <c r="J57" i="10"/>
  <c r="F57" i="10"/>
  <c r="F58" i="10"/>
  <c r="D58" i="10"/>
  <c r="E58" i="10"/>
  <c r="C58" i="10"/>
  <c r="D57" i="10"/>
  <c r="E57" i="10"/>
  <c r="C57" i="10"/>
  <c r="Q44" i="10"/>
  <c r="R43" i="10"/>
  <c r="Q43" i="10"/>
  <c r="R44" i="10"/>
  <c r="R42" i="10"/>
  <c r="Z7" i="10" s="1"/>
  <c r="R41" i="10"/>
  <c r="X7" i="10" s="1"/>
  <c r="W7" i="10"/>
  <c r="Q42" i="10"/>
  <c r="Y7" i="10" s="1"/>
  <c r="J42" i="10"/>
  <c r="M41" i="10"/>
  <c r="J41" i="10"/>
  <c r="F42" i="10"/>
  <c r="C42" i="10"/>
  <c r="F41" i="10"/>
  <c r="C41" i="10"/>
  <c r="M42" i="10"/>
  <c r="L42" i="10"/>
  <c r="K42" i="10"/>
  <c r="L41" i="10"/>
  <c r="K41" i="10"/>
  <c r="D42" i="10"/>
  <c r="E42" i="10"/>
  <c r="D41" i="10"/>
  <c r="E41" i="10"/>
  <c r="R30" i="10"/>
  <c r="Q30" i="10"/>
  <c r="R29" i="10"/>
  <c r="Q29" i="10"/>
  <c r="K28" i="10"/>
  <c r="L28" i="10"/>
  <c r="M28" i="10"/>
  <c r="K27" i="10"/>
  <c r="L27" i="10"/>
  <c r="M27" i="10"/>
  <c r="J28" i="10"/>
  <c r="J27" i="10"/>
  <c r="F27" i="10"/>
  <c r="D28" i="10"/>
  <c r="E28" i="10"/>
  <c r="F28" i="10"/>
  <c r="D27" i="10"/>
  <c r="E27" i="10"/>
  <c r="C28" i="10"/>
  <c r="C27" i="10"/>
  <c r="R2" i="10"/>
  <c r="R15" i="10"/>
  <c r="R14" i="10"/>
  <c r="Q15" i="10"/>
  <c r="Q14" i="10"/>
  <c r="R13" i="10"/>
  <c r="Z5" i="10" s="1"/>
  <c r="Q2" i="10"/>
  <c r="K13" i="10"/>
  <c r="L13" i="10"/>
  <c r="M13" i="10"/>
  <c r="K12" i="10"/>
  <c r="L12" i="10"/>
  <c r="M12" i="10"/>
  <c r="J13" i="10"/>
  <c r="J12" i="10"/>
  <c r="D13" i="10"/>
  <c r="E13" i="10"/>
  <c r="F13" i="10"/>
  <c r="D12" i="10"/>
  <c r="E12" i="10"/>
  <c r="F12" i="10"/>
  <c r="C13" i="10"/>
  <c r="C12" i="10"/>
  <c r="Q99" i="12" l="1"/>
  <c r="X11" i="12" s="1"/>
  <c r="R98" i="12"/>
  <c r="W11" i="12" s="1"/>
  <c r="R57" i="12"/>
  <c r="W8" i="12" s="1"/>
  <c r="R27" i="12"/>
  <c r="W6" i="12" s="1"/>
  <c r="R98" i="11"/>
  <c r="W11" i="11" s="1"/>
  <c r="R83" i="11"/>
  <c r="W10" i="11" s="1"/>
  <c r="R57" i="11"/>
  <c r="W8" i="11" s="1"/>
  <c r="Q58" i="11"/>
  <c r="X8" i="11" s="1"/>
  <c r="Q12" i="11"/>
  <c r="V5" i="11" s="1"/>
  <c r="R98" i="10"/>
  <c r="X11" i="10" s="1"/>
  <c r="Q99" i="10"/>
  <c r="Y11" i="10" s="1"/>
  <c r="R58" i="10"/>
  <c r="Z8" i="10" s="1"/>
  <c r="R27" i="10"/>
  <c r="X6" i="10" s="1"/>
  <c r="Q27" i="10"/>
  <c r="W6" i="10" s="1"/>
  <c r="Q12" i="10"/>
  <c r="W5" i="10" s="1"/>
  <c r="Q100" i="12"/>
  <c r="Z11" i="12" s="1"/>
  <c r="Q101" i="12"/>
  <c r="AB11" i="12" s="1"/>
  <c r="R100" i="12"/>
  <c r="AA11" i="12" s="1"/>
  <c r="R85" i="12"/>
  <c r="AA10" i="12" s="1"/>
  <c r="R86" i="12"/>
  <c r="AC10" i="12" s="1"/>
  <c r="Q72" i="12"/>
  <c r="Z9" i="12" s="1"/>
  <c r="Q73" i="12"/>
  <c r="AB9" i="12" s="1"/>
  <c r="R72" i="12"/>
  <c r="AA9" i="12" s="1"/>
  <c r="R60" i="12"/>
  <c r="AC8" i="12" s="1"/>
  <c r="Q43" i="12"/>
  <c r="Z7" i="12" s="1"/>
  <c r="Q44" i="12"/>
  <c r="AB7" i="12" s="1"/>
  <c r="R43" i="12"/>
  <c r="AA7" i="12" s="1"/>
  <c r="R29" i="12"/>
  <c r="AA6" i="12" s="1"/>
  <c r="R30" i="12"/>
  <c r="AC6" i="12" s="1"/>
  <c r="Q14" i="12"/>
  <c r="Z5" i="12" s="1"/>
  <c r="Q15" i="12"/>
  <c r="AB5" i="12" s="1"/>
  <c r="R13" i="12"/>
  <c r="Y5" i="12" s="1"/>
  <c r="Q12" i="12"/>
  <c r="V5" i="12" s="1"/>
  <c r="Q13" i="12"/>
  <c r="X5" i="12" s="1"/>
  <c r="R12" i="12"/>
  <c r="W5" i="12" s="1"/>
  <c r="Q86" i="11"/>
  <c r="R85" i="11"/>
  <c r="R86" i="11"/>
  <c r="Q72" i="11"/>
  <c r="Q60" i="11"/>
  <c r="R59" i="11"/>
  <c r="R60" i="11"/>
  <c r="R44" i="11"/>
  <c r="Q43" i="11"/>
  <c r="Q30" i="11"/>
  <c r="R29" i="11"/>
  <c r="R13" i="11"/>
  <c r="Y5" i="11" s="1"/>
  <c r="R12" i="11"/>
  <c r="W5" i="11" s="1"/>
  <c r="J3" i="7"/>
  <c r="J4" i="7"/>
  <c r="J5" i="7"/>
  <c r="J6" i="7"/>
  <c r="J7" i="7"/>
  <c r="J8" i="7"/>
  <c r="J2" i="7"/>
  <c r="H8" i="7"/>
  <c r="I3" i="7"/>
  <c r="I4" i="7"/>
  <c r="I5" i="7"/>
  <c r="I6" i="7"/>
  <c r="I7" i="7"/>
  <c r="I8" i="7"/>
  <c r="I2" i="7"/>
  <c r="H3" i="7"/>
  <c r="H4" i="7"/>
  <c r="H5" i="7"/>
  <c r="H6" i="7"/>
  <c r="H7" i="7"/>
  <c r="H2" i="7"/>
  <c r="F3" i="7"/>
  <c r="F4" i="7"/>
  <c r="F5" i="7"/>
  <c r="F6" i="7"/>
  <c r="F7" i="7"/>
  <c r="F8" i="7"/>
  <c r="F2" i="7"/>
  <c r="E3" i="7"/>
  <c r="E4" i="7"/>
  <c r="E5" i="7"/>
  <c r="E6" i="7"/>
  <c r="E7" i="7"/>
  <c r="E8" i="7"/>
  <c r="E2" i="7"/>
  <c r="F3" i="6"/>
  <c r="F4" i="6"/>
  <c r="F5" i="6"/>
  <c r="F6" i="6"/>
  <c r="F7" i="6"/>
  <c r="F8" i="6"/>
  <c r="F2" i="6"/>
  <c r="E3" i="6"/>
  <c r="E4" i="6"/>
  <c r="E5" i="6"/>
  <c r="E6" i="6"/>
  <c r="E7" i="6"/>
  <c r="E8" i="6"/>
  <c r="E2" i="6"/>
  <c r="E8" i="5"/>
  <c r="F3" i="5"/>
  <c r="F4" i="5"/>
  <c r="F5" i="5"/>
  <c r="F6" i="5"/>
  <c r="F7" i="5"/>
  <c r="F8" i="5"/>
  <c r="F2" i="5"/>
  <c r="E3" i="5"/>
  <c r="E4" i="5"/>
  <c r="E5" i="5"/>
  <c r="E6" i="5"/>
  <c r="E7" i="5"/>
  <c r="E2" i="5"/>
  <c r="D2" i="9"/>
  <c r="D5" i="9"/>
  <c r="D8" i="9"/>
  <c r="D4" i="9"/>
  <c r="D6" i="9"/>
  <c r="D3" i="9"/>
  <c r="D7" i="9"/>
  <c r="D3" i="7"/>
  <c r="D4" i="7"/>
  <c r="D5" i="7"/>
  <c r="D6" i="7"/>
  <c r="D7" i="7"/>
  <c r="D8" i="7"/>
  <c r="D2" i="7"/>
  <c r="D3" i="6"/>
  <c r="D4" i="6"/>
  <c r="D5" i="6"/>
  <c r="D6" i="6"/>
  <c r="D7" i="6"/>
  <c r="D8" i="6"/>
  <c r="D2" i="6"/>
  <c r="D6" i="5"/>
  <c r="D8" i="5"/>
  <c r="D5" i="5"/>
  <c r="D7" i="5"/>
  <c r="D3" i="5"/>
  <c r="D4" i="5"/>
  <c r="D2" i="5"/>
  <c r="F2" i="1"/>
  <c r="F3" i="1"/>
  <c r="F6" i="3"/>
  <c r="F4" i="3"/>
  <c r="F7" i="3"/>
  <c r="F5" i="3"/>
  <c r="F3" i="3"/>
  <c r="F2" i="3"/>
  <c r="F8" i="3"/>
  <c r="F8" i="2"/>
  <c r="F7" i="2"/>
  <c r="F4" i="2"/>
  <c r="F3" i="2"/>
  <c r="F5" i="2"/>
  <c r="F2" i="2"/>
  <c r="F6" i="2"/>
  <c r="F6" i="1"/>
  <c r="F7" i="1"/>
  <c r="F4" i="1"/>
  <c r="F5" i="1"/>
  <c r="F8" i="1"/>
</calcChain>
</file>

<file path=xl/sharedStrings.xml><?xml version="1.0" encoding="utf-8"?>
<sst xmlns="http://schemas.openxmlformats.org/spreadsheetml/2006/main" count="1152" uniqueCount="81">
  <si>
    <t>Classifier</t>
  </si>
  <si>
    <t>Accuracy - shuffled</t>
  </si>
  <si>
    <t>Accuracy - original</t>
  </si>
  <si>
    <t>X-GENRE</t>
  </si>
  <si>
    <t>GINCO</t>
  </si>
  <si>
    <t>GINCO-X-GENRE</t>
  </si>
  <si>
    <t>CORE-X-GENRE</t>
  </si>
  <si>
    <t>CORE</t>
  </si>
  <si>
    <t>FTD</t>
  </si>
  <si>
    <t>FTD-X-GENRE</t>
  </si>
  <si>
    <t>Absolute difference (original minus shuffled)</t>
  </si>
  <si>
    <t>Relative improvement</t>
  </si>
  <si>
    <t>Absolute difference</t>
  </si>
  <si>
    <t>Relative Error Reduction</t>
  </si>
  <si>
    <t>Relative Error Reduction - MaCoCu-sl</t>
  </si>
  <si>
    <t>Relative Error Reduction - MaCoCu-mk</t>
  </si>
  <si>
    <t>Relative Error Reduction - MaCoCu-is</t>
  </si>
  <si>
    <t>Hits percentage - original</t>
  </si>
  <si>
    <t>Hits percentage - shuffled</t>
  </si>
  <si>
    <t>Relative Error Reduction - SL</t>
  </si>
  <si>
    <t>Relative Error Reduction - MK</t>
  </si>
  <si>
    <t>Relative Error Reduction - IS</t>
  </si>
  <si>
    <t>Macro F1 - original</t>
  </si>
  <si>
    <t>Macro F1 - shuffled</t>
  </si>
  <si>
    <t>Category</t>
  </si>
  <si>
    <t>Hits</t>
  </si>
  <si>
    <t>Category support</t>
  </si>
  <si>
    <t>Number of pairs with category</t>
  </si>
  <si>
    <t>Hits per pairs</t>
  </si>
  <si>
    <t>A1 (argumentative)</t>
  </si>
  <si>
    <t>A11 (personal)</t>
  </si>
  <si>
    <t>A12 (promotion)</t>
  </si>
  <si>
    <t>A14 (academic)</t>
  </si>
  <si>
    <t>A16 (information)</t>
  </si>
  <si>
    <t>A17 (review)</t>
  </si>
  <si>
    <t>A4 (fiction)</t>
  </si>
  <si>
    <t>A7 (instruction)</t>
  </si>
  <si>
    <t>A8 (news)</t>
  </si>
  <si>
    <t>A9 (legal)</t>
  </si>
  <si>
    <t>Forum</t>
  </si>
  <si>
    <t>Information/Explanation</t>
  </si>
  <si>
    <t>Instruction</t>
  </si>
  <si>
    <t>Legal/Regulation</t>
  </si>
  <si>
    <t>List of Summaries/Excerpts</t>
  </si>
  <si>
    <t>News/Reporting</t>
  </si>
  <si>
    <t>Opinion/Argumentation</t>
  </si>
  <si>
    <t>Other</t>
  </si>
  <si>
    <t>Promotion</t>
  </si>
  <si>
    <t>How-To/Instructional</t>
  </si>
  <si>
    <t>Informational Description/Explanation</t>
  </si>
  <si>
    <t>Informational Persuasion</t>
  </si>
  <si>
    <t>Interactive Discussion</t>
  </si>
  <si>
    <t>Lyrical</t>
  </si>
  <si>
    <t>Narrative</t>
  </si>
  <si>
    <t>Opinion</t>
  </si>
  <si>
    <t>Spoken</t>
  </si>
  <si>
    <t>Legal</t>
  </si>
  <si>
    <t>News</t>
  </si>
  <si>
    <t>Prose/Lyrical</t>
  </si>
  <si>
    <t xml:space="preserve">SHUFFLED: </t>
  </si>
  <si>
    <t>ORIGINAL:</t>
  </si>
  <si>
    <t>Relative improvement (hits)</t>
  </si>
  <si>
    <t>Relative improvement (hits per pairs)</t>
  </si>
  <si>
    <t>Average</t>
  </si>
  <si>
    <t>Median</t>
  </si>
  <si>
    <t>Average (macro)</t>
  </si>
  <si>
    <t>Median (macro)</t>
  </si>
  <si>
    <t>Average (micro)</t>
  </si>
  <si>
    <t>Median (micro)</t>
  </si>
  <si>
    <t>Comparison of classifiers - relative improvement</t>
  </si>
  <si>
    <t>Macro avg. (hits)</t>
  </si>
  <si>
    <t>Macro avg. (hits per pairs)</t>
  </si>
  <si>
    <t>Macro median (hits)</t>
  </si>
  <si>
    <t>Macro median (hits per pairs)</t>
  </si>
  <si>
    <t>Micro avg. (hits)</t>
  </si>
  <si>
    <t>Micro avg.  (hits per pairs)</t>
  </si>
  <si>
    <t>Micro median (hits)</t>
  </si>
  <si>
    <t>Micro median (hits per pairs)</t>
  </si>
  <si>
    <t>Results for SL (bigger supremacy of one value) minus the results for IS (more uniform data)</t>
  </si>
  <si>
    <t>Standard normalization</t>
  </si>
  <si>
    <t>Normalize between 0 and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</si>
</sst>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4292F"/>
      <name val="Segoe UI"/>
      <family val="2"/>
    </font>
    <font>
      <sz val="10"/>
      <color rgb="FF24292F"/>
      <name val="Segoe UI"/>
      <family val="2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right" vertical="center" wrapText="1" indent="1"/>
    </xf>
    <xf numFmtId="2" fontId="0" fillId="0" borderId="0" xfId="0" applyNumberForma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Font="1" applyAlignment="1">
      <alignment vertical="center" wrapText="1"/>
    </xf>
    <xf numFmtId="2" fontId="4" fillId="0" borderId="0" xfId="0" applyNumberFormat="1" applyFont="1" applyAlignment="1">
      <alignment horizontal="left" vertical="center" wrapText="1"/>
    </xf>
    <xf numFmtId="2" fontId="1" fillId="0" borderId="0" xfId="0" applyNumberFormat="1" applyFont="1"/>
    <xf numFmtId="2" fontId="5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2" fontId="1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 applyFont="1" applyAlignment="1">
      <alignment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61786-C741-4133-AA72-566442F958C8}">
  <dimension ref="A1:AD101"/>
  <sheetViews>
    <sheetView workbookViewId="0">
      <pane ySplit="1" topLeftCell="A2" activePane="bottomLeft" state="frozen"/>
      <selection pane="bottomLeft" activeCell="J9" sqref="J9"/>
    </sheetView>
  </sheetViews>
  <sheetFormatPr defaultRowHeight="14.4" x14ac:dyDescent="0.3"/>
  <cols>
    <col min="1" max="1" width="11.88671875" customWidth="1"/>
    <col min="8" max="8" width="14.44140625" customWidth="1"/>
    <col min="15" max="15" width="11" customWidth="1"/>
    <col min="19" max="20" width="10.33203125" customWidth="1"/>
    <col min="22" max="22" width="17.5546875" customWidth="1"/>
    <col min="23" max="24" width="9.5546875" bestFit="1" customWidth="1"/>
    <col min="25" max="25" width="9" bestFit="1" customWidth="1"/>
    <col min="26" max="26" width="9.5546875" bestFit="1" customWidth="1"/>
  </cols>
  <sheetData>
    <row r="1" spans="1:30" ht="34.200000000000003" x14ac:dyDescent="0.3">
      <c r="A1" s="12" t="s">
        <v>60</v>
      </c>
      <c r="B1" s="6" t="s">
        <v>8</v>
      </c>
      <c r="C1" s="7" t="s">
        <v>25</v>
      </c>
      <c r="D1" s="7" t="s">
        <v>26</v>
      </c>
      <c r="E1" s="7" t="s">
        <v>27</v>
      </c>
      <c r="F1" s="7" t="s">
        <v>28</v>
      </c>
      <c r="H1" s="12" t="s">
        <v>59</v>
      </c>
      <c r="I1" s="6" t="s">
        <v>8</v>
      </c>
      <c r="J1" s="7" t="s">
        <v>25</v>
      </c>
      <c r="K1" s="7" t="s">
        <v>26</v>
      </c>
      <c r="L1" s="7" t="s">
        <v>27</v>
      </c>
      <c r="M1" s="7" t="s">
        <v>28</v>
      </c>
      <c r="P1" s="6" t="s">
        <v>24</v>
      </c>
      <c r="Q1" s="12" t="s">
        <v>61</v>
      </c>
      <c r="R1" s="12" t="s">
        <v>62</v>
      </c>
      <c r="S1" s="12" t="s">
        <v>79</v>
      </c>
      <c r="T1" s="12" t="s">
        <v>80</v>
      </c>
    </row>
    <row r="2" spans="1:30" ht="34.200000000000003" x14ac:dyDescent="0.3">
      <c r="B2" s="8" t="s">
        <v>29</v>
      </c>
      <c r="C2" s="9">
        <v>997</v>
      </c>
      <c r="D2" s="9">
        <v>677</v>
      </c>
      <c r="E2" s="9">
        <v>5096</v>
      </c>
      <c r="F2" s="9">
        <v>0.19600000000000001</v>
      </c>
      <c r="I2" s="8" t="s">
        <v>29</v>
      </c>
      <c r="J2" s="9">
        <v>197</v>
      </c>
      <c r="K2" s="9">
        <v>677</v>
      </c>
      <c r="L2" s="9">
        <v>5896</v>
      </c>
      <c r="M2" s="9">
        <v>3.3000000000000002E-2</v>
      </c>
      <c r="P2" s="8" t="s">
        <v>29</v>
      </c>
      <c r="Q2" s="5">
        <f>C2/J2</f>
        <v>5.0609137055837561</v>
      </c>
      <c r="R2" s="5">
        <f>F2/M2</f>
        <v>5.9393939393939394</v>
      </c>
      <c r="S2" s="5">
        <f>STANDARDIZE(Q2,13.04,16.79)</f>
        <v>-0.47522848686219438</v>
      </c>
      <c r="T2" s="5">
        <f>(Q2-1.29)/(59-1.29)</f>
        <v>6.5342465873917108E-2</v>
      </c>
      <c r="V2" s="12" t="s">
        <v>69</v>
      </c>
    </row>
    <row r="3" spans="1:30" ht="22.8" x14ac:dyDescent="0.3">
      <c r="B3" s="8" t="s">
        <v>30</v>
      </c>
      <c r="C3" s="9">
        <v>531</v>
      </c>
      <c r="D3" s="9">
        <v>309</v>
      </c>
      <c r="E3" s="9">
        <v>2250</v>
      </c>
      <c r="F3" s="9">
        <v>0.23599999999999999</v>
      </c>
      <c r="I3" s="8" t="s">
        <v>30</v>
      </c>
      <c r="J3" s="9">
        <v>45</v>
      </c>
      <c r="K3" s="9">
        <v>309</v>
      </c>
      <c r="L3" s="9">
        <v>2736</v>
      </c>
      <c r="M3" s="9">
        <v>1.6E-2</v>
      </c>
      <c r="P3" s="8" t="s">
        <v>30</v>
      </c>
      <c r="Q3" s="5">
        <f t="shared" ref="Q3:Q11" si="0">C3/J3</f>
        <v>11.8</v>
      </c>
      <c r="R3" s="5">
        <f t="shared" ref="R3:R11" si="1">F3/M3</f>
        <v>14.749999999999998</v>
      </c>
      <c r="S3" s="5">
        <f t="shared" ref="S3:S11" si="2">STANDARDIZE(Q3,13.04,16.79)</f>
        <v>-7.385348421679562E-2</v>
      </c>
      <c r="T3" s="5">
        <f t="shared" ref="T3:T11" si="3">(Q3-1.29)/(59-1.29)</f>
        <v>0.18211748397158206</v>
      </c>
      <c r="V3" s="12"/>
    </row>
    <row r="4" spans="1:30" s="21" customFormat="1" ht="57.6" x14ac:dyDescent="0.3">
      <c r="B4" s="8" t="s">
        <v>31</v>
      </c>
      <c r="C4" s="9">
        <v>20085</v>
      </c>
      <c r="D4" s="9">
        <v>5891</v>
      </c>
      <c r="E4" s="9">
        <v>32934</v>
      </c>
      <c r="F4" s="9">
        <v>0.61</v>
      </c>
      <c r="I4" s="8" t="s">
        <v>31</v>
      </c>
      <c r="J4" s="9">
        <v>15606</v>
      </c>
      <c r="K4" s="9">
        <v>5891</v>
      </c>
      <c r="L4" s="9">
        <v>37413</v>
      </c>
      <c r="M4" s="9">
        <v>0.41699999999999998</v>
      </c>
      <c r="P4" s="8" t="s">
        <v>31</v>
      </c>
      <c r="Q4" s="5">
        <f t="shared" si="0"/>
        <v>1.2870049980776623</v>
      </c>
      <c r="R4" s="5">
        <f t="shared" si="1"/>
        <v>1.4628297362110312</v>
      </c>
      <c r="S4" s="5">
        <f t="shared" si="2"/>
        <v>-0.69999970231818565</v>
      </c>
      <c r="T4" s="5">
        <f t="shared" si="3"/>
        <v>-5.1897451435413331E-5</v>
      </c>
      <c r="V4" s="22" t="s">
        <v>0</v>
      </c>
      <c r="W4" s="22" t="s">
        <v>70</v>
      </c>
      <c r="X4" s="22" t="s">
        <v>71</v>
      </c>
      <c r="Y4" s="22" t="s">
        <v>72</v>
      </c>
      <c r="Z4" s="22" t="s">
        <v>73</v>
      </c>
      <c r="AA4" s="22" t="s">
        <v>74</v>
      </c>
      <c r="AB4" s="22" t="s">
        <v>75</v>
      </c>
      <c r="AC4" s="22" t="s">
        <v>76</v>
      </c>
      <c r="AD4" s="22" t="s">
        <v>77</v>
      </c>
    </row>
    <row r="5" spans="1:30" ht="22.8" x14ac:dyDescent="0.3">
      <c r="B5" s="8" t="s">
        <v>32</v>
      </c>
      <c r="C5" s="9">
        <v>15</v>
      </c>
      <c r="D5" s="9">
        <v>34</v>
      </c>
      <c r="E5" s="9">
        <v>291</v>
      </c>
      <c r="F5" s="9">
        <v>5.1999999999999998E-2</v>
      </c>
      <c r="I5" s="8" t="s">
        <v>32</v>
      </c>
      <c r="J5" s="9">
        <v>1</v>
      </c>
      <c r="K5" s="9">
        <v>34</v>
      </c>
      <c r="L5" s="9">
        <v>305</v>
      </c>
      <c r="M5" s="9">
        <v>3.0000000000000001E-3</v>
      </c>
      <c r="P5" s="8" t="s">
        <v>32</v>
      </c>
      <c r="Q5" s="5">
        <f t="shared" si="0"/>
        <v>15</v>
      </c>
      <c r="R5" s="5">
        <f t="shared" si="1"/>
        <v>17.333333333333332</v>
      </c>
      <c r="S5" s="5">
        <f t="shared" si="2"/>
        <v>0.1167361524717094</v>
      </c>
      <c r="T5" s="5">
        <f t="shared" si="3"/>
        <v>0.23756714607520363</v>
      </c>
      <c r="V5" s="22" t="s">
        <v>8</v>
      </c>
      <c r="W5" s="26">
        <f>Q12</f>
        <v>13.040334337374128</v>
      </c>
      <c r="X5" s="24">
        <f>R12</f>
        <v>15.509504057701339</v>
      </c>
      <c r="Y5" s="24">
        <f>Q13</f>
        <v>8.0064461012736885</v>
      </c>
      <c r="Z5" s="24">
        <f>R13</f>
        <v>9.7266666666666666</v>
      </c>
      <c r="AA5" s="25">
        <f>Q14</f>
        <v>1.5480582238199068</v>
      </c>
      <c r="AB5" s="25">
        <f>R14</f>
        <v>3.6003210272873192</v>
      </c>
      <c r="AC5" s="26">
        <f>Q15</f>
        <v>6.4125560538116595</v>
      </c>
      <c r="AD5" s="26">
        <f>R15</f>
        <v>8.1428571428571423</v>
      </c>
    </row>
    <row r="6" spans="1:30" ht="34.200000000000003" x14ac:dyDescent="0.3">
      <c r="B6" s="8" t="s">
        <v>33</v>
      </c>
      <c r="C6" s="9">
        <v>1933</v>
      </c>
      <c r="D6" s="9">
        <v>1293</v>
      </c>
      <c r="E6" s="9">
        <v>9704</v>
      </c>
      <c r="F6" s="9">
        <v>0.19900000000000001</v>
      </c>
      <c r="I6" s="8" t="s">
        <v>33</v>
      </c>
      <c r="J6" s="9">
        <v>770</v>
      </c>
      <c r="K6" s="9">
        <v>1293</v>
      </c>
      <c r="L6" s="9">
        <v>10867</v>
      </c>
      <c r="M6" s="9">
        <v>7.0999999999999994E-2</v>
      </c>
      <c r="P6" s="8" t="s">
        <v>33</v>
      </c>
      <c r="Q6" s="5">
        <f t="shared" si="0"/>
        <v>2.5103896103896104</v>
      </c>
      <c r="R6" s="5">
        <f t="shared" si="1"/>
        <v>2.802816901408451</v>
      </c>
      <c r="S6" s="5">
        <f t="shared" si="2"/>
        <v>-0.62713581832104759</v>
      </c>
      <c r="T6" s="5">
        <f t="shared" si="3"/>
        <v>2.1146934853398205E-2</v>
      </c>
      <c r="V6" s="22" t="s">
        <v>4</v>
      </c>
      <c r="W6" s="25">
        <f>Q27</f>
        <v>9.9621009319391298</v>
      </c>
      <c r="X6" s="25">
        <f>R27</f>
        <v>11.604309566967741</v>
      </c>
      <c r="Y6" s="25">
        <f>Q28</f>
        <v>3.4683544303797467</v>
      </c>
      <c r="Z6" s="25">
        <f>R28</f>
        <v>4.096774193548387</v>
      </c>
      <c r="AA6" s="25">
        <f>Q29</f>
        <v>2.1114615157189318</v>
      </c>
      <c r="AB6" s="25">
        <f>R29</f>
        <v>3.729203539823009</v>
      </c>
      <c r="AC6" s="25">
        <f>Q30</f>
        <v>3.6840277777777777</v>
      </c>
      <c r="AD6" s="25">
        <f>R30</f>
        <v>5.1666666666666661</v>
      </c>
    </row>
    <row r="7" spans="1:30" x14ac:dyDescent="0.3">
      <c r="B7" s="8" t="s">
        <v>34</v>
      </c>
      <c r="C7" s="9">
        <v>642</v>
      </c>
      <c r="D7" s="9">
        <v>508</v>
      </c>
      <c r="E7" s="9">
        <v>3930</v>
      </c>
      <c r="F7" s="9">
        <v>0.16300000000000001</v>
      </c>
      <c r="I7" s="8" t="s">
        <v>34</v>
      </c>
      <c r="J7" s="9">
        <v>112</v>
      </c>
      <c r="K7" s="9">
        <v>508</v>
      </c>
      <c r="L7" s="9">
        <v>4460</v>
      </c>
      <c r="M7" s="9">
        <v>2.5000000000000001E-2</v>
      </c>
      <c r="P7" s="8" t="s">
        <v>34</v>
      </c>
      <c r="Q7" s="5">
        <f t="shared" si="0"/>
        <v>5.7321428571428568</v>
      </c>
      <c r="R7" s="5">
        <f t="shared" si="1"/>
        <v>6.52</v>
      </c>
      <c r="S7" s="5">
        <f t="shared" si="2"/>
        <v>-0.43525057432144981</v>
      </c>
      <c r="T7" s="5">
        <f t="shared" si="3"/>
        <v>7.6973537638933581E-2</v>
      </c>
      <c r="V7" s="22" t="s">
        <v>7</v>
      </c>
      <c r="W7" s="24">
        <f>Q41</f>
        <v>13.732243008856409</v>
      </c>
      <c r="X7" s="26">
        <f>R41</f>
        <v>15.426412821225364</v>
      </c>
      <c r="Y7" s="26">
        <f>Q42</f>
        <v>7.3032786885245899</v>
      </c>
      <c r="Z7" s="26">
        <f>R42</f>
        <v>7.7083333333333339</v>
      </c>
      <c r="AA7" s="25">
        <f>Q43</f>
        <v>1.4820669894279221</v>
      </c>
      <c r="AB7" s="25">
        <f>R43</f>
        <v>3.484257871064468</v>
      </c>
      <c r="AC7" s="24">
        <f>Q44</f>
        <v>8.4565217391304355</v>
      </c>
      <c r="AD7" s="24">
        <f>R44</f>
        <v>12.590909090909093</v>
      </c>
    </row>
    <row r="8" spans="1:30" x14ac:dyDescent="0.3">
      <c r="B8" s="8" t="s">
        <v>35</v>
      </c>
      <c r="C8" s="9">
        <v>118</v>
      </c>
      <c r="D8" s="9">
        <v>75</v>
      </c>
      <c r="E8" s="9">
        <v>557</v>
      </c>
      <c r="F8" s="9">
        <v>0.21199999999999999</v>
      </c>
      <c r="I8" s="8" t="s">
        <v>35</v>
      </c>
      <c r="J8" s="9">
        <v>2</v>
      </c>
      <c r="K8" s="9">
        <v>75</v>
      </c>
      <c r="L8" s="9">
        <v>673</v>
      </c>
      <c r="M8" s="9">
        <v>3.0000000000000001E-3</v>
      </c>
      <c r="P8" s="8" t="s">
        <v>35</v>
      </c>
      <c r="Q8" s="5">
        <f t="shared" si="0"/>
        <v>59</v>
      </c>
      <c r="R8" s="5">
        <f t="shared" si="1"/>
        <v>70.666666666666657</v>
      </c>
      <c r="S8" s="5">
        <f t="shared" si="2"/>
        <v>2.7373436569386542</v>
      </c>
      <c r="T8" s="5">
        <f t="shared" si="3"/>
        <v>1</v>
      </c>
      <c r="V8" s="22" t="s">
        <v>5</v>
      </c>
      <c r="W8" s="25">
        <f>Q57</f>
        <v>7.5517243046896869</v>
      </c>
      <c r="X8" s="25">
        <f>R57</f>
        <v>9.5097784897218425</v>
      </c>
      <c r="Y8" s="25">
        <f>Q58</f>
        <v>3.545343137254902</v>
      </c>
      <c r="Z8" s="25">
        <f>R58</f>
        <v>4.3333333333333339</v>
      </c>
      <c r="AA8" s="25">
        <f>Q59</f>
        <v>2.0001708525542456</v>
      </c>
      <c r="AB8" s="25">
        <f>R59</f>
        <v>3.8058925476603118</v>
      </c>
      <c r="AC8" s="25">
        <f>Q60</f>
        <v>4.5728813559322035</v>
      </c>
      <c r="AD8" s="25">
        <f>R60</f>
        <v>5.3571428571428568</v>
      </c>
    </row>
    <row r="9" spans="1:30" ht="22.8" x14ac:dyDescent="0.3">
      <c r="B9" s="8" t="s">
        <v>36</v>
      </c>
      <c r="C9" s="9">
        <v>788</v>
      </c>
      <c r="D9" s="9">
        <v>526</v>
      </c>
      <c r="E9" s="9">
        <v>3946</v>
      </c>
      <c r="F9" s="9">
        <v>0.2</v>
      </c>
      <c r="I9" s="8" t="s">
        <v>36</v>
      </c>
      <c r="J9" s="9">
        <v>111</v>
      </c>
      <c r="K9" s="9">
        <v>526</v>
      </c>
      <c r="L9" s="9">
        <v>4623</v>
      </c>
      <c r="M9" s="9">
        <v>2.4E-2</v>
      </c>
      <c r="P9" s="8" t="s">
        <v>36</v>
      </c>
      <c r="Q9" s="5">
        <f t="shared" si="0"/>
        <v>7.0990990990990994</v>
      </c>
      <c r="R9" s="5">
        <f t="shared" si="1"/>
        <v>8.3333333333333339</v>
      </c>
      <c r="S9" s="5">
        <f t="shared" si="2"/>
        <v>-0.35383567009534844</v>
      </c>
      <c r="T9" s="5">
        <f t="shared" si="3"/>
        <v>0.10066018192859295</v>
      </c>
      <c r="V9" s="22" t="s">
        <v>9</v>
      </c>
      <c r="W9" s="25">
        <f>Q70</f>
        <v>12.484813063062262</v>
      </c>
      <c r="X9" s="25">
        <f>R70</f>
        <v>14.978753801364283</v>
      </c>
      <c r="Y9" s="25">
        <f>Q71</f>
        <v>5.4778156996587031</v>
      </c>
      <c r="Z9" s="25">
        <f>R71</f>
        <v>6.7906976744186052</v>
      </c>
      <c r="AA9" s="25">
        <f>Q72</f>
        <v>1.4385473437579586</v>
      </c>
      <c r="AB9" s="25">
        <f>R72</f>
        <v>3.0546282245827001</v>
      </c>
      <c r="AC9" s="25">
        <f>Q73</f>
        <v>5.398843930635838</v>
      </c>
      <c r="AD9" s="25">
        <f>R73</f>
        <v>7.4545454545454541</v>
      </c>
    </row>
    <row r="10" spans="1:30" x14ac:dyDescent="0.3">
      <c r="B10" s="8" t="s">
        <v>37</v>
      </c>
      <c r="C10" s="9">
        <v>1034</v>
      </c>
      <c r="D10" s="9">
        <v>528</v>
      </c>
      <c r="E10" s="9">
        <v>3718</v>
      </c>
      <c r="F10" s="9">
        <v>0.27800000000000002</v>
      </c>
      <c r="I10" s="8" t="s">
        <v>37</v>
      </c>
      <c r="J10" s="9">
        <v>116</v>
      </c>
      <c r="K10" s="9">
        <v>528</v>
      </c>
      <c r="L10" s="9">
        <v>4636</v>
      </c>
      <c r="M10" s="9">
        <v>2.5000000000000001E-2</v>
      </c>
      <c r="P10" s="8" t="s">
        <v>37</v>
      </c>
      <c r="Q10" s="5">
        <f t="shared" si="0"/>
        <v>8.9137931034482758</v>
      </c>
      <c r="R10" s="5">
        <f t="shared" si="1"/>
        <v>11.120000000000001</v>
      </c>
      <c r="S10" s="5">
        <f t="shared" si="2"/>
        <v>-0.24575383541106155</v>
      </c>
      <c r="T10" s="5">
        <f t="shared" si="3"/>
        <v>0.13210523485441475</v>
      </c>
      <c r="V10" s="22" t="s">
        <v>6</v>
      </c>
      <c r="W10" s="25">
        <f>Q83</f>
        <v>5.492123261393127</v>
      </c>
      <c r="X10" s="25">
        <f>R83</f>
        <v>6.3202481404448401</v>
      </c>
      <c r="Y10" s="25">
        <f>Q84</f>
        <v>3.5972396486825597</v>
      </c>
      <c r="Z10" s="25">
        <f>R84</f>
        <v>4.380281690140845</v>
      </c>
      <c r="AA10" s="25">
        <f>Q85</f>
        <v>1.960171568627451</v>
      </c>
      <c r="AB10" s="25">
        <f>R85</f>
        <v>3.1049913941480214</v>
      </c>
      <c r="AC10" s="25">
        <f>Q86</f>
        <v>2.6875784190715182</v>
      </c>
      <c r="AD10" s="25">
        <f>R86</f>
        <v>3.6478873239436624</v>
      </c>
    </row>
    <row r="11" spans="1:30" x14ac:dyDescent="0.3">
      <c r="B11" s="8" t="s">
        <v>38</v>
      </c>
      <c r="C11" s="9">
        <v>126</v>
      </c>
      <c r="D11" s="9">
        <v>159</v>
      </c>
      <c r="E11" s="9">
        <v>1305</v>
      </c>
      <c r="F11" s="9">
        <v>9.7000000000000003E-2</v>
      </c>
      <c r="I11" s="8" t="s">
        <v>38</v>
      </c>
      <c r="J11" s="9">
        <v>9</v>
      </c>
      <c r="K11" s="9">
        <v>159</v>
      </c>
      <c r="L11" s="9">
        <v>1422</v>
      </c>
      <c r="M11" s="9">
        <v>6.0000000000000001E-3</v>
      </c>
      <c r="P11" s="8" t="s">
        <v>38</v>
      </c>
      <c r="Q11" s="5">
        <f t="shared" si="0"/>
        <v>14</v>
      </c>
      <c r="R11" s="5">
        <f t="shared" si="1"/>
        <v>16.166666666666668</v>
      </c>
      <c r="S11" s="5">
        <f t="shared" si="2"/>
        <v>5.7176891006551572E-2</v>
      </c>
      <c r="T11" s="5">
        <f t="shared" si="3"/>
        <v>0.22023912666782189</v>
      </c>
      <c r="V11" s="22" t="s">
        <v>3</v>
      </c>
      <c r="W11" s="25">
        <f>Q98</f>
        <v>5.0135597109806955</v>
      </c>
      <c r="X11" s="25">
        <f>R98</f>
        <v>6.3494849271575236</v>
      </c>
      <c r="Y11" s="25">
        <f>Q99</f>
        <v>3.2293942403177756</v>
      </c>
      <c r="Z11" s="25">
        <f>R99</f>
        <v>3.9634146341463414</v>
      </c>
      <c r="AA11" s="24">
        <f>Q100</f>
        <v>2.1964424572317265</v>
      </c>
      <c r="AB11" s="24">
        <f>R100</f>
        <v>3.9144851657940656</v>
      </c>
      <c r="AC11" s="25">
        <f>Q101</f>
        <v>4.3176470588235292</v>
      </c>
      <c r="AD11" s="25">
        <f>R101</f>
        <v>5.2826086956521738</v>
      </c>
    </row>
    <row r="12" spans="1:30" ht="22.8" x14ac:dyDescent="0.3">
      <c r="B12" s="6" t="s">
        <v>63</v>
      </c>
      <c r="C12" s="9">
        <f>AVERAGE(C2:C11)</f>
        <v>2626.9</v>
      </c>
      <c r="D12" s="9">
        <f t="shared" ref="D12:F12" si="4">AVERAGE(D2:D11)</f>
        <v>1000</v>
      </c>
      <c r="E12" s="9">
        <f t="shared" si="4"/>
        <v>6373.1</v>
      </c>
      <c r="F12" s="9">
        <f t="shared" si="4"/>
        <v>0.2243</v>
      </c>
      <c r="I12" s="6" t="s">
        <v>63</v>
      </c>
      <c r="J12" s="9">
        <f>AVERAGE(J2:J11)</f>
        <v>1696.9</v>
      </c>
      <c r="K12" s="9">
        <f t="shared" ref="K12:M12" si="5">AVERAGE(K2:K11)</f>
        <v>1000</v>
      </c>
      <c r="L12" s="9">
        <f t="shared" si="5"/>
        <v>7303.1</v>
      </c>
      <c r="M12" s="9">
        <f t="shared" si="5"/>
        <v>6.2300000000000001E-2</v>
      </c>
      <c r="P12" s="6" t="s">
        <v>65</v>
      </c>
      <c r="Q12" s="5">
        <f>AVERAGE(Q2:Q11)</f>
        <v>13.040334337374128</v>
      </c>
      <c r="R12" s="5">
        <f>AVERAGE(R2:R11)</f>
        <v>15.509504057701339</v>
      </c>
      <c r="S12">
        <f>_xlfn.STDEV.S(Q2:Q11)</f>
        <v>16.789608116451124</v>
      </c>
      <c r="T12" s="5">
        <f>MIN(Q2:Q11)</f>
        <v>1.2870049980776623</v>
      </c>
    </row>
    <row r="13" spans="1:30" ht="22.8" x14ac:dyDescent="0.3">
      <c r="B13" s="6" t="s">
        <v>64</v>
      </c>
      <c r="C13" s="9">
        <f>MEDIAN(C2:C11)</f>
        <v>715</v>
      </c>
      <c r="D13" s="9">
        <f t="shared" ref="D13:F13" si="6">MEDIAN(D2:D11)</f>
        <v>517</v>
      </c>
      <c r="E13" s="9">
        <f t="shared" si="6"/>
        <v>3824</v>
      </c>
      <c r="F13" s="9">
        <f t="shared" si="6"/>
        <v>0.19950000000000001</v>
      </c>
      <c r="I13" s="6" t="s">
        <v>64</v>
      </c>
      <c r="J13" s="9">
        <f>MEDIAN(J2:J11)</f>
        <v>111.5</v>
      </c>
      <c r="K13" s="9">
        <f t="shared" ref="K13:M13" si="7">MEDIAN(K2:K11)</f>
        <v>517</v>
      </c>
      <c r="L13" s="9">
        <f t="shared" si="7"/>
        <v>4541.5</v>
      </c>
      <c r="M13" s="9">
        <f t="shared" si="7"/>
        <v>2.4500000000000001E-2</v>
      </c>
      <c r="P13" s="6" t="s">
        <v>66</v>
      </c>
      <c r="Q13" s="5">
        <f>MEDIAN(Q2:Q11)</f>
        <v>8.0064461012736885</v>
      </c>
      <c r="R13" s="5">
        <f>MEDIAN(R2:R11)</f>
        <v>9.7266666666666666</v>
      </c>
      <c r="T13" s="5">
        <f>MAX(Q2:Q11)</f>
        <v>59</v>
      </c>
    </row>
    <row r="14" spans="1:30" ht="22.8" x14ac:dyDescent="0.3">
      <c r="B14" s="17"/>
      <c r="I14" s="17"/>
      <c r="P14" s="23" t="s">
        <v>67</v>
      </c>
      <c r="Q14" s="5">
        <f>C12/J12</f>
        <v>1.5480582238199068</v>
      </c>
      <c r="R14" s="5">
        <f>F12/M12</f>
        <v>3.6003210272873192</v>
      </c>
    </row>
    <row r="15" spans="1:30" ht="22.8" x14ac:dyDescent="0.3">
      <c r="B15" s="17"/>
      <c r="I15" s="17"/>
      <c r="P15" s="23" t="s">
        <v>68</v>
      </c>
      <c r="Q15" s="5">
        <f>C13/J13</f>
        <v>6.4125560538116595</v>
      </c>
      <c r="R15" s="5">
        <f>F13/M13</f>
        <v>8.1428571428571423</v>
      </c>
    </row>
    <row r="16" spans="1:30" x14ac:dyDescent="0.3">
      <c r="B16" s="17"/>
      <c r="I16" s="17"/>
      <c r="P16" s="17"/>
    </row>
    <row r="17" spans="2:18" ht="34.200000000000003" x14ac:dyDescent="0.3">
      <c r="B17" s="6" t="s">
        <v>4</v>
      </c>
      <c r="C17" s="7" t="s">
        <v>25</v>
      </c>
      <c r="D17" s="7" t="s">
        <v>26</v>
      </c>
      <c r="E17" s="7" t="s">
        <v>27</v>
      </c>
      <c r="F17" s="7" t="s">
        <v>28</v>
      </c>
      <c r="I17" s="6" t="s">
        <v>4</v>
      </c>
      <c r="J17" s="7" t="s">
        <v>25</v>
      </c>
      <c r="K17" s="7" t="s">
        <v>26</v>
      </c>
      <c r="L17" s="7" t="s">
        <v>27</v>
      </c>
      <c r="M17" s="7" t="s">
        <v>28</v>
      </c>
      <c r="P17" s="6" t="s">
        <v>4</v>
      </c>
    </row>
    <row r="18" spans="2:18" x14ac:dyDescent="0.3">
      <c r="B18" s="8" t="s">
        <v>39</v>
      </c>
      <c r="C18" s="9">
        <v>582</v>
      </c>
      <c r="D18" s="9">
        <v>223</v>
      </c>
      <c r="E18" s="9">
        <v>1425</v>
      </c>
      <c r="F18" s="9">
        <v>0.40799999999999997</v>
      </c>
      <c r="I18" s="8" t="s">
        <v>39</v>
      </c>
      <c r="J18" s="9">
        <v>17</v>
      </c>
      <c r="K18" s="9">
        <v>223</v>
      </c>
      <c r="L18" s="9">
        <v>1990</v>
      </c>
      <c r="M18" s="9">
        <v>8.9999999999999993E-3</v>
      </c>
      <c r="P18" s="8" t="s">
        <v>39</v>
      </c>
      <c r="Q18" s="5">
        <f>C18/J18</f>
        <v>34.235294117647058</v>
      </c>
      <c r="R18" s="5">
        <f>F18/M18</f>
        <v>45.333333333333336</v>
      </c>
    </row>
    <row r="19" spans="2:18" ht="22.8" x14ac:dyDescent="0.3">
      <c r="B19" s="8" t="s">
        <v>40</v>
      </c>
      <c r="C19" s="9">
        <v>2288</v>
      </c>
      <c r="D19" s="9">
        <v>1428</v>
      </c>
      <c r="E19" s="9">
        <v>10564</v>
      </c>
      <c r="F19" s="9">
        <v>0.217</v>
      </c>
      <c r="I19" s="8" t="s">
        <v>40</v>
      </c>
      <c r="J19" s="9">
        <v>914</v>
      </c>
      <c r="K19" s="9">
        <v>1428</v>
      </c>
      <c r="L19" s="9">
        <v>11938</v>
      </c>
      <c r="M19" s="9">
        <v>7.6999999999999999E-2</v>
      </c>
      <c r="P19" s="8" t="s">
        <v>40</v>
      </c>
      <c r="Q19" s="5">
        <f t="shared" ref="Q19:Q26" si="8">C19/J19</f>
        <v>2.5032822757111597</v>
      </c>
      <c r="R19" s="5">
        <f t="shared" ref="R19:R26" si="9">F19/M19</f>
        <v>2.8181818181818183</v>
      </c>
    </row>
    <row r="20" spans="2:18" x14ac:dyDescent="0.3">
      <c r="B20" s="8" t="s">
        <v>41</v>
      </c>
      <c r="C20" s="9">
        <v>1061</v>
      </c>
      <c r="D20" s="9">
        <v>746</v>
      </c>
      <c r="E20" s="9">
        <v>5653</v>
      </c>
      <c r="F20" s="9">
        <v>0.188</v>
      </c>
      <c r="I20" s="8" t="s">
        <v>41</v>
      </c>
      <c r="J20" s="9">
        <v>270</v>
      </c>
      <c r="K20" s="9">
        <v>746</v>
      </c>
      <c r="L20" s="9">
        <v>6444</v>
      </c>
      <c r="M20" s="9">
        <v>4.2000000000000003E-2</v>
      </c>
      <c r="P20" s="8" t="s">
        <v>41</v>
      </c>
      <c r="Q20" s="5">
        <f t="shared" si="8"/>
        <v>3.9296296296296296</v>
      </c>
      <c r="R20" s="5">
        <f t="shared" si="9"/>
        <v>4.4761904761904763</v>
      </c>
    </row>
    <row r="21" spans="2:18" ht="22.8" x14ac:dyDescent="0.3">
      <c r="B21" s="8" t="s">
        <v>42</v>
      </c>
      <c r="C21" s="9">
        <v>69</v>
      </c>
      <c r="D21" s="9">
        <v>80</v>
      </c>
      <c r="E21" s="9">
        <v>651</v>
      </c>
      <c r="F21" s="9">
        <v>0.106</v>
      </c>
      <c r="I21" s="8" t="s">
        <v>42</v>
      </c>
      <c r="J21" s="9">
        <v>2</v>
      </c>
      <c r="K21" s="9">
        <v>80</v>
      </c>
      <c r="L21" s="9">
        <v>718</v>
      </c>
      <c r="M21" s="9">
        <v>3.0000000000000001E-3</v>
      </c>
      <c r="P21" s="8" t="s">
        <v>42</v>
      </c>
      <c r="Q21" s="5">
        <f t="shared" si="8"/>
        <v>34.5</v>
      </c>
      <c r="R21" s="5">
        <f t="shared" si="9"/>
        <v>35.333333333333329</v>
      </c>
    </row>
    <row r="22" spans="2:18" ht="34.200000000000003" x14ac:dyDescent="0.3">
      <c r="B22" s="8" t="s">
        <v>43</v>
      </c>
      <c r="C22" s="9">
        <v>806</v>
      </c>
      <c r="D22" s="9">
        <v>805</v>
      </c>
      <c r="E22" s="9">
        <v>6439</v>
      </c>
      <c r="F22" s="9">
        <v>0.125</v>
      </c>
      <c r="I22" s="8" t="s">
        <v>43</v>
      </c>
      <c r="J22" s="9">
        <v>288</v>
      </c>
      <c r="K22" s="9">
        <v>805</v>
      </c>
      <c r="L22" s="9">
        <v>6957</v>
      </c>
      <c r="M22" s="9">
        <v>4.1000000000000002E-2</v>
      </c>
      <c r="P22" s="8" t="s">
        <v>43</v>
      </c>
      <c r="Q22" s="5">
        <f t="shared" si="8"/>
        <v>2.7986111111111112</v>
      </c>
      <c r="R22" s="5">
        <f t="shared" si="9"/>
        <v>3.0487804878048781</v>
      </c>
    </row>
    <row r="23" spans="2:18" ht="22.8" x14ac:dyDescent="0.3">
      <c r="B23" s="8" t="s">
        <v>44</v>
      </c>
      <c r="C23" s="9">
        <v>2192</v>
      </c>
      <c r="D23" s="9">
        <v>1202</v>
      </c>
      <c r="E23" s="9">
        <v>8626</v>
      </c>
      <c r="F23" s="9">
        <v>0.254</v>
      </c>
      <c r="I23" s="8" t="s">
        <v>44</v>
      </c>
      <c r="J23" s="9">
        <v>632</v>
      </c>
      <c r="K23" s="9">
        <v>1202</v>
      </c>
      <c r="L23" s="9">
        <v>10186</v>
      </c>
      <c r="M23" s="9">
        <v>6.2E-2</v>
      </c>
      <c r="P23" s="8" t="s">
        <v>44</v>
      </c>
      <c r="Q23" s="5">
        <f t="shared" si="8"/>
        <v>3.4683544303797467</v>
      </c>
      <c r="R23" s="5">
        <f t="shared" si="9"/>
        <v>4.096774193548387</v>
      </c>
    </row>
    <row r="24" spans="2:18" ht="22.8" x14ac:dyDescent="0.3">
      <c r="B24" s="8" t="s">
        <v>45</v>
      </c>
      <c r="C24" s="9">
        <v>2282</v>
      </c>
      <c r="D24" s="9">
        <v>1202</v>
      </c>
      <c r="E24" s="9">
        <v>8536</v>
      </c>
      <c r="F24" s="9">
        <v>0.26700000000000002</v>
      </c>
      <c r="I24" s="8" t="s">
        <v>45</v>
      </c>
      <c r="J24" s="9">
        <v>652</v>
      </c>
      <c r="K24" s="9">
        <v>1202</v>
      </c>
      <c r="L24" s="9">
        <v>10166</v>
      </c>
      <c r="M24" s="9">
        <v>6.4000000000000001E-2</v>
      </c>
      <c r="P24" s="8" t="s">
        <v>45</v>
      </c>
      <c r="Q24" s="5">
        <f t="shared" si="8"/>
        <v>3.5</v>
      </c>
      <c r="R24" s="5">
        <f t="shared" si="9"/>
        <v>4.171875</v>
      </c>
    </row>
    <row r="25" spans="2:18" x14ac:dyDescent="0.3">
      <c r="B25" s="8" t="s">
        <v>46</v>
      </c>
      <c r="C25" s="9">
        <v>111</v>
      </c>
      <c r="D25" s="9">
        <v>270</v>
      </c>
      <c r="E25" s="9">
        <v>2319</v>
      </c>
      <c r="F25" s="9">
        <v>4.8000000000000001E-2</v>
      </c>
      <c r="I25" s="8" t="s">
        <v>46</v>
      </c>
      <c r="J25" s="9">
        <v>36</v>
      </c>
      <c r="K25" s="9">
        <v>270</v>
      </c>
      <c r="L25" s="9">
        <v>2394</v>
      </c>
      <c r="M25" s="9">
        <v>1.4999999999999999E-2</v>
      </c>
      <c r="P25" s="8" t="s">
        <v>46</v>
      </c>
      <c r="Q25" s="5">
        <f t="shared" si="8"/>
        <v>3.0833333333333335</v>
      </c>
      <c r="R25" s="5">
        <f t="shared" si="9"/>
        <v>3.2</v>
      </c>
    </row>
    <row r="26" spans="2:18" x14ac:dyDescent="0.3">
      <c r="B26" s="8" t="s">
        <v>47</v>
      </c>
      <c r="C26" s="9">
        <v>12034</v>
      </c>
      <c r="D26" s="9">
        <v>4044</v>
      </c>
      <c r="E26" s="9">
        <v>24362</v>
      </c>
      <c r="F26" s="9">
        <v>0.49399999999999999</v>
      </c>
      <c r="I26" s="8" t="s">
        <v>47</v>
      </c>
      <c r="J26" s="9">
        <v>7336</v>
      </c>
      <c r="K26" s="9">
        <v>4044</v>
      </c>
      <c r="L26" s="9">
        <v>29060</v>
      </c>
      <c r="M26" s="9">
        <v>0.252</v>
      </c>
      <c r="P26" s="8" t="s">
        <v>47</v>
      </c>
      <c r="Q26" s="5">
        <f t="shared" si="8"/>
        <v>1.6404034896401309</v>
      </c>
      <c r="R26" s="5">
        <f t="shared" si="9"/>
        <v>1.9603174603174602</v>
      </c>
    </row>
    <row r="27" spans="2:18" x14ac:dyDescent="0.3">
      <c r="B27" s="6" t="s">
        <v>63</v>
      </c>
      <c r="C27" s="9">
        <f>AVERAGE(C18:C26)</f>
        <v>2380.5555555555557</v>
      </c>
      <c r="D27" s="9">
        <f t="shared" ref="D27:F27" si="10">AVERAGE(D18:D26)</f>
        <v>1111.1111111111111</v>
      </c>
      <c r="E27" s="9">
        <f t="shared" si="10"/>
        <v>7619.4444444444443</v>
      </c>
      <c r="F27" s="9">
        <f t="shared" si="10"/>
        <v>0.23411111111111113</v>
      </c>
      <c r="I27" s="6" t="s">
        <v>63</v>
      </c>
      <c r="J27" s="9">
        <f>AVERAGE(J18:J26)</f>
        <v>1127.4444444444443</v>
      </c>
      <c r="K27" s="9">
        <f t="shared" ref="K27:M27" si="11">AVERAGE(K18:K26)</f>
        <v>1111.1111111111111</v>
      </c>
      <c r="L27" s="9">
        <f t="shared" si="11"/>
        <v>8872.5555555555547</v>
      </c>
      <c r="M27" s="9">
        <f t="shared" si="11"/>
        <v>6.277777777777778E-2</v>
      </c>
      <c r="P27" s="6" t="s">
        <v>63</v>
      </c>
      <c r="Q27">
        <f>AVERAGE(Q18:Q26)</f>
        <v>9.9621009319391298</v>
      </c>
      <c r="R27">
        <f>AVERAGE(R18:R26)</f>
        <v>11.604309566967741</v>
      </c>
    </row>
    <row r="28" spans="2:18" x14ac:dyDescent="0.3">
      <c r="B28" s="6" t="s">
        <v>64</v>
      </c>
      <c r="C28" s="9">
        <f>MEDIAN(C18:C26)</f>
        <v>1061</v>
      </c>
      <c r="D28" s="9">
        <f t="shared" ref="D28:F28" si="12">MEDIAN(D18:D26)</f>
        <v>805</v>
      </c>
      <c r="E28" s="9">
        <f t="shared" si="12"/>
        <v>6439</v>
      </c>
      <c r="F28" s="9">
        <f t="shared" si="12"/>
        <v>0.217</v>
      </c>
      <c r="I28" s="6" t="s">
        <v>64</v>
      </c>
      <c r="J28" s="9">
        <f>MEDIAN(J18:J26)</f>
        <v>288</v>
      </c>
      <c r="K28" s="9">
        <f t="shared" ref="K28:M28" si="13">MEDIAN(K18:K26)</f>
        <v>805</v>
      </c>
      <c r="L28" s="9">
        <f t="shared" si="13"/>
        <v>6957</v>
      </c>
      <c r="M28" s="9">
        <f t="shared" si="13"/>
        <v>4.2000000000000003E-2</v>
      </c>
      <c r="P28" s="6" t="s">
        <v>64</v>
      </c>
      <c r="Q28">
        <f>MEDIAN(Q18:Q26)</f>
        <v>3.4683544303797467</v>
      </c>
      <c r="R28">
        <f>MEDIAN(R18:R26)</f>
        <v>4.096774193548387</v>
      </c>
    </row>
    <row r="29" spans="2:18" ht="22.8" x14ac:dyDescent="0.3">
      <c r="B29" s="6"/>
      <c r="C29" s="9"/>
      <c r="D29" s="9"/>
      <c r="E29" s="9"/>
      <c r="F29" s="9"/>
      <c r="I29" s="6"/>
      <c r="J29" s="9"/>
      <c r="K29" s="9"/>
      <c r="L29" s="9"/>
      <c r="M29" s="9"/>
      <c r="P29" s="23" t="s">
        <v>67</v>
      </c>
      <c r="Q29" s="5">
        <f>C27/J27</f>
        <v>2.1114615157189318</v>
      </c>
      <c r="R29" s="5">
        <f>F27/M27</f>
        <v>3.729203539823009</v>
      </c>
    </row>
    <row r="30" spans="2:18" ht="22.8" x14ac:dyDescent="0.3">
      <c r="B30" s="6"/>
      <c r="C30" s="9"/>
      <c r="D30" s="9"/>
      <c r="E30" s="9"/>
      <c r="F30" s="9"/>
      <c r="I30" s="6"/>
      <c r="J30" s="9"/>
      <c r="K30" s="9"/>
      <c r="L30" s="9"/>
      <c r="M30" s="9"/>
      <c r="P30" s="23" t="s">
        <v>68</v>
      </c>
      <c r="Q30" s="5">
        <f>C28/J28</f>
        <v>3.6840277777777777</v>
      </c>
      <c r="R30" s="5">
        <f>F28/M28</f>
        <v>5.1666666666666661</v>
      </c>
    </row>
    <row r="31" spans="2:18" x14ac:dyDescent="0.3">
      <c r="B31" s="17"/>
      <c r="I31" s="17"/>
      <c r="P31" s="17"/>
    </row>
    <row r="32" spans="2:18" ht="34.200000000000003" x14ac:dyDescent="0.3">
      <c r="B32" s="6" t="s">
        <v>7</v>
      </c>
      <c r="C32" s="7" t="s">
        <v>25</v>
      </c>
      <c r="D32" s="7" t="s">
        <v>26</v>
      </c>
      <c r="E32" s="7" t="s">
        <v>27</v>
      </c>
      <c r="F32" s="7" t="s">
        <v>28</v>
      </c>
      <c r="I32" s="6" t="s">
        <v>7</v>
      </c>
      <c r="J32" s="7" t="s">
        <v>25</v>
      </c>
      <c r="K32" s="7" t="s">
        <v>26</v>
      </c>
      <c r="L32" s="7" t="s">
        <v>27</v>
      </c>
      <c r="M32" s="7" t="s">
        <v>28</v>
      </c>
      <c r="P32" s="6" t="s">
        <v>7</v>
      </c>
      <c r="Q32" t="e">
        <v>#VALUE!</v>
      </c>
      <c r="R32" t="e">
        <v>#VALUE!</v>
      </c>
    </row>
    <row r="33" spans="2:18" ht="34.200000000000003" x14ac:dyDescent="0.3">
      <c r="B33" s="8" t="s">
        <v>48</v>
      </c>
      <c r="C33" s="9">
        <v>943</v>
      </c>
      <c r="D33" s="9">
        <v>535</v>
      </c>
      <c r="E33" s="9">
        <v>3872</v>
      </c>
      <c r="F33" s="9">
        <v>0.24399999999999999</v>
      </c>
      <c r="I33" s="8" t="s">
        <v>48</v>
      </c>
      <c r="J33" s="9">
        <v>123</v>
      </c>
      <c r="K33" s="9">
        <v>535</v>
      </c>
      <c r="L33" s="9">
        <v>4692</v>
      </c>
      <c r="M33" s="9">
        <v>2.5999999999999999E-2</v>
      </c>
      <c r="P33" s="8" t="s">
        <v>48</v>
      </c>
      <c r="Q33" s="5">
        <f>C33/J33</f>
        <v>7.666666666666667</v>
      </c>
      <c r="R33" s="5">
        <f>F33/M33</f>
        <v>9.384615384615385</v>
      </c>
    </row>
    <row r="34" spans="2:18" ht="45.6" x14ac:dyDescent="0.3">
      <c r="B34" s="8" t="s">
        <v>49</v>
      </c>
      <c r="C34" s="9">
        <v>22840</v>
      </c>
      <c r="D34" s="9">
        <v>6476</v>
      </c>
      <c r="E34" s="9">
        <v>35444</v>
      </c>
      <c r="F34" s="9">
        <v>0.64400000000000002</v>
      </c>
      <c r="I34" s="8" t="s">
        <v>49</v>
      </c>
      <c r="J34" s="9">
        <v>18861</v>
      </c>
      <c r="K34" s="9">
        <v>6476</v>
      </c>
      <c r="L34" s="9">
        <v>39423</v>
      </c>
      <c r="M34" s="9">
        <v>0.47799999999999998</v>
      </c>
      <c r="P34" s="8" t="s">
        <v>49</v>
      </c>
      <c r="Q34" s="5">
        <f t="shared" ref="Q34:Q40" si="14">C34/J34</f>
        <v>1.2109644239435873</v>
      </c>
      <c r="R34" s="5">
        <f t="shared" ref="R34:R40" si="15">F34/M34</f>
        <v>1.3472803347280335</v>
      </c>
    </row>
    <row r="35" spans="2:18" ht="34.200000000000003" x14ac:dyDescent="0.3">
      <c r="B35" s="8" t="s">
        <v>50</v>
      </c>
      <c r="C35" s="9">
        <v>2471</v>
      </c>
      <c r="D35" s="9">
        <v>1159</v>
      </c>
      <c r="E35" s="9">
        <v>7960</v>
      </c>
      <c r="F35" s="9">
        <v>0.31</v>
      </c>
      <c r="I35" s="8" t="s">
        <v>50</v>
      </c>
      <c r="J35" s="9">
        <v>616</v>
      </c>
      <c r="K35" s="9">
        <v>1159</v>
      </c>
      <c r="L35" s="9">
        <v>9815</v>
      </c>
      <c r="M35" s="9">
        <v>6.3E-2</v>
      </c>
      <c r="P35" s="8" t="s">
        <v>50</v>
      </c>
      <c r="Q35" s="5">
        <f t="shared" si="14"/>
        <v>4.0113636363636367</v>
      </c>
      <c r="R35" s="5">
        <f t="shared" si="15"/>
        <v>4.9206349206349209</v>
      </c>
    </row>
    <row r="36" spans="2:18" ht="22.8" x14ac:dyDescent="0.3">
      <c r="B36" s="8" t="s">
        <v>51</v>
      </c>
      <c r="C36" s="9">
        <v>613</v>
      </c>
      <c r="D36" s="9">
        <v>239</v>
      </c>
      <c r="E36" s="9">
        <v>1538</v>
      </c>
      <c r="F36" s="9">
        <v>0.39900000000000002</v>
      </c>
      <c r="I36" s="8" t="s">
        <v>51</v>
      </c>
      <c r="J36" s="9">
        <v>37</v>
      </c>
      <c r="K36" s="9">
        <v>239</v>
      </c>
      <c r="L36" s="9">
        <v>2114</v>
      </c>
      <c r="M36" s="9">
        <v>1.7999999999999999E-2</v>
      </c>
      <c r="P36" s="8" t="s">
        <v>51</v>
      </c>
      <c r="Q36" s="5">
        <f t="shared" si="14"/>
        <v>16.567567567567568</v>
      </c>
      <c r="R36" s="5">
        <f t="shared" si="15"/>
        <v>22.166666666666668</v>
      </c>
    </row>
    <row r="37" spans="2:18" x14ac:dyDescent="0.3">
      <c r="B37" s="8" t="s">
        <v>52</v>
      </c>
      <c r="C37" s="9">
        <v>61</v>
      </c>
      <c r="D37" s="9">
        <v>42</v>
      </c>
      <c r="E37" s="9">
        <v>317</v>
      </c>
      <c r="F37" s="9">
        <v>0.192</v>
      </c>
      <c r="I37" s="8" t="s">
        <v>52</v>
      </c>
      <c r="J37" s="9">
        <v>1</v>
      </c>
      <c r="K37" s="9">
        <v>42</v>
      </c>
      <c r="L37" s="9">
        <v>377</v>
      </c>
      <c r="M37" s="9">
        <v>3.0000000000000001E-3</v>
      </c>
      <c r="P37" s="8" t="s">
        <v>52</v>
      </c>
      <c r="Q37" s="5">
        <f t="shared" si="14"/>
        <v>61</v>
      </c>
      <c r="R37" s="5">
        <f t="shared" si="15"/>
        <v>64</v>
      </c>
    </row>
    <row r="38" spans="2:18" x14ac:dyDescent="0.3">
      <c r="B38" s="8" t="s">
        <v>53</v>
      </c>
      <c r="C38" s="9">
        <v>2594</v>
      </c>
      <c r="D38" s="9">
        <v>1108</v>
      </c>
      <c r="E38" s="9">
        <v>7378</v>
      </c>
      <c r="F38" s="9">
        <v>0.35199999999999998</v>
      </c>
      <c r="I38" s="8" t="s">
        <v>53</v>
      </c>
      <c r="J38" s="9">
        <v>541</v>
      </c>
      <c r="K38" s="9">
        <v>1108</v>
      </c>
      <c r="L38" s="9">
        <v>9431</v>
      </c>
      <c r="M38" s="9">
        <v>5.7000000000000002E-2</v>
      </c>
      <c r="P38" s="8" t="s">
        <v>53</v>
      </c>
      <c r="Q38" s="5">
        <f t="shared" si="14"/>
        <v>4.7948243992606283</v>
      </c>
      <c r="R38" s="5">
        <f t="shared" si="15"/>
        <v>6.1754385964912277</v>
      </c>
    </row>
    <row r="39" spans="2:18" x14ac:dyDescent="0.3">
      <c r="B39" s="8" t="s">
        <v>54</v>
      </c>
      <c r="C39" s="9">
        <v>464</v>
      </c>
      <c r="D39" s="9">
        <v>382</v>
      </c>
      <c r="E39" s="9">
        <v>2974</v>
      </c>
      <c r="F39" s="9">
        <v>0.156</v>
      </c>
      <c r="I39" s="8" t="s">
        <v>54</v>
      </c>
      <c r="J39" s="9">
        <v>61</v>
      </c>
      <c r="K39" s="9">
        <v>382</v>
      </c>
      <c r="L39" s="9">
        <v>3377</v>
      </c>
      <c r="M39" s="9">
        <v>1.7999999999999999E-2</v>
      </c>
      <c r="P39" s="8" t="s">
        <v>54</v>
      </c>
      <c r="Q39" s="5">
        <f t="shared" si="14"/>
        <v>7.6065573770491799</v>
      </c>
      <c r="R39" s="5">
        <f t="shared" si="15"/>
        <v>8.6666666666666679</v>
      </c>
    </row>
    <row r="40" spans="2:18" x14ac:dyDescent="0.3">
      <c r="B40" s="8" t="s">
        <v>55</v>
      </c>
      <c r="C40" s="9">
        <v>14</v>
      </c>
      <c r="D40" s="9">
        <v>59</v>
      </c>
      <c r="E40" s="9">
        <v>517</v>
      </c>
      <c r="F40" s="9">
        <v>2.7E-2</v>
      </c>
      <c r="I40" s="8" t="s">
        <v>55</v>
      </c>
      <c r="J40" s="9">
        <v>2</v>
      </c>
      <c r="K40" s="9">
        <v>59</v>
      </c>
      <c r="L40" s="9">
        <v>529</v>
      </c>
      <c r="M40" s="9">
        <v>4.0000000000000001E-3</v>
      </c>
      <c r="P40" s="8" t="s">
        <v>55</v>
      </c>
      <c r="Q40" s="5">
        <f t="shared" si="14"/>
        <v>7</v>
      </c>
      <c r="R40" s="5">
        <f t="shared" si="15"/>
        <v>6.75</v>
      </c>
    </row>
    <row r="41" spans="2:18" x14ac:dyDescent="0.3">
      <c r="B41" s="6" t="s">
        <v>63</v>
      </c>
      <c r="C41" s="9">
        <f>AVERAGE(C33:C40)</f>
        <v>3750</v>
      </c>
      <c r="D41" s="9">
        <f t="shared" ref="D41:E41" si="16">AVERAGE(D33:D40)</f>
        <v>1250</v>
      </c>
      <c r="E41" s="9">
        <f t="shared" si="16"/>
        <v>7500</v>
      </c>
      <c r="F41" s="9">
        <f>AVERAGE(F33:F40)</f>
        <v>0.29050000000000004</v>
      </c>
      <c r="I41" s="6" t="s">
        <v>63</v>
      </c>
      <c r="J41" s="9">
        <f>AVERAGE(J33:J40)</f>
        <v>2530.25</v>
      </c>
      <c r="K41" s="9">
        <f t="shared" ref="K41" si="17">AVERAGE(K33:K40)</f>
        <v>1250</v>
      </c>
      <c r="L41" s="9">
        <f t="shared" ref="L41" si="18">AVERAGE(L33:L40)</f>
        <v>8719.75</v>
      </c>
      <c r="M41" s="9">
        <f>AVERAGE(M33:M40)</f>
        <v>8.3375000000000005E-2</v>
      </c>
      <c r="P41" s="6" t="s">
        <v>63</v>
      </c>
      <c r="Q41" s="10">
        <f>AVERAGE(Q33:Q40)</f>
        <v>13.732243008856409</v>
      </c>
      <c r="R41" s="9">
        <f>AVERAGE(R33:R40)</f>
        <v>15.426412821225364</v>
      </c>
    </row>
    <row r="42" spans="2:18" x14ac:dyDescent="0.3">
      <c r="B42" s="6" t="s">
        <v>64</v>
      </c>
      <c r="C42" s="9">
        <f>MEDIAN(C33:C40)</f>
        <v>778</v>
      </c>
      <c r="D42" s="9">
        <f t="shared" ref="D42:E42" si="19">MEDIAN(D33:D40)</f>
        <v>458.5</v>
      </c>
      <c r="E42" s="9">
        <f t="shared" si="19"/>
        <v>3423</v>
      </c>
      <c r="F42" s="9">
        <f>MEDIAN(F33:F40)</f>
        <v>0.27700000000000002</v>
      </c>
      <c r="I42" s="6" t="s">
        <v>64</v>
      </c>
      <c r="J42" s="9">
        <f>MEDIAN(J33:J40)</f>
        <v>92</v>
      </c>
      <c r="K42" s="9">
        <f t="shared" ref="K42:M42" si="20">MEDIAN(K33:K40)</f>
        <v>458.5</v>
      </c>
      <c r="L42" s="9">
        <f t="shared" si="20"/>
        <v>4034.5</v>
      </c>
      <c r="M42" s="9">
        <f t="shared" si="20"/>
        <v>2.1999999999999999E-2</v>
      </c>
      <c r="P42" s="6" t="s">
        <v>64</v>
      </c>
      <c r="Q42" s="9">
        <f>MEDIAN(Q33:Q40)</f>
        <v>7.3032786885245899</v>
      </c>
      <c r="R42" s="9">
        <f>MEDIAN(R33:R40)</f>
        <v>7.7083333333333339</v>
      </c>
    </row>
    <row r="43" spans="2:18" ht="22.8" x14ac:dyDescent="0.3">
      <c r="B43" s="8"/>
      <c r="C43" s="9"/>
      <c r="D43" s="9"/>
      <c r="E43" s="9"/>
      <c r="F43" s="9"/>
      <c r="I43" s="8"/>
      <c r="J43" s="9"/>
      <c r="K43" s="9"/>
      <c r="L43" s="9"/>
      <c r="M43" s="9"/>
      <c r="P43" s="23" t="s">
        <v>67</v>
      </c>
      <c r="Q43" s="5">
        <f>C41/J41</f>
        <v>1.4820669894279221</v>
      </c>
      <c r="R43" s="5">
        <f>F41/M41</f>
        <v>3.484257871064468</v>
      </c>
    </row>
    <row r="44" spans="2:18" ht="22.8" x14ac:dyDescent="0.3">
      <c r="B44" s="8"/>
      <c r="C44" s="9"/>
      <c r="D44" s="9"/>
      <c r="E44" s="9"/>
      <c r="F44" s="9"/>
      <c r="I44" s="8"/>
      <c r="J44" s="9"/>
      <c r="K44" s="9"/>
      <c r="L44" s="9"/>
      <c r="M44" s="9"/>
      <c r="P44" s="23" t="s">
        <v>68</v>
      </c>
      <c r="Q44" s="5">
        <f>C42/J42</f>
        <v>8.4565217391304355</v>
      </c>
      <c r="R44" s="5">
        <f>F42/M42</f>
        <v>12.590909090909093</v>
      </c>
    </row>
    <row r="45" spans="2:18" x14ac:dyDescent="0.3">
      <c r="B45" s="8"/>
      <c r="C45" s="9"/>
      <c r="D45" s="9"/>
      <c r="E45" s="9"/>
      <c r="F45" s="9"/>
      <c r="I45" s="8"/>
      <c r="J45" s="9"/>
      <c r="K45" s="9"/>
      <c r="L45" s="9"/>
      <c r="M45" s="9"/>
      <c r="P45" s="8"/>
    </row>
    <row r="46" spans="2:18" x14ac:dyDescent="0.3">
      <c r="B46" s="17"/>
      <c r="I46" s="17"/>
      <c r="P46" s="17"/>
    </row>
    <row r="47" spans="2:18" ht="34.200000000000003" x14ac:dyDescent="0.3">
      <c r="B47" s="6" t="s">
        <v>5</v>
      </c>
      <c r="C47" s="7" t="s">
        <v>25</v>
      </c>
      <c r="D47" s="7" t="s">
        <v>26</v>
      </c>
      <c r="E47" s="7" t="s">
        <v>27</v>
      </c>
      <c r="F47" s="7" t="s">
        <v>28</v>
      </c>
      <c r="I47" s="6" t="s">
        <v>5</v>
      </c>
      <c r="J47" s="7" t="s">
        <v>25</v>
      </c>
      <c r="K47" s="7" t="s">
        <v>26</v>
      </c>
      <c r="L47" s="7" t="s">
        <v>27</v>
      </c>
      <c r="M47" s="7" t="s">
        <v>28</v>
      </c>
      <c r="P47" s="6" t="s">
        <v>5</v>
      </c>
      <c r="Q47" t="e">
        <v>#VALUE!</v>
      </c>
      <c r="R47" t="e">
        <v>#VALUE!</v>
      </c>
    </row>
    <row r="48" spans="2:18" x14ac:dyDescent="0.3">
      <c r="B48" s="8" t="s">
        <v>39</v>
      </c>
      <c r="C48" s="9">
        <v>491</v>
      </c>
      <c r="D48" s="9">
        <v>199</v>
      </c>
      <c r="E48" s="9">
        <v>1300</v>
      </c>
      <c r="F48" s="9">
        <v>0.378</v>
      </c>
      <c r="I48" s="8" t="s">
        <v>39</v>
      </c>
      <c r="J48" s="9">
        <v>18</v>
      </c>
      <c r="K48" s="9">
        <v>199</v>
      </c>
      <c r="L48" s="9">
        <v>1773</v>
      </c>
      <c r="M48" s="9">
        <v>0.01</v>
      </c>
      <c r="P48" s="8" t="s">
        <v>39</v>
      </c>
      <c r="Q48" s="5">
        <f>C48/J48</f>
        <v>27.277777777777779</v>
      </c>
      <c r="R48" s="5">
        <f>F48/M48</f>
        <v>37.799999999999997</v>
      </c>
    </row>
    <row r="49" spans="2:18" ht="22.8" x14ac:dyDescent="0.3">
      <c r="B49" s="8" t="s">
        <v>40</v>
      </c>
      <c r="C49" s="9">
        <v>2390</v>
      </c>
      <c r="D49" s="9">
        <v>1467</v>
      </c>
      <c r="E49" s="9">
        <v>10813</v>
      </c>
      <c r="F49" s="9">
        <v>0.221</v>
      </c>
      <c r="I49" s="8" t="s">
        <v>40</v>
      </c>
      <c r="J49" s="9">
        <v>980</v>
      </c>
      <c r="K49" s="9">
        <v>1467</v>
      </c>
      <c r="L49" s="9">
        <v>12223</v>
      </c>
      <c r="M49" s="9">
        <v>0.08</v>
      </c>
      <c r="P49" s="8" t="s">
        <v>40</v>
      </c>
      <c r="Q49" s="5">
        <f t="shared" ref="Q49:Q56" si="21">C49/J49</f>
        <v>2.4387755102040818</v>
      </c>
      <c r="R49" s="5">
        <f t="shared" ref="R49:R56" si="22">F49/M49</f>
        <v>2.7625000000000002</v>
      </c>
    </row>
    <row r="50" spans="2:18" x14ac:dyDescent="0.3">
      <c r="B50" s="8" t="s">
        <v>41</v>
      </c>
      <c r="C50" s="9">
        <v>1349</v>
      </c>
      <c r="D50" s="9">
        <v>816</v>
      </c>
      <c r="E50" s="9">
        <v>5995</v>
      </c>
      <c r="F50" s="9">
        <v>0.22500000000000001</v>
      </c>
      <c r="I50" s="8" t="s">
        <v>41</v>
      </c>
      <c r="J50" s="9">
        <v>295</v>
      </c>
      <c r="K50" s="9">
        <v>816</v>
      </c>
      <c r="L50" s="9">
        <v>7049</v>
      </c>
      <c r="M50" s="9">
        <v>4.2000000000000003E-2</v>
      </c>
      <c r="P50" s="8" t="s">
        <v>41</v>
      </c>
      <c r="Q50" s="5">
        <f t="shared" si="21"/>
        <v>4.5728813559322035</v>
      </c>
      <c r="R50" s="5">
        <f t="shared" si="22"/>
        <v>5.3571428571428568</v>
      </c>
    </row>
    <row r="51" spans="2:18" x14ac:dyDescent="0.3">
      <c r="B51" s="8" t="s">
        <v>56</v>
      </c>
      <c r="C51" s="9">
        <v>63</v>
      </c>
      <c r="D51" s="9">
        <v>78</v>
      </c>
      <c r="E51" s="9">
        <v>639</v>
      </c>
      <c r="F51" s="9">
        <v>9.9000000000000005E-2</v>
      </c>
      <c r="I51" s="8" t="s">
        <v>56</v>
      </c>
      <c r="J51" s="9">
        <v>3</v>
      </c>
      <c r="K51" s="9">
        <v>78</v>
      </c>
      <c r="L51" s="9">
        <v>699</v>
      </c>
      <c r="M51" s="9">
        <v>4.0000000000000001E-3</v>
      </c>
      <c r="P51" s="8" t="s">
        <v>56</v>
      </c>
      <c r="Q51" s="5">
        <f t="shared" si="21"/>
        <v>21</v>
      </c>
      <c r="R51" s="5">
        <f t="shared" si="22"/>
        <v>24.75</v>
      </c>
    </row>
    <row r="52" spans="2:18" x14ac:dyDescent="0.3">
      <c r="B52" s="8" t="s">
        <v>57</v>
      </c>
      <c r="C52" s="9">
        <v>2893</v>
      </c>
      <c r="D52" s="9">
        <v>1352</v>
      </c>
      <c r="E52" s="9">
        <v>9275</v>
      </c>
      <c r="F52" s="9">
        <v>0.312</v>
      </c>
      <c r="I52" s="8" t="s">
        <v>57</v>
      </c>
      <c r="J52" s="9">
        <v>816</v>
      </c>
      <c r="K52" s="9">
        <v>1352</v>
      </c>
      <c r="L52" s="9">
        <v>11352</v>
      </c>
      <c r="M52" s="9">
        <v>7.1999999999999995E-2</v>
      </c>
      <c r="P52" s="8" t="s">
        <v>57</v>
      </c>
      <c r="Q52" s="5">
        <f t="shared" si="21"/>
        <v>3.545343137254902</v>
      </c>
      <c r="R52" s="5">
        <f t="shared" si="22"/>
        <v>4.3333333333333339</v>
      </c>
    </row>
    <row r="53" spans="2:18" ht="22.8" x14ac:dyDescent="0.3">
      <c r="B53" s="8" t="s">
        <v>45</v>
      </c>
      <c r="C53" s="9">
        <v>1954</v>
      </c>
      <c r="D53" s="9">
        <v>993</v>
      </c>
      <c r="E53" s="9">
        <v>6983</v>
      </c>
      <c r="F53" s="9">
        <v>0.28000000000000003</v>
      </c>
      <c r="I53" s="8" t="s">
        <v>45</v>
      </c>
      <c r="J53" s="9">
        <v>417</v>
      </c>
      <c r="K53" s="9">
        <v>993</v>
      </c>
      <c r="L53" s="9">
        <v>8520</v>
      </c>
      <c r="M53" s="9">
        <v>4.9000000000000002E-2</v>
      </c>
      <c r="P53" s="8" t="s">
        <v>45</v>
      </c>
      <c r="Q53" s="5">
        <f t="shared" si="21"/>
        <v>4.6858513189448443</v>
      </c>
      <c r="R53" s="5">
        <f t="shared" si="22"/>
        <v>5.7142857142857144</v>
      </c>
    </row>
    <row r="54" spans="2:18" x14ac:dyDescent="0.3">
      <c r="B54" s="8" t="s">
        <v>46</v>
      </c>
      <c r="C54" s="9">
        <v>481</v>
      </c>
      <c r="D54" s="9">
        <v>615</v>
      </c>
      <c r="E54" s="9">
        <v>5054</v>
      </c>
      <c r="F54" s="9">
        <v>9.5000000000000001E-2</v>
      </c>
      <c r="I54" s="8" t="s">
        <v>46</v>
      </c>
      <c r="J54" s="9">
        <v>165</v>
      </c>
      <c r="K54" s="9">
        <v>615</v>
      </c>
      <c r="L54" s="9">
        <v>5370</v>
      </c>
      <c r="M54" s="9">
        <v>3.1E-2</v>
      </c>
      <c r="P54" s="8" t="s">
        <v>46</v>
      </c>
      <c r="Q54" s="5">
        <f t="shared" si="21"/>
        <v>2.915151515151515</v>
      </c>
      <c r="R54" s="5">
        <f t="shared" si="22"/>
        <v>3.064516129032258</v>
      </c>
    </row>
    <row r="55" spans="2:18" x14ac:dyDescent="0.3">
      <c r="B55" s="8" t="s">
        <v>47</v>
      </c>
      <c r="C55" s="9">
        <v>13786</v>
      </c>
      <c r="D55" s="9">
        <v>4467</v>
      </c>
      <c r="E55" s="9">
        <v>26417</v>
      </c>
      <c r="F55" s="9">
        <v>0.52200000000000002</v>
      </c>
      <c r="I55" s="8" t="s">
        <v>47</v>
      </c>
      <c r="J55" s="9">
        <v>9012</v>
      </c>
      <c r="K55" s="9">
        <v>4467</v>
      </c>
      <c r="L55" s="9">
        <v>31191</v>
      </c>
      <c r="M55" s="9">
        <v>0.28899999999999998</v>
      </c>
      <c r="P55" s="8" t="s">
        <v>47</v>
      </c>
      <c r="Q55" s="5">
        <f t="shared" si="21"/>
        <v>1.5297381269418553</v>
      </c>
      <c r="R55" s="5">
        <f t="shared" si="22"/>
        <v>1.8062283737024223</v>
      </c>
    </row>
    <row r="56" spans="2:18" ht="22.8" x14ac:dyDescent="0.3">
      <c r="B56" s="8" t="s">
        <v>58</v>
      </c>
      <c r="C56" s="9">
        <v>7</v>
      </c>
      <c r="D56" s="9">
        <v>13</v>
      </c>
      <c r="E56" s="9">
        <v>110</v>
      </c>
      <c r="F56" s="9">
        <v>6.4000000000000001E-2</v>
      </c>
      <c r="I56" s="8" t="s">
        <v>58</v>
      </c>
      <c r="J56" s="9">
        <v>0</v>
      </c>
      <c r="K56" s="9">
        <v>13</v>
      </c>
      <c r="L56" s="9">
        <v>117</v>
      </c>
      <c r="M56" s="9">
        <v>0</v>
      </c>
      <c r="P56" s="8" t="s">
        <v>58</v>
      </c>
      <c r="Q56" s="5">
        <v>0</v>
      </c>
      <c r="R56" s="5">
        <v>0</v>
      </c>
    </row>
    <row r="57" spans="2:18" x14ac:dyDescent="0.3">
      <c r="B57" s="6" t="s">
        <v>63</v>
      </c>
      <c r="C57" s="9">
        <f>AVERAGE(C48:C56)</f>
        <v>2601.5555555555557</v>
      </c>
      <c r="D57" s="9">
        <f t="shared" ref="D57:E57" si="23">AVERAGE(D48:D56)</f>
        <v>1111.1111111111111</v>
      </c>
      <c r="E57" s="9">
        <f t="shared" si="23"/>
        <v>7398.4444444444443</v>
      </c>
      <c r="F57" s="9">
        <f>AVERAGE(F48:F56)</f>
        <v>0.24399999999999997</v>
      </c>
      <c r="I57" s="6" t="s">
        <v>63</v>
      </c>
      <c r="J57" s="9">
        <f>AVERAGE(J48:J56)</f>
        <v>1300.6666666666667</v>
      </c>
      <c r="K57" s="9">
        <f t="shared" ref="K57" si="24">AVERAGE(K48:K56)</f>
        <v>1111.1111111111111</v>
      </c>
      <c r="L57" s="9">
        <f t="shared" ref="L57" si="25">AVERAGE(L48:L56)</f>
        <v>8699.3333333333339</v>
      </c>
      <c r="M57" s="9">
        <f>AVERAGE(M48:M56)</f>
        <v>6.4111111111111105E-2</v>
      </c>
      <c r="P57" s="6" t="s">
        <v>63</v>
      </c>
      <c r="Q57" s="9">
        <f>AVERAGE(Q48:Q56)</f>
        <v>7.5517243046896869</v>
      </c>
      <c r="R57" s="9">
        <f>AVERAGE(R48:R56)</f>
        <v>9.5097784897218425</v>
      </c>
    </row>
    <row r="58" spans="2:18" x14ac:dyDescent="0.3">
      <c r="B58" s="6" t="s">
        <v>64</v>
      </c>
      <c r="C58" s="9">
        <f>MEDIAN(C48:C56)</f>
        <v>1349</v>
      </c>
      <c r="D58" s="9">
        <f t="shared" ref="D58:E58" si="26">MEDIAN(D48:D56)</f>
        <v>816</v>
      </c>
      <c r="E58" s="9">
        <f t="shared" si="26"/>
        <v>5995</v>
      </c>
      <c r="F58" s="9">
        <f>MEDIAN(F48:F56)</f>
        <v>0.22500000000000001</v>
      </c>
      <c r="I58" s="6" t="s">
        <v>64</v>
      </c>
      <c r="J58" s="9">
        <f>MEDIAN(J48:J56)</f>
        <v>295</v>
      </c>
      <c r="K58" s="9">
        <f t="shared" ref="K58:L58" si="27">MEDIAN(K48:K56)</f>
        <v>816</v>
      </c>
      <c r="L58" s="9">
        <f t="shared" si="27"/>
        <v>7049</v>
      </c>
      <c r="M58" s="9">
        <f>MEDIAN(M48:M56)</f>
        <v>4.2000000000000003E-2</v>
      </c>
      <c r="P58" s="6" t="s">
        <v>64</v>
      </c>
      <c r="Q58" s="9">
        <f>MEDIAN(Q48:Q56)</f>
        <v>3.545343137254902</v>
      </c>
      <c r="R58" s="9">
        <f>MEDIAN(R48:R56)</f>
        <v>4.3333333333333339</v>
      </c>
    </row>
    <row r="59" spans="2:18" ht="22.8" x14ac:dyDescent="0.3">
      <c r="B59" s="17"/>
      <c r="I59" s="17"/>
      <c r="P59" s="23" t="s">
        <v>67</v>
      </c>
      <c r="Q59" s="5">
        <f>C57/J57</f>
        <v>2.0001708525542456</v>
      </c>
      <c r="R59" s="5">
        <f>F57/M57</f>
        <v>3.8058925476603118</v>
      </c>
    </row>
    <row r="60" spans="2:18" ht="22.8" x14ac:dyDescent="0.3">
      <c r="B60" s="17"/>
      <c r="I60" s="17"/>
      <c r="P60" s="23" t="s">
        <v>68</v>
      </c>
      <c r="Q60" s="5">
        <f>C58/J58</f>
        <v>4.5728813559322035</v>
      </c>
      <c r="R60" s="5">
        <f>F58/M58</f>
        <v>5.3571428571428568</v>
      </c>
    </row>
    <row r="61" spans="2:18" x14ac:dyDescent="0.3">
      <c r="B61" s="17"/>
      <c r="I61" s="17"/>
      <c r="P61" s="17"/>
    </row>
    <row r="62" spans="2:18" ht="34.200000000000003" x14ac:dyDescent="0.3">
      <c r="B62" s="6" t="s">
        <v>9</v>
      </c>
      <c r="C62" s="7" t="s">
        <v>25</v>
      </c>
      <c r="D62" s="7" t="s">
        <v>26</v>
      </c>
      <c r="E62" s="7" t="s">
        <v>27</v>
      </c>
      <c r="F62" s="7" t="s">
        <v>28</v>
      </c>
      <c r="I62" s="6" t="s">
        <v>9</v>
      </c>
      <c r="J62" s="7" t="s">
        <v>25</v>
      </c>
      <c r="K62" s="7" t="s">
        <v>26</v>
      </c>
      <c r="L62" s="7" t="s">
        <v>27</v>
      </c>
      <c r="M62" s="7" t="s">
        <v>28</v>
      </c>
      <c r="P62" s="6" t="s">
        <v>9</v>
      </c>
      <c r="Q62" t="e">
        <v>#VALUE!</v>
      </c>
      <c r="R62" t="e">
        <v>#VALUE!</v>
      </c>
    </row>
    <row r="63" spans="2:18" ht="22.8" x14ac:dyDescent="0.3">
      <c r="B63" s="8" t="s">
        <v>40</v>
      </c>
      <c r="C63" s="9">
        <v>3010</v>
      </c>
      <c r="D63" s="9">
        <v>1693</v>
      </c>
      <c r="E63" s="9">
        <v>12227</v>
      </c>
      <c r="F63" s="9">
        <v>0.246</v>
      </c>
      <c r="I63" s="8" t="s">
        <v>40</v>
      </c>
      <c r="J63" s="9">
        <v>1290</v>
      </c>
      <c r="K63" s="9">
        <v>1693</v>
      </c>
      <c r="L63" s="9">
        <v>13947</v>
      </c>
      <c r="M63" s="9">
        <v>9.1999999999999998E-2</v>
      </c>
      <c r="P63" s="8" t="s">
        <v>40</v>
      </c>
      <c r="Q63" s="5">
        <f>C63/J63</f>
        <v>2.3333333333333335</v>
      </c>
      <c r="R63" s="5">
        <f>F63/M63</f>
        <v>2.6739130434782608</v>
      </c>
    </row>
    <row r="64" spans="2:18" x14ac:dyDescent="0.3">
      <c r="B64" s="8" t="s">
        <v>41</v>
      </c>
      <c r="C64" s="9">
        <v>934</v>
      </c>
      <c r="D64" s="9">
        <v>605</v>
      </c>
      <c r="E64" s="9">
        <v>4511</v>
      </c>
      <c r="F64" s="9">
        <v>0.20699999999999999</v>
      </c>
      <c r="I64" s="8" t="s">
        <v>41</v>
      </c>
      <c r="J64" s="9">
        <v>173</v>
      </c>
      <c r="K64" s="9">
        <v>605</v>
      </c>
      <c r="L64" s="9">
        <v>5272</v>
      </c>
      <c r="M64" s="9">
        <v>3.3000000000000002E-2</v>
      </c>
      <c r="P64" s="8" t="s">
        <v>41</v>
      </c>
      <c r="Q64" s="5">
        <f t="shared" ref="Q64:Q69" si="28">C64/J64</f>
        <v>5.398843930635838</v>
      </c>
      <c r="R64" s="5">
        <f t="shared" ref="R64:R69" si="29">F64/M64</f>
        <v>6.2727272727272725</v>
      </c>
    </row>
    <row r="65" spans="2:21" x14ac:dyDescent="0.3">
      <c r="B65" s="8" t="s">
        <v>56</v>
      </c>
      <c r="C65" s="9">
        <v>245</v>
      </c>
      <c r="D65" s="9">
        <v>227</v>
      </c>
      <c r="E65" s="9">
        <v>1798</v>
      </c>
      <c r="F65" s="9">
        <v>0.13600000000000001</v>
      </c>
      <c r="I65" s="8" t="s">
        <v>56</v>
      </c>
      <c r="J65" s="9">
        <v>20</v>
      </c>
      <c r="K65" s="9">
        <v>227</v>
      </c>
      <c r="L65" s="9">
        <v>2023</v>
      </c>
      <c r="M65" s="9">
        <v>0.01</v>
      </c>
      <c r="P65" s="8" t="s">
        <v>56</v>
      </c>
      <c r="Q65" s="5">
        <f t="shared" si="28"/>
        <v>12.25</v>
      </c>
      <c r="R65" s="5">
        <f t="shared" si="29"/>
        <v>13.600000000000001</v>
      </c>
    </row>
    <row r="66" spans="2:21" x14ac:dyDescent="0.3">
      <c r="B66" s="8" t="s">
        <v>57</v>
      </c>
      <c r="C66" s="9">
        <v>1605</v>
      </c>
      <c r="D66" s="9">
        <v>789</v>
      </c>
      <c r="E66" s="9">
        <v>5496</v>
      </c>
      <c r="F66" s="9">
        <v>0.29199999999999998</v>
      </c>
      <c r="I66" s="8" t="s">
        <v>57</v>
      </c>
      <c r="J66" s="9">
        <v>293</v>
      </c>
      <c r="K66" s="9">
        <v>789</v>
      </c>
      <c r="L66" s="9">
        <v>6808</v>
      </c>
      <c r="M66" s="9">
        <v>4.2999999999999997E-2</v>
      </c>
      <c r="P66" s="8" t="s">
        <v>57</v>
      </c>
      <c r="Q66" s="5">
        <f t="shared" si="28"/>
        <v>5.4778156996587031</v>
      </c>
      <c r="R66" s="5">
        <f t="shared" si="29"/>
        <v>6.7906976744186052</v>
      </c>
    </row>
    <row r="67" spans="2:21" ht="22.8" x14ac:dyDescent="0.3">
      <c r="B67" s="8" t="s">
        <v>45</v>
      </c>
      <c r="C67" s="9">
        <v>629</v>
      </c>
      <c r="D67" s="9">
        <v>320</v>
      </c>
      <c r="E67" s="9">
        <v>2251</v>
      </c>
      <c r="F67" s="9">
        <v>0.27900000000000003</v>
      </c>
      <c r="I67" s="8" t="s">
        <v>45</v>
      </c>
      <c r="J67" s="9">
        <v>47</v>
      </c>
      <c r="K67" s="9">
        <v>320</v>
      </c>
      <c r="L67" s="9">
        <v>2833</v>
      </c>
      <c r="M67" s="9">
        <v>1.7000000000000001E-2</v>
      </c>
      <c r="P67" s="8" t="s">
        <v>45</v>
      </c>
      <c r="Q67" s="5">
        <f t="shared" si="28"/>
        <v>13.382978723404255</v>
      </c>
      <c r="R67" s="5">
        <f t="shared" si="29"/>
        <v>16.411764705882355</v>
      </c>
    </row>
    <row r="68" spans="2:21" x14ac:dyDescent="0.3">
      <c r="B68" s="8" t="s">
        <v>47</v>
      </c>
      <c r="C68" s="9">
        <v>21678</v>
      </c>
      <c r="D68" s="9">
        <v>6282</v>
      </c>
      <c r="E68" s="9">
        <v>34860</v>
      </c>
      <c r="F68" s="9">
        <v>0.622</v>
      </c>
      <c r="I68" s="8" t="s">
        <v>47</v>
      </c>
      <c r="J68" s="9">
        <v>17807</v>
      </c>
      <c r="K68" s="9">
        <v>6282</v>
      </c>
      <c r="L68" s="9">
        <v>38731</v>
      </c>
      <c r="M68" s="9">
        <v>0.46</v>
      </c>
      <c r="P68" s="8" t="s">
        <v>47</v>
      </c>
      <c r="Q68" s="5">
        <f t="shared" si="28"/>
        <v>1.2173864210703655</v>
      </c>
      <c r="R68" s="5">
        <f t="shared" si="29"/>
        <v>1.3521739130434782</v>
      </c>
    </row>
    <row r="69" spans="2:21" ht="22.8" x14ac:dyDescent="0.3">
      <c r="B69" s="8" t="s">
        <v>58</v>
      </c>
      <c r="C69" s="9">
        <v>142</v>
      </c>
      <c r="D69" s="9">
        <v>84</v>
      </c>
      <c r="E69" s="9">
        <v>614</v>
      </c>
      <c r="F69" s="9">
        <v>0.23100000000000001</v>
      </c>
      <c r="I69" s="8" t="s">
        <v>58</v>
      </c>
      <c r="J69" s="9">
        <v>3</v>
      </c>
      <c r="K69" s="9">
        <v>84</v>
      </c>
      <c r="L69" s="9">
        <v>753</v>
      </c>
      <c r="M69" s="9">
        <v>4.0000000000000001E-3</v>
      </c>
      <c r="P69" s="8" t="s">
        <v>58</v>
      </c>
      <c r="Q69" s="5">
        <f t="shared" si="28"/>
        <v>47.333333333333336</v>
      </c>
      <c r="R69" s="5">
        <f t="shared" si="29"/>
        <v>57.75</v>
      </c>
    </row>
    <row r="70" spans="2:21" x14ac:dyDescent="0.3">
      <c r="B70" s="6" t="s">
        <v>63</v>
      </c>
      <c r="C70" s="9">
        <f>AVERAGE(C63:C69)</f>
        <v>4034.7142857142858</v>
      </c>
      <c r="D70" s="9">
        <f t="shared" ref="D70:F70" si="30">AVERAGE(D63:D69)</f>
        <v>1428.5714285714287</v>
      </c>
      <c r="E70" s="9">
        <f t="shared" si="30"/>
        <v>8822.4285714285706</v>
      </c>
      <c r="F70" s="9">
        <f t="shared" si="30"/>
        <v>0.28757142857142853</v>
      </c>
      <c r="I70" s="6" t="s">
        <v>63</v>
      </c>
      <c r="J70" s="9">
        <f>AVERAGE(J63:J69)</f>
        <v>2804.7142857142858</v>
      </c>
      <c r="K70" s="9">
        <f t="shared" ref="K70" si="31">AVERAGE(K63:K69)</f>
        <v>1428.5714285714287</v>
      </c>
      <c r="L70" s="9">
        <f t="shared" ref="L70" si="32">AVERAGE(L63:L69)</f>
        <v>10052.428571428571</v>
      </c>
      <c r="M70" s="9">
        <f t="shared" ref="M70" si="33">AVERAGE(M63:M69)</f>
        <v>9.4142857142857153E-2</v>
      </c>
      <c r="P70" s="6" t="s">
        <v>63</v>
      </c>
      <c r="Q70" s="10">
        <f>AVERAGE(Q63:Q69)</f>
        <v>12.484813063062262</v>
      </c>
      <c r="R70" s="9">
        <f>AVERAGE(R63:R69)</f>
        <v>14.978753801364283</v>
      </c>
      <c r="S70" s="9"/>
      <c r="T70" s="9"/>
      <c r="U70" s="9"/>
    </row>
    <row r="71" spans="2:21" x14ac:dyDescent="0.3">
      <c r="B71" s="6" t="s">
        <v>64</v>
      </c>
      <c r="C71" s="9">
        <f>MEDIAN(C63:C69)</f>
        <v>934</v>
      </c>
      <c r="D71" s="9">
        <f t="shared" ref="D71:E71" si="34">MEDIAN(D63:D69)</f>
        <v>605</v>
      </c>
      <c r="E71" s="9">
        <f t="shared" si="34"/>
        <v>4511</v>
      </c>
      <c r="F71" s="9">
        <f>MEDIAN(F63:F69)</f>
        <v>0.246</v>
      </c>
      <c r="I71" s="6" t="s">
        <v>64</v>
      </c>
      <c r="J71" s="9">
        <f>MEDIAN(J63:J69)</f>
        <v>173</v>
      </c>
      <c r="K71" s="9">
        <f t="shared" ref="K71:M71" si="35">MEDIAN(K63:K69)</f>
        <v>605</v>
      </c>
      <c r="L71" s="9">
        <f t="shared" si="35"/>
        <v>5272</v>
      </c>
      <c r="M71" s="9">
        <f>MEDIAN(M63:M69)</f>
        <v>3.3000000000000002E-2</v>
      </c>
      <c r="P71" s="6" t="s">
        <v>64</v>
      </c>
      <c r="Q71" s="9">
        <f>MEDIAN(Q63:Q69)</f>
        <v>5.4778156996587031</v>
      </c>
      <c r="R71" s="9">
        <f t="shared" ref="R71" si="36">MEDIAN(R63:R69)</f>
        <v>6.7906976744186052</v>
      </c>
      <c r="S71" s="9"/>
      <c r="T71" s="9"/>
      <c r="U71" s="9"/>
    </row>
    <row r="72" spans="2:21" ht="22.8" x14ac:dyDescent="0.3">
      <c r="B72" s="6"/>
      <c r="C72" s="9"/>
      <c r="D72" s="9"/>
      <c r="E72" s="9"/>
      <c r="F72" s="9"/>
      <c r="I72" s="6"/>
      <c r="J72" s="9"/>
      <c r="K72" s="9"/>
      <c r="L72" s="9"/>
      <c r="M72" s="9"/>
      <c r="P72" s="23" t="s">
        <v>67</v>
      </c>
      <c r="Q72" s="5">
        <f>C70/J70</f>
        <v>1.4385473437579586</v>
      </c>
      <c r="R72" s="5">
        <f>F70/M70</f>
        <v>3.0546282245827001</v>
      </c>
      <c r="S72" s="9"/>
      <c r="T72" s="9"/>
      <c r="U72" s="9"/>
    </row>
    <row r="73" spans="2:21" ht="22.8" x14ac:dyDescent="0.3">
      <c r="B73" s="6"/>
      <c r="C73" s="9"/>
      <c r="D73" s="9"/>
      <c r="E73" s="9"/>
      <c r="F73" s="9"/>
      <c r="I73" s="6"/>
      <c r="J73" s="9"/>
      <c r="K73" s="9"/>
      <c r="L73" s="9"/>
      <c r="M73" s="9"/>
      <c r="P73" s="23" t="s">
        <v>68</v>
      </c>
      <c r="Q73" s="5">
        <f>C71/J71</f>
        <v>5.398843930635838</v>
      </c>
      <c r="R73" s="5">
        <f>F71/M71</f>
        <v>7.4545454545454541</v>
      </c>
      <c r="S73" s="9"/>
      <c r="T73" s="9"/>
      <c r="U73" s="9"/>
    </row>
    <row r="74" spans="2:21" x14ac:dyDescent="0.3">
      <c r="B74" s="17"/>
      <c r="I74" s="17"/>
      <c r="P74" s="17"/>
    </row>
    <row r="75" spans="2:21" ht="34.200000000000003" x14ac:dyDescent="0.3">
      <c r="B75" s="6" t="s">
        <v>6</v>
      </c>
      <c r="C75" s="7" t="s">
        <v>25</v>
      </c>
      <c r="D75" s="7" t="s">
        <v>26</v>
      </c>
      <c r="E75" s="7" t="s">
        <v>27</v>
      </c>
      <c r="F75" s="7" t="s">
        <v>28</v>
      </c>
      <c r="I75" s="6" t="s">
        <v>6</v>
      </c>
      <c r="J75" s="7" t="s">
        <v>25</v>
      </c>
      <c r="K75" s="7" t="s">
        <v>26</v>
      </c>
      <c r="L75" s="7" t="s">
        <v>27</v>
      </c>
      <c r="M75" s="7" t="s">
        <v>28</v>
      </c>
      <c r="P75" s="6" t="s">
        <v>6</v>
      </c>
      <c r="Q75" t="e">
        <v>#VALUE!</v>
      </c>
      <c r="R75" t="e">
        <v>#VALUE!</v>
      </c>
    </row>
    <row r="76" spans="2:21" x14ac:dyDescent="0.3">
      <c r="B76" s="8" t="s">
        <v>39</v>
      </c>
      <c r="C76" s="9">
        <v>1292</v>
      </c>
      <c r="D76" s="9">
        <v>698</v>
      </c>
      <c r="E76" s="9">
        <v>4990</v>
      </c>
      <c r="F76" s="9">
        <v>0.25900000000000001</v>
      </c>
      <c r="I76" s="8" t="s">
        <v>39</v>
      </c>
      <c r="J76" s="9">
        <v>224</v>
      </c>
      <c r="K76" s="9">
        <v>698</v>
      </c>
      <c r="L76" s="9">
        <v>6058</v>
      </c>
      <c r="M76" s="9">
        <v>3.6999999999999998E-2</v>
      </c>
      <c r="P76" s="8" t="s">
        <v>39</v>
      </c>
      <c r="Q76" s="5">
        <f>C76/J76</f>
        <v>5.7678571428571432</v>
      </c>
      <c r="R76" s="5">
        <f>F76/M76</f>
        <v>7.0000000000000009</v>
      </c>
    </row>
    <row r="77" spans="2:21" ht="22.8" x14ac:dyDescent="0.3">
      <c r="B77" s="8" t="s">
        <v>40</v>
      </c>
      <c r="C77" s="9">
        <v>11123</v>
      </c>
      <c r="D77" s="9">
        <v>4085</v>
      </c>
      <c r="E77" s="9">
        <v>25642</v>
      </c>
      <c r="F77" s="9">
        <v>0.434</v>
      </c>
      <c r="I77" s="8" t="s">
        <v>40</v>
      </c>
      <c r="J77" s="9">
        <v>7539</v>
      </c>
      <c r="K77" s="9">
        <v>4085</v>
      </c>
      <c r="L77" s="9">
        <v>29226</v>
      </c>
      <c r="M77" s="9">
        <v>0.25800000000000001</v>
      </c>
      <c r="P77" s="8" t="s">
        <v>40</v>
      </c>
      <c r="Q77" s="5">
        <f t="shared" ref="Q77:Q82" si="37">C77/J77</f>
        <v>1.4753946146703807</v>
      </c>
      <c r="R77" s="5">
        <f t="shared" ref="R77:R82" si="38">F77/M77</f>
        <v>1.6821705426356588</v>
      </c>
    </row>
    <row r="78" spans="2:21" x14ac:dyDescent="0.3">
      <c r="B78" s="8" t="s">
        <v>41</v>
      </c>
      <c r="C78" s="9">
        <v>4510</v>
      </c>
      <c r="D78" s="9">
        <v>2019</v>
      </c>
      <c r="E78" s="9">
        <v>13661</v>
      </c>
      <c r="F78" s="9">
        <v>0.33</v>
      </c>
      <c r="I78" s="8" t="s">
        <v>41</v>
      </c>
      <c r="J78" s="9">
        <v>1908</v>
      </c>
      <c r="K78" s="9">
        <v>2019</v>
      </c>
      <c r="L78" s="9">
        <v>16263</v>
      </c>
      <c r="M78" s="9">
        <v>0.11700000000000001</v>
      </c>
      <c r="P78" s="8" t="s">
        <v>41</v>
      </c>
      <c r="Q78" s="5">
        <f t="shared" si="37"/>
        <v>2.3637316561844863</v>
      </c>
      <c r="R78" s="5">
        <f t="shared" si="38"/>
        <v>2.8205128205128203</v>
      </c>
    </row>
    <row r="79" spans="2:21" x14ac:dyDescent="0.3">
      <c r="B79" s="8" t="s">
        <v>57</v>
      </c>
      <c r="C79" s="9">
        <v>2867</v>
      </c>
      <c r="D79" s="9">
        <v>1343</v>
      </c>
      <c r="E79" s="9">
        <v>9220</v>
      </c>
      <c r="F79" s="9">
        <v>0.311</v>
      </c>
      <c r="I79" s="8" t="s">
        <v>57</v>
      </c>
      <c r="J79" s="9">
        <v>797</v>
      </c>
      <c r="K79" s="9">
        <v>1343</v>
      </c>
      <c r="L79" s="9">
        <v>11290</v>
      </c>
      <c r="M79" s="9">
        <v>7.0999999999999994E-2</v>
      </c>
      <c r="P79" s="8" t="s">
        <v>57</v>
      </c>
      <c r="Q79" s="5">
        <f t="shared" si="37"/>
        <v>3.5972396486825597</v>
      </c>
      <c r="R79" s="5">
        <f t="shared" si="38"/>
        <v>4.380281690140845</v>
      </c>
    </row>
    <row r="80" spans="2:21" ht="22.8" x14ac:dyDescent="0.3">
      <c r="B80" s="8" t="s">
        <v>45</v>
      </c>
      <c r="C80" s="9">
        <v>2142</v>
      </c>
      <c r="D80" s="9">
        <v>1444</v>
      </c>
      <c r="E80" s="9">
        <v>10854</v>
      </c>
      <c r="F80" s="9">
        <v>0.19700000000000001</v>
      </c>
      <c r="I80" s="8" t="s">
        <v>45</v>
      </c>
      <c r="J80" s="9">
        <v>917</v>
      </c>
      <c r="K80" s="9">
        <v>1444</v>
      </c>
      <c r="L80" s="9">
        <v>12079</v>
      </c>
      <c r="M80" s="9">
        <v>7.5999999999999998E-2</v>
      </c>
      <c r="P80" s="8" t="s">
        <v>45</v>
      </c>
      <c r="Q80" s="5">
        <f t="shared" si="37"/>
        <v>2.33587786259542</v>
      </c>
      <c r="R80" s="5">
        <f t="shared" si="38"/>
        <v>2.5921052631578947</v>
      </c>
    </row>
    <row r="81" spans="2:18" x14ac:dyDescent="0.3">
      <c r="B81" s="8" t="s">
        <v>46</v>
      </c>
      <c r="C81" s="9">
        <v>132</v>
      </c>
      <c r="D81" s="9">
        <v>174</v>
      </c>
      <c r="E81" s="9">
        <v>1434</v>
      </c>
      <c r="F81" s="9">
        <v>9.1999999999999998E-2</v>
      </c>
      <c r="I81" s="8" t="s">
        <v>46</v>
      </c>
      <c r="J81" s="9">
        <v>18</v>
      </c>
      <c r="K81" s="9">
        <v>174</v>
      </c>
      <c r="L81" s="9">
        <v>1548</v>
      </c>
      <c r="M81" s="9">
        <v>1.2E-2</v>
      </c>
      <c r="P81" s="8" t="s">
        <v>46</v>
      </c>
      <c r="Q81" s="5">
        <f t="shared" si="37"/>
        <v>7.333333333333333</v>
      </c>
      <c r="R81" s="5">
        <f t="shared" si="38"/>
        <v>7.6666666666666661</v>
      </c>
    </row>
    <row r="82" spans="2:18" ht="22.8" x14ac:dyDescent="0.3">
      <c r="B82" s="8" t="s">
        <v>58</v>
      </c>
      <c r="C82" s="9">
        <v>327</v>
      </c>
      <c r="D82" s="9">
        <v>237</v>
      </c>
      <c r="E82" s="9">
        <v>1806</v>
      </c>
      <c r="F82" s="9">
        <v>0.18099999999999999</v>
      </c>
      <c r="I82" s="8" t="s">
        <v>58</v>
      </c>
      <c r="J82" s="9">
        <v>21</v>
      </c>
      <c r="K82" s="9">
        <v>237</v>
      </c>
      <c r="L82" s="9">
        <v>2112</v>
      </c>
      <c r="M82" s="9">
        <v>0.01</v>
      </c>
      <c r="P82" s="8" t="s">
        <v>58</v>
      </c>
      <c r="Q82" s="5">
        <f t="shared" si="37"/>
        <v>15.571428571428571</v>
      </c>
      <c r="R82" s="5">
        <f t="shared" si="38"/>
        <v>18.099999999999998</v>
      </c>
    </row>
    <row r="83" spans="2:18" x14ac:dyDescent="0.3">
      <c r="B83" s="6" t="s">
        <v>63</v>
      </c>
      <c r="C83" s="9">
        <f>AVERAGE(C76:C82)</f>
        <v>3199</v>
      </c>
      <c r="D83" s="9">
        <f t="shared" ref="D83" si="39">AVERAGE(D76:D82)</f>
        <v>1428.5714285714287</v>
      </c>
      <c r="E83" s="9">
        <f t="shared" ref="E83" si="40">AVERAGE(E76:E82)</f>
        <v>9658.1428571428569</v>
      </c>
      <c r="F83" s="9">
        <f>AVERAGE(F76:F82)</f>
        <v>0.25771428571428573</v>
      </c>
      <c r="I83" s="6" t="s">
        <v>63</v>
      </c>
      <c r="J83" s="9">
        <f>AVERAGE(J76:J82)</f>
        <v>1632</v>
      </c>
      <c r="K83" s="9">
        <f t="shared" ref="K83" si="41">AVERAGE(K76:K82)</f>
        <v>1428.5714285714287</v>
      </c>
      <c r="L83" s="9">
        <f t="shared" ref="L83" si="42">AVERAGE(L76:L82)</f>
        <v>11225.142857142857</v>
      </c>
      <c r="M83" s="9">
        <f>AVERAGE(M76:M82)</f>
        <v>8.299999999999999E-2</v>
      </c>
      <c r="P83" s="6" t="s">
        <v>63</v>
      </c>
      <c r="Q83" s="10">
        <f>AVERAGE(Q76:Q82)</f>
        <v>5.492123261393127</v>
      </c>
      <c r="R83" s="9">
        <f t="shared" ref="R83" si="43">AVERAGE(R76:R82)</f>
        <v>6.3202481404448401</v>
      </c>
    </row>
    <row r="84" spans="2:18" x14ac:dyDescent="0.3">
      <c r="B84" s="6" t="s">
        <v>64</v>
      </c>
      <c r="C84" s="9">
        <f>MEDIAN(C76:C82)</f>
        <v>2142</v>
      </c>
      <c r="D84" s="9">
        <f t="shared" ref="D84:E84" si="44">MEDIAN(D76:D82)</f>
        <v>1343</v>
      </c>
      <c r="E84" s="9">
        <f t="shared" si="44"/>
        <v>9220</v>
      </c>
      <c r="F84" s="9">
        <f>MEDIAN(F76:F82)</f>
        <v>0.25900000000000001</v>
      </c>
      <c r="I84" s="6" t="s">
        <v>64</v>
      </c>
      <c r="J84" s="9">
        <f>MEDIAN(J76:J82)</f>
        <v>797</v>
      </c>
      <c r="K84" s="9">
        <f t="shared" ref="K84:L84" si="45">MEDIAN(K76:K82)</f>
        <v>1343</v>
      </c>
      <c r="L84" s="9">
        <f t="shared" si="45"/>
        <v>11290</v>
      </c>
      <c r="M84" s="9">
        <f>MEDIAN(M76:M82)</f>
        <v>7.0999999999999994E-2</v>
      </c>
      <c r="P84" s="6" t="s">
        <v>64</v>
      </c>
      <c r="Q84" s="9">
        <f>MEDIAN(Q76:Q82)</f>
        <v>3.5972396486825597</v>
      </c>
      <c r="R84" s="9">
        <f t="shared" ref="R84" si="46">MEDIAN(R76:R82)</f>
        <v>4.380281690140845</v>
      </c>
    </row>
    <row r="85" spans="2:18" ht="22.8" x14ac:dyDescent="0.3">
      <c r="B85" s="6"/>
      <c r="C85" s="9"/>
      <c r="D85" s="9"/>
      <c r="E85" s="9"/>
      <c r="F85" s="9"/>
      <c r="I85" s="6"/>
      <c r="J85" s="9"/>
      <c r="K85" s="9"/>
      <c r="L85" s="9"/>
      <c r="M85" s="9"/>
      <c r="P85" s="23" t="s">
        <v>67</v>
      </c>
      <c r="Q85" s="5">
        <f>C83/J83</f>
        <v>1.960171568627451</v>
      </c>
      <c r="R85" s="5">
        <f>F83/M83</f>
        <v>3.1049913941480214</v>
      </c>
    </row>
    <row r="86" spans="2:18" ht="22.8" x14ac:dyDescent="0.3">
      <c r="B86" s="6"/>
      <c r="C86" s="9"/>
      <c r="D86" s="9"/>
      <c r="E86" s="9"/>
      <c r="F86" s="9"/>
      <c r="I86" s="6"/>
      <c r="J86" s="9"/>
      <c r="K86" s="9"/>
      <c r="L86" s="9"/>
      <c r="M86" s="9"/>
      <c r="P86" s="23" t="s">
        <v>68</v>
      </c>
      <c r="Q86" s="5">
        <f>C84/J84</f>
        <v>2.6875784190715182</v>
      </c>
      <c r="R86" s="5">
        <f>F84/M84</f>
        <v>3.6478873239436624</v>
      </c>
    </row>
    <row r="87" spans="2:18" x14ac:dyDescent="0.3">
      <c r="B87" s="17"/>
      <c r="I87" s="17"/>
      <c r="P87" s="17"/>
    </row>
    <row r="88" spans="2:18" ht="34.200000000000003" x14ac:dyDescent="0.3">
      <c r="B88" s="6" t="s">
        <v>3</v>
      </c>
      <c r="C88" s="7" t="s">
        <v>25</v>
      </c>
      <c r="D88" s="7" t="s">
        <v>26</v>
      </c>
      <c r="E88" s="7" t="s">
        <v>27</v>
      </c>
      <c r="F88" s="7" t="s">
        <v>28</v>
      </c>
      <c r="I88" s="6" t="s">
        <v>3</v>
      </c>
      <c r="J88" s="7" t="s">
        <v>25</v>
      </c>
      <c r="K88" s="7" t="s">
        <v>26</v>
      </c>
      <c r="L88" s="7" t="s">
        <v>27</v>
      </c>
      <c r="M88" s="7" t="s">
        <v>28</v>
      </c>
      <c r="P88" s="6" t="s">
        <v>3</v>
      </c>
      <c r="Q88" t="e">
        <v>#VALUE!</v>
      </c>
      <c r="R88" t="e">
        <v>#VALUE!</v>
      </c>
    </row>
    <row r="89" spans="2:18" x14ac:dyDescent="0.3">
      <c r="B89" s="8" t="s">
        <v>39</v>
      </c>
      <c r="C89" s="9">
        <v>638</v>
      </c>
      <c r="D89" s="9">
        <v>246</v>
      </c>
      <c r="E89" s="9">
        <v>1576</v>
      </c>
      <c r="F89" s="9">
        <v>0.40500000000000003</v>
      </c>
      <c r="I89" s="8" t="s">
        <v>39</v>
      </c>
      <c r="J89" s="9">
        <v>31</v>
      </c>
      <c r="K89" s="9">
        <v>246</v>
      </c>
      <c r="L89" s="9">
        <v>2183</v>
      </c>
      <c r="M89" s="9">
        <v>1.4E-2</v>
      </c>
      <c r="P89" s="8" t="s">
        <v>39</v>
      </c>
      <c r="Q89" s="5">
        <f>C89/J89</f>
        <v>20.580645161290324</v>
      </c>
      <c r="R89" s="5">
        <f>F89/M89</f>
        <v>28.928571428571431</v>
      </c>
    </row>
    <row r="90" spans="2:18" ht="22.8" x14ac:dyDescent="0.3">
      <c r="B90" s="8" t="s">
        <v>40</v>
      </c>
      <c r="C90" s="9">
        <v>3185</v>
      </c>
      <c r="D90" s="9">
        <v>1810</v>
      </c>
      <c r="E90" s="9">
        <v>13105</v>
      </c>
      <c r="F90" s="9">
        <v>0.24299999999999999</v>
      </c>
      <c r="I90" s="8" t="s">
        <v>40</v>
      </c>
      <c r="J90" s="9">
        <v>1513</v>
      </c>
      <c r="K90" s="9">
        <v>1810</v>
      </c>
      <c r="L90" s="9">
        <v>14777</v>
      </c>
      <c r="M90" s="9">
        <v>0.10199999999999999</v>
      </c>
      <c r="P90" s="8" t="s">
        <v>40</v>
      </c>
      <c r="Q90" s="5">
        <f t="shared" ref="Q90:Q97" si="47">C90/J90</f>
        <v>2.1050892267019168</v>
      </c>
      <c r="R90" s="5">
        <f t="shared" ref="R90:R97" si="48">F90/M90</f>
        <v>2.3823529411764706</v>
      </c>
    </row>
    <row r="91" spans="2:18" x14ac:dyDescent="0.3">
      <c r="B91" s="8" t="s">
        <v>41</v>
      </c>
      <c r="C91" s="9">
        <v>1468</v>
      </c>
      <c r="D91" s="9">
        <v>860</v>
      </c>
      <c r="E91" s="9">
        <v>6272</v>
      </c>
      <c r="F91" s="9">
        <v>0.23400000000000001</v>
      </c>
      <c r="I91" s="8" t="s">
        <v>41</v>
      </c>
      <c r="J91" s="9">
        <v>340</v>
      </c>
      <c r="K91" s="9">
        <v>860</v>
      </c>
      <c r="L91" s="9">
        <v>7400</v>
      </c>
      <c r="M91" s="9">
        <v>4.5999999999999999E-2</v>
      </c>
      <c r="P91" s="8" t="s">
        <v>41</v>
      </c>
      <c r="Q91" s="5">
        <f t="shared" si="47"/>
        <v>4.3176470588235292</v>
      </c>
      <c r="R91" s="5">
        <f t="shared" si="48"/>
        <v>5.0869565217391308</v>
      </c>
    </row>
    <row r="92" spans="2:18" x14ac:dyDescent="0.3">
      <c r="B92" s="8" t="s">
        <v>56</v>
      </c>
      <c r="C92" s="9">
        <v>118</v>
      </c>
      <c r="D92" s="9">
        <v>165</v>
      </c>
      <c r="E92" s="9">
        <v>1367</v>
      </c>
      <c r="F92" s="9">
        <v>8.5999999999999993E-2</v>
      </c>
      <c r="I92" s="8" t="s">
        <v>56</v>
      </c>
      <c r="J92" s="9">
        <v>18</v>
      </c>
      <c r="K92" s="9">
        <v>165</v>
      </c>
      <c r="L92" s="9">
        <v>1467</v>
      </c>
      <c r="M92" s="9">
        <v>1.2E-2</v>
      </c>
      <c r="P92" s="8" t="s">
        <v>56</v>
      </c>
      <c r="Q92" s="5">
        <f t="shared" si="47"/>
        <v>6.5555555555555554</v>
      </c>
      <c r="R92" s="5">
        <f t="shared" si="48"/>
        <v>7.1666666666666661</v>
      </c>
    </row>
    <row r="93" spans="2:18" x14ac:dyDescent="0.3">
      <c r="B93" s="8" t="s">
        <v>57</v>
      </c>
      <c r="C93" s="9">
        <v>3252</v>
      </c>
      <c r="D93" s="9">
        <v>1474</v>
      </c>
      <c r="E93" s="9">
        <v>10014</v>
      </c>
      <c r="F93" s="9">
        <v>0.32500000000000001</v>
      </c>
      <c r="I93" s="8" t="s">
        <v>57</v>
      </c>
      <c r="J93" s="9">
        <v>1007</v>
      </c>
      <c r="K93" s="9">
        <v>1474</v>
      </c>
      <c r="L93" s="9">
        <v>12259</v>
      </c>
      <c r="M93" s="9">
        <v>8.2000000000000003E-2</v>
      </c>
      <c r="P93" s="8" t="s">
        <v>57</v>
      </c>
      <c r="Q93" s="5">
        <f t="shared" si="47"/>
        <v>3.2293942403177756</v>
      </c>
      <c r="R93" s="5">
        <f t="shared" si="48"/>
        <v>3.9634146341463414</v>
      </c>
    </row>
    <row r="94" spans="2:18" ht="22.8" x14ac:dyDescent="0.3">
      <c r="B94" s="8" t="s">
        <v>45</v>
      </c>
      <c r="C94" s="9">
        <v>2350</v>
      </c>
      <c r="D94" s="9">
        <v>1185</v>
      </c>
      <c r="E94" s="9">
        <v>8315</v>
      </c>
      <c r="F94" s="9">
        <v>0.28299999999999997</v>
      </c>
      <c r="I94" s="8" t="s">
        <v>45</v>
      </c>
      <c r="J94" s="9">
        <v>614</v>
      </c>
      <c r="K94" s="9">
        <v>1185</v>
      </c>
      <c r="L94" s="9">
        <v>10051</v>
      </c>
      <c r="M94" s="9">
        <v>6.0999999999999999E-2</v>
      </c>
      <c r="P94" s="8" t="s">
        <v>45</v>
      </c>
      <c r="Q94" s="5">
        <f t="shared" si="47"/>
        <v>3.8273615635179152</v>
      </c>
      <c r="R94" s="5">
        <f t="shared" si="48"/>
        <v>4.639344262295082</v>
      </c>
    </row>
    <row r="95" spans="2:18" x14ac:dyDescent="0.3">
      <c r="B95" s="8" t="s">
        <v>46</v>
      </c>
      <c r="C95" s="9">
        <v>149</v>
      </c>
      <c r="D95" s="9">
        <v>327</v>
      </c>
      <c r="E95" s="9">
        <v>2794</v>
      </c>
      <c r="F95" s="9">
        <v>5.2999999999999999E-2</v>
      </c>
      <c r="I95" s="8" t="s">
        <v>46</v>
      </c>
      <c r="J95" s="9">
        <v>53</v>
      </c>
      <c r="K95" s="9">
        <v>327</v>
      </c>
      <c r="L95" s="9">
        <v>2890</v>
      </c>
      <c r="M95" s="9">
        <v>1.7999999999999999E-2</v>
      </c>
      <c r="P95" s="8" t="s">
        <v>46</v>
      </c>
      <c r="Q95" s="5">
        <f t="shared" si="47"/>
        <v>2.8113207547169812</v>
      </c>
      <c r="R95" s="5">
        <f t="shared" si="48"/>
        <v>2.9444444444444446</v>
      </c>
    </row>
    <row r="96" spans="2:18" x14ac:dyDescent="0.3">
      <c r="B96" s="8" t="s">
        <v>47</v>
      </c>
      <c r="C96" s="9">
        <v>11377</v>
      </c>
      <c r="D96" s="9">
        <v>3875</v>
      </c>
      <c r="E96" s="9">
        <v>23498</v>
      </c>
      <c r="F96" s="9">
        <v>0.48399999999999999</v>
      </c>
      <c r="I96" s="8" t="s">
        <v>47</v>
      </c>
      <c r="J96" s="9">
        <v>6712</v>
      </c>
      <c r="K96" s="9">
        <v>3875</v>
      </c>
      <c r="L96" s="9">
        <v>28163</v>
      </c>
      <c r="M96" s="9">
        <v>0.23799999999999999</v>
      </c>
      <c r="P96" s="8" t="s">
        <v>47</v>
      </c>
      <c r="Q96" s="5">
        <f t="shared" si="47"/>
        <v>1.6950238379022646</v>
      </c>
      <c r="R96" s="5">
        <f t="shared" si="48"/>
        <v>2.0336134453781511</v>
      </c>
    </row>
    <row r="97" spans="2:18" ht="22.8" x14ac:dyDescent="0.3">
      <c r="B97" s="8" t="s">
        <v>58</v>
      </c>
      <c r="C97" s="9">
        <v>60</v>
      </c>
      <c r="D97" s="9">
        <v>58</v>
      </c>
      <c r="E97" s="9">
        <v>462</v>
      </c>
      <c r="F97" s="9">
        <v>0.13</v>
      </c>
      <c r="I97" s="8" t="s">
        <v>58</v>
      </c>
      <c r="J97" s="9">
        <v>0</v>
      </c>
      <c r="K97" s="9">
        <v>58</v>
      </c>
      <c r="L97" s="9">
        <v>522</v>
      </c>
      <c r="M97" s="9">
        <v>0</v>
      </c>
      <c r="P97" s="8" t="s">
        <v>58</v>
      </c>
      <c r="Q97" s="5">
        <v>0</v>
      </c>
      <c r="R97" s="5">
        <v>0</v>
      </c>
    </row>
    <row r="98" spans="2:18" x14ac:dyDescent="0.3">
      <c r="B98" s="6" t="s">
        <v>63</v>
      </c>
      <c r="C98" s="9">
        <f>AVERAGE(C89:C97)</f>
        <v>2510.7777777777778</v>
      </c>
      <c r="D98" s="9">
        <f t="shared" ref="D98:F98" si="49">AVERAGE(D89:D97)</f>
        <v>1111.1111111111111</v>
      </c>
      <c r="E98" s="9">
        <f t="shared" si="49"/>
        <v>7489.2222222222226</v>
      </c>
      <c r="F98" s="9">
        <f t="shared" si="49"/>
        <v>0.24922222222222215</v>
      </c>
      <c r="I98" s="6" t="s">
        <v>63</v>
      </c>
      <c r="J98" s="9">
        <f>AVERAGE(J89:J97)</f>
        <v>1143.1111111111111</v>
      </c>
      <c r="K98" s="9">
        <f t="shared" ref="K98" si="50">AVERAGE(K89:K97)</f>
        <v>1111.1111111111111</v>
      </c>
      <c r="L98" s="9">
        <f t="shared" ref="L98" si="51">AVERAGE(L89:L97)</f>
        <v>8856.8888888888887</v>
      </c>
      <c r="M98" s="9">
        <f t="shared" ref="M98" si="52">AVERAGE(M89:M97)</f>
        <v>6.3666666666666663E-2</v>
      </c>
      <c r="P98" s="6" t="s">
        <v>63</v>
      </c>
      <c r="Q98" s="10">
        <f>AVERAGE(Q89:Q97)</f>
        <v>5.0135597109806955</v>
      </c>
      <c r="R98" s="9">
        <f t="shared" ref="R98" si="53">AVERAGE(R89:R97)</f>
        <v>6.3494849271575236</v>
      </c>
    </row>
    <row r="99" spans="2:18" x14ac:dyDescent="0.3">
      <c r="B99" s="6" t="s">
        <v>64</v>
      </c>
      <c r="C99" s="9">
        <f>MEDIAN(C89:C97)</f>
        <v>1468</v>
      </c>
      <c r="D99" s="9">
        <f t="shared" ref="D99:F99" si="54">MEDIAN(D89:D97)</f>
        <v>860</v>
      </c>
      <c r="E99" s="9">
        <f t="shared" si="54"/>
        <v>6272</v>
      </c>
      <c r="F99" s="9">
        <f t="shared" si="54"/>
        <v>0.24299999999999999</v>
      </c>
      <c r="I99" s="6" t="s">
        <v>64</v>
      </c>
      <c r="J99" s="9">
        <f>MEDIAN(J89:J97)</f>
        <v>340</v>
      </c>
      <c r="K99" s="9">
        <f t="shared" ref="K99:M99" si="55">MEDIAN(K89:K97)</f>
        <v>860</v>
      </c>
      <c r="L99" s="9">
        <f t="shared" si="55"/>
        <v>7400</v>
      </c>
      <c r="M99" s="9">
        <f t="shared" si="55"/>
        <v>4.5999999999999999E-2</v>
      </c>
      <c r="P99" s="6" t="s">
        <v>64</v>
      </c>
      <c r="Q99" s="9">
        <f>MEDIAN(Q89:Q97)</f>
        <v>3.2293942403177756</v>
      </c>
      <c r="R99" s="10">
        <f>MEDIAN(R89:R97)</f>
        <v>3.9634146341463414</v>
      </c>
    </row>
    <row r="100" spans="2:18" ht="22.8" x14ac:dyDescent="0.3">
      <c r="P100" s="23" t="s">
        <v>67</v>
      </c>
      <c r="Q100" s="5">
        <f>C98/J98</f>
        <v>2.1964424572317265</v>
      </c>
      <c r="R100" s="5">
        <f>F98/M98</f>
        <v>3.9144851657940656</v>
      </c>
    </row>
    <row r="101" spans="2:18" ht="22.8" x14ac:dyDescent="0.3">
      <c r="P101" s="23" t="s">
        <v>68</v>
      </c>
      <c r="Q101" s="5">
        <f>C99/J99</f>
        <v>4.3176470588235292</v>
      </c>
      <c r="R101" s="5">
        <f>F99/M99</f>
        <v>5.2826086956521738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B01C-6484-4CCC-89BD-FF76B87748CF}">
  <dimension ref="A1:Q19"/>
  <sheetViews>
    <sheetView workbookViewId="0">
      <selection activeCell="F21" sqref="F21"/>
    </sheetView>
  </sheetViews>
  <sheetFormatPr defaultColWidth="16.5546875" defaultRowHeight="14.4" x14ac:dyDescent="0.3"/>
  <cols>
    <col min="1" max="16384" width="16.5546875" style="14"/>
  </cols>
  <sheetData>
    <row r="1" spans="1:17" ht="15" x14ac:dyDescent="0.35">
      <c r="A1" s="13" t="s">
        <v>0</v>
      </c>
      <c r="B1" s="13" t="s">
        <v>23</v>
      </c>
      <c r="C1" s="13" t="s">
        <v>22</v>
      </c>
      <c r="D1" s="13" t="s">
        <v>13</v>
      </c>
      <c r="E1" s="13"/>
      <c r="F1" s="13"/>
      <c r="G1" s="13"/>
    </row>
    <row r="2" spans="1:17" ht="15" x14ac:dyDescent="0.35">
      <c r="A2" s="15" t="s">
        <v>3</v>
      </c>
      <c r="B2" s="15">
        <v>0.14000000000000001</v>
      </c>
      <c r="C2" s="15">
        <v>0.53</v>
      </c>
      <c r="D2" s="16">
        <f t="shared" ref="D2:D8" si="0">(C2-B2)/(1-B2)</f>
        <v>0.45348837209302328</v>
      </c>
      <c r="E2" s="15"/>
      <c r="F2" s="15"/>
      <c r="G2" s="15"/>
    </row>
    <row r="3" spans="1:17" ht="15" x14ac:dyDescent="0.35">
      <c r="A3" s="15" t="s">
        <v>5</v>
      </c>
      <c r="B3" s="15">
        <v>0.17</v>
      </c>
      <c r="C3" s="15">
        <v>0.54</v>
      </c>
      <c r="D3" s="16">
        <f t="shared" si="0"/>
        <v>0.44578313253012047</v>
      </c>
      <c r="E3" s="15"/>
      <c r="F3" s="15"/>
      <c r="G3" s="15"/>
    </row>
    <row r="4" spans="1:17" ht="15" x14ac:dyDescent="0.35">
      <c r="A4" s="15" t="s">
        <v>9</v>
      </c>
      <c r="B4" s="15">
        <v>0.22</v>
      </c>
      <c r="C4" s="15">
        <v>0.56000000000000005</v>
      </c>
      <c r="D4" s="16">
        <f t="shared" si="0"/>
        <v>0.43589743589743596</v>
      </c>
      <c r="E4" s="15"/>
      <c r="F4" s="15"/>
      <c r="G4" s="15"/>
    </row>
    <row r="5" spans="1:17" ht="15" x14ac:dyDescent="0.35">
      <c r="A5" s="15" t="s">
        <v>6</v>
      </c>
      <c r="B5" s="15">
        <v>0.23</v>
      </c>
      <c r="C5" s="15">
        <v>0.54</v>
      </c>
      <c r="D5" s="16">
        <f t="shared" si="0"/>
        <v>0.40259740259740268</v>
      </c>
      <c r="E5" s="15"/>
      <c r="F5" s="15"/>
      <c r="G5" s="15"/>
    </row>
    <row r="6" spans="1:17" ht="15" x14ac:dyDescent="0.35">
      <c r="A6" s="15" t="s">
        <v>4</v>
      </c>
      <c r="B6" s="15">
        <v>0.21</v>
      </c>
      <c r="C6" s="15">
        <v>0.52</v>
      </c>
      <c r="D6" s="16">
        <f t="shared" si="0"/>
        <v>0.39240506329113928</v>
      </c>
      <c r="E6" s="15"/>
      <c r="F6" s="15"/>
      <c r="G6" s="15"/>
    </row>
    <row r="7" spans="1:17" ht="15" x14ac:dyDescent="0.35">
      <c r="A7" s="15" t="s">
        <v>7</v>
      </c>
      <c r="B7" s="15">
        <v>0.23</v>
      </c>
      <c r="C7" s="15">
        <v>0.51</v>
      </c>
      <c r="D7" s="16">
        <f t="shared" si="0"/>
        <v>0.36363636363636365</v>
      </c>
      <c r="E7" s="15"/>
      <c r="F7" s="15"/>
      <c r="G7" s="15"/>
    </row>
    <row r="8" spans="1:17" ht="15" x14ac:dyDescent="0.35">
      <c r="A8" s="15" t="s">
        <v>8</v>
      </c>
      <c r="B8" s="15">
        <v>0.22</v>
      </c>
      <c r="C8" s="15">
        <v>0.49</v>
      </c>
      <c r="D8" s="16">
        <f t="shared" si="0"/>
        <v>0.34615384615384615</v>
      </c>
      <c r="E8" s="15"/>
      <c r="F8" s="15"/>
      <c r="G8" s="15"/>
    </row>
    <row r="12" spans="1:17" ht="15" x14ac:dyDescent="0.35">
      <c r="K12" s="13"/>
      <c r="L12" s="13"/>
      <c r="M12" s="13"/>
      <c r="N12" s="13"/>
      <c r="O12" s="13"/>
      <c r="P12" s="13"/>
      <c r="Q12" s="13"/>
    </row>
    <row r="13" spans="1:17" ht="15" x14ac:dyDescent="0.35">
      <c r="K13" s="15"/>
      <c r="L13" s="15"/>
      <c r="M13" s="15"/>
      <c r="N13" s="15"/>
      <c r="O13" s="15"/>
      <c r="P13" s="15"/>
      <c r="Q13" s="15"/>
    </row>
    <row r="14" spans="1:17" ht="15" x14ac:dyDescent="0.35">
      <c r="K14" s="15"/>
      <c r="L14" s="15"/>
      <c r="M14" s="15"/>
      <c r="N14" s="15"/>
      <c r="O14" s="15"/>
      <c r="P14" s="15"/>
      <c r="Q14" s="15"/>
    </row>
    <row r="15" spans="1:17" ht="15" x14ac:dyDescent="0.35">
      <c r="K15" s="15"/>
      <c r="L15" s="15"/>
      <c r="M15" s="15"/>
      <c r="N15" s="15"/>
      <c r="O15" s="15"/>
      <c r="P15" s="15"/>
      <c r="Q15" s="15"/>
    </row>
    <row r="16" spans="1:17" ht="15" x14ac:dyDescent="0.35">
      <c r="K16" s="15"/>
      <c r="L16" s="15"/>
      <c r="M16" s="15"/>
      <c r="N16" s="15"/>
      <c r="O16" s="15"/>
      <c r="P16" s="15"/>
      <c r="Q16" s="15"/>
    </row>
    <row r="17" spans="11:17" ht="15" x14ac:dyDescent="0.35">
      <c r="K17" s="15"/>
      <c r="L17" s="15"/>
      <c r="M17" s="15"/>
      <c r="N17" s="15"/>
      <c r="O17" s="15"/>
      <c r="P17" s="15"/>
      <c r="Q17" s="15"/>
    </row>
    <row r="18" spans="11:17" ht="15" x14ac:dyDescent="0.35">
      <c r="K18" s="15"/>
      <c r="L18" s="15"/>
      <c r="M18" s="15"/>
      <c r="N18" s="15"/>
      <c r="O18" s="15"/>
      <c r="P18" s="15"/>
      <c r="Q18" s="15"/>
    </row>
    <row r="19" spans="11:17" ht="15" x14ac:dyDescent="0.35">
      <c r="K19" s="15"/>
      <c r="L19" s="15"/>
      <c r="M19" s="15"/>
      <c r="N19" s="15"/>
      <c r="O19" s="15"/>
      <c r="P19" s="15"/>
      <c r="Q19" s="15"/>
    </row>
  </sheetData>
  <sortState ref="A2:D8">
    <sortCondition descending="1" ref="D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C7CE-2319-4676-A761-69EE4E544A1A}">
  <dimension ref="A1:F8"/>
  <sheetViews>
    <sheetView workbookViewId="0">
      <selection activeCell="E2" sqref="E2"/>
    </sheetView>
  </sheetViews>
  <sheetFormatPr defaultRowHeight="14.4" x14ac:dyDescent="0.3"/>
  <sheetData>
    <row r="1" spans="1:6" ht="60" x14ac:dyDescent="0.3">
      <c r="A1" s="1" t="s">
        <v>0</v>
      </c>
      <c r="B1" s="2" t="s">
        <v>1</v>
      </c>
      <c r="C1" s="2" t="s">
        <v>2</v>
      </c>
      <c r="D1" s="2" t="s">
        <v>12</v>
      </c>
      <c r="E1" s="2" t="s">
        <v>11</v>
      </c>
      <c r="F1" s="2" t="s">
        <v>13</v>
      </c>
    </row>
    <row r="2" spans="1:6" ht="15" x14ac:dyDescent="0.3">
      <c r="A2" s="3" t="s">
        <v>7</v>
      </c>
      <c r="B2" s="4">
        <v>0.6</v>
      </c>
      <c r="C2" s="4">
        <v>0.77</v>
      </c>
      <c r="D2" s="4">
        <v>0.17</v>
      </c>
      <c r="E2" s="4">
        <v>1.28</v>
      </c>
      <c r="F2" s="5">
        <f t="shared" ref="F2:F8" si="0">(C2-B2)/(1-B2)</f>
        <v>0.4250000000000001</v>
      </c>
    </row>
    <row r="3" spans="1:6" ht="45" x14ac:dyDescent="0.3">
      <c r="A3" s="3" t="s">
        <v>6</v>
      </c>
      <c r="B3" s="4">
        <v>0.45</v>
      </c>
      <c r="C3" s="4">
        <v>0.67</v>
      </c>
      <c r="D3" s="4">
        <v>0.22</v>
      </c>
      <c r="E3" s="4">
        <v>1.49</v>
      </c>
      <c r="F3" s="5">
        <f t="shared" si="0"/>
        <v>0.4</v>
      </c>
    </row>
    <row r="4" spans="1:6" ht="15" x14ac:dyDescent="0.3">
      <c r="A4" s="3" t="s">
        <v>8</v>
      </c>
      <c r="B4" s="4">
        <v>0.45</v>
      </c>
      <c r="C4" s="4">
        <v>0.68</v>
      </c>
      <c r="D4" s="4">
        <v>0.23</v>
      </c>
      <c r="E4" s="4">
        <v>1.51</v>
      </c>
      <c r="F4" s="5">
        <f t="shared" si="0"/>
        <v>0.41818181818181821</v>
      </c>
    </row>
    <row r="5" spans="1:6" ht="30" x14ac:dyDescent="0.3">
      <c r="A5" s="3" t="s">
        <v>9</v>
      </c>
      <c r="B5" s="4">
        <v>0.49</v>
      </c>
      <c r="C5" s="4">
        <v>0.71</v>
      </c>
      <c r="D5" s="4">
        <v>0.22</v>
      </c>
      <c r="E5" s="4">
        <v>1.45</v>
      </c>
      <c r="F5" s="5">
        <f t="shared" si="0"/>
        <v>0.43137254901960781</v>
      </c>
    </row>
    <row r="6" spans="1:6" ht="15" x14ac:dyDescent="0.3">
      <c r="A6" s="3" t="s">
        <v>4</v>
      </c>
      <c r="B6" s="4">
        <v>0.4</v>
      </c>
      <c r="C6" s="4">
        <v>0.65</v>
      </c>
      <c r="D6" s="4">
        <v>0.25</v>
      </c>
      <c r="E6" s="4">
        <v>1.63</v>
      </c>
      <c r="F6" s="5">
        <f t="shared" si="0"/>
        <v>0.41666666666666669</v>
      </c>
    </row>
    <row r="7" spans="1:6" ht="45" x14ac:dyDescent="0.3">
      <c r="A7" s="3" t="s">
        <v>5</v>
      </c>
      <c r="B7" s="4">
        <v>0.41</v>
      </c>
      <c r="C7" s="4">
        <v>0.66</v>
      </c>
      <c r="D7" s="4">
        <v>0.25</v>
      </c>
      <c r="E7" s="4">
        <v>1.61</v>
      </c>
      <c r="F7" s="5">
        <f t="shared" si="0"/>
        <v>0.42372881355932207</v>
      </c>
    </row>
    <row r="8" spans="1:6" ht="30" x14ac:dyDescent="0.3">
      <c r="A8" s="3" t="s">
        <v>3</v>
      </c>
      <c r="B8" s="4">
        <v>0.42</v>
      </c>
      <c r="C8" s="4">
        <v>0.68</v>
      </c>
      <c r="D8" s="4">
        <v>0.26</v>
      </c>
      <c r="E8" s="4">
        <v>1.62</v>
      </c>
      <c r="F8" s="5">
        <f t="shared" si="0"/>
        <v>0.44827586206896558</v>
      </c>
    </row>
  </sheetData>
  <autoFilter ref="A1:F1" xr:uid="{99C4FCE6-5D39-43C1-ACF9-6191A3F0AF26}">
    <sortState ref="A2:F8">
      <sortCondition ref="A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CE465-9314-4704-8512-B26F3DAF9C86}">
  <dimension ref="A1:F8"/>
  <sheetViews>
    <sheetView workbookViewId="0">
      <selection activeCell="E2" sqref="E2"/>
    </sheetView>
  </sheetViews>
  <sheetFormatPr defaultRowHeight="14.4" x14ac:dyDescent="0.3"/>
  <sheetData>
    <row r="1" spans="1:6" ht="60" x14ac:dyDescent="0.3">
      <c r="A1" s="1" t="s">
        <v>0</v>
      </c>
      <c r="B1" s="2" t="s">
        <v>1</v>
      </c>
      <c r="C1" s="2" t="s">
        <v>2</v>
      </c>
      <c r="D1" s="2" t="s">
        <v>12</v>
      </c>
      <c r="E1" s="2" t="s">
        <v>11</v>
      </c>
      <c r="F1" s="2" t="s">
        <v>13</v>
      </c>
    </row>
    <row r="2" spans="1:6" ht="15" x14ac:dyDescent="0.3">
      <c r="A2" s="3" t="s">
        <v>7</v>
      </c>
      <c r="B2" s="4">
        <v>0.59</v>
      </c>
      <c r="C2" s="4">
        <v>0.76</v>
      </c>
      <c r="D2" s="4">
        <v>0.17</v>
      </c>
      <c r="E2" s="4">
        <v>1.29</v>
      </c>
      <c r="F2" s="5">
        <f t="shared" ref="F2:F8" si="0">(C2-B2)/(1-B2)</f>
        <v>0.41463414634146351</v>
      </c>
    </row>
    <row r="3" spans="1:6" ht="45" x14ac:dyDescent="0.3">
      <c r="A3" s="3" t="s">
        <v>6</v>
      </c>
      <c r="B3" s="4">
        <v>0.42</v>
      </c>
      <c r="C3" s="4">
        <v>0.63</v>
      </c>
      <c r="D3" s="4">
        <v>0.21</v>
      </c>
      <c r="E3" s="4">
        <v>1.5</v>
      </c>
      <c r="F3" s="5">
        <f t="shared" si="0"/>
        <v>0.36206896551724138</v>
      </c>
    </row>
    <row r="4" spans="1:6" ht="15" x14ac:dyDescent="0.3">
      <c r="A4" s="3" t="s">
        <v>8</v>
      </c>
      <c r="B4" s="4">
        <v>0.38</v>
      </c>
      <c r="C4" s="4">
        <v>0.65</v>
      </c>
      <c r="D4" s="4">
        <v>0.27</v>
      </c>
      <c r="E4" s="4">
        <v>1.71</v>
      </c>
      <c r="F4" s="5">
        <f t="shared" si="0"/>
        <v>0.43548387096774199</v>
      </c>
    </row>
    <row r="5" spans="1:6" ht="30" x14ac:dyDescent="0.3">
      <c r="A5" s="3" t="s">
        <v>9</v>
      </c>
      <c r="B5" s="4">
        <v>0.44</v>
      </c>
      <c r="C5" s="4">
        <v>0.67</v>
      </c>
      <c r="D5" s="4">
        <v>0.23</v>
      </c>
      <c r="E5" s="4">
        <v>1.52</v>
      </c>
      <c r="F5" s="5">
        <f t="shared" si="0"/>
        <v>0.41071428571428575</v>
      </c>
    </row>
    <row r="6" spans="1:6" ht="15" x14ac:dyDescent="0.3">
      <c r="A6" s="3" t="s">
        <v>4</v>
      </c>
      <c r="B6" s="4">
        <v>0.36</v>
      </c>
      <c r="C6" s="4">
        <v>0.62</v>
      </c>
      <c r="D6" s="4">
        <v>0.26</v>
      </c>
      <c r="E6" s="4">
        <v>1.72</v>
      </c>
      <c r="F6" s="5">
        <f t="shared" si="0"/>
        <v>0.40625</v>
      </c>
    </row>
    <row r="7" spans="1:6" ht="45" x14ac:dyDescent="0.3">
      <c r="A7" s="3" t="s">
        <v>5</v>
      </c>
      <c r="B7" s="4">
        <v>0.36</v>
      </c>
      <c r="C7" s="4">
        <v>0.6</v>
      </c>
      <c r="D7" s="4">
        <v>0.24</v>
      </c>
      <c r="E7" s="4">
        <v>1.67</v>
      </c>
      <c r="F7" s="5">
        <f t="shared" si="0"/>
        <v>0.375</v>
      </c>
    </row>
    <row r="8" spans="1:6" ht="30" x14ac:dyDescent="0.3">
      <c r="A8" s="3" t="s">
        <v>3</v>
      </c>
      <c r="B8" s="4">
        <v>0.35</v>
      </c>
      <c r="C8" s="4">
        <v>0.63</v>
      </c>
      <c r="D8" s="4">
        <v>0.28000000000000003</v>
      </c>
      <c r="E8" s="4">
        <v>1.8</v>
      </c>
      <c r="F8" s="5">
        <f t="shared" si="0"/>
        <v>0.43076923076923079</v>
      </c>
    </row>
  </sheetData>
  <autoFilter ref="A1:F1" xr:uid="{F340E882-A9F2-4C94-9C08-3CB2EB159ABB}">
    <sortState ref="A2:F8">
      <sortCondition ref="A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1A7A-39BB-4453-8B81-806780F32731}">
  <dimension ref="A1:D8"/>
  <sheetViews>
    <sheetView workbookViewId="0">
      <selection activeCell="B2" sqref="B2"/>
    </sheetView>
  </sheetViews>
  <sheetFormatPr defaultRowHeight="14.4" x14ac:dyDescent="0.3"/>
  <sheetData>
    <row r="1" spans="1:4" ht="30" x14ac:dyDescent="0.3">
      <c r="A1" s="1" t="s">
        <v>0</v>
      </c>
      <c r="B1" s="12" t="s">
        <v>14</v>
      </c>
      <c r="C1" s="12" t="s">
        <v>15</v>
      </c>
      <c r="D1" s="12" t="s">
        <v>16</v>
      </c>
    </row>
    <row r="2" spans="1:4" ht="30" x14ac:dyDescent="0.3">
      <c r="A2" s="3" t="s">
        <v>3</v>
      </c>
      <c r="B2" s="5">
        <v>0.40350877192982459</v>
      </c>
      <c r="C2" s="5">
        <v>0.44827586206896558</v>
      </c>
      <c r="D2" s="5">
        <v>0.43076923076923079</v>
      </c>
    </row>
    <row r="3" spans="1:4" ht="45" x14ac:dyDescent="0.3">
      <c r="A3" s="3" t="s">
        <v>5</v>
      </c>
      <c r="B3" s="5">
        <v>0.37735849056603782</v>
      </c>
      <c r="C3" s="5">
        <v>0.42372881355932207</v>
      </c>
      <c r="D3" s="5">
        <v>0.375</v>
      </c>
    </row>
    <row r="4" spans="1:4" ht="15" x14ac:dyDescent="0.3">
      <c r="A4" s="3" t="s">
        <v>7</v>
      </c>
      <c r="B4" s="5">
        <v>0.37142857142857144</v>
      </c>
      <c r="C4" s="5">
        <v>0.4250000000000001</v>
      </c>
      <c r="D4" s="5">
        <v>0.41463414634146351</v>
      </c>
    </row>
    <row r="5" spans="1:4" ht="15" x14ac:dyDescent="0.3">
      <c r="A5" s="3" t="s">
        <v>4</v>
      </c>
      <c r="B5" s="5">
        <v>0.36842105263157893</v>
      </c>
      <c r="C5" s="5">
        <v>0.41666666666666669</v>
      </c>
      <c r="D5" s="5">
        <v>0.40625</v>
      </c>
    </row>
    <row r="6" spans="1:4" ht="45" x14ac:dyDescent="0.3">
      <c r="A6" s="3" t="s">
        <v>6</v>
      </c>
      <c r="B6" s="5">
        <v>0.36363636363636365</v>
      </c>
      <c r="C6" s="5">
        <v>0.4</v>
      </c>
      <c r="D6" s="5">
        <v>0.36206896551724138</v>
      </c>
    </row>
    <row r="7" spans="1:4" ht="30" x14ac:dyDescent="0.3">
      <c r="A7" s="3" t="s">
        <v>9</v>
      </c>
      <c r="B7" s="5">
        <v>0.32432432432432434</v>
      </c>
      <c r="C7" s="5">
        <v>0.43137254901960781</v>
      </c>
      <c r="D7" s="5">
        <v>0.41071428571428575</v>
      </c>
    </row>
    <row r="8" spans="1:4" ht="15" x14ac:dyDescent="0.3">
      <c r="A8" s="3" t="s">
        <v>8</v>
      </c>
      <c r="B8" s="5">
        <v>0.31707317073170732</v>
      </c>
      <c r="C8" s="5">
        <v>0.41818181818181821</v>
      </c>
      <c r="D8" s="5">
        <v>0.43548387096774199</v>
      </c>
    </row>
  </sheetData>
  <autoFilter ref="A1:D8" xr:uid="{DDDBA5D3-0148-4DB4-B429-9D5A806BDB63}">
    <sortState ref="A2:D8">
      <sortCondition descending="1" ref="B1:B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F9AE-78EF-4DCE-87BD-99B0BA7159FE}">
  <dimension ref="A1:T19"/>
  <sheetViews>
    <sheetView workbookViewId="0">
      <selection activeCell="P12" sqref="P12"/>
    </sheetView>
  </sheetViews>
  <sheetFormatPr defaultRowHeight="14.4" x14ac:dyDescent="0.3"/>
  <cols>
    <col min="1" max="16384" width="8.88671875" style="21"/>
  </cols>
  <sheetData>
    <row r="1" spans="1:20" ht="19.2" customHeight="1" x14ac:dyDescent="0.3">
      <c r="A1" s="27" t="s">
        <v>78</v>
      </c>
      <c r="B1" s="27"/>
      <c r="C1" s="27"/>
      <c r="D1" s="27"/>
      <c r="E1" s="27"/>
      <c r="F1" s="27"/>
      <c r="G1" s="27"/>
      <c r="H1" s="27"/>
      <c r="I1" s="27"/>
      <c r="J1" s="27"/>
    </row>
    <row r="3" spans="1:20" ht="57.6" x14ac:dyDescent="0.3">
      <c r="A3" s="22" t="s">
        <v>0</v>
      </c>
      <c r="B3" s="22" t="s">
        <v>70</v>
      </c>
      <c r="C3" s="22" t="s">
        <v>71</v>
      </c>
      <c r="D3" s="22" t="s">
        <v>72</v>
      </c>
      <c r="E3" s="22" t="s">
        <v>73</v>
      </c>
      <c r="F3" s="22" t="s">
        <v>74</v>
      </c>
      <c r="G3" s="22" t="s">
        <v>75</v>
      </c>
      <c r="H3" s="22" t="s">
        <v>76</v>
      </c>
      <c r="I3" s="22" t="s">
        <v>77</v>
      </c>
      <c r="L3" s="22" t="s">
        <v>0</v>
      </c>
      <c r="M3" s="22" t="s">
        <v>70</v>
      </c>
      <c r="N3" s="22" t="s">
        <v>71</v>
      </c>
      <c r="O3" s="22" t="s">
        <v>72</v>
      </c>
      <c r="P3" s="22" t="s">
        <v>73</v>
      </c>
      <c r="Q3" s="22" t="s">
        <v>74</v>
      </c>
      <c r="R3" s="22" t="s">
        <v>75</v>
      </c>
      <c r="S3" s="22" t="s">
        <v>76</v>
      </c>
      <c r="T3" s="22" t="s">
        <v>77</v>
      </c>
    </row>
    <row r="4" spans="1:20" x14ac:dyDescent="0.3">
      <c r="A4" s="22" t="s">
        <v>8</v>
      </c>
      <c r="B4" s="25">
        <v>13.040334337374128</v>
      </c>
      <c r="C4" s="25">
        <v>15.509504057701339</v>
      </c>
      <c r="D4" s="25">
        <v>8.0064461012736885</v>
      </c>
      <c r="E4" s="25">
        <v>9.7266666666666666</v>
      </c>
      <c r="F4" s="25">
        <v>1.5480582238199068</v>
      </c>
      <c r="G4" s="25">
        <v>3.6003210272873192</v>
      </c>
      <c r="H4" s="25">
        <v>6.4125560538116595</v>
      </c>
      <c r="I4" s="25">
        <v>8.1428571428571423</v>
      </c>
      <c r="L4" s="22" t="s">
        <v>8</v>
      </c>
      <c r="M4" s="25">
        <f>B4-B13</f>
        <v>2.4997338736204373</v>
      </c>
      <c r="N4" s="25">
        <f>C4-C13</f>
        <v>4.1692102095006032</v>
      </c>
      <c r="O4" s="25">
        <f t="shared" ref="N4:T10" si="0">D4-D13</f>
        <v>3.6304979787903093</v>
      </c>
      <c r="P4" s="25">
        <f t="shared" si="0"/>
        <v>4.767636566332218</v>
      </c>
      <c r="Q4" s="25">
        <f t="shared" si="0"/>
        <v>-1.0508473530807798</v>
      </c>
      <c r="R4" s="25">
        <f t="shared" si="0"/>
        <v>-0.61097223318626792</v>
      </c>
      <c r="S4" s="25">
        <f t="shared" si="0"/>
        <v>1.4800560538116594</v>
      </c>
      <c r="T4" s="25">
        <f t="shared" si="0"/>
        <v>2.6731601731601735</v>
      </c>
    </row>
    <row r="5" spans="1:20" x14ac:dyDescent="0.3">
      <c r="A5" s="22" t="s">
        <v>4</v>
      </c>
      <c r="B5" s="25">
        <v>9.9621009319391298</v>
      </c>
      <c r="C5" s="25">
        <v>11.604309566967741</v>
      </c>
      <c r="D5" s="25">
        <v>3.4683544303797467</v>
      </c>
      <c r="E5" s="25">
        <v>4.096774193548387</v>
      </c>
      <c r="F5" s="25">
        <v>2.1114615157189318</v>
      </c>
      <c r="G5" s="25">
        <v>3.729203539823009</v>
      </c>
      <c r="H5" s="25">
        <v>3.6840277777777777</v>
      </c>
      <c r="I5" s="25">
        <v>5.1666666666666661</v>
      </c>
      <c r="L5" s="22" t="s">
        <v>4</v>
      </c>
      <c r="M5" s="25">
        <f t="shared" ref="M5:M10" si="1">B5-B14</f>
        <v>8.770617010306113</v>
      </c>
      <c r="N5" s="25">
        <f t="shared" ref="N5:N10" si="2">C5-C14</f>
        <v>4.4599548745116628</v>
      </c>
      <c r="O5" s="25">
        <f t="shared" si="0"/>
        <v>2.2139684654674658</v>
      </c>
      <c r="P5" s="25">
        <f t="shared" si="0"/>
        <v>-0.15322580645161299</v>
      </c>
      <c r="Q5" s="25">
        <f t="shared" si="0"/>
        <v>-0.59148782960576085</v>
      </c>
      <c r="R5" s="25">
        <f t="shared" si="0"/>
        <v>-0.23416642354695405</v>
      </c>
      <c r="S5" s="25">
        <f t="shared" si="0"/>
        <v>-3.1254960317460316</v>
      </c>
      <c r="T5" s="25">
        <f t="shared" si="0"/>
        <v>-3.1969696969696972</v>
      </c>
    </row>
    <row r="6" spans="1:20" x14ac:dyDescent="0.3">
      <c r="A6" s="22" t="s">
        <v>7</v>
      </c>
      <c r="B6" s="25">
        <v>13.732243008856409</v>
      </c>
      <c r="C6" s="25">
        <v>15.426412821225364</v>
      </c>
      <c r="D6" s="25">
        <v>7.3032786885245899</v>
      </c>
      <c r="E6" s="25">
        <v>7.7083333333333339</v>
      </c>
      <c r="F6" s="25">
        <v>1.4820669894279221</v>
      </c>
      <c r="G6" s="25">
        <v>3.484257871064468</v>
      </c>
      <c r="H6" s="25">
        <v>8.4565217391304355</v>
      </c>
      <c r="I6" s="25">
        <v>12.590909090909093</v>
      </c>
      <c r="L6" s="22" t="s">
        <v>7</v>
      </c>
      <c r="M6" s="25">
        <f t="shared" si="1"/>
        <v>4.5308243743947774</v>
      </c>
      <c r="N6" s="25">
        <f t="shared" si="2"/>
        <v>4.2268223998931784</v>
      </c>
      <c r="O6" s="25">
        <f t="shared" si="0"/>
        <v>0.75341217441322517</v>
      </c>
      <c r="P6" s="25">
        <f t="shared" si="0"/>
        <v>2.5793650793650258E-2</v>
      </c>
      <c r="Q6" s="25">
        <f t="shared" si="0"/>
        <v>-0.13394470450584972</v>
      </c>
      <c r="R6" s="25">
        <f t="shared" si="0"/>
        <v>6.1364389347457582E-2</v>
      </c>
      <c r="S6" s="25">
        <f t="shared" si="0"/>
        <v>-3.5961098398169327</v>
      </c>
      <c r="T6" s="25">
        <f t="shared" si="0"/>
        <v>-2.467914438502671</v>
      </c>
    </row>
    <row r="7" spans="1:20" ht="28.8" x14ac:dyDescent="0.3">
      <c r="A7" s="22" t="s">
        <v>5</v>
      </c>
      <c r="B7" s="25">
        <v>7.5517243046896869</v>
      </c>
      <c r="C7" s="25">
        <v>9.5097784897218425</v>
      </c>
      <c r="D7" s="25">
        <v>3.545343137254902</v>
      </c>
      <c r="E7" s="25">
        <v>4.3333333333333339</v>
      </c>
      <c r="F7" s="25">
        <v>2.0001708525542456</v>
      </c>
      <c r="G7" s="25">
        <v>3.8058925476603118</v>
      </c>
      <c r="H7" s="25">
        <v>4.5728813559322035</v>
      </c>
      <c r="I7" s="25">
        <v>5.3571428571428568</v>
      </c>
      <c r="L7" s="22" t="s">
        <v>5</v>
      </c>
      <c r="M7" s="25">
        <f t="shared" si="1"/>
        <v>-2.9935778028588</v>
      </c>
      <c r="N7" s="25">
        <f t="shared" si="2"/>
        <v>-2.8800688791577844</v>
      </c>
      <c r="O7" s="25">
        <f t="shared" si="0"/>
        <v>0.35476263342138603</v>
      </c>
      <c r="P7" s="25">
        <f t="shared" si="0"/>
        <v>0.51282051282051366</v>
      </c>
      <c r="Q7" s="25">
        <f t="shared" si="0"/>
        <v>-0.53843018371518436</v>
      </c>
      <c r="R7" s="25">
        <f t="shared" si="0"/>
        <v>-0.12576212859868008</v>
      </c>
      <c r="S7" s="25">
        <f t="shared" si="0"/>
        <v>2.5333498771620717</v>
      </c>
      <c r="T7" s="25">
        <f t="shared" si="0"/>
        <v>1.7417582417582418</v>
      </c>
    </row>
    <row r="8" spans="1:20" ht="28.8" x14ac:dyDescent="0.3">
      <c r="A8" s="22" t="s">
        <v>9</v>
      </c>
      <c r="B8" s="25">
        <v>12.484813063062262</v>
      </c>
      <c r="C8" s="25">
        <v>14.978753801364283</v>
      </c>
      <c r="D8" s="25">
        <v>5.4778156996587031</v>
      </c>
      <c r="E8" s="25">
        <v>6.7906976744186052</v>
      </c>
      <c r="F8" s="25">
        <v>1.4385473437579586</v>
      </c>
      <c r="G8" s="25">
        <v>3.0546282245827001</v>
      </c>
      <c r="H8" s="25">
        <v>5.398843930635838</v>
      </c>
      <c r="I8" s="25">
        <v>7.4545454545454541</v>
      </c>
      <c r="L8" s="22" t="s">
        <v>9</v>
      </c>
      <c r="M8" s="25">
        <f t="shared" si="1"/>
        <v>6.7271598576847413</v>
      </c>
      <c r="N8" s="25">
        <f t="shared" si="2"/>
        <v>8.3499177927992108</v>
      </c>
      <c r="O8" s="25">
        <f t="shared" si="0"/>
        <v>6.4817796094761349E-2</v>
      </c>
      <c r="P8" s="25">
        <f t="shared" si="0"/>
        <v>-0.24633936261843203</v>
      </c>
      <c r="Q8" s="25">
        <f t="shared" si="0"/>
        <v>-0.6990244953225011</v>
      </c>
      <c r="R8" s="25">
        <f t="shared" si="0"/>
        <v>-0.34642256350836931</v>
      </c>
      <c r="S8" s="25">
        <f t="shared" si="0"/>
        <v>-1.415397292810372E-2</v>
      </c>
      <c r="T8" s="25">
        <f t="shared" si="0"/>
        <v>2.6397306397306393</v>
      </c>
    </row>
    <row r="9" spans="1:20" ht="28.8" x14ac:dyDescent="0.3">
      <c r="A9" s="22" t="s">
        <v>6</v>
      </c>
      <c r="B9" s="25">
        <v>5.492123261393127</v>
      </c>
      <c r="C9" s="25">
        <v>6.3202481404448401</v>
      </c>
      <c r="D9" s="25">
        <v>3.5972396486825597</v>
      </c>
      <c r="E9" s="25">
        <v>4.380281690140845</v>
      </c>
      <c r="F9" s="25">
        <v>1.960171568627451</v>
      </c>
      <c r="G9" s="25">
        <v>3.1049913941480214</v>
      </c>
      <c r="H9" s="25">
        <v>2.6875784190715182</v>
      </c>
      <c r="I9" s="25">
        <v>3.6478873239436624</v>
      </c>
      <c r="L9" s="22" t="s">
        <v>6</v>
      </c>
      <c r="M9" s="25">
        <f t="shared" si="1"/>
        <v>1.5320706062445901</v>
      </c>
      <c r="N9" s="25">
        <f t="shared" si="2"/>
        <v>1.7869721139749819</v>
      </c>
      <c r="O9" s="25">
        <f t="shared" si="0"/>
        <v>0.10971130401135776</v>
      </c>
      <c r="P9" s="25">
        <f t="shared" si="0"/>
        <v>6.0281690140844724E-2</v>
      </c>
      <c r="Q9" s="25">
        <f t="shared" si="0"/>
        <v>-0.11655477408354664</v>
      </c>
      <c r="R9" s="25">
        <f t="shared" si="0"/>
        <v>9.4353096275680226E-2</v>
      </c>
      <c r="S9" s="25">
        <f t="shared" si="0"/>
        <v>0.13769179775632523</v>
      </c>
      <c r="T9" s="25">
        <f t="shared" si="0"/>
        <v>0.94122065727699544</v>
      </c>
    </row>
    <row r="10" spans="1:20" x14ac:dyDescent="0.3">
      <c r="A10" s="22" t="s">
        <v>3</v>
      </c>
      <c r="B10" s="25">
        <v>5.0135597109806955</v>
      </c>
      <c r="C10" s="25">
        <v>6.3494849271575236</v>
      </c>
      <c r="D10" s="25">
        <v>3.2293942403177756</v>
      </c>
      <c r="E10" s="25">
        <v>3.9634146341463414</v>
      </c>
      <c r="F10" s="25">
        <v>2.1964424572317265</v>
      </c>
      <c r="G10" s="25">
        <v>3.9144851657940656</v>
      </c>
      <c r="H10" s="25">
        <v>4.3176470588235292</v>
      </c>
      <c r="I10" s="25">
        <v>5.2826086956521738</v>
      </c>
      <c r="L10" s="22" t="s">
        <v>3</v>
      </c>
      <c r="M10" s="25">
        <f>B10-B19</f>
        <v>2.2288379524462192</v>
      </c>
      <c r="N10" s="25">
        <f>C10-C19</f>
        <v>-9.8330797920902029</v>
      </c>
      <c r="O10" s="25">
        <f t="shared" si="0"/>
        <v>1.3698910120475212</v>
      </c>
      <c r="P10" s="25">
        <f t="shared" si="0"/>
        <v>-0.50325203252032535</v>
      </c>
      <c r="Q10" s="25">
        <f t="shared" si="0"/>
        <v>-0.58306934749016248</v>
      </c>
      <c r="R10" s="25">
        <f t="shared" si="0"/>
        <v>-0.22942627332032561</v>
      </c>
      <c r="S10" s="25">
        <f t="shared" si="0"/>
        <v>-1.4544459644322849</v>
      </c>
      <c r="T10" s="25">
        <f t="shared" si="0"/>
        <v>-1.6363102232667455</v>
      </c>
    </row>
    <row r="12" spans="1:20" ht="57.6" x14ac:dyDescent="0.3">
      <c r="A12" s="21" t="s">
        <v>0</v>
      </c>
      <c r="B12" s="21" t="s">
        <v>70</v>
      </c>
      <c r="C12" s="21" t="s">
        <v>71</v>
      </c>
      <c r="D12" s="21" t="s">
        <v>72</v>
      </c>
      <c r="E12" s="21" t="s">
        <v>73</v>
      </c>
      <c r="F12" s="21" t="s">
        <v>74</v>
      </c>
      <c r="G12" s="21" t="s">
        <v>75</v>
      </c>
      <c r="H12" s="21" t="s">
        <v>76</v>
      </c>
      <c r="I12" s="21" t="s">
        <v>77</v>
      </c>
    </row>
    <row r="13" spans="1:20" x14ac:dyDescent="0.3">
      <c r="A13" s="21" t="s">
        <v>8</v>
      </c>
      <c r="B13" s="21">
        <v>10.540600463753691</v>
      </c>
      <c r="C13" s="21">
        <v>11.340293848200735</v>
      </c>
      <c r="D13" s="21">
        <v>4.3759481224833792</v>
      </c>
      <c r="E13" s="21">
        <v>4.9590301003344486</v>
      </c>
      <c r="F13" s="21">
        <v>2.5989055769006866</v>
      </c>
      <c r="G13" s="21">
        <v>4.2112932604735871</v>
      </c>
      <c r="H13" s="21">
        <v>4.9325000000000001</v>
      </c>
      <c r="I13" s="21">
        <v>5.4696969696969688</v>
      </c>
    </row>
    <row r="14" spans="1:20" x14ac:dyDescent="0.3">
      <c r="A14" s="21" t="s">
        <v>4</v>
      </c>
      <c r="B14" s="21">
        <v>1.1914839216330166</v>
      </c>
      <c r="C14" s="21">
        <v>7.1443546924560781</v>
      </c>
      <c r="D14" s="21">
        <v>1.2543859649122806</v>
      </c>
      <c r="E14" s="21">
        <v>4.25</v>
      </c>
      <c r="F14" s="21">
        <v>2.7029493453246927</v>
      </c>
      <c r="G14" s="21">
        <v>3.9633699633699631</v>
      </c>
      <c r="H14" s="21">
        <v>6.8095238095238093</v>
      </c>
      <c r="I14" s="21">
        <v>8.3636363636363633</v>
      </c>
    </row>
    <row r="15" spans="1:20" x14ac:dyDescent="0.3">
      <c r="A15" s="21" t="s">
        <v>7</v>
      </c>
      <c r="B15" s="21">
        <v>9.201418634461632</v>
      </c>
      <c r="C15" s="21">
        <v>11.199590421332186</v>
      </c>
      <c r="D15" s="21">
        <v>6.5498665141113648</v>
      </c>
      <c r="E15" s="21">
        <v>7.6825396825396837</v>
      </c>
      <c r="F15" s="21">
        <v>1.6160116939337719</v>
      </c>
      <c r="G15" s="21">
        <v>3.4228934817170105</v>
      </c>
      <c r="H15" s="21">
        <v>12.052631578947368</v>
      </c>
      <c r="I15" s="21">
        <v>15.058823529411764</v>
      </c>
    </row>
    <row r="16" spans="1:20" ht="28.8" x14ac:dyDescent="0.3">
      <c r="A16" s="21" t="s">
        <v>5</v>
      </c>
      <c r="B16" s="21">
        <v>10.545302107548487</v>
      </c>
      <c r="C16" s="21">
        <v>12.389847368879627</v>
      </c>
      <c r="D16" s="21">
        <v>3.190580503833516</v>
      </c>
      <c r="E16" s="21">
        <v>3.8205128205128203</v>
      </c>
      <c r="F16" s="21">
        <v>2.53860103626943</v>
      </c>
      <c r="G16" s="21">
        <v>3.9316546762589919</v>
      </c>
      <c r="H16" s="21">
        <v>2.0395314787701317</v>
      </c>
      <c r="I16" s="21">
        <v>3.615384615384615</v>
      </c>
    </row>
    <row r="17" spans="1:9" ht="28.8" x14ac:dyDescent="0.3">
      <c r="A17" s="21" t="s">
        <v>9</v>
      </c>
      <c r="B17" s="21">
        <v>5.7576532053775207</v>
      </c>
      <c r="C17" s="21">
        <v>6.628836008565071</v>
      </c>
      <c r="D17" s="21">
        <v>5.4129979035639417</v>
      </c>
      <c r="E17" s="21">
        <v>7.0370370370370372</v>
      </c>
      <c r="F17" s="21">
        <v>2.1375718390804597</v>
      </c>
      <c r="G17" s="21">
        <v>3.4010507880910694</v>
      </c>
      <c r="H17" s="21">
        <v>5.4129979035639417</v>
      </c>
      <c r="I17" s="21">
        <v>4.8148148148148149</v>
      </c>
    </row>
    <row r="18" spans="1:9" ht="28.8" x14ac:dyDescent="0.3">
      <c r="A18" s="21" t="s">
        <v>6</v>
      </c>
      <c r="B18" s="21">
        <v>3.9600526551485369</v>
      </c>
      <c r="C18" s="21">
        <v>4.5332760264698582</v>
      </c>
      <c r="D18" s="21">
        <v>3.487528344671202</v>
      </c>
      <c r="E18" s="21">
        <v>4.32</v>
      </c>
      <c r="F18" s="21">
        <v>2.0767263427109977</v>
      </c>
      <c r="G18" s="21">
        <v>3.0106382978723412</v>
      </c>
      <c r="H18" s="21">
        <v>2.5498866213151929</v>
      </c>
      <c r="I18" s="21">
        <v>2.706666666666667</v>
      </c>
    </row>
    <row r="19" spans="1:9" x14ac:dyDescent="0.3">
      <c r="A19" s="21" t="s">
        <v>3</v>
      </c>
      <c r="B19" s="21">
        <v>2.7847217585344763</v>
      </c>
      <c r="C19" s="21">
        <v>16.182564719247726</v>
      </c>
      <c r="D19" s="21">
        <v>1.8595032282702544</v>
      </c>
      <c r="E19" s="21">
        <v>4.4666666666666668</v>
      </c>
      <c r="F19" s="21">
        <v>2.779511804721889</v>
      </c>
      <c r="G19" s="21">
        <v>4.1439114391143912</v>
      </c>
      <c r="H19" s="21">
        <v>5.7720930232558141</v>
      </c>
      <c r="I19" s="21">
        <v>6.9189189189189193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0B1D-1578-44CC-B85D-A5A8C15D58E6}">
  <dimension ref="A1:AC101"/>
  <sheetViews>
    <sheetView tabSelected="1" workbookViewId="0">
      <selection activeCell="S85" sqref="S85:T85"/>
    </sheetView>
  </sheetViews>
  <sheetFormatPr defaultRowHeight="14.4" x14ac:dyDescent="0.3"/>
  <cols>
    <col min="1" max="1" width="11.88671875" customWidth="1"/>
    <col min="8" max="8" width="14.44140625" customWidth="1"/>
    <col min="15" max="15" width="11" customWidth="1"/>
    <col min="21" max="21" width="17.5546875" customWidth="1"/>
    <col min="22" max="23" width="9.5546875" bestFit="1" customWidth="1"/>
    <col min="24" max="24" width="9" bestFit="1" customWidth="1"/>
    <col min="25" max="25" width="9.5546875" bestFit="1" customWidth="1"/>
  </cols>
  <sheetData>
    <row r="1" spans="1:29" ht="34.200000000000003" x14ac:dyDescent="0.3">
      <c r="A1" s="12" t="s">
        <v>60</v>
      </c>
      <c r="B1" s="6" t="s">
        <v>8</v>
      </c>
      <c r="C1" s="7" t="s">
        <v>25</v>
      </c>
      <c r="D1" s="7" t="s">
        <v>26</v>
      </c>
      <c r="E1" s="7" t="s">
        <v>27</v>
      </c>
      <c r="F1" s="7" t="s">
        <v>28</v>
      </c>
      <c r="H1" s="12" t="s">
        <v>59</v>
      </c>
      <c r="I1" s="6" t="s">
        <v>8</v>
      </c>
      <c r="J1" s="7" t="s">
        <v>25</v>
      </c>
      <c r="K1" s="7" t="s">
        <v>26</v>
      </c>
      <c r="L1" s="7" t="s">
        <v>27</v>
      </c>
      <c r="M1" s="7" t="s">
        <v>28</v>
      </c>
      <c r="P1" s="6" t="s">
        <v>24</v>
      </c>
      <c r="Q1" s="12" t="s">
        <v>61</v>
      </c>
      <c r="R1" s="12" t="s">
        <v>62</v>
      </c>
    </row>
    <row r="2" spans="1:29" ht="34.200000000000003" x14ac:dyDescent="0.3">
      <c r="B2" s="8" t="s">
        <v>29</v>
      </c>
      <c r="C2" s="9">
        <v>2547</v>
      </c>
      <c r="D2" s="9">
        <v>1343</v>
      </c>
      <c r="E2" s="9">
        <v>9540</v>
      </c>
      <c r="F2" s="9">
        <v>0.26700000000000002</v>
      </c>
      <c r="I2" s="8" t="s">
        <v>29</v>
      </c>
      <c r="J2" s="9">
        <v>814</v>
      </c>
      <c r="K2" s="9">
        <v>1343</v>
      </c>
      <c r="L2" s="9">
        <v>11273</v>
      </c>
      <c r="M2" s="9">
        <v>7.1999999999999995E-2</v>
      </c>
      <c r="P2" s="8" t="s">
        <v>29</v>
      </c>
      <c r="Q2" s="5">
        <f>C2/J2</f>
        <v>3.1289926289926289</v>
      </c>
      <c r="R2" s="5">
        <f>F2/M2</f>
        <v>3.7083333333333339</v>
      </c>
      <c r="U2" s="12" t="s">
        <v>69</v>
      </c>
    </row>
    <row r="3" spans="1:29" ht="22.8" x14ac:dyDescent="0.3">
      <c r="B3" s="8" t="s">
        <v>30</v>
      </c>
      <c r="C3" s="9">
        <v>70</v>
      </c>
      <c r="D3" s="9">
        <v>114</v>
      </c>
      <c r="E3" s="9">
        <v>956</v>
      </c>
      <c r="F3" s="9">
        <v>7.2999999999999995E-2</v>
      </c>
      <c r="I3" s="8" t="s">
        <v>30</v>
      </c>
      <c r="J3" s="9">
        <v>4</v>
      </c>
      <c r="K3" s="9">
        <v>114</v>
      </c>
      <c r="L3" s="9">
        <v>1022</v>
      </c>
      <c r="M3" s="9">
        <v>4.0000000000000001E-3</v>
      </c>
      <c r="P3" s="8" t="s">
        <v>30</v>
      </c>
      <c r="Q3" s="5">
        <f t="shared" ref="Q3:Q11" si="0">C3/J3</f>
        <v>17.5</v>
      </c>
      <c r="R3" s="5">
        <f t="shared" ref="R3:R11" si="1">F3/M3</f>
        <v>18.25</v>
      </c>
      <c r="U3" s="12"/>
    </row>
    <row r="4" spans="1:29" s="21" customFormat="1" ht="57.6" x14ac:dyDescent="0.3">
      <c r="B4" s="8" t="s">
        <v>31</v>
      </c>
      <c r="C4" s="9">
        <v>13178</v>
      </c>
      <c r="D4" s="9">
        <v>4226</v>
      </c>
      <c r="E4" s="9">
        <v>24856</v>
      </c>
      <c r="F4" s="9">
        <v>0.53</v>
      </c>
      <c r="I4" s="8" t="s">
        <v>31</v>
      </c>
      <c r="J4" s="9">
        <v>7993</v>
      </c>
      <c r="K4" s="9">
        <v>4226</v>
      </c>
      <c r="L4" s="9">
        <v>30041</v>
      </c>
      <c r="M4" s="9">
        <v>0.26600000000000001</v>
      </c>
      <c r="P4" s="8" t="s">
        <v>31</v>
      </c>
      <c r="Q4" s="5">
        <f t="shared" si="0"/>
        <v>1.6486926060302765</v>
      </c>
      <c r="R4" s="5">
        <f t="shared" si="1"/>
        <v>1.9924812030075187</v>
      </c>
      <c r="U4" s="22" t="s">
        <v>0</v>
      </c>
      <c r="V4" s="22" t="s">
        <v>70</v>
      </c>
      <c r="W4" s="22" t="s">
        <v>71</v>
      </c>
      <c r="X4" s="22" t="s">
        <v>72</v>
      </c>
      <c r="Y4" s="22" t="s">
        <v>73</v>
      </c>
      <c r="Z4" s="22" t="s">
        <v>74</v>
      </c>
      <c r="AA4" s="22" t="s">
        <v>75</v>
      </c>
      <c r="AB4" s="22" t="s">
        <v>76</v>
      </c>
      <c r="AC4" s="22" t="s">
        <v>77</v>
      </c>
    </row>
    <row r="5" spans="1:29" ht="22.8" x14ac:dyDescent="0.3">
      <c r="B5" s="8" t="s">
        <v>32</v>
      </c>
      <c r="C5" s="9">
        <v>45</v>
      </c>
      <c r="D5" s="9">
        <v>58</v>
      </c>
      <c r="E5" s="9">
        <v>477</v>
      </c>
      <c r="F5" s="9">
        <v>9.4E-2</v>
      </c>
      <c r="I5" s="8" t="s">
        <v>32</v>
      </c>
      <c r="J5" s="9">
        <v>1</v>
      </c>
      <c r="K5" s="9">
        <v>58</v>
      </c>
      <c r="L5" s="9">
        <v>521</v>
      </c>
      <c r="M5" s="9">
        <v>2E-3</v>
      </c>
      <c r="P5" s="8" t="s">
        <v>32</v>
      </c>
      <c r="Q5" s="5">
        <f t="shared" si="0"/>
        <v>45</v>
      </c>
      <c r="R5" s="5">
        <f t="shared" si="1"/>
        <v>47</v>
      </c>
      <c r="U5" s="22" t="s">
        <v>8</v>
      </c>
      <c r="V5" s="26">
        <f>Q12</f>
        <v>12.735042154970083</v>
      </c>
      <c r="W5" s="26">
        <f>R12</f>
        <v>14.333291680906814</v>
      </c>
      <c r="X5" s="24">
        <f>Q13</f>
        <v>7.5209529276693452</v>
      </c>
      <c r="Y5" s="24">
        <f>R13</f>
        <v>8.4749999999999996</v>
      </c>
      <c r="Z5" s="26">
        <f>Q14</f>
        <v>2.0786467486818982</v>
      </c>
      <c r="AA5" s="26">
        <f>R14</f>
        <v>3.6140350877192979</v>
      </c>
      <c r="AB5" s="26">
        <f>Q15</f>
        <v>7.5310344827586206</v>
      </c>
      <c r="AC5" s="26">
        <f>R15</f>
        <v>8.4749999999999996</v>
      </c>
    </row>
    <row r="6" spans="1:29" ht="34.200000000000003" x14ac:dyDescent="0.3">
      <c r="B6" s="8" t="s">
        <v>33</v>
      </c>
      <c r="C6" s="9">
        <v>1907</v>
      </c>
      <c r="D6" s="9">
        <v>1199</v>
      </c>
      <c r="E6" s="9">
        <v>8884</v>
      </c>
      <c r="F6" s="9">
        <v>0.215</v>
      </c>
      <c r="I6" s="8" t="s">
        <v>33</v>
      </c>
      <c r="J6" s="9">
        <v>648</v>
      </c>
      <c r="K6" s="9">
        <v>1199</v>
      </c>
      <c r="L6" s="9">
        <v>10143</v>
      </c>
      <c r="M6" s="9">
        <v>6.4000000000000001E-2</v>
      </c>
      <c r="P6" s="8" t="s">
        <v>33</v>
      </c>
      <c r="Q6" s="5">
        <f t="shared" si="0"/>
        <v>2.9429012345679011</v>
      </c>
      <c r="R6" s="5">
        <f t="shared" si="1"/>
        <v>3.359375</v>
      </c>
      <c r="U6" s="22" t="s">
        <v>4</v>
      </c>
      <c r="V6" s="26">
        <f>Q27</f>
        <v>12.773299288591252</v>
      </c>
      <c r="W6" s="26">
        <f>R27</f>
        <v>15.58585540838223</v>
      </c>
      <c r="X6" s="26">
        <f>Q28</f>
        <v>2.8928571428571428</v>
      </c>
      <c r="Y6" s="26">
        <f>R28</f>
        <v>3.2158273381294964</v>
      </c>
      <c r="Z6" s="24">
        <f>Q29</f>
        <v>2.3517196625567816</v>
      </c>
      <c r="AA6" s="24">
        <f>R29</f>
        <v>3.787769784172661</v>
      </c>
      <c r="AB6" s="26">
        <f>Q30</f>
        <v>2.8888888888888888</v>
      </c>
      <c r="AC6" s="26">
        <f>R30</f>
        <v>5.1282051282051286</v>
      </c>
    </row>
    <row r="7" spans="1:29" x14ac:dyDescent="0.3">
      <c r="B7" s="8" t="s">
        <v>34</v>
      </c>
      <c r="C7" s="9">
        <v>495</v>
      </c>
      <c r="D7" s="9">
        <v>388</v>
      </c>
      <c r="E7" s="9">
        <v>2997</v>
      </c>
      <c r="F7" s="9">
        <v>0.16500000000000001</v>
      </c>
      <c r="I7" s="8" t="s">
        <v>34</v>
      </c>
      <c r="J7" s="9">
        <v>67</v>
      </c>
      <c r="K7" s="9">
        <v>388</v>
      </c>
      <c r="L7" s="9">
        <v>3425</v>
      </c>
      <c r="M7" s="9">
        <v>0.02</v>
      </c>
      <c r="P7" s="8" t="s">
        <v>34</v>
      </c>
      <c r="Q7" s="5">
        <f t="shared" si="0"/>
        <v>7.3880597014925371</v>
      </c>
      <c r="R7" s="5">
        <f t="shared" si="1"/>
        <v>8.25</v>
      </c>
      <c r="U7" s="22" t="s">
        <v>7</v>
      </c>
      <c r="V7" s="26">
        <f>Q41</f>
        <v>7.6433567644559828</v>
      </c>
      <c r="W7" s="26">
        <f>R41</f>
        <v>9.071750353440942</v>
      </c>
      <c r="X7" s="26">
        <f>Q42</f>
        <v>5.8420634920634917</v>
      </c>
      <c r="Y7" s="26">
        <f>R42</f>
        <v>6.4428571428571431</v>
      </c>
      <c r="Z7" s="26">
        <f>Q43</f>
        <v>1.5952172485498521</v>
      </c>
      <c r="AA7" s="26">
        <f>R43</f>
        <v>3.2111801242236018</v>
      </c>
      <c r="AB7" s="24">
        <f>Q44</f>
        <v>7.7452229299363058</v>
      </c>
      <c r="AC7" s="24">
        <f>R44</f>
        <v>10.341463414634147</v>
      </c>
    </row>
    <row r="8" spans="1:29" x14ac:dyDescent="0.3">
      <c r="B8" s="8" t="s">
        <v>35</v>
      </c>
      <c r="C8" s="9">
        <v>29</v>
      </c>
      <c r="D8" s="9">
        <v>47</v>
      </c>
      <c r="E8" s="9">
        <v>394</v>
      </c>
      <c r="F8" s="9">
        <v>7.3999999999999996E-2</v>
      </c>
      <c r="I8" s="8" t="s">
        <v>35</v>
      </c>
      <c r="J8" s="9">
        <v>1</v>
      </c>
      <c r="K8" s="9">
        <v>47</v>
      </c>
      <c r="L8" s="9">
        <v>422</v>
      </c>
      <c r="M8" s="9">
        <v>2E-3</v>
      </c>
      <c r="P8" s="8" t="s">
        <v>35</v>
      </c>
      <c r="Q8" s="5">
        <f t="shared" si="0"/>
        <v>29</v>
      </c>
      <c r="R8" s="5">
        <f t="shared" si="1"/>
        <v>37</v>
      </c>
      <c r="U8" s="22" t="s">
        <v>5</v>
      </c>
      <c r="V8" s="24">
        <f>Q57</f>
        <v>17.060871870882774</v>
      </c>
      <c r="W8" s="24">
        <f>R57</f>
        <v>22.479111122901543</v>
      </c>
      <c r="X8" s="26">
        <f>Q58</f>
        <v>2.120625</v>
      </c>
      <c r="Y8" s="26">
        <f>R58</f>
        <v>2.5449438202247192</v>
      </c>
      <c r="Z8" s="26">
        <f>Q59</f>
        <v>2.2015036106439809</v>
      </c>
      <c r="AA8" s="26">
        <f>R59</f>
        <v>3.6054054054054054</v>
      </c>
      <c r="AB8" s="26">
        <f>Q60</f>
        <v>5.2242424242424246</v>
      </c>
      <c r="AC8" s="26">
        <f>R60</f>
        <v>6.6333333333333337</v>
      </c>
    </row>
    <row r="9" spans="1:29" ht="22.8" x14ac:dyDescent="0.3">
      <c r="B9" s="8" t="s">
        <v>36</v>
      </c>
      <c r="C9" s="9">
        <v>597</v>
      </c>
      <c r="D9" s="9">
        <v>447</v>
      </c>
      <c r="E9" s="9">
        <v>3426</v>
      </c>
      <c r="F9" s="9">
        <v>0.17399999999999999</v>
      </c>
      <c r="I9" s="8" t="s">
        <v>36</v>
      </c>
      <c r="J9" s="9">
        <v>78</v>
      </c>
      <c r="K9" s="9">
        <v>447</v>
      </c>
      <c r="L9" s="9">
        <v>3945</v>
      </c>
      <c r="M9" s="9">
        <v>0.02</v>
      </c>
      <c r="P9" s="8" t="s">
        <v>36</v>
      </c>
      <c r="Q9" s="5">
        <f t="shared" si="0"/>
        <v>7.6538461538461542</v>
      </c>
      <c r="R9" s="5">
        <f t="shared" si="1"/>
        <v>8.6999999999999993</v>
      </c>
      <c r="U9" s="22" t="s">
        <v>9</v>
      </c>
      <c r="V9" s="26">
        <f>Q70</f>
        <v>9.7545442384737999</v>
      </c>
      <c r="W9" s="26">
        <f>R70</f>
        <v>10.330628484524558</v>
      </c>
      <c r="X9" s="26">
        <f>Q71</f>
        <v>5.9075630252100844</v>
      </c>
      <c r="Y9" s="26">
        <f>R71</f>
        <v>6.9642857142857144</v>
      </c>
      <c r="Z9" s="26">
        <f>Q72</f>
        <v>1.8906352803567512</v>
      </c>
      <c r="AA9" s="26">
        <f>R72</f>
        <v>3.080267558528428</v>
      </c>
      <c r="AB9" s="26">
        <f>Q73</f>
        <v>5.9075630252100844</v>
      </c>
      <c r="AC9" s="26">
        <f>R73</f>
        <v>6.9642857142857144</v>
      </c>
    </row>
    <row r="10" spans="1:29" x14ac:dyDescent="0.3">
      <c r="B10" s="8" t="s">
        <v>37</v>
      </c>
      <c r="C10" s="9">
        <v>4588</v>
      </c>
      <c r="D10" s="9">
        <v>1970</v>
      </c>
      <c r="E10" s="9">
        <v>13142</v>
      </c>
      <c r="F10" s="9">
        <v>0.34899999999999998</v>
      </c>
      <c r="I10" s="8" t="s">
        <v>37</v>
      </c>
      <c r="J10" s="9">
        <v>1755</v>
      </c>
      <c r="K10" s="9">
        <v>1970</v>
      </c>
      <c r="L10" s="9">
        <v>15975</v>
      </c>
      <c r="M10" s="9">
        <v>0.11</v>
      </c>
      <c r="P10" s="8" t="s">
        <v>37</v>
      </c>
      <c r="Q10" s="5">
        <f t="shared" si="0"/>
        <v>2.6142450142450144</v>
      </c>
      <c r="R10" s="5">
        <f t="shared" si="1"/>
        <v>3.1727272727272724</v>
      </c>
      <c r="U10" s="22" t="s">
        <v>6</v>
      </c>
      <c r="V10" s="26">
        <f>Q83</f>
        <v>4.6899672094427149</v>
      </c>
      <c r="W10" s="26">
        <f>R83</f>
        <v>5.3972592347566009</v>
      </c>
      <c r="X10" s="26">
        <f>Q84</f>
        <v>2.8994974874371859</v>
      </c>
      <c r="Y10" s="26">
        <f>R84</f>
        <v>3.3648648648648649</v>
      </c>
      <c r="Z10" s="26">
        <f>Q85</f>
        <v>1.9818551806003053</v>
      </c>
      <c r="AA10" s="26">
        <f>R85</f>
        <v>2.8739352640545137</v>
      </c>
      <c r="AB10" s="26">
        <f>Q86</f>
        <v>2.1772853185595569</v>
      </c>
      <c r="AC10" s="26">
        <f>R86</f>
        <v>2.7761194029850746</v>
      </c>
    </row>
    <row r="11" spans="1:29" x14ac:dyDescent="0.3">
      <c r="B11" s="8" t="s">
        <v>38</v>
      </c>
      <c r="C11" s="9">
        <v>199</v>
      </c>
      <c r="D11" s="9">
        <v>208</v>
      </c>
      <c r="E11" s="9">
        <v>1673</v>
      </c>
      <c r="F11" s="9">
        <v>0.11899999999999999</v>
      </c>
      <c r="I11" s="8" t="s">
        <v>38</v>
      </c>
      <c r="J11" s="9">
        <v>19</v>
      </c>
      <c r="K11" s="9">
        <v>208</v>
      </c>
      <c r="L11" s="9">
        <v>1853</v>
      </c>
      <c r="M11" s="9">
        <v>0.01</v>
      </c>
      <c r="P11" s="8" t="s">
        <v>38</v>
      </c>
      <c r="Q11" s="5">
        <f t="shared" si="0"/>
        <v>10.473684210526315</v>
      </c>
      <c r="R11" s="5">
        <f t="shared" si="1"/>
        <v>11.899999999999999</v>
      </c>
      <c r="U11" s="22" t="s">
        <v>3</v>
      </c>
      <c r="V11" s="26">
        <f>Q98</f>
        <v>12.275520256456121</v>
      </c>
      <c r="W11" s="26">
        <f>R98</f>
        <v>13.132440059853151</v>
      </c>
      <c r="X11" s="26">
        <f>Q99</f>
        <v>5</v>
      </c>
      <c r="Y11" s="26">
        <f>R99</f>
        <v>5.166666666666667</v>
      </c>
      <c r="Z11" s="26">
        <f>Q100</f>
        <v>2.2859625410310866</v>
      </c>
      <c r="AA11" s="26">
        <f>R100</f>
        <v>3.7701974865350096</v>
      </c>
      <c r="AB11" s="26">
        <f>Q101</f>
        <v>5.7796610169491522</v>
      </c>
      <c r="AC11" s="26">
        <f>R101</f>
        <v>6.774193548387097</v>
      </c>
    </row>
    <row r="12" spans="1:29" ht="22.8" x14ac:dyDescent="0.3">
      <c r="B12" s="6" t="s">
        <v>63</v>
      </c>
      <c r="C12" s="9">
        <f>AVERAGE(C2:C11)</f>
        <v>2365.5</v>
      </c>
      <c r="D12" s="9">
        <f t="shared" ref="D12:F12" si="2">AVERAGE(D2:D11)</f>
        <v>1000</v>
      </c>
      <c r="E12" s="9">
        <f t="shared" si="2"/>
        <v>6634.5</v>
      </c>
      <c r="F12" s="9">
        <f t="shared" si="2"/>
        <v>0.20600000000000002</v>
      </c>
      <c r="I12" s="6" t="s">
        <v>63</v>
      </c>
      <c r="J12" s="9">
        <f>AVERAGE(J2:J11)</f>
        <v>1138</v>
      </c>
      <c r="K12" s="9">
        <f t="shared" ref="K12:M12" si="3">AVERAGE(K2:K11)</f>
        <v>1000</v>
      </c>
      <c r="L12" s="9">
        <f t="shared" si="3"/>
        <v>7862</v>
      </c>
      <c r="M12" s="9">
        <f t="shared" si="3"/>
        <v>5.7000000000000009E-2</v>
      </c>
      <c r="P12" s="6" t="s">
        <v>65</v>
      </c>
      <c r="Q12" s="5">
        <f>AVERAGE(Q2:Q11)</f>
        <v>12.735042154970083</v>
      </c>
      <c r="R12" s="5">
        <f>AVERAGE(R2:R11)</f>
        <v>14.333291680906814</v>
      </c>
    </row>
    <row r="13" spans="1:29" ht="22.8" x14ac:dyDescent="0.3">
      <c r="B13" s="6" t="s">
        <v>64</v>
      </c>
      <c r="C13" s="9">
        <f>MEDIAN(C2:C11)</f>
        <v>546</v>
      </c>
      <c r="D13" s="9">
        <f t="shared" ref="D13:F13" si="4">MEDIAN(D2:D11)</f>
        <v>417.5</v>
      </c>
      <c r="E13" s="9">
        <f t="shared" si="4"/>
        <v>3211.5</v>
      </c>
      <c r="F13" s="9">
        <f t="shared" si="4"/>
        <v>0.16949999999999998</v>
      </c>
      <c r="I13" s="6" t="s">
        <v>64</v>
      </c>
      <c r="J13" s="9">
        <f>MEDIAN(J2:J11)</f>
        <v>72.5</v>
      </c>
      <c r="K13" s="9">
        <f t="shared" ref="K13:M13" si="5">MEDIAN(K2:K11)</f>
        <v>417.5</v>
      </c>
      <c r="L13" s="9">
        <f t="shared" si="5"/>
        <v>3685</v>
      </c>
      <c r="M13" s="9">
        <f t="shared" si="5"/>
        <v>0.02</v>
      </c>
      <c r="P13" s="6" t="s">
        <v>66</v>
      </c>
      <c r="Q13" s="5">
        <f>MEDIAN(Q2:Q11)</f>
        <v>7.5209529276693452</v>
      </c>
      <c r="R13" s="5">
        <f>MEDIAN(R2:R11)</f>
        <v>8.4749999999999996</v>
      </c>
    </row>
    <row r="14" spans="1:29" ht="22.8" x14ac:dyDescent="0.3">
      <c r="B14" s="17"/>
      <c r="I14" s="17"/>
      <c r="P14" s="23" t="s">
        <v>67</v>
      </c>
      <c r="Q14" s="5">
        <f>C12/J12</f>
        <v>2.0786467486818982</v>
      </c>
      <c r="R14" s="5">
        <f>F12/M12</f>
        <v>3.6140350877192979</v>
      </c>
    </row>
    <row r="15" spans="1:29" ht="22.8" x14ac:dyDescent="0.3">
      <c r="B15" s="17"/>
      <c r="I15" s="17"/>
      <c r="P15" s="23" t="s">
        <v>68</v>
      </c>
      <c r="Q15" s="5">
        <f>C13/J13</f>
        <v>7.5310344827586206</v>
      </c>
      <c r="R15" s="5">
        <f>F13/M13</f>
        <v>8.4749999999999996</v>
      </c>
    </row>
    <row r="16" spans="1:29" x14ac:dyDescent="0.3">
      <c r="B16" s="17"/>
      <c r="I16" s="17"/>
      <c r="P16" s="17"/>
    </row>
    <row r="17" spans="2:18" ht="34.200000000000003" x14ac:dyDescent="0.3">
      <c r="B17" s="6" t="s">
        <v>4</v>
      </c>
      <c r="C17" s="7" t="s">
        <v>25</v>
      </c>
      <c r="D17" s="7" t="s">
        <v>26</v>
      </c>
      <c r="E17" s="7" t="s">
        <v>27</v>
      </c>
      <c r="F17" s="7" t="s">
        <v>28</v>
      </c>
      <c r="I17" s="6" t="s">
        <v>4</v>
      </c>
      <c r="J17" s="7" t="s">
        <v>25</v>
      </c>
      <c r="K17" s="7" t="s">
        <v>26</v>
      </c>
      <c r="L17" s="7" t="s">
        <v>27</v>
      </c>
      <c r="M17" s="7" t="s">
        <v>28</v>
      </c>
      <c r="P17" s="6" t="s">
        <v>4</v>
      </c>
    </row>
    <row r="18" spans="2:18" x14ac:dyDescent="0.3">
      <c r="B18" s="8" t="s">
        <v>39</v>
      </c>
      <c r="C18" s="9">
        <v>201</v>
      </c>
      <c r="D18" s="9">
        <v>108</v>
      </c>
      <c r="E18" s="9">
        <v>771</v>
      </c>
      <c r="F18" s="9">
        <v>0.26100000000000001</v>
      </c>
      <c r="I18" s="8" t="s">
        <v>39</v>
      </c>
      <c r="J18" s="9">
        <v>4</v>
      </c>
      <c r="K18" s="9">
        <v>108</v>
      </c>
      <c r="L18" s="9">
        <v>968</v>
      </c>
      <c r="M18" s="9">
        <v>4.0000000000000001E-3</v>
      </c>
      <c r="P18" s="8" t="s">
        <v>39</v>
      </c>
      <c r="Q18" s="5">
        <f>C18/J18</f>
        <v>50.25</v>
      </c>
      <c r="R18" s="5">
        <f>F18/M18</f>
        <v>65.25</v>
      </c>
    </row>
    <row r="19" spans="2:18" ht="22.8" x14ac:dyDescent="0.3">
      <c r="B19" s="8" t="s">
        <v>40</v>
      </c>
      <c r="C19" s="9">
        <v>3256</v>
      </c>
      <c r="D19" s="9">
        <v>1772</v>
      </c>
      <c r="E19" s="9">
        <v>12692</v>
      </c>
      <c r="F19" s="9">
        <v>0.25700000000000001</v>
      </c>
      <c r="I19" s="8" t="s">
        <v>40</v>
      </c>
      <c r="J19" s="9">
        <v>1374</v>
      </c>
      <c r="K19" s="9">
        <v>1772</v>
      </c>
      <c r="L19" s="9">
        <v>14574</v>
      </c>
      <c r="M19" s="9">
        <v>9.4E-2</v>
      </c>
      <c r="P19" s="8" t="s">
        <v>40</v>
      </c>
      <c r="Q19" s="5">
        <f t="shared" ref="Q19:Q26" si="6">C19/J19</f>
        <v>2.3697234352256187</v>
      </c>
      <c r="R19" s="5">
        <f t="shared" ref="R19:R26" si="7">F19/M19</f>
        <v>2.7340425531914896</v>
      </c>
    </row>
    <row r="20" spans="2:18" x14ac:dyDescent="0.3">
      <c r="B20" s="8" t="s">
        <v>41</v>
      </c>
      <c r="C20" s="9">
        <v>675</v>
      </c>
      <c r="D20" s="9">
        <v>488</v>
      </c>
      <c r="E20" s="9">
        <v>3717</v>
      </c>
      <c r="F20" s="9">
        <v>0.182</v>
      </c>
      <c r="I20" s="8" t="s">
        <v>41</v>
      </c>
      <c r="J20" s="9">
        <v>112</v>
      </c>
      <c r="K20" s="9">
        <v>488</v>
      </c>
      <c r="L20" s="9">
        <v>4280</v>
      </c>
      <c r="M20" s="9">
        <v>2.5999999999999999E-2</v>
      </c>
      <c r="P20" s="8" t="s">
        <v>41</v>
      </c>
      <c r="Q20" s="5">
        <f t="shared" si="6"/>
        <v>6.0267857142857144</v>
      </c>
      <c r="R20" s="5">
        <f t="shared" si="7"/>
        <v>7</v>
      </c>
    </row>
    <row r="21" spans="2:18" ht="22.8" x14ac:dyDescent="0.3">
      <c r="B21" s="8" t="s">
        <v>42</v>
      </c>
      <c r="C21" s="9">
        <v>84</v>
      </c>
      <c r="D21" s="9">
        <v>73</v>
      </c>
      <c r="E21" s="9">
        <v>573</v>
      </c>
      <c r="F21" s="9">
        <v>0.14699999999999999</v>
      </c>
      <c r="I21" s="8" t="s">
        <v>42</v>
      </c>
      <c r="J21" s="9">
        <v>2</v>
      </c>
      <c r="K21" s="9">
        <v>73</v>
      </c>
      <c r="L21" s="9">
        <v>655</v>
      </c>
      <c r="M21" s="9">
        <v>3.0000000000000001E-3</v>
      </c>
      <c r="P21" s="8" t="s">
        <v>42</v>
      </c>
      <c r="Q21" s="5">
        <f t="shared" si="6"/>
        <v>42</v>
      </c>
      <c r="R21" s="5">
        <f t="shared" si="7"/>
        <v>48.999999999999993</v>
      </c>
    </row>
    <row r="22" spans="2:18" ht="34.200000000000003" x14ac:dyDescent="0.3">
      <c r="B22" s="8" t="s">
        <v>43</v>
      </c>
      <c r="C22" s="9">
        <v>806</v>
      </c>
      <c r="D22" s="9">
        <v>835</v>
      </c>
      <c r="E22" s="9">
        <v>6709</v>
      </c>
      <c r="F22" s="9">
        <v>0.12</v>
      </c>
      <c r="I22" s="8" t="s">
        <v>43</v>
      </c>
      <c r="J22" s="9">
        <v>321</v>
      </c>
      <c r="K22" s="9">
        <v>835</v>
      </c>
      <c r="L22" s="9">
        <v>7194</v>
      </c>
      <c r="M22" s="9">
        <v>4.4999999999999998E-2</v>
      </c>
      <c r="P22" s="8" t="s">
        <v>43</v>
      </c>
      <c r="Q22" s="5">
        <f t="shared" si="6"/>
        <v>2.5109034267912773</v>
      </c>
      <c r="R22" s="5">
        <f t="shared" si="7"/>
        <v>2.6666666666666665</v>
      </c>
    </row>
    <row r="23" spans="2:18" ht="22.8" x14ac:dyDescent="0.3">
      <c r="B23" s="8" t="s">
        <v>44</v>
      </c>
      <c r="C23" s="9">
        <v>8535</v>
      </c>
      <c r="D23" s="9">
        <v>3136</v>
      </c>
      <c r="E23" s="9">
        <v>19689</v>
      </c>
      <c r="F23" s="9">
        <v>0.433</v>
      </c>
      <c r="I23" s="8" t="s">
        <v>44</v>
      </c>
      <c r="J23" s="9">
        <v>4427</v>
      </c>
      <c r="K23" s="9">
        <v>3136</v>
      </c>
      <c r="L23" s="9">
        <v>23797</v>
      </c>
      <c r="M23" s="9">
        <v>0.186</v>
      </c>
      <c r="P23" s="8" t="s">
        <v>44</v>
      </c>
      <c r="Q23" s="5">
        <f t="shared" si="6"/>
        <v>1.9279421730291393</v>
      </c>
      <c r="R23" s="5">
        <f t="shared" si="7"/>
        <v>2.327956989247312</v>
      </c>
    </row>
    <row r="24" spans="2:18" ht="22.8" x14ac:dyDescent="0.3">
      <c r="B24" s="8" t="s">
        <v>45</v>
      </c>
      <c r="C24" s="9">
        <v>1239</v>
      </c>
      <c r="D24" s="9">
        <v>827</v>
      </c>
      <c r="E24" s="9">
        <v>6204</v>
      </c>
      <c r="F24" s="9">
        <v>0.2</v>
      </c>
      <c r="I24" s="8" t="s">
        <v>45</v>
      </c>
      <c r="J24" s="9">
        <v>279</v>
      </c>
      <c r="K24" s="9">
        <v>827</v>
      </c>
      <c r="L24" s="9">
        <v>7164</v>
      </c>
      <c r="M24" s="9">
        <v>3.9E-2</v>
      </c>
      <c r="P24" s="8" t="s">
        <v>45</v>
      </c>
      <c r="Q24" s="5">
        <f t="shared" si="6"/>
        <v>4.440860215053763</v>
      </c>
      <c r="R24" s="5">
        <f t="shared" si="7"/>
        <v>5.1282051282051286</v>
      </c>
    </row>
    <row r="25" spans="2:18" x14ac:dyDescent="0.3">
      <c r="B25" s="8" t="s">
        <v>46</v>
      </c>
      <c r="C25" s="9">
        <v>162</v>
      </c>
      <c r="D25" s="9">
        <v>322</v>
      </c>
      <c r="E25" s="9">
        <v>2736</v>
      </c>
      <c r="F25" s="9">
        <v>5.8999999999999997E-2</v>
      </c>
      <c r="I25" s="8" t="s">
        <v>46</v>
      </c>
      <c r="J25" s="9">
        <v>56</v>
      </c>
      <c r="K25" s="9">
        <v>322</v>
      </c>
      <c r="L25" s="9">
        <v>2842</v>
      </c>
      <c r="M25" s="9">
        <v>0.02</v>
      </c>
      <c r="P25" s="8" t="s">
        <v>46</v>
      </c>
      <c r="Q25" s="5">
        <f t="shared" si="6"/>
        <v>2.8928571428571428</v>
      </c>
      <c r="R25" s="5">
        <f t="shared" si="7"/>
        <v>2.9499999999999997</v>
      </c>
    </row>
    <row r="26" spans="2:18" x14ac:dyDescent="0.3">
      <c r="B26" s="8" t="s">
        <v>47</v>
      </c>
      <c r="C26" s="9">
        <v>6786</v>
      </c>
      <c r="D26" s="9">
        <v>2439</v>
      </c>
      <c r="E26" s="9">
        <v>15165</v>
      </c>
      <c r="F26" s="9">
        <v>0.44700000000000001</v>
      </c>
      <c r="I26" s="8" t="s">
        <v>47</v>
      </c>
      <c r="J26" s="9">
        <v>2671</v>
      </c>
      <c r="K26" s="9">
        <v>2439</v>
      </c>
      <c r="L26" s="9">
        <v>19280</v>
      </c>
      <c r="M26" s="9">
        <v>0.13900000000000001</v>
      </c>
      <c r="P26" s="8" t="s">
        <v>47</v>
      </c>
      <c r="Q26" s="5">
        <f t="shared" si="6"/>
        <v>2.5406214900786224</v>
      </c>
      <c r="R26" s="5">
        <f t="shared" si="7"/>
        <v>3.2158273381294964</v>
      </c>
    </row>
    <row r="27" spans="2:18" x14ac:dyDescent="0.3">
      <c r="B27" s="6" t="s">
        <v>63</v>
      </c>
      <c r="C27" s="9">
        <f>AVERAGE(C18:C26)</f>
        <v>2416</v>
      </c>
      <c r="D27" s="9">
        <f t="shared" ref="D27:F27" si="8">AVERAGE(D18:D26)</f>
        <v>1111.1111111111111</v>
      </c>
      <c r="E27" s="9">
        <f t="shared" si="8"/>
        <v>7584</v>
      </c>
      <c r="F27" s="9">
        <f t="shared" si="8"/>
        <v>0.23399999999999999</v>
      </c>
      <c r="I27" s="6" t="s">
        <v>63</v>
      </c>
      <c r="J27" s="9">
        <f>AVERAGE(J18:J26)</f>
        <v>1027.3333333333333</v>
      </c>
      <c r="K27" s="9">
        <f t="shared" ref="K27:M27" si="9">AVERAGE(K18:K26)</f>
        <v>1111.1111111111111</v>
      </c>
      <c r="L27" s="9">
        <f t="shared" si="9"/>
        <v>8972.6666666666661</v>
      </c>
      <c r="M27" s="9">
        <f t="shared" si="9"/>
        <v>6.1777777777777786E-2</v>
      </c>
      <c r="P27" s="6" t="s">
        <v>63</v>
      </c>
      <c r="Q27">
        <f>AVERAGE(Q18:Q26)</f>
        <v>12.773299288591252</v>
      </c>
      <c r="R27">
        <f>AVERAGE(R18:R26)</f>
        <v>15.58585540838223</v>
      </c>
    </row>
    <row r="28" spans="2:18" x14ac:dyDescent="0.3">
      <c r="B28" s="6" t="s">
        <v>64</v>
      </c>
      <c r="C28" s="9">
        <f>MEDIAN(C18:C26)</f>
        <v>806</v>
      </c>
      <c r="D28" s="9">
        <f t="shared" ref="D28:F28" si="10">MEDIAN(D18:D26)</f>
        <v>827</v>
      </c>
      <c r="E28" s="9">
        <f t="shared" si="10"/>
        <v>6204</v>
      </c>
      <c r="F28" s="9">
        <f t="shared" si="10"/>
        <v>0.2</v>
      </c>
      <c r="I28" s="6" t="s">
        <v>64</v>
      </c>
      <c r="J28" s="9">
        <f>MEDIAN(J18:J26)</f>
        <v>279</v>
      </c>
      <c r="K28" s="9">
        <f t="shared" ref="K28:M28" si="11">MEDIAN(K18:K26)</f>
        <v>827</v>
      </c>
      <c r="L28" s="9">
        <f t="shared" si="11"/>
        <v>7164</v>
      </c>
      <c r="M28" s="9">
        <f t="shared" si="11"/>
        <v>3.9E-2</v>
      </c>
      <c r="P28" s="6" t="s">
        <v>64</v>
      </c>
      <c r="Q28">
        <f>MEDIAN(Q18:Q26)</f>
        <v>2.8928571428571428</v>
      </c>
      <c r="R28">
        <f>MEDIAN(R18:R26)</f>
        <v>3.2158273381294964</v>
      </c>
    </row>
    <row r="29" spans="2:18" ht="22.8" x14ac:dyDescent="0.3">
      <c r="B29" s="6"/>
      <c r="C29" s="9"/>
      <c r="D29" s="9"/>
      <c r="E29" s="9"/>
      <c r="F29" s="9"/>
      <c r="I29" s="6"/>
      <c r="J29" s="9"/>
      <c r="K29" s="9"/>
      <c r="L29" s="9"/>
      <c r="M29" s="9"/>
      <c r="P29" s="23" t="s">
        <v>67</v>
      </c>
      <c r="Q29" s="5">
        <f>C27/J27</f>
        <v>2.3517196625567816</v>
      </c>
      <c r="R29" s="5">
        <f>F27/M27</f>
        <v>3.787769784172661</v>
      </c>
    </row>
    <row r="30" spans="2:18" ht="22.8" x14ac:dyDescent="0.3">
      <c r="B30" s="6"/>
      <c r="C30" s="9"/>
      <c r="D30" s="9"/>
      <c r="E30" s="9"/>
      <c r="F30" s="9"/>
      <c r="I30" s="6"/>
      <c r="J30" s="9"/>
      <c r="K30" s="9"/>
      <c r="L30" s="9"/>
      <c r="M30" s="9"/>
      <c r="P30" s="23" t="s">
        <v>68</v>
      </c>
      <c r="Q30" s="5">
        <f>C28/J28</f>
        <v>2.8888888888888888</v>
      </c>
      <c r="R30" s="5">
        <f>F28/M28</f>
        <v>5.1282051282051286</v>
      </c>
    </row>
    <row r="31" spans="2:18" x14ac:dyDescent="0.3">
      <c r="B31" s="17"/>
      <c r="I31" s="17"/>
      <c r="P31" s="17"/>
    </row>
    <row r="32" spans="2:18" ht="34.200000000000003" x14ac:dyDescent="0.3">
      <c r="B32" s="6" t="s">
        <v>7</v>
      </c>
      <c r="C32" s="7" t="s">
        <v>25</v>
      </c>
      <c r="D32" s="7" t="s">
        <v>26</v>
      </c>
      <c r="E32" s="7" t="s">
        <v>27</v>
      </c>
      <c r="F32" s="7" t="s">
        <v>28</v>
      </c>
      <c r="I32" s="6" t="s">
        <v>7</v>
      </c>
      <c r="J32" s="7" t="s">
        <v>25</v>
      </c>
      <c r="K32" s="7" t="s">
        <v>26</v>
      </c>
      <c r="L32" s="7" t="s">
        <v>27</v>
      </c>
      <c r="M32" s="7" t="s">
        <v>28</v>
      </c>
      <c r="P32" s="6" t="s">
        <v>7</v>
      </c>
      <c r="Q32" t="e">
        <v>#VALUE!</v>
      </c>
      <c r="R32" t="e">
        <v>#VALUE!</v>
      </c>
    </row>
    <row r="33" spans="2:20" ht="34.200000000000003" x14ac:dyDescent="0.3">
      <c r="B33" s="8" t="s">
        <v>48</v>
      </c>
      <c r="C33" s="9">
        <v>641</v>
      </c>
      <c r="D33" s="9">
        <v>417</v>
      </c>
      <c r="E33" s="9">
        <v>3112</v>
      </c>
      <c r="F33" s="9">
        <v>0.20599999999999999</v>
      </c>
      <c r="I33" s="8" t="s">
        <v>48</v>
      </c>
      <c r="J33" s="9">
        <v>66</v>
      </c>
      <c r="K33" s="9">
        <v>417</v>
      </c>
      <c r="L33" s="9">
        <v>3687</v>
      </c>
      <c r="M33" s="9">
        <v>1.7999999999999999E-2</v>
      </c>
      <c r="P33" s="8" t="s">
        <v>48</v>
      </c>
      <c r="Q33" s="5">
        <f>C33/J33</f>
        <v>9.7121212121212128</v>
      </c>
      <c r="R33" s="5">
        <f>F33/M33</f>
        <v>11.444444444444445</v>
      </c>
    </row>
    <row r="34" spans="2:20" ht="45.6" x14ac:dyDescent="0.3">
      <c r="B34" s="8" t="s">
        <v>49</v>
      </c>
      <c r="C34" s="9">
        <v>19762</v>
      </c>
      <c r="D34" s="9">
        <v>5809</v>
      </c>
      <c r="E34" s="9">
        <v>32519</v>
      </c>
      <c r="F34" s="9">
        <v>0.60799999999999998</v>
      </c>
      <c r="I34" s="8" t="s">
        <v>49</v>
      </c>
      <c r="J34" s="9">
        <v>15264</v>
      </c>
      <c r="K34" s="9">
        <v>5809</v>
      </c>
      <c r="L34" s="9">
        <v>37017</v>
      </c>
      <c r="M34" s="9">
        <v>0.41199999999999998</v>
      </c>
      <c r="P34" s="8" t="s">
        <v>49</v>
      </c>
      <c r="Q34" s="5">
        <f t="shared" ref="Q34:Q40" si="12">C34/J34</f>
        <v>1.2946802935010482</v>
      </c>
      <c r="R34" s="5">
        <f t="shared" ref="R34:R40" si="13">F34/M34</f>
        <v>1.4757281553398058</v>
      </c>
    </row>
    <row r="35" spans="2:20" ht="34.200000000000003" x14ac:dyDescent="0.3">
      <c r="B35" s="8" t="s">
        <v>50</v>
      </c>
      <c r="C35" s="9">
        <v>1382</v>
      </c>
      <c r="D35" s="9">
        <v>736</v>
      </c>
      <c r="E35" s="9">
        <v>5242</v>
      </c>
      <c r="F35" s="9">
        <v>0.26400000000000001</v>
      </c>
      <c r="I35" s="8" t="s">
        <v>50</v>
      </c>
      <c r="J35" s="9">
        <v>252</v>
      </c>
      <c r="K35" s="9">
        <v>736</v>
      </c>
      <c r="L35" s="9">
        <v>6372</v>
      </c>
      <c r="M35" s="9">
        <v>0.04</v>
      </c>
      <c r="P35" s="8" t="s">
        <v>50</v>
      </c>
      <c r="Q35" s="5">
        <f t="shared" si="12"/>
        <v>5.4841269841269842</v>
      </c>
      <c r="R35" s="5">
        <f t="shared" si="13"/>
        <v>6.6000000000000005</v>
      </c>
    </row>
    <row r="36" spans="2:20" ht="22.8" x14ac:dyDescent="0.3">
      <c r="B36" s="8" t="s">
        <v>51</v>
      </c>
      <c r="C36" s="9">
        <v>148</v>
      </c>
      <c r="D36" s="9">
        <v>92</v>
      </c>
      <c r="E36" s="9">
        <v>680</v>
      </c>
      <c r="F36" s="9">
        <v>0.218</v>
      </c>
      <c r="I36" s="8" t="s">
        <v>51</v>
      </c>
      <c r="J36" s="9">
        <v>5</v>
      </c>
      <c r="K36" s="9">
        <v>92</v>
      </c>
      <c r="L36" s="9">
        <v>823</v>
      </c>
      <c r="M36" s="9">
        <v>6.0000000000000001E-3</v>
      </c>
      <c r="P36" s="8" t="s">
        <v>51</v>
      </c>
      <c r="Q36" s="5">
        <f t="shared" si="12"/>
        <v>29.6</v>
      </c>
      <c r="R36" s="5">
        <f t="shared" si="13"/>
        <v>36.333333333333336</v>
      </c>
    </row>
    <row r="37" spans="2:20" x14ac:dyDescent="0.3">
      <c r="B37" s="8" t="s">
        <v>52</v>
      </c>
      <c r="C37" s="9">
        <v>38</v>
      </c>
      <c r="D37" s="9">
        <v>40</v>
      </c>
      <c r="E37" s="9">
        <v>322</v>
      </c>
      <c r="F37" s="9">
        <v>0.11799999999999999</v>
      </c>
      <c r="I37" s="8" t="s">
        <v>52</v>
      </c>
      <c r="J37" s="9">
        <v>0</v>
      </c>
      <c r="K37" s="9">
        <v>40</v>
      </c>
      <c r="L37" s="9">
        <v>360</v>
      </c>
      <c r="M37" s="9">
        <v>0</v>
      </c>
      <c r="P37" s="8" t="s">
        <v>52</v>
      </c>
      <c r="Q37" s="5">
        <v>0</v>
      </c>
      <c r="R37" s="5">
        <v>0</v>
      </c>
    </row>
    <row r="38" spans="2:20" x14ac:dyDescent="0.3">
      <c r="B38" s="8" t="s">
        <v>53</v>
      </c>
      <c r="C38" s="9">
        <v>6574</v>
      </c>
      <c r="D38" s="9">
        <v>2376</v>
      </c>
      <c r="E38" s="9">
        <v>14810</v>
      </c>
      <c r="F38" s="9">
        <v>0.44400000000000001</v>
      </c>
      <c r="I38" s="8" t="s">
        <v>53</v>
      </c>
      <c r="J38" s="9">
        <v>2591</v>
      </c>
      <c r="K38" s="9">
        <v>2376</v>
      </c>
      <c r="L38" s="9">
        <v>18793</v>
      </c>
      <c r="M38" s="9">
        <v>0.13800000000000001</v>
      </c>
      <c r="P38" s="8" t="s">
        <v>53</v>
      </c>
      <c r="Q38" s="5">
        <f t="shared" si="12"/>
        <v>2.5372443072172906</v>
      </c>
      <c r="R38" s="5">
        <f t="shared" si="13"/>
        <v>3.2173913043478257</v>
      </c>
    </row>
    <row r="39" spans="2:20" x14ac:dyDescent="0.3">
      <c r="B39" s="8" t="s">
        <v>54</v>
      </c>
      <c r="C39" s="9">
        <v>575</v>
      </c>
      <c r="D39" s="9">
        <v>448</v>
      </c>
      <c r="E39" s="9">
        <v>3457</v>
      </c>
      <c r="F39" s="9">
        <v>0.16600000000000001</v>
      </c>
      <c r="I39" s="8" t="s">
        <v>54</v>
      </c>
      <c r="J39" s="9">
        <v>91</v>
      </c>
      <c r="K39" s="9">
        <v>448</v>
      </c>
      <c r="L39" s="9">
        <v>3941</v>
      </c>
      <c r="M39" s="9">
        <v>2.3E-2</v>
      </c>
      <c r="P39" s="8" t="s">
        <v>54</v>
      </c>
      <c r="Q39" s="5">
        <f t="shared" si="12"/>
        <v>6.3186813186813184</v>
      </c>
      <c r="R39" s="5">
        <f t="shared" si="13"/>
        <v>7.2173913043478262</v>
      </c>
    </row>
    <row r="40" spans="2:20" x14ac:dyDescent="0.3">
      <c r="B40" s="8" t="s">
        <v>55</v>
      </c>
      <c r="C40" s="9">
        <v>31</v>
      </c>
      <c r="D40" s="9">
        <v>82</v>
      </c>
      <c r="E40" s="9">
        <v>707</v>
      </c>
      <c r="F40" s="9">
        <v>4.3999999999999997E-2</v>
      </c>
      <c r="I40" s="8" t="s">
        <v>55</v>
      </c>
      <c r="J40" s="9">
        <v>5</v>
      </c>
      <c r="K40" s="9">
        <v>82</v>
      </c>
      <c r="L40" s="9">
        <v>733</v>
      </c>
      <c r="M40" s="9">
        <v>7.0000000000000001E-3</v>
      </c>
      <c r="P40" s="8" t="s">
        <v>55</v>
      </c>
      <c r="Q40" s="5">
        <f t="shared" si="12"/>
        <v>6.2</v>
      </c>
      <c r="R40" s="5">
        <f t="shared" si="13"/>
        <v>6.2857142857142856</v>
      </c>
    </row>
    <row r="41" spans="2:20" x14ac:dyDescent="0.3">
      <c r="B41" s="6" t="s">
        <v>63</v>
      </c>
      <c r="C41" s="9">
        <f>AVERAGE(C33:C40)</f>
        <v>3643.875</v>
      </c>
      <c r="D41" s="9">
        <f t="shared" ref="D41:E41" si="14">AVERAGE(D33:D40)</f>
        <v>1250</v>
      </c>
      <c r="E41" s="9">
        <f t="shared" si="14"/>
        <v>7606.125</v>
      </c>
      <c r="F41" s="9">
        <f>AVERAGE(F33:F40)</f>
        <v>0.25849999999999995</v>
      </c>
      <c r="I41" s="6" t="s">
        <v>63</v>
      </c>
      <c r="J41" s="9">
        <f>AVERAGE(J33:J40)</f>
        <v>2284.25</v>
      </c>
      <c r="K41" s="9">
        <f t="shared" ref="K41:L41" si="15">AVERAGE(K33:K40)</f>
        <v>1250</v>
      </c>
      <c r="L41" s="9">
        <f t="shared" si="15"/>
        <v>8965.75</v>
      </c>
      <c r="M41" s="9">
        <f>AVERAGE(M33:M40)</f>
        <v>8.0500000000000002E-2</v>
      </c>
      <c r="P41" s="6" t="s">
        <v>63</v>
      </c>
      <c r="Q41" s="9">
        <f>AVERAGE(Q33:Q40)</f>
        <v>7.6433567644559828</v>
      </c>
      <c r="R41" s="9">
        <f>AVERAGE(R33:R40)</f>
        <v>9.071750353440942</v>
      </c>
      <c r="S41" s="5">
        <f>AVERAGE(Q33,Q34,Q35,Q36,Q38,Q39,Q40)</f>
        <v>8.7352648736639811</v>
      </c>
      <c r="T41" s="5">
        <f>AVERAGE(R33,R34,R35,R36,R38,R39,R40)</f>
        <v>10.367714689646791</v>
      </c>
    </row>
    <row r="42" spans="2:20" x14ac:dyDescent="0.3">
      <c r="B42" s="6" t="s">
        <v>64</v>
      </c>
      <c r="C42" s="9">
        <f>MEDIAN(C33:C40)</f>
        <v>608</v>
      </c>
      <c r="D42" s="9">
        <f t="shared" ref="D42:E42" si="16">MEDIAN(D33:D40)</f>
        <v>432.5</v>
      </c>
      <c r="E42" s="9">
        <f t="shared" si="16"/>
        <v>3284.5</v>
      </c>
      <c r="F42" s="9">
        <f>MEDIAN(F33:F40)</f>
        <v>0.21199999999999999</v>
      </c>
      <c r="I42" s="6" t="s">
        <v>64</v>
      </c>
      <c r="J42" s="9">
        <f>MEDIAN(J33:J40)</f>
        <v>78.5</v>
      </c>
      <c r="K42" s="9">
        <f t="shared" ref="K42:M42" si="17">MEDIAN(K33:K40)</f>
        <v>432.5</v>
      </c>
      <c r="L42" s="9">
        <f t="shared" si="17"/>
        <v>3814</v>
      </c>
      <c r="M42" s="9">
        <f t="shared" si="17"/>
        <v>2.0499999999999997E-2</v>
      </c>
      <c r="P42" s="6" t="s">
        <v>64</v>
      </c>
      <c r="Q42" s="9">
        <f>MEDIAN(Q33:Q40)</f>
        <v>5.8420634920634917</v>
      </c>
      <c r="R42" s="9">
        <f>MEDIAN(R33:R40)</f>
        <v>6.4428571428571431</v>
      </c>
    </row>
    <row r="43" spans="2:20" ht="22.8" x14ac:dyDescent="0.3">
      <c r="B43" s="8"/>
      <c r="C43" s="9"/>
      <c r="D43" s="9"/>
      <c r="E43" s="9"/>
      <c r="F43" s="9"/>
      <c r="I43" s="8"/>
      <c r="J43" s="9"/>
      <c r="K43" s="9"/>
      <c r="L43" s="9"/>
      <c r="M43" s="9"/>
      <c r="P43" s="23" t="s">
        <v>67</v>
      </c>
      <c r="Q43" s="5">
        <f>C41/J41</f>
        <v>1.5952172485498521</v>
      </c>
      <c r="R43" s="5">
        <f>F41/M41</f>
        <v>3.2111801242236018</v>
      </c>
    </row>
    <row r="44" spans="2:20" ht="22.8" x14ac:dyDescent="0.3">
      <c r="B44" s="8"/>
      <c r="C44" s="9"/>
      <c r="D44" s="9"/>
      <c r="E44" s="9"/>
      <c r="F44" s="9"/>
      <c r="I44" s="8"/>
      <c r="J44" s="9"/>
      <c r="K44" s="9"/>
      <c r="L44" s="9"/>
      <c r="M44" s="9"/>
      <c r="P44" s="23" t="s">
        <v>68</v>
      </c>
      <c r="Q44" s="5">
        <f>C42/J42</f>
        <v>7.7452229299363058</v>
      </c>
      <c r="R44" s="5">
        <f>F42/M42</f>
        <v>10.341463414634147</v>
      </c>
    </row>
    <row r="45" spans="2:20" x14ac:dyDescent="0.3">
      <c r="B45" s="8"/>
      <c r="C45" s="9"/>
      <c r="D45" s="9"/>
      <c r="E45" s="9"/>
      <c r="F45" s="9"/>
      <c r="I45" s="8"/>
      <c r="J45" s="9"/>
      <c r="K45" s="9"/>
      <c r="L45" s="9"/>
      <c r="M45" s="9"/>
      <c r="P45" s="8"/>
    </row>
    <row r="46" spans="2:20" x14ac:dyDescent="0.3">
      <c r="B46" s="17"/>
      <c r="I46" s="17"/>
      <c r="P46" s="17"/>
    </row>
    <row r="47" spans="2:20" ht="34.200000000000003" x14ac:dyDescent="0.3">
      <c r="B47" s="6" t="s">
        <v>5</v>
      </c>
      <c r="C47" s="7" t="s">
        <v>25</v>
      </c>
      <c r="D47" s="7" t="s">
        <v>26</v>
      </c>
      <c r="E47" s="7" t="s">
        <v>27</v>
      </c>
      <c r="F47" s="7" t="s">
        <v>28</v>
      </c>
      <c r="I47" s="6" t="s">
        <v>5</v>
      </c>
      <c r="J47" s="7" t="s">
        <v>25</v>
      </c>
      <c r="K47" s="7" t="s">
        <v>26</v>
      </c>
      <c r="L47" s="7" t="s">
        <v>27</v>
      </c>
      <c r="M47" s="7" t="s">
        <v>28</v>
      </c>
      <c r="P47" s="6" t="s">
        <v>5</v>
      </c>
      <c r="Q47" t="e">
        <v>#VALUE!</v>
      </c>
      <c r="R47" t="e">
        <v>#VALUE!</v>
      </c>
    </row>
    <row r="48" spans="2:20" x14ac:dyDescent="0.3">
      <c r="B48" s="8" t="s">
        <v>39</v>
      </c>
      <c r="C48" s="9">
        <v>184</v>
      </c>
      <c r="D48" s="9">
        <v>98</v>
      </c>
      <c r="E48" s="9">
        <v>698</v>
      </c>
      <c r="F48" s="9">
        <v>0.26400000000000001</v>
      </c>
      <c r="I48" s="8" t="s">
        <v>39</v>
      </c>
      <c r="J48" s="9">
        <v>2</v>
      </c>
      <c r="K48" s="9">
        <v>98</v>
      </c>
      <c r="L48" s="9">
        <v>880</v>
      </c>
      <c r="M48" s="9">
        <v>2E-3</v>
      </c>
      <c r="P48" s="8" t="s">
        <v>39</v>
      </c>
      <c r="Q48" s="5">
        <f>C48/J48</f>
        <v>92</v>
      </c>
      <c r="R48" s="5">
        <f>F48/M48</f>
        <v>132</v>
      </c>
    </row>
    <row r="49" spans="2:18" ht="22.8" x14ac:dyDescent="0.3">
      <c r="B49" s="8" t="s">
        <v>40</v>
      </c>
      <c r="C49" s="9">
        <v>3393</v>
      </c>
      <c r="D49" s="9">
        <v>1865</v>
      </c>
      <c r="E49" s="9">
        <v>13392</v>
      </c>
      <c r="F49" s="9">
        <v>0.253</v>
      </c>
      <c r="I49" s="8" t="s">
        <v>40</v>
      </c>
      <c r="J49" s="9">
        <v>1600</v>
      </c>
      <c r="K49" s="9">
        <v>1865</v>
      </c>
      <c r="L49" s="9">
        <v>15185</v>
      </c>
      <c r="M49" s="9">
        <v>0.105</v>
      </c>
      <c r="P49" s="8" t="s">
        <v>40</v>
      </c>
      <c r="Q49" s="5">
        <f t="shared" ref="Q49:Q56" si="18">C49/J49</f>
        <v>2.120625</v>
      </c>
      <c r="R49" s="5">
        <f t="shared" ref="R49:R56" si="19">F49/M49</f>
        <v>2.4095238095238098</v>
      </c>
    </row>
    <row r="50" spans="2:18" x14ac:dyDescent="0.3">
      <c r="B50" s="8" t="s">
        <v>41</v>
      </c>
      <c r="C50" s="9">
        <v>862</v>
      </c>
      <c r="D50" s="9">
        <v>576</v>
      </c>
      <c r="E50" s="9">
        <v>4322</v>
      </c>
      <c r="F50" s="9">
        <v>0.19900000000000001</v>
      </c>
      <c r="I50" s="8" t="s">
        <v>41</v>
      </c>
      <c r="J50" s="9">
        <v>147</v>
      </c>
      <c r="K50" s="9">
        <v>576</v>
      </c>
      <c r="L50" s="9">
        <v>5037</v>
      </c>
      <c r="M50" s="9">
        <v>2.9000000000000001E-2</v>
      </c>
      <c r="P50" s="8" t="s">
        <v>41</v>
      </c>
      <c r="Q50" s="5">
        <f t="shared" si="18"/>
        <v>5.8639455782312924</v>
      </c>
      <c r="R50" s="5">
        <f t="shared" si="19"/>
        <v>6.8620689655172411</v>
      </c>
    </row>
    <row r="51" spans="2:18" x14ac:dyDescent="0.3">
      <c r="B51" s="8" t="s">
        <v>56</v>
      </c>
      <c r="C51" s="9">
        <v>126</v>
      </c>
      <c r="D51" s="9">
        <v>112</v>
      </c>
      <c r="E51" s="9">
        <v>882</v>
      </c>
      <c r="F51" s="9">
        <v>0.14299999999999999</v>
      </c>
      <c r="I51" s="8" t="s">
        <v>56</v>
      </c>
      <c r="J51" s="9">
        <v>3</v>
      </c>
      <c r="K51" s="9">
        <v>112</v>
      </c>
      <c r="L51" s="9">
        <v>1005</v>
      </c>
      <c r="M51" s="9">
        <v>3.0000000000000001E-3</v>
      </c>
      <c r="P51" s="8" t="s">
        <v>56</v>
      </c>
      <c r="Q51" s="5">
        <f t="shared" si="18"/>
        <v>42</v>
      </c>
      <c r="R51" s="5">
        <f t="shared" si="19"/>
        <v>47.666666666666664</v>
      </c>
    </row>
    <row r="52" spans="2:18" x14ac:dyDescent="0.3">
      <c r="B52" s="8" t="s">
        <v>57</v>
      </c>
      <c r="C52" s="9">
        <v>8560</v>
      </c>
      <c r="D52" s="9">
        <v>3051</v>
      </c>
      <c r="E52" s="9">
        <v>18899</v>
      </c>
      <c r="F52" s="9">
        <v>0.45300000000000001</v>
      </c>
      <c r="I52" s="8" t="s">
        <v>57</v>
      </c>
      <c r="J52" s="9">
        <v>4155</v>
      </c>
      <c r="K52" s="9">
        <v>3051</v>
      </c>
      <c r="L52" s="9">
        <v>23304</v>
      </c>
      <c r="M52" s="9">
        <v>0.17799999999999999</v>
      </c>
      <c r="P52" s="8" t="s">
        <v>57</v>
      </c>
      <c r="Q52" s="5">
        <f t="shared" si="18"/>
        <v>2.0601684717208184</v>
      </c>
      <c r="R52" s="5">
        <f t="shared" si="19"/>
        <v>2.5449438202247192</v>
      </c>
    </row>
    <row r="53" spans="2:18" ht="22.8" x14ac:dyDescent="0.3">
      <c r="B53" s="8" t="s">
        <v>45</v>
      </c>
      <c r="C53" s="9">
        <v>900</v>
      </c>
      <c r="D53" s="9">
        <v>632</v>
      </c>
      <c r="E53" s="9">
        <v>4788</v>
      </c>
      <c r="F53" s="9">
        <v>0.188</v>
      </c>
      <c r="I53" s="8" t="s">
        <v>45</v>
      </c>
      <c r="J53" s="9">
        <v>165</v>
      </c>
      <c r="K53" s="9">
        <v>632</v>
      </c>
      <c r="L53" s="9">
        <v>5523</v>
      </c>
      <c r="M53" s="9">
        <v>0.03</v>
      </c>
      <c r="P53" s="8" t="s">
        <v>45</v>
      </c>
      <c r="Q53" s="5">
        <f t="shared" si="18"/>
        <v>5.4545454545454541</v>
      </c>
      <c r="R53" s="5">
        <f t="shared" si="19"/>
        <v>6.2666666666666666</v>
      </c>
    </row>
    <row r="54" spans="2:18" x14ac:dyDescent="0.3">
      <c r="B54" s="8" t="s">
        <v>46</v>
      </c>
      <c r="C54" s="9">
        <v>512</v>
      </c>
      <c r="D54" s="9">
        <v>756</v>
      </c>
      <c r="E54" s="9">
        <v>6292</v>
      </c>
      <c r="F54" s="9">
        <v>8.1000000000000003E-2</v>
      </c>
      <c r="I54" s="8" t="s">
        <v>46</v>
      </c>
      <c r="J54" s="9">
        <v>255</v>
      </c>
      <c r="K54" s="9">
        <v>756</v>
      </c>
      <c r="L54" s="9">
        <v>6549</v>
      </c>
      <c r="M54" s="9">
        <v>3.9E-2</v>
      </c>
      <c r="P54" s="8" t="s">
        <v>46</v>
      </c>
      <c r="Q54" s="5">
        <f t="shared" si="18"/>
        <v>2.0078431372549019</v>
      </c>
      <c r="R54" s="5">
        <f t="shared" si="19"/>
        <v>2.0769230769230771</v>
      </c>
    </row>
    <row r="55" spans="2:18" x14ac:dyDescent="0.3">
      <c r="B55" s="8" t="s">
        <v>47</v>
      </c>
      <c r="C55" s="9">
        <v>7718</v>
      </c>
      <c r="D55" s="9">
        <v>2900</v>
      </c>
      <c r="E55" s="9">
        <v>18382</v>
      </c>
      <c r="F55" s="9">
        <v>0.42</v>
      </c>
      <c r="I55" s="8" t="s">
        <v>47</v>
      </c>
      <c r="J55" s="9">
        <v>3782</v>
      </c>
      <c r="K55" s="9">
        <v>2900</v>
      </c>
      <c r="L55" s="9">
        <v>22318</v>
      </c>
      <c r="M55" s="9">
        <v>0.16900000000000001</v>
      </c>
      <c r="P55" s="8" t="s">
        <v>47</v>
      </c>
      <c r="Q55" s="5">
        <f t="shared" si="18"/>
        <v>2.0407191961924909</v>
      </c>
      <c r="R55" s="5">
        <f t="shared" si="19"/>
        <v>2.4852071005917158</v>
      </c>
    </row>
    <row r="56" spans="2:18" ht="22.8" x14ac:dyDescent="0.3">
      <c r="B56" s="8" t="s">
        <v>58</v>
      </c>
      <c r="C56" s="9">
        <v>0</v>
      </c>
      <c r="D56" s="9">
        <v>10</v>
      </c>
      <c r="E56" s="9">
        <v>90</v>
      </c>
      <c r="F56" s="9">
        <v>0</v>
      </c>
      <c r="I56" s="8" t="s">
        <v>58</v>
      </c>
      <c r="J56" s="9">
        <v>0</v>
      </c>
      <c r="K56" s="9">
        <v>10</v>
      </c>
      <c r="L56" s="9">
        <v>90</v>
      </c>
      <c r="M56" s="9">
        <v>0</v>
      </c>
      <c r="P56" s="8" t="s">
        <v>58</v>
      </c>
      <c r="Q56" s="5">
        <v>0</v>
      </c>
      <c r="R56" s="5">
        <v>0</v>
      </c>
    </row>
    <row r="57" spans="2:18" x14ac:dyDescent="0.3">
      <c r="B57" s="6" t="s">
        <v>63</v>
      </c>
      <c r="C57" s="9">
        <f>AVERAGE(C48:C56)</f>
        <v>2472.7777777777778</v>
      </c>
      <c r="D57" s="9">
        <f t="shared" ref="D57:E57" si="20">AVERAGE(D48:D56)</f>
        <v>1111.1111111111111</v>
      </c>
      <c r="E57" s="9">
        <f t="shared" si="20"/>
        <v>7527.2222222222226</v>
      </c>
      <c r="F57" s="9">
        <f>AVERAGE(F48:F56)</f>
        <v>0.22233333333333333</v>
      </c>
      <c r="I57" s="6" t="s">
        <v>63</v>
      </c>
      <c r="J57" s="9">
        <f>AVERAGE(J48:J56)</f>
        <v>1123.2222222222222</v>
      </c>
      <c r="K57" s="9">
        <f t="shared" ref="K57:L57" si="21">AVERAGE(K48:K56)</f>
        <v>1111.1111111111111</v>
      </c>
      <c r="L57" s="9">
        <f t="shared" si="21"/>
        <v>8876.7777777777774</v>
      </c>
      <c r="M57" s="9">
        <f>AVERAGE(M48:M56)</f>
        <v>6.1666666666666661E-2</v>
      </c>
      <c r="P57" s="6" t="s">
        <v>63</v>
      </c>
      <c r="Q57" s="9">
        <f>AVERAGE(Q48:Q56)</f>
        <v>17.060871870882774</v>
      </c>
      <c r="R57" s="9">
        <f>AVERAGE(R48:R56)</f>
        <v>22.479111122901543</v>
      </c>
    </row>
    <row r="58" spans="2:18" x14ac:dyDescent="0.3">
      <c r="B58" s="6" t="s">
        <v>64</v>
      </c>
      <c r="C58" s="9">
        <f>MEDIAN(C48:C56)</f>
        <v>862</v>
      </c>
      <c r="D58" s="9">
        <f t="shared" ref="D58:E58" si="22">MEDIAN(D48:D56)</f>
        <v>632</v>
      </c>
      <c r="E58" s="9">
        <f t="shared" si="22"/>
        <v>4788</v>
      </c>
      <c r="F58" s="9">
        <f>MEDIAN(F48:F56)</f>
        <v>0.19900000000000001</v>
      </c>
      <c r="I58" s="6" t="s">
        <v>64</v>
      </c>
      <c r="J58" s="9">
        <f>MEDIAN(J48:J56)</f>
        <v>165</v>
      </c>
      <c r="K58" s="9">
        <f t="shared" ref="K58:L58" si="23">MEDIAN(K48:K56)</f>
        <v>632</v>
      </c>
      <c r="L58" s="9">
        <f t="shared" si="23"/>
        <v>5523</v>
      </c>
      <c r="M58" s="9">
        <f>MEDIAN(M48:M56)</f>
        <v>0.03</v>
      </c>
      <c r="P58" s="6" t="s">
        <v>64</v>
      </c>
      <c r="Q58" s="9">
        <f>MEDIAN(Q48:Q56)</f>
        <v>2.120625</v>
      </c>
      <c r="R58" s="9">
        <f>MEDIAN(R48:R56)</f>
        <v>2.5449438202247192</v>
      </c>
    </row>
    <row r="59" spans="2:18" ht="22.8" x14ac:dyDescent="0.3">
      <c r="B59" s="17"/>
      <c r="I59" s="17"/>
      <c r="P59" s="23" t="s">
        <v>67</v>
      </c>
      <c r="Q59" s="5">
        <f>C57/J57</f>
        <v>2.2015036106439809</v>
      </c>
      <c r="R59" s="5">
        <f>F57/M57</f>
        <v>3.6054054054054054</v>
      </c>
    </row>
    <row r="60" spans="2:18" ht="22.8" x14ac:dyDescent="0.3">
      <c r="B60" s="17"/>
      <c r="I60" s="17"/>
      <c r="P60" s="23" t="s">
        <v>68</v>
      </c>
      <c r="Q60" s="5">
        <f>C58/J58</f>
        <v>5.2242424242424246</v>
      </c>
      <c r="R60" s="5">
        <f>F58/M58</f>
        <v>6.6333333333333337</v>
      </c>
    </row>
    <row r="61" spans="2:18" x14ac:dyDescent="0.3">
      <c r="B61" s="17"/>
      <c r="I61" s="17"/>
      <c r="P61" s="17"/>
    </row>
    <row r="62" spans="2:18" ht="34.200000000000003" x14ac:dyDescent="0.3">
      <c r="B62" s="6" t="s">
        <v>9</v>
      </c>
      <c r="C62" s="7" t="s">
        <v>25</v>
      </c>
      <c r="D62" s="7" t="s">
        <v>26</v>
      </c>
      <c r="E62" s="7" t="s">
        <v>27</v>
      </c>
      <c r="F62" s="7" t="s">
        <v>28</v>
      </c>
      <c r="I62" s="6" t="s">
        <v>9</v>
      </c>
      <c r="J62" s="7" t="s">
        <v>25</v>
      </c>
      <c r="K62" s="7" t="s">
        <v>26</v>
      </c>
      <c r="L62" s="7" t="s">
        <v>27</v>
      </c>
      <c r="M62" s="7" t="s">
        <v>28</v>
      </c>
      <c r="P62" s="6" t="s">
        <v>9</v>
      </c>
      <c r="Q62" t="e">
        <v>#VALUE!</v>
      </c>
      <c r="R62" t="e">
        <v>#VALUE!</v>
      </c>
    </row>
    <row r="63" spans="2:18" ht="22.8" x14ac:dyDescent="0.3">
      <c r="B63" s="8" t="s">
        <v>40</v>
      </c>
      <c r="C63" s="9">
        <v>3833</v>
      </c>
      <c r="D63" s="9">
        <v>1938</v>
      </c>
      <c r="E63" s="9">
        <v>13609</v>
      </c>
      <c r="F63" s="9">
        <v>0.28199999999999997</v>
      </c>
      <c r="I63" s="8" t="s">
        <v>40</v>
      </c>
      <c r="J63" s="9">
        <v>1730</v>
      </c>
      <c r="K63" s="9">
        <v>1938</v>
      </c>
      <c r="L63" s="9">
        <v>15712</v>
      </c>
      <c r="M63" s="9">
        <v>0.11</v>
      </c>
      <c r="P63" s="8" t="s">
        <v>40</v>
      </c>
      <c r="Q63" s="5">
        <f>C63/J63</f>
        <v>2.2156069364161848</v>
      </c>
      <c r="R63" s="5">
        <f>F63/M63</f>
        <v>2.5636363636363635</v>
      </c>
    </row>
    <row r="64" spans="2:18" x14ac:dyDescent="0.3">
      <c r="B64" s="8" t="s">
        <v>41</v>
      </c>
      <c r="C64" s="9">
        <v>703</v>
      </c>
      <c r="D64" s="9">
        <v>479</v>
      </c>
      <c r="E64" s="9">
        <v>3608</v>
      </c>
      <c r="F64" s="9">
        <v>0.19500000000000001</v>
      </c>
      <c r="I64" s="8" t="s">
        <v>41</v>
      </c>
      <c r="J64" s="9">
        <v>119</v>
      </c>
      <c r="K64" s="9">
        <v>479</v>
      </c>
      <c r="L64" s="9">
        <v>4192</v>
      </c>
      <c r="M64" s="9">
        <v>2.8000000000000001E-2</v>
      </c>
      <c r="P64" s="8" t="s">
        <v>41</v>
      </c>
      <c r="Q64" s="5">
        <f t="shared" ref="Q64:Q69" si="24">C64/J64</f>
        <v>5.9075630252100844</v>
      </c>
      <c r="R64" s="5">
        <f t="shared" ref="R64:R69" si="25">F64/M64</f>
        <v>6.9642857142857144</v>
      </c>
    </row>
    <row r="65" spans="2:20" x14ac:dyDescent="0.3">
      <c r="B65" s="8" t="s">
        <v>56</v>
      </c>
      <c r="C65" s="9">
        <v>337</v>
      </c>
      <c r="D65" s="9">
        <v>312</v>
      </c>
      <c r="E65" s="9">
        <v>2471</v>
      </c>
      <c r="F65" s="9">
        <v>0.13600000000000001</v>
      </c>
      <c r="I65" s="8" t="s">
        <v>56</v>
      </c>
      <c r="J65" s="9">
        <v>45</v>
      </c>
      <c r="K65" s="9">
        <v>312</v>
      </c>
      <c r="L65" s="9">
        <v>2763</v>
      </c>
      <c r="M65" s="9">
        <v>1.6E-2</v>
      </c>
      <c r="P65" s="8" t="s">
        <v>56</v>
      </c>
      <c r="Q65" s="5">
        <f t="shared" si="24"/>
        <v>7.4888888888888889</v>
      </c>
      <c r="R65" s="5">
        <f t="shared" si="25"/>
        <v>8.5</v>
      </c>
    </row>
    <row r="66" spans="2:20" x14ac:dyDescent="0.3">
      <c r="B66" s="8" t="s">
        <v>57</v>
      </c>
      <c r="C66" s="9">
        <v>7427</v>
      </c>
      <c r="D66" s="9">
        <v>2644</v>
      </c>
      <c r="E66" s="9">
        <v>16369</v>
      </c>
      <c r="F66" s="9">
        <v>0.45400000000000001</v>
      </c>
      <c r="I66" s="8" t="s">
        <v>57</v>
      </c>
      <c r="J66" s="9">
        <v>3080</v>
      </c>
      <c r="K66" s="9">
        <v>2644</v>
      </c>
      <c r="L66" s="9">
        <v>20716</v>
      </c>
      <c r="M66" s="9">
        <v>0.14899999999999999</v>
      </c>
      <c r="P66" s="8" t="s">
        <v>57</v>
      </c>
      <c r="Q66" s="5">
        <f t="shared" si="24"/>
        <v>2.4113636363636362</v>
      </c>
      <c r="R66" s="5">
        <f t="shared" si="25"/>
        <v>3.0469798657718123</v>
      </c>
    </row>
    <row r="67" spans="2:20" ht="22.8" x14ac:dyDescent="0.3">
      <c r="B67" s="8" t="s">
        <v>45</v>
      </c>
      <c r="C67" s="9">
        <v>224</v>
      </c>
      <c r="D67" s="9">
        <v>165</v>
      </c>
      <c r="E67" s="9">
        <v>1261</v>
      </c>
      <c r="F67" s="9">
        <v>0.17799999999999999</v>
      </c>
      <c r="I67" s="8" t="s">
        <v>45</v>
      </c>
      <c r="J67" s="9">
        <v>13</v>
      </c>
      <c r="K67" s="9">
        <v>165</v>
      </c>
      <c r="L67" s="9">
        <v>1472</v>
      </c>
      <c r="M67" s="9">
        <v>8.9999999999999993E-3</v>
      </c>
      <c r="P67" s="8" t="s">
        <v>45</v>
      </c>
      <c r="Q67" s="5">
        <f t="shared" si="24"/>
        <v>17.23076923076923</v>
      </c>
      <c r="R67" s="5">
        <f t="shared" si="25"/>
        <v>19.777777777777779</v>
      </c>
    </row>
    <row r="68" spans="2:20" x14ac:dyDescent="0.3">
      <c r="B68" s="8" t="s">
        <v>47</v>
      </c>
      <c r="C68" s="9">
        <v>13275</v>
      </c>
      <c r="D68" s="9">
        <v>4376</v>
      </c>
      <c r="E68" s="9">
        <v>26109</v>
      </c>
      <c r="F68" s="9">
        <v>0.50800000000000001</v>
      </c>
      <c r="I68" s="8" t="s">
        <v>47</v>
      </c>
      <c r="J68" s="9">
        <v>8690</v>
      </c>
      <c r="K68" s="9">
        <v>4376</v>
      </c>
      <c r="L68" s="9">
        <v>30694</v>
      </c>
      <c r="M68" s="9">
        <v>0.28299999999999997</v>
      </c>
      <c r="P68" s="8" t="s">
        <v>47</v>
      </c>
      <c r="Q68" s="5">
        <f t="shared" si="24"/>
        <v>1.5276179516685846</v>
      </c>
      <c r="R68" s="5">
        <f t="shared" si="25"/>
        <v>1.795053003533569</v>
      </c>
    </row>
    <row r="69" spans="2:20" ht="22.8" x14ac:dyDescent="0.3">
      <c r="B69" s="8" t="s">
        <v>58</v>
      </c>
      <c r="C69" s="9">
        <v>63</v>
      </c>
      <c r="D69" s="9">
        <v>86</v>
      </c>
      <c r="E69" s="9">
        <v>711</v>
      </c>
      <c r="F69" s="9">
        <v>8.8999999999999996E-2</v>
      </c>
      <c r="I69" s="8" t="s">
        <v>58</v>
      </c>
      <c r="J69" s="9">
        <v>2</v>
      </c>
      <c r="K69" s="9">
        <v>86</v>
      </c>
      <c r="L69" s="9">
        <v>772</v>
      </c>
      <c r="M69" s="9">
        <v>3.0000000000000001E-3</v>
      </c>
      <c r="P69" s="8" t="s">
        <v>58</v>
      </c>
      <c r="Q69" s="5">
        <f t="shared" si="24"/>
        <v>31.5</v>
      </c>
      <c r="R69" s="5">
        <f t="shared" si="25"/>
        <v>29.666666666666664</v>
      </c>
    </row>
    <row r="70" spans="2:20" x14ac:dyDescent="0.3">
      <c r="B70" s="6" t="s">
        <v>63</v>
      </c>
      <c r="C70" s="9">
        <f>AVERAGE(C63:C69)</f>
        <v>3694.5714285714284</v>
      </c>
      <c r="D70" s="9">
        <f t="shared" ref="D70:F70" si="26">AVERAGE(D63:D69)</f>
        <v>1428.5714285714287</v>
      </c>
      <c r="E70" s="9">
        <f t="shared" si="26"/>
        <v>9162.5714285714294</v>
      </c>
      <c r="F70" s="9">
        <f t="shared" si="26"/>
        <v>0.26314285714285712</v>
      </c>
      <c r="I70" s="6" t="s">
        <v>63</v>
      </c>
      <c r="J70" s="9">
        <f>AVERAGE(J63:J69)</f>
        <v>1954.1428571428571</v>
      </c>
      <c r="K70" s="9">
        <f t="shared" ref="K70:M70" si="27">AVERAGE(K63:K69)</f>
        <v>1428.5714285714287</v>
      </c>
      <c r="L70" s="9">
        <f t="shared" si="27"/>
        <v>10903</v>
      </c>
      <c r="M70" s="9">
        <f t="shared" si="27"/>
        <v>8.5428571428571423E-2</v>
      </c>
      <c r="P70" s="6" t="s">
        <v>63</v>
      </c>
      <c r="Q70" s="9">
        <f>AVERAGE(Q63:Q69)</f>
        <v>9.7545442384737999</v>
      </c>
      <c r="R70" s="9">
        <f>AVERAGE(R63:R69)</f>
        <v>10.330628484524558</v>
      </c>
      <c r="S70" s="9"/>
      <c r="T70" s="9"/>
    </row>
    <row r="71" spans="2:20" x14ac:dyDescent="0.3">
      <c r="B71" s="6" t="s">
        <v>64</v>
      </c>
      <c r="C71" s="9">
        <f>MEDIAN(C63:C69)</f>
        <v>703</v>
      </c>
      <c r="D71" s="9">
        <f t="shared" ref="D71:E71" si="28">MEDIAN(D63:D69)</f>
        <v>479</v>
      </c>
      <c r="E71" s="9">
        <f t="shared" si="28"/>
        <v>3608</v>
      </c>
      <c r="F71" s="9">
        <f>MEDIAN(F63:F69)</f>
        <v>0.19500000000000001</v>
      </c>
      <c r="I71" s="6" t="s">
        <v>64</v>
      </c>
      <c r="J71" s="9">
        <f>MEDIAN(J63:J69)</f>
        <v>119</v>
      </c>
      <c r="K71" s="9">
        <f t="shared" ref="K71:M71" si="29">MEDIAN(K63:K69)</f>
        <v>479</v>
      </c>
      <c r="L71" s="9">
        <f t="shared" si="29"/>
        <v>4192</v>
      </c>
      <c r="M71" s="9">
        <f>MEDIAN(M63:M69)</f>
        <v>2.8000000000000001E-2</v>
      </c>
      <c r="P71" s="6" t="s">
        <v>64</v>
      </c>
      <c r="Q71" s="9">
        <f>MEDIAN(Q63:Q69)</f>
        <v>5.9075630252100844</v>
      </c>
      <c r="R71" s="9">
        <f t="shared" ref="R71" si="30">MEDIAN(R63:R69)</f>
        <v>6.9642857142857144</v>
      </c>
      <c r="S71" s="9"/>
      <c r="T71" s="9"/>
    </row>
    <row r="72" spans="2:20" ht="22.8" x14ac:dyDescent="0.3">
      <c r="B72" s="6"/>
      <c r="C72" s="9"/>
      <c r="D72" s="9"/>
      <c r="E72" s="9"/>
      <c r="F72" s="9"/>
      <c r="I72" s="6"/>
      <c r="J72" s="9"/>
      <c r="K72" s="9"/>
      <c r="L72" s="9"/>
      <c r="M72" s="9"/>
      <c r="P72" s="23" t="s">
        <v>67</v>
      </c>
      <c r="Q72" s="5">
        <f>C70/J70</f>
        <v>1.8906352803567512</v>
      </c>
      <c r="R72" s="5">
        <f>F70/M70</f>
        <v>3.080267558528428</v>
      </c>
      <c r="S72" s="9"/>
      <c r="T72" s="9"/>
    </row>
    <row r="73" spans="2:20" ht="22.8" x14ac:dyDescent="0.3">
      <c r="B73" s="6"/>
      <c r="C73" s="9"/>
      <c r="D73" s="9"/>
      <c r="E73" s="9"/>
      <c r="F73" s="9"/>
      <c r="I73" s="6"/>
      <c r="J73" s="9"/>
      <c r="K73" s="9"/>
      <c r="L73" s="9"/>
      <c r="M73" s="9"/>
      <c r="P73" s="23" t="s">
        <v>68</v>
      </c>
      <c r="Q73" s="5">
        <f>C71/J71</f>
        <v>5.9075630252100844</v>
      </c>
      <c r="R73" s="5">
        <f>F71/M71</f>
        <v>6.9642857142857144</v>
      </c>
      <c r="S73" s="9"/>
      <c r="T73" s="9"/>
    </row>
    <row r="74" spans="2:20" x14ac:dyDescent="0.3">
      <c r="B74" s="17"/>
      <c r="I74" s="17"/>
      <c r="P74" s="17"/>
    </row>
    <row r="75" spans="2:20" ht="34.200000000000003" x14ac:dyDescent="0.3">
      <c r="B75" s="6" t="s">
        <v>6</v>
      </c>
      <c r="C75" s="7" t="s">
        <v>25</v>
      </c>
      <c r="D75" s="7" t="s">
        <v>26</v>
      </c>
      <c r="E75" s="7" t="s">
        <v>27</v>
      </c>
      <c r="F75" s="7" t="s">
        <v>28</v>
      </c>
      <c r="I75" s="6" t="s">
        <v>6</v>
      </c>
      <c r="J75" s="7" t="s">
        <v>25</v>
      </c>
      <c r="K75" s="7" t="s">
        <v>26</v>
      </c>
      <c r="L75" s="7" t="s">
        <v>27</v>
      </c>
      <c r="M75" s="7" t="s">
        <v>28</v>
      </c>
      <c r="P75" s="6" t="s">
        <v>6</v>
      </c>
      <c r="Q75" t="e">
        <v>#VALUE!</v>
      </c>
      <c r="R75" t="e">
        <v>#VALUE!</v>
      </c>
    </row>
    <row r="76" spans="2:20" x14ac:dyDescent="0.3">
      <c r="B76" s="8" t="s">
        <v>39</v>
      </c>
      <c r="C76" s="9">
        <v>606</v>
      </c>
      <c r="D76" s="9">
        <v>430</v>
      </c>
      <c r="E76" s="9">
        <v>3264</v>
      </c>
      <c r="F76" s="9">
        <v>0.186</v>
      </c>
      <c r="I76" s="8" t="s">
        <v>39</v>
      </c>
      <c r="J76" s="9">
        <v>93</v>
      </c>
      <c r="K76" s="9">
        <v>430</v>
      </c>
      <c r="L76" s="9">
        <v>3777</v>
      </c>
      <c r="M76" s="9">
        <v>2.5000000000000001E-2</v>
      </c>
      <c r="P76" s="8" t="s">
        <v>39</v>
      </c>
      <c r="Q76" s="5">
        <f>C76/J76</f>
        <v>6.5161290322580649</v>
      </c>
      <c r="R76" s="5">
        <f>F76/M76</f>
        <v>7.4399999999999995</v>
      </c>
    </row>
    <row r="77" spans="2:20" ht="22.8" x14ac:dyDescent="0.3">
      <c r="B77" s="8" t="s">
        <v>40</v>
      </c>
      <c r="C77" s="9">
        <v>9618</v>
      </c>
      <c r="D77" s="9">
        <v>3621</v>
      </c>
      <c r="E77" s="9">
        <v>22971</v>
      </c>
      <c r="F77" s="9">
        <v>0.41899999999999998</v>
      </c>
      <c r="I77" s="8" t="s">
        <v>40</v>
      </c>
      <c r="J77" s="9">
        <v>5831</v>
      </c>
      <c r="K77" s="9">
        <v>3621</v>
      </c>
      <c r="L77" s="9">
        <v>26758</v>
      </c>
      <c r="M77" s="9">
        <v>0.218</v>
      </c>
      <c r="P77" s="8" t="s">
        <v>40</v>
      </c>
      <c r="Q77" s="5">
        <f t="shared" ref="Q77:Q82" si="31">C77/J77</f>
        <v>1.6494597839135654</v>
      </c>
      <c r="R77" s="5">
        <f t="shared" ref="R77:R82" si="32">F77/M77</f>
        <v>1.9220183486238531</v>
      </c>
    </row>
    <row r="78" spans="2:20" x14ac:dyDescent="0.3">
      <c r="B78" s="8" t="s">
        <v>41</v>
      </c>
      <c r="C78" s="9">
        <v>2308</v>
      </c>
      <c r="D78" s="9">
        <v>1286</v>
      </c>
      <c r="E78" s="9">
        <v>9266</v>
      </c>
      <c r="F78" s="9">
        <v>0.249</v>
      </c>
      <c r="I78" s="8" t="s">
        <v>41</v>
      </c>
      <c r="J78" s="9">
        <v>796</v>
      </c>
      <c r="K78" s="9">
        <v>1286</v>
      </c>
      <c r="L78" s="9">
        <v>10778</v>
      </c>
      <c r="M78" s="9">
        <v>7.3999999999999996E-2</v>
      </c>
      <c r="P78" s="8" t="s">
        <v>41</v>
      </c>
      <c r="Q78" s="5">
        <f t="shared" si="31"/>
        <v>2.8994974874371859</v>
      </c>
      <c r="R78" s="5">
        <f t="shared" si="32"/>
        <v>3.3648648648648649</v>
      </c>
    </row>
    <row r="79" spans="2:20" x14ac:dyDescent="0.3">
      <c r="B79" s="8" t="s">
        <v>57</v>
      </c>
      <c r="C79" s="9">
        <v>9028</v>
      </c>
      <c r="D79" s="9">
        <v>3090</v>
      </c>
      <c r="E79" s="9">
        <v>18782</v>
      </c>
      <c r="F79" s="9">
        <v>0.48099999999999998</v>
      </c>
      <c r="I79" s="8" t="s">
        <v>57</v>
      </c>
      <c r="J79" s="9">
        <v>4325</v>
      </c>
      <c r="K79" s="9">
        <v>3090</v>
      </c>
      <c r="L79" s="9">
        <v>23485</v>
      </c>
      <c r="M79" s="9">
        <v>0.184</v>
      </c>
      <c r="P79" s="8" t="s">
        <v>57</v>
      </c>
      <c r="Q79" s="5">
        <f t="shared" si="31"/>
        <v>2.0873988439306359</v>
      </c>
      <c r="R79" s="5">
        <f t="shared" si="32"/>
        <v>2.6141304347826089</v>
      </c>
    </row>
    <row r="80" spans="2:20" ht="22.8" x14ac:dyDescent="0.3">
      <c r="B80" s="8" t="s">
        <v>45</v>
      </c>
      <c r="C80" s="9">
        <v>1572</v>
      </c>
      <c r="D80" s="9">
        <v>1270</v>
      </c>
      <c r="E80" s="9">
        <v>9858</v>
      </c>
      <c r="F80" s="9">
        <v>0.159</v>
      </c>
      <c r="I80" s="8" t="s">
        <v>45</v>
      </c>
      <c r="J80" s="9">
        <v>722</v>
      </c>
      <c r="K80" s="9">
        <v>1270</v>
      </c>
      <c r="L80" s="9">
        <v>10708</v>
      </c>
      <c r="M80" s="9">
        <v>6.7000000000000004E-2</v>
      </c>
      <c r="P80" s="8" t="s">
        <v>45</v>
      </c>
      <c r="Q80" s="5">
        <f t="shared" si="31"/>
        <v>2.1772853185595569</v>
      </c>
      <c r="R80" s="5">
        <f t="shared" si="32"/>
        <v>2.3731343283582089</v>
      </c>
    </row>
    <row r="81" spans="2:20" x14ac:dyDescent="0.3">
      <c r="B81" s="8" t="s">
        <v>46</v>
      </c>
      <c r="C81" s="9">
        <v>82</v>
      </c>
      <c r="D81" s="9">
        <v>142</v>
      </c>
      <c r="E81" s="9">
        <v>1196</v>
      </c>
      <c r="F81" s="9">
        <v>6.9000000000000006E-2</v>
      </c>
      <c r="I81" s="8" t="s">
        <v>46</v>
      </c>
      <c r="J81" s="9">
        <v>12</v>
      </c>
      <c r="K81" s="9">
        <v>142</v>
      </c>
      <c r="L81" s="9">
        <v>1266</v>
      </c>
      <c r="M81" s="9">
        <v>8.9999999999999993E-3</v>
      </c>
      <c r="P81" s="8" t="s">
        <v>46</v>
      </c>
      <c r="Q81" s="5">
        <f t="shared" si="31"/>
        <v>6.833333333333333</v>
      </c>
      <c r="R81" s="5">
        <f t="shared" si="32"/>
        <v>7.6666666666666679</v>
      </c>
    </row>
    <row r="82" spans="2:20" ht="22.8" x14ac:dyDescent="0.3">
      <c r="B82" s="8" t="s">
        <v>58</v>
      </c>
      <c r="C82" s="9">
        <v>160</v>
      </c>
      <c r="D82" s="9">
        <v>161</v>
      </c>
      <c r="E82" s="9">
        <v>1289</v>
      </c>
      <c r="F82" s="9">
        <v>0.124</v>
      </c>
      <c r="I82" s="8" t="s">
        <v>58</v>
      </c>
      <c r="J82" s="9">
        <v>15</v>
      </c>
      <c r="K82" s="9">
        <v>161</v>
      </c>
      <c r="L82" s="9">
        <v>1434</v>
      </c>
      <c r="M82" s="9">
        <v>0.01</v>
      </c>
      <c r="P82" s="8" t="s">
        <v>58</v>
      </c>
      <c r="Q82" s="5">
        <f t="shared" si="31"/>
        <v>10.666666666666666</v>
      </c>
      <c r="R82" s="5">
        <f t="shared" si="32"/>
        <v>12.4</v>
      </c>
    </row>
    <row r="83" spans="2:20" x14ac:dyDescent="0.3">
      <c r="B83" s="6" t="s">
        <v>63</v>
      </c>
      <c r="C83" s="9">
        <f>AVERAGE(C76:C82)</f>
        <v>3339.1428571428573</v>
      </c>
      <c r="D83" s="9">
        <f t="shared" ref="D83:E83" si="33">AVERAGE(D76:D82)</f>
        <v>1428.5714285714287</v>
      </c>
      <c r="E83" s="9">
        <f t="shared" si="33"/>
        <v>9518</v>
      </c>
      <c r="F83" s="9">
        <f>AVERAGE(F76:F82)</f>
        <v>0.24099999999999996</v>
      </c>
      <c r="I83" s="6" t="s">
        <v>63</v>
      </c>
      <c r="J83" s="9">
        <f>AVERAGE(J76:J82)</f>
        <v>1684.8571428571429</v>
      </c>
      <c r="K83" s="9">
        <f t="shared" ref="K83:L83" si="34">AVERAGE(K76:K82)</f>
        <v>1428.5714285714287</v>
      </c>
      <c r="L83" s="9">
        <f t="shared" si="34"/>
        <v>11172.285714285714</v>
      </c>
      <c r="M83" s="9">
        <f>AVERAGE(M76:M82)</f>
        <v>8.3857142857142866E-2</v>
      </c>
      <c r="P83" s="6" t="s">
        <v>63</v>
      </c>
      <c r="Q83" s="9">
        <f>AVERAGE(Q76:Q82)</f>
        <v>4.6899672094427149</v>
      </c>
      <c r="R83" s="9">
        <f t="shared" ref="R83" si="35">AVERAGE(R76:R82)</f>
        <v>5.3972592347566009</v>
      </c>
    </row>
    <row r="84" spans="2:20" x14ac:dyDescent="0.3">
      <c r="B84" s="6" t="s">
        <v>64</v>
      </c>
      <c r="C84" s="9">
        <f>MEDIAN(C76:C82)</f>
        <v>1572</v>
      </c>
      <c r="D84" s="9">
        <f t="shared" ref="D84:E84" si="36">MEDIAN(D76:D82)</f>
        <v>1270</v>
      </c>
      <c r="E84" s="9">
        <f t="shared" si="36"/>
        <v>9266</v>
      </c>
      <c r="F84" s="9">
        <f>MEDIAN(F76:F82)</f>
        <v>0.186</v>
      </c>
      <c r="I84" s="6" t="s">
        <v>64</v>
      </c>
      <c r="J84" s="9">
        <f>MEDIAN(J76:J82)</f>
        <v>722</v>
      </c>
      <c r="K84" s="9">
        <f t="shared" ref="K84:L84" si="37">MEDIAN(K76:K82)</f>
        <v>1270</v>
      </c>
      <c r="L84" s="9">
        <f t="shared" si="37"/>
        <v>10708</v>
      </c>
      <c r="M84" s="9">
        <f>MEDIAN(M76:M82)</f>
        <v>6.7000000000000004E-2</v>
      </c>
      <c r="P84" s="6" t="s">
        <v>64</v>
      </c>
      <c r="Q84" s="9">
        <f>MEDIAN(Q76:Q82)</f>
        <v>2.8994974874371859</v>
      </c>
      <c r="R84" s="9">
        <f t="shared" ref="R84" si="38">MEDIAN(R76:R82)</f>
        <v>3.3648648648648649</v>
      </c>
    </row>
    <row r="85" spans="2:20" ht="22.8" x14ac:dyDescent="0.3">
      <c r="B85" s="6"/>
      <c r="C85" s="9"/>
      <c r="D85" s="9"/>
      <c r="E85" s="9"/>
      <c r="F85" s="9"/>
      <c r="I85" s="6"/>
      <c r="J85" s="9"/>
      <c r="K85" s="9"/>
      <c r="L85" s="9"/>
      <c r="M85" s="9"/>
      <c r="P85" s="23" t="s">
        <v>67</v>
      </c>
      <c r="Q85" s="5">
        <f>C83/J83</f>
        <v>1.9818551806003053</v>
      </c>
      <c r="R85" s="5">
        <f>F83/M83</f>
        <v>2.8739352640545137</v>
      </c>
      <c r="S85" s="5"/>
      <c r="T85" s="5"/>
    </row>
    <row r="86" spans="2:20" ht="22.8" x14ac:dyDescent="0.3">
      <c r="B86" s="6"/>
      <c r="C86" s="9"/>
      <c r="D86" s="9"/>
      <c r="E86" s="9"/>
      <c r="F86" s="9"/>
      <c r="I86" s="6"/>
      <c r="J86" s="9"/>
      <c r="K86" s="9"/>
      <c r="L86" s="9"/>
      <c r="M86" s="9"/>
      <c r="P86" s="23" t="s">
        <v>68</v>
      </c>
      <c r="Q86" s="5">
        <f>C84/J84</f>
        <v>2.1772853185595569</v>
      </c>
      <c r="R86" s="5">
        <f>F84/M84</f>
        <v>2.7761194029850746</v>
      </c>
    </row>
    <row r="87" spans="2:20" x14ac:dyDescent="0.3">
      <c r="B87" s="17"/>
      <c r="I87" s="17"/>
      <c r="P87" s="17"/>
    </row>
    <row r="88" spans="2:20" ht="34.200000000000003" x14ac:dyDescent="0.3">
      <c r="B88" s="6" t="s">
        <v>3</v>
      </c>
      <c r="C88" s="7" t="s">
        <v>25</v>
      </c>
      <c r="D88" s="7" t="s">
        <v>26</v>
      </c>
      <c r="E88" s="7" t="s">
        <v>27</v>
      </c>
      <c r="F88" s="7" t="s">
        <v>28</v>
      </c>
      <c r="I88" s="6" t="s">
        <v>3</v>
      </c>
      <c r="J88" s="7" t="s">
        <v>25</v>
      </c>
      <c r="K88" s="7" t="s">
        <v>26</v>
      </c>
      <c r="L88" s="7" t="s">
        <v>27</v>
      </c>
      <c r="M88" s="7" t="s">
        <v>28</v>
      </c>
      <c r="P88" s="6" t="s">
        <v>3</v>
      </c>
      <c r="Q88" t="e">
        <v>#VALUE!</v>
      </c>
      <c r="R88" t="e">
        <v>#VALUE!</v>
      </c>
    </row>
    <row r="89" spans="2:20" x14ac:dyDescent="0.3">
      <c r="B89" s="8" t="s">
        <v>39</v>
      </c>
      <c r="C89" s="9">
        <v>233</v>
      </c>
      <c r="D89" s="9">
        <v>138</v>
      </c>
      <c r="E89" s="9">
        <v>1009</v>
      </c>
      <c r="F89" s="9">
        <v>0.23100000000000001</v>
      </c>
      <c r="I89" s="8" t="s">
        <v>39</v>
      </c>
      <c r="J89" s="9">
        <v>7</v>
      </c>
      <c r="K89" s="9">
        <v>138</v>
      </c>
      <c r="L89" s="9">
        <v>1235</v>
      </c>
      <c r="M89" s="9">
        <v>6.0000000000000001E-3</v>
      </c>
      <c r="P89" s="8" t="s">
        <v>39</v>
      </c>
      <c r="Q89" s="5">
        <f>C89/J89</f>
        <v>33.285714285714285</v>
      </c>
      <c r="R89" s="5">
        <f>F89/M89</f>
        <v>38.5</v>
      </c>
    </row>
    <row r="90" spans="2:20" ht="22.8" x14ac:dyDescent="0.3">
      <c r="B90" s="8" t="s">
        <v>40</v>
      </c>
      <c r="C90" s="9">
        <v>3314</v>
      </c>
      <c r="D90" s="9">
        <v>1802</v>
      </c>
      <c r="E90" s="9">
        <v>12904</v>
      </c>
      <c r="F90" s="9">
        <v>0.25700000000000001</v>
      </c>
      <c r="I90" s="8" t="s">
        <v>40</v>
      </c>
      <c r="J90" s="9">
        <v>1468</v>
      </c>
      <c r="K90" s="9">
        <v>1802</v>
      </c>
      <c r="L90" s="9">
        <v>14750</v>
      </c>
      <c r="M90" s="9">
        <v>0.1</v>
      </c>
      <c r="P90" s="8" t="s">
        <v>40</v>
      </c>
      <c r="Q90" s="5">
        <f t="shared" ref="Q90:Q97" si="39">C90/J90</f>
        <v>2.257493188010899</v>
      </c>
      <c r="R90" s="5">
        <f t="shared" ref="R90:R97" si="40">F90/M90</f>
        <v>2.57</v>
      </c>
    </row>
    <row r="91" spans="2:20" x14ac:dyDescent="0.3">
      <c r="B91" s="8" t="s">
        <v>41</v>
      </c>
      <c r="C91" s="9">
        <v>1023</v>
      </c>
      <c r="D91" s="9">
        <v>654</v>
      </c>
      <c r="E91" s="9">
        <v>4863</v>
      </c>
      <c r="F91" s="9">
        <v>0.21</v>
      </c>
      <c r="I91" s="8" t="s">
        <v>41</v>
      </c>
      <c r="J91" s="9">
        <v>177</v>
      </c>
      <c r="K91" s="9">
        <v>654</v>
      </c>
      <c r="L91" s="9">
        <v>5709</v>
      </c>
      <c r="M91" s="9">
        <v>3.1E-2</v>
      </c>
      <c r="P91" s="8" t="s">
        <v>41</v>
      </c>
      <c r="Q91" s="5">
        <f t="shared" si="39"/>
        <v>5.7796610169491522</v>
      </c>
      <c r="R91" s="5">
        <f t="shared" si="40"/>
        <v>6.774193548387097</v>
      </c>
    </row>
    <row r="92" spans="2:20" x14ac:dyDescent="0.3">
      <c r="B92" s="8" t="s">
        <v>56</v>
      </c>
      <c r="C92" s="9">
        <v>235</v>
      </c>
      <c r="D92" s="9">
        <v>243</v>
      </c>
      <c r="E92" s="9">
        <v>1952</v>
      </c>
      <c r="F92" s="9">
        <v>0.12</v>
      </c>
      <c r="I92" s="8" t="s">
        <v>56</v>
      </c>
      <c r="J92" s="9">
        <v>22</v>
      </c>
      <c r="K92" s="9">
        <v>243</v>
      </c>
      <c r="L92" s="9">
        <v>2165</v>
      </c>
      <c r="M92" s="9">
        <v>0.01</v>
      </c>
      <c r="P92" s="8" t="s">
        <v>56</v>
      </c>
      <c r="Q92" s="5">
        <f t="shared" si="39"/>
        <v>10.681818181818182</v>
      </c>
      <c r="R92" s="5">
        <f t="shared" si="40"/>
        <v>12</v>
      </c>
    </row>
    <row r="93" spans="2:20" x14ac:dyDescent="0.3">
      <c r="B93" s="8" t="s">
        <v>57</v>
      </c>
      <c r="C93" s="9">
        <v>10204</v>
      </c>
      <c r="D93" s="9">
        <v>3420</v>
      </c>
      <c r="E93" s="9">
        <v>20576</v>
      </c>
      <c r="F93" s="9">
        <v>0.496</v>
      </c>
      <c r="I93" s="8" t="s">
        <v>57</v>
      </c>
      <c r="J93" s="9">
        <v>5260</v>
      </c>
      <c r="K93" s="9">
        <v>3420</v>
      </c>
      <c r="L93" s="9">
        <v>25520</v>
      </c>
      <c r="M93" s="9">
        <v>0.20599999999999999</v>
      </c>
      <c r="P93" s="8" t="s">
        <v>57</v>
      </c>
      <c r="Q93" s="5">
        <f t="shared" si="39"/>
        <v>1.9399239543726237</v>
      </c>
      <c r="R93" s="5">
        <f t="shared" si="40"/>
        <v>2.4077669902912624</v>
      </c>
    </row>
    <row r="94" spans="2:20" ht="22.8" x14ac:dyDescent="0.3">
      <c r="B94" s="8" t="s">
        <v>45</v>
      </c>
      <c r="C94" s="9">
        <v>1107</v>
      </c>
      <c r="D94" s="9">
        <v>762</v>
      </c>
      <c r="E94" s="9">
        <v>5751</v>
      </c>
      <c r="F94" s="9">
        <v>0.192</v>
      </c>
      <c r="I94" s="8" t="s">
        <v>45</v>
      </c>
      <c r="J94" s="9">
        <v>265</v>
      </c>
      <c r="K94" s="9">
        <v>762</v>
      </c>
      <c r="L94" s="9">
        <v>6593</v>
      </c>
      <c r="M94" s="9">
        <v>0.04</v>
      </c>
      <c r="P94" s="8" t="s">
        <v>45</v>
      </c>
      <c r="Q94" s="5">
        <f t="shared" si="39"/>
        <v>4.1773584905660375</v>
      </c>
      <c r="R94" s="5">
        <f t="shared" si="40"/>
        <v>4.8</v>
      </c>
    </row>
    <row r="95" spans="2:20" x14ac:dyDescent="0.3">
      <c r="B95" s="8" t="s">
        <v>46</v>
      </c>
      <c r="C95" s="9">
        <v>135</v>
      </c>
      <c r="D95" s="9">
        <v>258</v>
      </c>
      <c r="E95" s="9">
        <v>2187</v>
      </c>
      <c r="F95" s="9">
        <v>6.2E-2</v>
      </c>
      <c r="I95" s="8" t="s">
        <v>46</v>
      </c>
      <c r="J95" s="9">
        <v>27</v>
      </c>
      <c r="K95" s="9">
        <v>258</v>
      </c>
      <c r="L95" s="9">
        <v>2295</v>
      </c>
      <c r="M95" s="9">
        <v>1.2E-2</v>
      </c>
      <c r="P95" s="8" t="s">
        <v>46</v>
      </c>
      <c r="Q95" s="5">
        <f t="shared" si="39"/>
        <v>5</v>
      </c>
      <c r="R95" s="5">
        <f t="shared" si="40"/>
        <v>5.166666666666667</v>
      </c>
    </row>
    <row r="96" spans="2:20" x14ac:dyDescent="0.3">
      <c r="B96" s="8" t="s">
        <v>47</v>
      </c>
      <c r="C96" s="9">
        <v>7382</v>
      </c>
      <c r="D96" s="9">
        <v>2660</v>
      </c>
      <c r="E96" s="9">
        <v>16558</v>
      </c>
      <c r="F96" s="9">
        <v>0.44600000000000001</v>
      </c>
      <c r="I96" s="8" t="s">
        <v>47</v>
      </c>
      <c r="J96" s="9">
        <v>3131</v>
      </c>
      <c r="K96" s="9">
        <v>2660</v>
      </c>
      <c r="L96" s="9">
        <v>20809</v>
      </c>
      <c r="M96" s="9">
        <v>0.15</v>
      </c>
      <c r="P96" s="8" t="s">
        <v>47</v>
      </c>
      <c r="Q96" s="5">
        <f t="shared" si="39"/>
        <v>2.3577131906739059</v>
      </c>
      <c r="R96" s="5">
        <f t="shared" si="40"/>
        <v>2.9733333333333336</v>
      </c>
    </row>
    <row r="97" spans="2:18" ht="22.8" x14ac:dyDescent="0.3">
      <c r="B97" s="8" t="s">
        <v>58</v>
      </c>
      <c r="C97" s="9">
        <v>45</v>
      </c>
      <c r="D97" s="9">
        <v>63</v>
      </c>
      <c r="E97" s="9">
        <v>522</v>
      </c>
      <c r="F97" s="9">
        <v>8.5999999999999993E-2</v>
      </c>
      <c r="I97" s="8" t="s">
        <v>58</v>
      </c>
      <c r="J97" s="9">
        <v>1</v>
      </c>
      <c r="K97" s="9">
        <v>63</v>
      </c>
      <c r="L97" s="9">
        <v>566</v>
      </c>
      <c r="M97" s="9">
        <v>2E-3</v>
      </c>
      <c r="P97" s="8" t="s">
        <v>58</v>
      </c>
      <c r="Q97" s="5">
        <f t="shared" si="39"/>
        <v>45</v>
      </c>
      <c r="R97" s="5">
        <f t="shared" si="40"/>
        <v>42.999999999999993</v>
      </c>
    </row>
    <row r="98" spans="2:18" x14ac:dyDescent="0.3">
      <c r="B98" s="6" t="s">
        <v>63</v>
      </c>
      <c r="C98" s="9">
        <f>AVERAGE(C89:C97)</f>
        <v>2630.8888888888887</v>
      </c>
      <c r="D98" s="9">
        <f t="shared" ref="D98:F98" si="41">AVERAGE(D89:D97)</f>
        <v>1111.1111111111111</v>
      </c>
      <c r="E98" s="9">
        <f t="shared" si="41"/>
        <v>7369.1111111111113</v>
      </c>
      <c r="F98" s="9">
        <f t="shared" si="41"/>
        <v>0.23333333333333334</v>
      </c>
      <c r="I98" s="6" t="s">
        <v>63</v>
      </c>
      <c r="J98" s="9">
        <f>AVERAGE(J89:J97)</f>
        <v>1150.8888888888889</v>
      </c>
      <c r="K98" s="9">
        <f t="shared" ref="K98:M98" si="42">AVERAGE(K89:K97)</f>
        <v>1111.1111111111111</v>
      </c>
      <c r="L98" s="9">
        <f t="shared" si="42"/>
        <v>8849.1111111111113</v>
      </c>
      <c r="M98" s="9">
        <f t="shared" si="42"/>
        <v>6.1888888888888882E-2</v>
      </c>
      <c r="P98" s="6" t="s">
        <v>63</v>
      </c>
      <c r="Q98" s="9">
        <f>AVERAGE(Q89:Q97)</f>
        <v>12.275520256456121</v>
      </c>
      <c r="R98" s="9">
        <f t="shared" ref="R98" si="43">AVERAGE(R89:R97)</f>
        <v>13.132440059853151</v>
      </c>
    </row>
    <row r="99" spans="2:18" x14ac:dyDescent="0.3">
      <c r="B99" s="6" t="s">
        <v>64</v>
      </c>
      <c r="C99" s="9">
        <f>MEDIAN(C89:C97)</f>
        <v>1023</v>
      </c>
      <c r="D99" s="9">
        <f t="shared" ref="D99:F99" si="44">MEDIAN(D89:D97)</f>
        <v>654</v>
      </c>
      <c r="E99" s="9">
        <f t="shared" si="44"/>
        <v>4863</v>
      </c>
      <c r="F99" s="9">
        <f t="shared" si="44"/>
        <v>0.21</v>
      </c>
      <c r="I99" s="6" t="s">
        <v>64</v>
      </c>
      <c r="J99" s="9">
        <f>MEDIAN(J89:J97)</f>
        <v>177</v>
      </c>
      <c r="K99" s="9">
        <f t="shared" ref="K99:M99" si="45">MEDIAN(K89:K97)</f>
        <v>654</v>
      </c>
      <c r="L99" s="9">
        <f t="shared" si="45"/>
        <v>5709</v>
      </c>
      <c r="M99" s="9">
        <f t="shared" si="45"/>
        <v>3.1E-2</v>
      </c>
      <c r="P99" s="6" t="s">
        <v>64</v>
      </c>
      <c r="Q99" s="9">
        <f>MEDIAN(Q89:Q97)</f>
        <v>5</v>
      </c>
      <c r="R99" s="9">
        <f t="shared" ref="R99" si="46">MEDIAN(R89:R97)</f>
        <v>5.166666666666667</v>
      </c>
    </row>
    <row r="100" spans="2:18" ht="22.8" x14ac:dyDescent="0.3">
      <c r="P100" s="23" t="s">
        <v>67</v>
      </c>
      <c r="Q100" s="5">
        <f>C98/J98</f>
        <v>2.2859625410310866</v>
      </c>
      <c r="R100" s="5">
        <f>F98/M98</f>
        <v>3.7701974865350096</v>
      </c>
    </row>
    <row r="101" spans="2:18" ht="22.8" x14ac:dyDescent="0.3">
      <c r="P101" s="23" t="s">
        <v>68</v>
      </c>
      <c r="Q101" s="5">
        <f>C99/J99</f>
        <v>5.7796610169491522</v>
      </c>
      <c r="R101" s="5">
        <f>F99/M99</f>
        <v>6.774193548387097</v>
      </c>
    </row>
  </sheetData>
  <sortState ref="U5:AC11">
    <sortCondition ref="U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8388-18E8-4FD0-A873-DA3D6536FA29}">
  <dimension ref="A1:AC101"/>
  <sheetViews>
    <sheetView topLeftCell="I1" workbookViewId="0">
      <selection activeCell="U4" sqref="U4:AC11"/>
    </sheetView>
  </sheetViews>
  <sheetFormatPr defaultRowHeight="14.4" x14ac:dyDescent="0.3"/>
  <cols>
    <col min="1" max="1" width="11.88671875" customWidth="1"/>
    <col min="8" max="8" width="14.44140625" customWidth="1"/>
    <col min="15" max="15" width="11" customWidth="1"/>
    <col min="21" max="21" width="17.5546875" customWidth="1"/>
    <col min="22" max="23" width="9.5546875" bestFit="1" customWidth="1"/>
    <col min="24" max="24" width="9" bestFit="1" customWidth="1"/>
    <col min="25" max="25" width="9.5546875" bestFit="1" customWidth="1"/>
  </cols>
  <sheetData>
    <row r="1" spans="1:29" ht="34.200000000000003" x14ac:dyDescent="0.3">
      <c r="A1" s="12" t="s">
        <v>60</v>
      </c>
      <c r="B1" s="6" t="s">
        <v>8</v>
      </c>
      <c r="C1" s="7" t="s">
        <v>25</v>
      </c>
      <c r="D1" s="7" t="s">
        <v>26</v>
      </c>
      <c r="E1" s="7" t="s">
        <v>27</v>
      </c>
      <c r="F1" s="7" t="s">
        <v>28</v>
      </c>
      <c r="H1" s="12" t="s">
        <v>59</v>
      </c>
      <c r="I1" s="6" t="s">
        <v>8</v>
      </c>
      <c r="J1" s="7" t="s">
        <v>25</v>
      </c>
      <c r="K1" s="7" t="s">
        <v>26</v>
      </c>
      <c r="L1" s="7" t="s">
        <v>27</v>
      </c>
      <c r="M1" s="7" t="s">
        <v>28</v>
      </c>
      <c r="P1" s="6" t="s">
        <v>24</v>
      </c>
      <c r="Q1" s="12" t="s">
        <v>61</v>
      </c>
      <c r="R1" s="12" t="s">
        <v>62</v>
      </c>
    </row>
    <row r="2" spans="1:29" ht="34.200000000000003" x14ac:dyDescent="0.3">
      <c r="B2" s="8" t="s">
        <v>29</v>
      </c>
      <c r="C2" s="9">
        <v>5009</v>
      </c>
      <c r="D2" s="9">
        <v>1916</v>
      </c>
      <c r="E2" s="9">
        <v>12235</v>
      </c>
      <c r="F2" s="9">
        <v>0.40899999999999997</v>
      </c>
      <c r="I2" s="8" t="s">
        <v>29</v>
      </c>
      <c r="J2" s="9">
        <v>1682</v>
      </c>
      <c r="K2" s="9">
        <v>1916</v>
      </c>
      <c r="L2" s="9">
        <v>15562</v>
      </c>
      <c r="M2" s="9">
        <v>0.108</v>
      </c>
      <c r="P2" s="8" t="s">
        <v>29</v>
      </c>
      <c r="Q2" s="5">
        <f>C2/J2</f>
        <v>2.9780023781212841</v>
      </c>
      <c r="R2" s="5">
        <f>F2/M2</f>
        <v>3.7870370370370368</v>
      </c>
      <c r="U2" s="12" t="s">
        <v>69</v>
      </c>
    </row>
    <row r="3" spans="1:29" ht="22.8" x14ac:dyDescent="0.3">
      <c r="B3" s="8" t="s">
        <v>30</v>
      </c>
      <c r="C3" s="9">
        <v>1690</v>
      </c>
      <c r="D3" s="9">
        <v>806</v>
      </c>
      <c r="E3" s="9">
        <v>5564</v>
      </c>
      <c r="F3" s="9">
        <v>0.30399999999999999</v>
      </c>
      <c r="I3" s="8" t="s">
        <v>30</v>
      </c>
      <c r="J3" s="9">
        <v>282</v>
      </c>
      <c r="K3" s="9">
        <v>806</v>
      </c>
      <c r="L3" s="9">
        <v>6972</v>
      </c>
      <c r="M3" s="9">
        <v>0.04</v>
      </c>
      <c r="P3" s="8" t="s">
        <v>30</v>
      </c>
      <c r="Q3" s="5">
        <f t="shared" ref="Q3:Q11" si="0">C3/J3</f>
        <v>5.9929078014184398</v>
      </c>
      <c r="R3" s="5">
        <f t="shared" ref="R3:R11" si="1">F3/M3</f>
        <v>7.6</v>
      </c>
      <c r="U3" s="12"/>
    </row>
    <row r="4" spans="1:29" s="21" customFormat="1" ht="57.6" x14ac:dyDescent="0.3">
      <c r="B4" s="8" t="s">
        <v>31</v>
      </c>
      <c r="C4" s="9">
        <v>8496</v>
      </c>
      <c r="D4" s="9">
        <v>3054</v>
      </c>
      <c r="E4" s="9">
        <v>18990</v>
      </c>
      <c r="F4" s="9">
        <v>0.44700000000000001</v>
      </c>
      <c r="I4" s="8" t="s">
        <v>31</v>
      </c>
      <c r="J4" s="9">
        <v>4185</v>
      </c>
      <c r="K4" s="9">
        <v>3054</v>
      </c>
      <c r="L4" s="9">
        <v>23301</v>
      </c>
      <c r="M4" s="9">
        <v>0.18</v>
      </c>
      <c r="P4" s="8" t="s">
        <v>31</v>
      </c>
      <c r="Q4" s="5">
        <f t="shared" si="0"/>
        <v>2.0301075268817206</v>
      </c>
      <c r="R4" s="5">
        <f t="shared" si="1"/>
        <v>2.4833333333333334</v>
      </c>
      <c r="U4" s="22" t="s">
        <v>0</v>
      </c>
      <c r="V4" s="22" t="s">
        <v>70</v>
      </c>
      <c r="W4" s="22" t="s">
        <v>71</v>
      </c>
      <c r="X4" s="22" t="s">
        <v>72</v>
      </c>
      <c r="Y4" s="22" t="s">
        <v>73</v>
      </c>
      <c r="Z4" s="22" t="s">
        <v>74</v>
      </c>
      <c r="AA4" s="22" t="s">
        <v>75</v>
      </c>
      <c r="AB4" s="22" t="s">
        <v>76</v>
      </c>
      <c r="AC4" s="22" t="s">
        <v>77</v>
      </c>
    </row>
    <row r="5" spans="1:29" ht="22.8" x14ac:dyDescent="0.3">
      <c r="B5" s="8" t="s">
        <v>32</v>
      </c>
      <c r="C5" s="9">
        <v>14</v>
      </c>
      <c r="D5" s="9">
        <v>29</v>
      </c>
      <c r="E5" s="9">
        <v>247</v>
      </c>
      <c r="F5" s="9">
        <v>5.7000000000000002E-2</v>
      </c>
      <c r="I5" s="8" t="s">
        <v>32</v>
      </c>
      <c r="J5" s="9">
        <v>0</v>
      </c>
      <c r="K5" s="9">
        <v>29</v>
      </c>
      <c r="L5" s="9">
        <v>261</v>
      </c>
      <c r="M5" s="9">
        <v>0</v>
      </c>
      <c r="P5" s="8" t="s">
        <v>32</v>
      </c>
      <c r="Q5" s="5">
        <v>0</v>
      </c>
      <c r="R5" s="5">
        <v>0</v>
      </c>
      <c r="U5" s="22" t="s">
        <v>8</v>
      </c>
      <c r="V5" s="26">
        <f>Q12</f>
        <v>10.540600463753691</v>
      </c>
      <c r="W5" s="26">
        <f>R12</f>
        <v>11.340293848200735</v>
      </c>
      <c r="X5" s="26">
        <f>Q13</f>
        <v>4.3759481224833792</v>
      </c>
      <c r="Y5" s="26">
        <f>R13</f>
        <v>4.9590301003344486</v>
      </c>
      <c r="Z5" s="26">
        <f>Q14</f>
        <v>2.5989055769006866</v>
      </c>
      <c r="AA5" s="24">
        <f>R14</f>
        <v>4.2112932604735871</v>
      </c>
      <c r="AB5" s="26">
        <f>Q15</f>
        <v>4.9325000000000001</v>
      </c>
      <c r="AC5" s="26">
        <f>R15</f>
        <v>5.4696969696969688</v>
      </c>
    </row>
    <row r="6" spans="1:29" ht="34.200000000000003" x14ac:dyDescent="0.3">
      <c r="B6" s="8" t="s">
        <v>33</v>
      </c>
      <c r="C6" s="9">
        <v>4251</v>
      </c>
      <c r="D6" s="9">
        <v>2028</v>
      </c>
      <c r="E6" s="9">
        <v>14001</v>
      </c>
      <c r="F6" s="9">
        <v>0.30399999999999999</v>
      </c>
      <c r="I6" s="8" t="s">
        <v>33</v>
      </c>
      <c r="J6" s="9">
        <v>1847</v>
      </c>
      <c r="K6" s="9">
        <v>2028</v>
      </c>
      <c r="L6" s="9">
        <v>16405</v>
      </c>
      <c r="M6" s="9">
        <v>0.113</v>
      </c>
      <c r="P6" s="8" t="s">
        <v>33</v>
      </c>
      <c r="Q6" s="5">
        <f t="shared" si="0"/>
        <v>2.3015701136978883</v>
      </c>
      <c r="R6" s="5">
        <f t="shared" si="1"/>
        <v>2.6902654867256635</v>
      </c>
      <c r="U6" s="22" t="s">
        <v>4</v>
      </c>
      <c r="V6" s="26">
        <f>Q27</f>
        <v>1.1914839216330166</v>
      </c>
      <c r="W6" s="26">
        <f>R27</f>
        <v>7.1443546924560781</v>
      </c>
      <c r="X6" s="26">
        <f>Q28</f>
        <v>1.2543859649122806</v>
      </c>
      <c r="Y6" s="26">
        <f>R28</f>
        <v>4.25</v>
      </c>
      <c r="Z6" s="26">
        <f>Q29</f>
        <v>2.7029493453246927</v>
      </c>
      <c r="AA6" s="26">
        <f>R29</f>
        <v>3.9633699633699631</v>
      </c>
      <c r="AB6" s="26">
        <f>Q30</f>
        <v>6.8095238095238093</v>
      </c>
      <c r="AC6" s="26">
        <f>R30</f>
        <v>8.3636363636363633</v>
      </c>
    </row>
    <row r="7" spans="1:29" x14ac:dyDescent="0.3">
      <c r="B7" s="8" t="s">
        <v>34</v>
      </c>
      <c r="C7" s="9">
        <v>578</v>
      </c>
      <c r="D7" s="9">
        <v>516</v>
      </c>
      <c r="E7" s="9">
        <v>4066</v>
      </c>
      <c r="F7" s="9">
        <v>0.14199999999999999</v>
      </c>
      <c r="I7" s="8" t="s">
        <v>34</v>
      </c>
      <c r="J7" s="9">
        <v>118</v>
      </c>
      <c r="K7" s="9">
        <v>516</v>
      </c>
      <c r="L7" s="9">
        <v>4526</v>
      </c>
      <c r="M7" s="9">
        <v>2.5999999999999999E-2</v>
      </c>
      <c r="P7" s="8" t="s">
        <v>34</v>
      </c>
      <c r="Q7" s="5">
        <f t="shared" si="0"/>
        <v>4.898305084745763</v>
      </c>
      <c r="R7" s="5">
        <f t="shared" si="1"/>
        <v>5.4615384615384617</v>
      </c>
      <c r="U7" s="22" t="s">
        <v>7</v>
      </c>
      <c r="V7" s="26">
        <f>Q41</f>
        <v>9.201418634461632</v>
      </c>
      <c r="W7" s="26">
        <f>R41</f>
        <v>11.199590421332186</v>
      </c>
      <c r="X7" s="24">
        <f>Q42</f>
        <v>6.5498665141113648</v>
      </c>
      <c r="Y7" s="24">
        <f>R42</f>
        <v>7.6825396825396837</v>
      </c>
      <c r="Z7" s="26">
        <f>Q43</f>
        <v>1.6160116939337719</v>
      </c>
      <c r="AA7" s="26">
        <f>R43</f>
        <v>3.4228934817170105</v>
      </c>
      <c r="AB7" s="24">
        <f>Q44</f>
        <v>12.052631578947368</v>
      </c>
      <c r="AC7" s="24">
        <f>R44</f>
        <v>15.058823529411764</v>
      </c>
    </row>
    <row r="8" spans="1:29" x14ac:dyDescent="0.3">
      <c r="B8" s="8" t="s">
        <v>35</v>
      </c>
      <c r="C8" s="9">
        <v>66</v>
      </c>
      <c r="D8" s="9">
        <v>62</v>
      </c>
      <c r="E8" s="9">
        <v>492</v>
      </c>
      <c r="F8" s="9">
        <v>0.13400000000000001</v>
      </c>
      <c r="I8" s="8" t="s">
        <v>35</v>
      </c>
      <c r="J8" s="9">
        <v>1</v>
      </c>
      <c r="K8" s="9">
        <v>62</v>
      </c>
      <c r="L8" s="9">
        <v>557</v>
      </c>
      <c r="M8" s="9">
        <v>2E-3</v>
      </c>
      <c r="P8" s="8" t="s">
        <v>35</v>
      </c>
      <c r="Q8" s="5">
        <f t="shared" si="0"/>
        <v>66</v>
      </c>
      <c r="R8" s="5">
        <f t="shared" si="1"/>
        <v>67</v>
      </c>
      <c r="U8" s="22" t="s">
        <v>5</v>
      </c>
      <c r="V8" s="26">
        <f>Q57</f>
        <v>10.545302107548487</v>
      </c>
      <c r="W8" s="26">
        <f>R57</f>
        <v>12.389847368879627</v>
      </c>
      <c r="X8" s="26">
        <f>Q58</f>
        <v>3.190580503833516</v>
      </c>
      <c r="Y8" s="26">
        <f>R58</f>
        <v>3.8205128205128203</v>
      </c>
      <c r="Z8" s="26">
        <f>Q59</f>
        <v>2.53860103626943</v>
      </c>
      <c r="AA8" s="26">
        <f>R59</f>
        <v>3.9316546762589919</v>
      </c>
      <c r="AB8" s="26">
        <f>Q60</f>
        <v>2.0395314787701317</v>
      </c>
      <c r="AC8" s="26">
        <f>R60</f>
        <v>3.615384615384615</v>
      </c>
    </row>
    <row r="9" spans="1:29" ht="22.8" x14ac:dyDescent="0.3">
      <c r="B9" s="8" t="s">
        <v>36</v>
      </c>
      <c r="C9" s="9">
        <v>533</v>
      </c>
      <c r="D9" s="9">
        <v>438</v>
      </c>
      <c r="E9" s="9">
        <v>3409</v>
      </c>
      <c r="F9" s="9">
        <v>0.156</v>
      </c>
      <c r="I9" s="8" t="s">
        <v>36</v>
      </c>
      <c r="J9" s="9">
        <v>86</v>
      </c>
      <c r="K9" s="9">
        <v>438</v>
      </c>
      <c r="L9" s="9">
        <v>3856</v>
      </c>
      <c r="M9" s="9">
        <v>2.1999999999999999E-2</v>
      </c>
      <c r="P9" s="8" t="s">
        <v>36</v>
      </c>
      <c r="Q9" s="5">
        <f t="shared" si="0"/>
        <v>6.1976744186046515</v>
      </c>
      <c r="R9" s="5">
        <f t="shared" si="1"/>
        <v>7.0909090909090917</v>
      </c>
      <c r="U9" s="22" t="s">
        <v>9</v>
      </c>
      <c r="V9" s="26">
        <f>Q70</f>
        <v>5.7576532053775207</v>
      </c>
      <c r="W9" s="26">
        <f>R70</f>
        <v>6.628836008565071</v>
      </c>
      <c r="X9" s="26">
        <f>Q71</f>
        <v>5.4129979035639417</v>
      </c>
      <c r="Y9" s="26">
        <f>R71</f>
        <v>7.0370370370370372</v>
      </c>
      <c r="Z9" s="26">
        <f>Q72</f>
        <v>2.1375718390804597</v>
      </c>
      <c r="AA9" s="26">
        <f>R72</f>
        <v>3.4010507880910694</v>
      </c>
      <c r="AB9" s="26">
        <f>Q73</f>
        <v>5.4129979035639417</v>
      </c>
      <c r="AC9" s="26">
        <f>R73</f>
        <v>4.8148148148148149</v>
      </c>
    </row>
    <row r="10" spans="1:29" x14ac:dyDescent="0.3">
      <c r="B10" s="8" t="s">
        <v>37</v>
      </c>
      <c r="C10" s="9">
        <v>1395</v>
      </c>
      <c r="D10" s="9">
        <v>910</v>
      </c>
      <c r="E10" s="9">
        <v>6795</v>
      </c>
      <c r="F10" s="9">
        <v>0.20499999999999999</v>
      </c>
      <c r="I10" s="8" t="s">
        <v>37</v>
      </c>
      <c r="J10" s="9">
        <v>362</v>
      </c>
      <c r="K10" s="9">
        <v>910</v>
      </c>
      <c r="L10" s="9">
        <v>7828</v>
      </c>
      <c r="M10" s="9">
        <v>4.5999999999999999E-2</v>
      </c>
      <c r="P10" s="8" t="s">
        <v>37</v>
      </c>
      <c r="Q10" s="5">
        <f t="shared" si="0"/>
        <v>3.8535911602209945</v>
      </c>
      <c r="R10" s="5">
        <f t="shared" si="1"/>
        <v>4.4565217391304346</v>
      </c>
      <c r="U10" s="22" t="s">
        <v>6</v>
      </c>
      <c r="V10" s="26">
        <f>Q83</f>
        <v>3.9600526551485369</v>
      </c>
      <c r="W10" s="26">
        <f>R83</f>
        <v>4.5332760264698582</v>
      </c>
      <c r="X10" s="26">
        <f>Q84</f>
        <v>3.487528344671202</v>
      </c>
      <c r="Y10" s="26">
        <f>R84</f>
        <v>4.32</v>
      </c>
      <c r="Z10" s="26">
        <f>Q85</f>
        <v>2.0767263427109977</v>
      </c>
      <c r="AA10" s="26">
        <f>R85</f>
        <v>3.0106382978723412</v>
      </c>
      <c r="AB10" s="26">
        <f>Q86</f>
        <v>2.5498866213151929</v>
      </c>
      <c r="AC10" s="26">
        <f>R86</f>
        <v>2.706666666666667</v>
      </c>
    </row>
    <row r="11" spans="1:29" x14ac:dyDescent="0.3">
      <c r="B11" s="8" t="s">
        <v>38</v>
      </c>
      <c r="C11" s="9">
        <v>290</v>
      </c>
      <c r="D11" s="9">
        <v>241</v>
      </c>
      <c r="E11" s="9">
        <v>1879</v>
      </c>
      <c r="F11" s="9">
        <v>0.154</v>
      </c>
      <c r="I11" s="8" t="s">
        <v>38</v>
      </c>
      <c r="J11" s="9">
        <v>26</v>
      </c>
      <c r="K11" s="9">
        <v>241</v>
      </c>
      <c r="L11" s="9">
        <v>2143</v>
      </c>
      <c r="M11" s="9">
        <v>1.2E-2</v>
      </c>
      <c r="P11" s="8" t="s">
        <v>38</v>
      </c>
      <c r="Q11" s="5">
        <f t="shared" si="0"/>
        <v>11.153846153846153</v>
      </c>
      <c r="R11" s="5">
        <f t="shared" si="1"/>
        <v>12.833333333333332</v>
      </c>
      <c r="U11" s="22" t="s">
        <v>3</v>
      </c>
      <c r="V11" s="24">
        <f>Q98</f>
        <v>2.7847217585344763</v>
      </c>
      <c r="W11" s="24">
        <f>R98</f>
        <v>16.182564719247726</v>
      </c>
      <c r="X11" s="26">
        <f>Q99</f>
        <v>1.8595032282702544</v>
      </c>
      <c r="Y11" s="26">
        <f>R99</f>
        <v>4.4666666666666668</v>
      </c>
      <c r="Z11" s="24">
        <f>Q100</f>
        <v>2.779511804721889</v>
      </c>
      <c r="AA11" s="26">
        <f>R100</f>
        <v>4.1439114391143912</v>
      </c>
      <c r="AB11" s="26">
        <f>Q101</f>
        <v>5.7720930232558141</v>
      </c>
      <c r="AC11" s="26">
        <f>R101</f>
        <v>6.9189189189189193</v>
      </c>
    </row>
    <row r="12" spans="1:29" ht="22.8" x14ac:dyDescent="0.3">
      <c r="B12" s="6" t="s">
        <v>63</v>
      </c>
      <c r="C12" s="9">
        <f>AVERAGE(C2:C11)</f>
        <v>2232.1999999999998</v>
      </c>
      <c r="D12" s="9">
        <f t="shared" ref="D12:F12" si="2">AVERAGE(D2:D11)</f>
        <v>1000</v>
      </c>
      <c r="E12" s="9">
        <f t="shared" si="2"/>
        <v>6767.8</v>
      </c>
      <c r="F12" s="9">
        <f t="shared" si="2"/>
        <v>0.23119999999999993</v>
      </c>
      <c r="I12" s="6" t="s">
        <v>63</v>
      </c>
      <c r="J12" s="9">
        <f>AVERAGE(J2:J11)</f>
        <v>858.9</v>
      </c>
      <c r="K12" s="9">
        <f t="shared" ref="K12:M12" si="3">AVERAGE(K2:K11)</f>
        <v>1000</v>
      </c>
      <c r="L12" s="9">
        <f t="shared" si="3"/>
        <v>8141.1</v>
      </c>
      <c r="M12" s="9">
        <f t="shared" si="3"/>
        <v>5.4900000000000004E-2</v>
      </c>
      <c r="P12" s="6" t="s">
        <v>65</v>
      </c>
      <c r="Q12" s="5">
        <f>AVERAGE(Q2:Q11)</f>
        <v>10.540600463753691</v>
      </c>
      <c r="R12" s="5">
        <f>AVERAGE(R2:R11)</f>
        <v>11.340293848200735</v>
      </c>
    </row>
    <row r="13" spans="1:29" ht="22.8" x14ac:dyDescent="0.3">
      <c r="B13" s="6" t="s">
        <v>64</v>
      </c>
      <c r="C13" s="9">
        <f>MEDIAN(C2:C11)</f>
        <v>986.5</v>
      </c>
      <c r="D13" s="9">
        <f t="shared" ref="D13:F13" si="4">MEDIAN(D2:D11)</f>
        <v>661</v>
      </c>
      <c r="E13" s="9">
        <f t="shared" si="4"/>
        <v>4815</v>
      </c>
      <c r="F13" s="9">
        <f t="shared" si="4"/>
        <v>0.18049999999999999</v>
      </c>
      <c r="I13" s="6" t="s">
        <v>64</v>
      </c>
      <c r="J13" s="9">
        <f>MEDIAN(J2:J11)</f>
        <v>200</v>
      </c>
      <c r="K13" s="9">
        <f t="shared" ref="K13:M13" si="5">MEDIAN(K2:K11)</f>
        <v>661</v>
      </c>
      <c r="L13" s="9">
        <f t="shared" si="5"/>
        <v>5749</v>
      </c>
      <c r="M13" s="9">
        <f t="shared" si="5"/>
        <v>3.3000000000000002E-2</v>
      </c>
      <c r="P13" s="6" t="s">
        <v>66</v>
      </c>
      <c r="Q13" s="5">
        <f>MEDIAN(Q2:Q11)</f>
        <v>4.3759481224833792</v>
      </c>
      <c r="R13" s="5">
        <f>MEDIAN(R2:R11)</f>
        <v>4.9590301003344486</v>
      </c>
    </row>
    <row r="14" spans="1:29" ht="22.8" x14ac:dyDescent="0.3">
      <c r="B14" s="17"/>
      <c r="I14" s="17"/>
      <c r="P14" s="23" t="s">
        <v>67</v>
      </c>
      <c r="Q14" s="5">
        <f>C12/J12</f>
        <v>2.5989055769006866</v>
      </c>
      <c r="R14" s="5">
        <f>F12/M12</f>
        <v>4.2112932604735871</v>
      </c>
    </row>
    <row r="15" spans="1:29" ht="22.8" x14ac:dyDescent="0.3">
      <c r="B15" s="17"/>
      <c r="I15" s="17"/>
      <c r="P15" s="23" t="s">
        <v>68</v>
      </c>
      <c r="Q15" s="5">
        <f>C13/J13</f>
        <v>4.9325000000000001</v>
      </c>
      <c r="R15" s="5">
        <f>F13/M13</f>
        <v>5.4696969696969688</v>
      </c>
    </row>
    <row r="16" spans="1:29" x14ac:dyDescent="0.3">
      <c r="B16" s="17"/>
      <c r="I16" s="17"/>
      <c r="P16" s="17"/>
    </row>
    <row r="17" spans="2:18" ht="34.200000000000003" x14ac:dyDescent="0.3">
      <c r="B17" s="6" t="s">
        <v>4</v>
      </c>
      <c r="C17" s="7" t="s">
        <v>25</v>
      </c>
      <c r="D17" s="7" t="s">
        <v>26</v>
      </c>
      <c r="E17" s="7" t="s">
        <v>27</v>
      </c>
      <c r="F17" s="7" t="s">
        <v>28</v>
      </c>
      <c r="I17" s="6" t="s">
        <v>4</v>
      </c>
      <c r="J17" s="7" t="s">
        <v>25</v>
      </c>
      <c r="K17" s="7" t="s">
        <v>26</v>
      </c>
      <c r="L17" s="7" t="s">
        <v>27</v>
      </c>
      <c r="M17" s="7" t="s">
        <v>28</v>
      </c>
      <c r="P17" s="6" t="s">
        <v>4</v>
      </c>
    </row>
    <row r="18" spans="2:18" x14ac:dyDescent="0.3">
      <c r="B18" s="8" t="s">
        <v>39</v>
      </c>
      <c r="C18" s="9">
        <v>1287</v>
      </c>
      <c r="D18" s="9">
        <v>637</v>
      </c>
      <c r="E18" s="9">
        <v>4446</v>
      </c>
      <c r="F18" s="9">
        <v>0.28899999999999998</v>
      </c>
      <c r="I18" s="8" t="s">
        <v>39</v>
      </c>
      <c r="J18" s="9">
        <v>185</v>
      </c>
      <c r="K18" s="9">
        <v>637</v>
      </c>
      <c r="L18" s="9">
        <v>5548</v>
      </c>
      <c r="M18" s="9">
        <v>3.3000000000000002E-2</v>
      </c>
      <c r="P18" s="8" t="s">
        <v>39</v>
      </c>
      <c r="Q18" s="5">
        <f>(C18-J18)/D18</f>
        <v>1.7299843014128728</v>
      </c>
      <c r="R18" s="5">
        <f>F18/M18</f>
        <v>8.757575757575756</v>
      </c>
    </row>
    <row r="19" spans="2:18" ht="22.8" x14ac:dyDescent="0.3">
      <c r="B19" s="8" t="s">
        <v>40</v>
      </c>
      <c r="C19" s="9">
        <v>5591</v>
      </c>
      <c r="D19" s="9">
        <v>2468</v>
      </c>
      <c r="E19" s="9">
        <v>16621</v>
      </c>
      <c r="F19" s="9">
        <v>0.33600000000000002</v>
      </c>
      <c r="I19" s="8" t="s">
        <v>40</v>
      </c>
      <c r="J19" s="9">
        <v>2700</v>
      </c>
      <c r="K19" s="9">
        <v>2468</v>
      </c>
      <c r="L19" s="9">
        <v>19512</v>
      </c>
      <c r="M19" s="9">
        <v>0.13800000000000001</v>
      </c>
      <c r="P19" s="8" t="s">
        <v>40</v>
      </c>
      <c r="Q19" s="5">
        <f t="shared" ref="Q19:Q26" si="6">(C19-J19)/D19</f>
        <v>1.1713938411669369</v>
      </c>
      <c r="R19" s="5">
        <f t="shared" ref="R19:R26" si="7">F19/M19</f>
        <v>2.4347826086956523</v>
      </c>
    </row>
    <row r="20" spans="2:18" x14ac:dyDescent="0.3">
      <c r="B20" s="8" t="s">
        <v>41</v>
      </c>
      <c r="C20" s="9">
        <v>647</v>
      </c>
      <c r="D20" s="9">
        <v>514</v>
      </c>
      <c r="E20" s="9">
        <v>3979</v>
      </c>
      <c r="F20" s="9">
        <v>0.16300000000000001</v>
      </c>
      <c r="I20" s="8" t="s">
        <v>41</v>
      </c>
      <c r="J20" s="9">
        <v>112</v>
      </c>
      <c r="K20" s="9">
        <v>514</v>
      </c>
      <c r="L20" s="9">
        <v>4514</v>
      </c>
      <c r="M20" s="9">
        <v>2.5000000000000001E-2</v>
      </c>
      <c r="P20" s="8" t="s">
        <v>41</v>
      </c>
      <c r="Q20" s="5">
        <f t="shared" si="6"/>
        <v>1.0408560311284047</v>
      </c>
      <c r="R20" s="5">
        <f t="shared" si="7"/>
        <v>6.52</v>
      </c>
    </row>
    <row r="21" spans="2:18" ht="22.8" x14ac:dyDescent="0.3">
      <c r="B21" s="8" t="s">
        <v>42</v>
      </c>
      <c r="C21" s="9">
        <v>149</v>
      </c>
      <c r="D21" s="9">
        <v>114</v>
      </c>
      <c r="E21" s="9">
        <v>877</v>
      </c>
      <c r="F21" s="9">
        <v>0.17</v>
      </c>
      <c r="I21" s="8" t="s">
        <v>42</v>
      </c>
      <c r="J21" s="9">
        <v>6</v>
      </c>
      <c r="K21" s="9">
        <v>114</v>
      </c>
      <c r="L21" s="9">
        <v>1020</v>
      </c>
      <c r="M21" s="9">
        <v>6.0000000000000001E-3</v>
      </c>
      <c r="P21" s="8" t="s">
        <v>42</v>
      </c>
      <c r="Q21" s="5">
        <f t="shared" si="6"/>
        <v>1.2543859649122806</v>
      </c>
      <c r="R21" s="5">
        <f t="shared" si="7"/>
        <v>28.333333333333336</v>
      </c>
    </row>
    <row r="22" spans="2:18" ht="34.200000000000003" x14ac:dyDescent="0.3">
      <c r="B22" s="8" t="s">
        <v>43</v>
      </c>
      <c r="C22" s="9">
        <v>562</v>
      </c>
      <c r="D22" s="9">
        <v>657</v>
      </c>
      <c r="E22" s="9">
        <v>5351</v>
      </c>
      <c r="F22" s="9">
        <v>0.105</v>
      </c>
      <c r="I22" s="8" t="s">
        <v>43</v>
      </c>
      <c r="J22" s="9">
        <v>189</v>
      </c>
      <c r="K22" s="9">
        <v>657</v>
      </c>
      <c r="L22" s="9">
        <v>5724</v>
      </c>
      <c r="M22" s="9">
        <v>3.3000000000000002E-2</v>
      </c>
      <c r="P22" s="8" t="s">
        <v>43</v>
      </c>
      <c r="Q22" s="5">
        <f t="shared" si="6"/>
        <v>0.56773211567732118</v>
      </c>
      <c r="R22" s="5">
        <f t="shared" si="7"/>
        <v>3.1818181818181817</v>
      </c>
    </row>
    <row r="23" spans="2:18" ht="22.8" x14ac:dyDescent="0.3">
      <c r="B23" s="8" t="s">
        <v>44</v>
      </c>
      <c r="C23" s="9">
        <v>3014</v>
      </c>
      <c r="D23" s="9">
        <v>1547</v>
      </c>
      <c r="E23" s="9">
        <v>10909</v>
      </c>
      <c r="F23" s="9">
        <v>0.27600000000000002</v>
      </c>
      <c r="I23" s="8" t="s">
        <v>44</v>
      </c>
      <c r="J23" s="9">
        <v>1052</v>
      </c>
      <c r="K23" s="9">
        <v>1547</v>
      </c>
      <c r="L23" s="9">
        <v>12871</v>
      </c>
      <c r="M23" s="9">
        <v>8.2000000000000003E-2</v>
      </c>
      <c r="P23" s="8" t="s">
        <v>44</v>
      </c>
      <c r="Q23" s="5">
        <f t="shared" si="6"/>
        <v>1.2682611506140917</v>
      </c>
      <c r="R23" s="5">
        <f t="shared" si="7"/>
        <v>3.3658536585365857</v>
      </c>
    </row>
    <row r="24" spans="2:18" ht="22.8" x14ac:dyDescent="0.3">
      <c r="B24" s="8" t="s">
        <v>45</v>
      </c>
      <c r="C24" s="9">
        <v>5334</v>
      </c>
      <c r="D24" s="9">
        <v>2226</v>
      </c>
      <c r="E24" s="9">
        <v>14700</v>
      </c>
      <c r="F24" s="9">
        <v>0.36299999999999999</v>
      </c>
      <c r="I24" s="8" t="s">
        <v>45</v>
      </c>
      <c r="J24" s="9">
        <v>2253</v>
      </c>
      <c r="K24" s="9">
        <v>2226</v>
      </c>
      <c r="L24" s="9">
        <v>17781</v>
      </c>
      <c r="M24" s="9">
        <v>0.127</v>
      </c>
      <c r="P24" s="8" t="s">
        <v>45</v>
      </c>
      <c r="Q24" s="5">
        <f t="shared" si="6"/>
        <v>1.3840970350404314</v>
      </c>
      <c r="R24" s="5">
        <f t="shared" si="7"/>
        <v>2.8582677165354329</v>
      </c>
    </row>
    <row r="25" spans="2:18" x14ac:dyDescent="0.3">
      <c r="B25" s="8" t="s">
        <v>46</v>
      </c>
      <c r="C25" s="9">
        <v>269</v>
      </c>
      <c r="D25" s="9">
        <v>383</v>
      </c>
      <c r="E25" s="9">
        <v>3178</v>
      </c>
      <c r="F25" s="9">
        <v>8.5000000000000006E-2</v>
      </c>
      <c r="I25" s="8" t="s">
        <v>46</v>
      </c>
      <c r="J25" s="9">
        <v>67</v>
      </c>
      <c r="K25" s="9">
        <v>383</v>
      </c>
      <c r="L25" s="9">
        <v>3380</v>
      </c>
      <c r="M25" s="9">
        <v>0.02</v>
      </c>
      <c r="P25" s="8" t="s">
        <v>46</v>
      </c>
      <c r="Q25" s="5">
        <f t="shared" si="6"/>
        <v>0.52741514360313313</v>
      </c>
      <c r="R25" s="5">
        <f t="shared" si="7"/>
        <v>4.25</v>
      </c>
    </row>
    <row r="26" spans="2:18" x14ac:dyDescent="0.3">
      <c r="B26" s="8" t="s">
        <v>47</v>
      </c>
      <c r="C26" s="9">
        <v>3584</v>
      </c>
      <c r="D26" s="9">
        <v>1454</v>
      </c>
      <c r="E26" s="9">
        <v>9502</v>
      </c>
      <c r="F26" s="9">
        <v>0.377</v>
      </c>
      <c r="I26" s="8" t="s">
        <v>47</v>
      </c>
      <c r="J26" s="9">
        <v>997</v>
      </c>
      <c r="K26" s="9">
        <v>1454</v>
      </c>
      <c r="L26" s="9">
        <v>12089</v>
      </c>
      <c r="M26" s="9">
        <v>8.2000000000000003E-2</v>
      </c>
      <c r="P26" s="8" t="s">
        <v>47</v>
      </c>
      <c r="Q26" s="5">
        <f t="shared" si="6"/>
        <v>1.7792297111416782</v>
      </c>
      <c r="R26" s="5">
        <f t="shared" si="7"/>
        <v>4.5975609756097562</v>
      </c>
    </row>
    <row r="27" spans="2:18" x14ac:dyDescent="0.3">
      <c r="B27" s="6" t="s">
        <v>63</v>
      </c>
      <c r="C27" s="9">
        <f>AVERAGE(C18:C26)</f>
        <v>2270.7777777777778</v>
      </c>
      <c r="D27" s="9">
        <f t="shared" ref="D27:F27" si="8">AVERAGE(D18:D26)</f>
        <v>1111.1111111111111</v>
      </c>
      <c r="E27" s="9">
        <f t="shared" si="8"/>
        <v>7729.2222222222226</v>
      </c>
      <c r="F27" s="9">
        <f t="shared" si="8"/>
        <v>0.24044444444444446</v>
      </c>
      <c r="I27" s="6" t="s">
        <v>63</v>
      </c>
      <c r="J27" s="9">
        <f>AVERAGE(J18:J26)</f>
        <v>840.11111111111109</v>
      </c>
      <c r="K27" s="9">
        <f t="shared" ref="K27:M27" si="9">AVERAGE(K18:K26)</f>
        <v>1111.1111111111111</v>
      </c>
      <c r="L27" s="9">
        <f t="shared" si="9"/>
        <v>9159.8888888888887</v>
      </c>
      <c r="M27" s="9">
        <f t="shared" si="9"/>
        <v>6.0666666666666674E-2</v>
      </c>
      <c r="P27" s="6" t="s">
        <v>63</v>
      </c>
      <c r="Q27">
        <f>AVERAGE(Q18:Q26)</f>
        <v>1.1914839216330166</v>
      </c>
      <c r="R27">
        <f>AVERAGE(R18:R26)</f>
        <v>7.1443546924560781</v>
      </c>
    </row>
    <row r="28" spans="2:18" x14ac:dyDescent="0.3">
      <c r="B28" s="6" t="s">
        <v>64</v>
      </c>
      <c r="C28" s="9">
        <f>MEDIAN(C18:C26)</f>
        <v>1287</v>
      </c>
      <c r="D28" s="9">
        <f t="shared" ref="D28:F28" si="10">MEDIAN(D18:D26)</f>
        <v>657</v>
      </c>
      <c r="E28" s="9">
        <f t="shared" si="10"/>
        <v>5351</v>
      </c>
      <c r="F28" s="9">
        <f t="shared" si="10"/>
        <v>0.27600000000000002</v>
      </c>
      <c r="I28" s="6" t="s">
        <v>64</v>
      </c>
      <c r="J28" s="9">
        <f>MEDIAN(J18:J26)</f>
        <v>189</v>
      </c>
      <c r="K28" s="9">
        <f t="shared" ref="K28:M28" si="11">MEDIAN(K18:K26)</f>
        <v>657</v>
      </c>
      <c r="L28" s="9">
        <f t="shared" si="11"/>
        <v>5724</v>
      </c>
      <c r="M28" s="9">
        <f t="shared" si="11"/>
        <v>3.3000000000000002E-2</v>
      </c>
      <c r="P28" s="6" t="s">
        <v>64</v>
      </c>
      <c r="Q28">
        <f>MEDIAN(Q18:Q26)</f>
        <v>1.2543859649122806</v>
      </c>
      <c r="R28">
        <f>MEDIAN(R18:R26)</f>
        <v>4.25</v>
      </c>
    </row>
    <row r="29" spans="2:18" ht="22.8" x14ac:dyDescent="0.3">
      <c r="B29" s="6"/>
      <c r="C29" s="9"/>
      <c r="D29" s="9"/>
      <c r="E29" s="9"/>
      <c r="F29" s="9"/>
      <c r="I29" s="6"/>
      <c r="J29" s="9"/>
      <c r="K29" s="9"/>
      <c r="L29" s="9"/>
      <c r="M29" s="9"/>
      <c r="P29" s="23" t="s">
        <v>67</v>
      </c>
      <c r="Q29" s="5">
        <f>C27/J27</f>
        <v>2.7029493453246927</v>
      </c>
      <c r="R29" s="5">
        <f>F27/M27</f>
        <v>3.9633699633699631</v>
      </c>
    </row>
    <row r="30" spans="2:18" ht="22.8" x14ac:dyDescent="0.3">
      <c r="B30" s="6"/>
      <c r="C30" s="9"/>
      <c r="D30" s="9"/>
      <c r="E30" s="9"/>
      <c r="F30" s="9"/>
      <c r="I30" s="6"/>
      <c r="J30" s="9"/>
      <c r="K30" s="9"/>
      <c r="L30" s="9"/>
      <c r="M30" s="9"/>
      <c r="P30" s="23" t="s">
        <v>68</v>
      </c>
      <c r="Q30" s="5">
        <f>C28/J28</f>
        <v>6.8095238095238093</v>
      </c>
      <c r="R30" s="5">
        <f>F28/M28</f>
        <v>8.3636363636363633</v>
      </c>
    </row>
    <row r="31" spans="2:18" x14ac:dyDescent="0.3">
      <c r="B31" s="17"/>
      <c r="I31" s="17"/>
      <c r="P31" s="17"/>
    </row>
    <row r="32" spans="2:18" ht="34.200000000000003" x14ac:dyDescent="0.3">
      <c r="B32" s="6" t="s">
        <v>7</v>
      </c>
      <c r="C32" s="7" t="s">
        <v>25</v>
      </c>
      <c r="D32" s="7" t="s">
        <v>26</v>
      </c>
      <c r="E32" s="7" t="s">
        <v>27</v>
      </c>
      <c r="F32" s="7" t="s">
        <v>28</v>
      </c>
      <c r="I32" s="6" t="s">
        <v>7</v>
      </c>
      <c r="J32" s="7" t="s">
        <v>25</v>
      </c>
      <c r="K32" s="7" t="s">
        <v>26</v>
      </c>
      <c r="L32" s="7" t="s">
        <v>27</v>
      </c>
      <c r="M32" s="7" t="s">
        <v>28</v>
      </c>
      <c r="P32" s="6" t="s">
        <v>7</v>
      </c>
      <c r="Q32" t="e">
        <v>#VALUE!</v>
      </c>
      <c r="R32" t="e">
        <v>#VALUE!</v>
      </c>
    </row>
    <row r="33" spans="2:18" ht="34.200000000000003" x14ac:dyDescent="0.3">
      <c r="B33" s="8" t="s">
        <v>48</v>
      </c>
      <c r="C33" s="9">
        <v>705</v>
      </c>
      <c r="D33" s="9">
        <v>323</v>
      </c>
      <c r="E33" s="9">
        <v>2202</v>
      </c>
      <c r="F33" s="9">
        <v>0.32</v>
      </c>
      <c r="I33" s="8" t="s">
        <v>48</v>
      </c>
      <c r="J33" s="9">
        <v>41</v>
      </c>
      <c r="K33" s="9">
        <v>323</v>
      </c>
      <c r="L33" s="9">
        <v>2866</v>
      </c>
      <c r="M33" s="9">
        <v>1.4E-2</v>
      </c>
      <c r="P33" s="8" t="s">
        <v>48</v>
      </c>
      <c r="Q33" s="5">
        <f>C33/J33</f>
        <v>17.195121951219512</v>
      </c>
      <c r="R33" s="5">
        <f>F33/M33</f>
        <v>22.857142857142858</v>
      </c>
    </row>
    <row r="34" spans="2:18" ht="45.6" x14ac:dyDescent="0.3">
      <c r="B34" s="8" t="s">
        <v>49</v>
      </c>
      <c r="C34" s="9">
        <v>20112</v>
      </c>
      <c r="D34" s="9">
        <v>5787</v>
      </c>
      <c r="E34" s="9">
        <v>31971</v>
      </c>
      <c r="F34" s="9">
        <v>0.629</v>
      </c>
      <c r="I34" s="8" t="s">
        <v>49</v>
      </c>
      <c r="J34" s="9">
        <v>15025</v>
      </c>
      <c r="K34" s="9">
        <v>5787</v>
      </c>
      <c r="L34" s="9">
        <v>37058</v>
      </c>
      <c r="M34" s="9">
        <v>0.40500000000000003</v>
      </c>
      <c r="P34" s="8" t="s">
        <v>49</v>
      </c>
      <c r="Q34" s="5">
        <f t="shared" ref="Q34:Q40" si="12">C34/J34</f>
        <v>1.3385690515806989</v>
      </c>
      <c r="R34" s="5">
        <f t="shared" ref="R34:R40" si="13">F34/M34</f>
        <v>1.5530864197530863</v>
      </c>
    </row>
    <row r="35" spans="2:18" ht="34.200000000000003" x14ac:dyDescent="0.3">
      <c r="B35" s="8" t="s">
        <v>50</v>
      </c>
      <c r="C35" s="9">
        <v>669</v>
      </c>
      <c r="D35" s="9">
        <v>394</v>
      </c>
      <c r="E35" s="9">
        <v>2877</v>
      </c>
      <c r="F35" s="9">
        <v>0.23300000000000001</v>
      </c>
      <c r="I35" s="8" t="s">
        <v>50</v>
      </c>
      <c r="J35" s="9">
        <v>57</v>
      </c>
      <c r="K35" s="9">
        <v>394</v>
      </c>
      <c r="L35" s="9">
        <v>3489</v>
      </c>
      <c r="M35" s="9">
        <v>1.6E-2</v>
      </c>
      <c r="P35" s="8" t="s">
        <v>50</v>
      </c>
      <c r="Q35" s="5">
        <f t="shared" si="12"/>
        <v>11.736842105263158</v>
      </c>
      <c r="R35" s="5">
        <f t="shared" si="13"/>
        <v>14.5625</v>
      </c>
    </row>
    <row r="36" spans="2:18" ht="22.8" x14ac:dyDescent="0.3">
      <c r="B36" s="8" t="s">
        <v>51</v>
      </c>
      <c r="C36" s="9">
        <v>440</v>
      </c>
      <c r="D36" s="9">
        <v>360</v>
      </c>
      <c r="E36" s="9">
        <v>2800</v>
      </c>
      <c r="F36" s="9">
        <v>0.157</v>
      </c>
      <c r="I36" s="8" t="s">
        <v>51</v>
      </c>
      <c r="J36" s="9">
        <v>57</v>
      </c>
      <c r="K36" s="9">
        <v>360</v>
      </c>
      <c r="L36" s="9">
        <v>3183</v>
      </c>
      <c r="M36" s="9">
        <v>1.7999999999999999E-2</v>
      </c>
      <c r="P36" s="8" t="s">
        <v>51</v>
      </c>
      <c r="Q36" s="5">
        <f t="shared" si="12"/>
        <v>7.7192982456140351</v>
      </c>
      <c r="R36" s="5">
        <f t="shared" si="13"/>
        <v>8.7222222222222232</v>
      </c>
    </row>
    <row r="37" spans="2:18" x14ac:dyDescent="0.3">
      <c r="B37" s="8" t="s">
        <v>52</v>
      </c>
      <c r="C37" s="9">
        <v>112</v>
      </c>
      <c r="D37" s="9">
        <v>89</v>
      </c>
      <c r="E37" s="9">
        <v>689</v>
      </c>
      <c r="F37" s="9">
        <v>0.16300000000000001</v>
      </c>
      <c r="I37" s="8" t="s">
        <v>52</v>
      </c>
      <c r="J37" s="9">
        <v>4</v>
      </c>
      <c r="K37" s="9">
        <v>89</v>
      </c>
      <c r="L37" s="9">
        <v>797</v>
      </c>
      <c r="M37" s="9">
        <v>5.0000000000000001E-3</v>
      </c>
      <c r="P37" s="8" t="s">
        <v>52</v>
      </c>
      <c r="Q37" s="5">
        <f t="shared" si="12"/>
        <v>28</v>
      </c>
      <c r="R37" s="5">
        <f t="shared" si="13"/>
        <v>32.6</v>
      </c>
    </row>
    <row r="38" spans="2:18" x14ac:dyDescent="0.3">
      <c r="B38" s="8" t="s">
        <v>53</v>
      </c>
      <c r="C38" s="9">
        <v>5215</v>
      </c>
      <c r="D38" s="9">
        <v>2267</v>
      </c>
      <c r="E38" s="9">
        <v>15188</v>
      </c>
      <c r="F38" s="9">
        <v>0.34300000000000003</v>
      </c>
      <c r="I38" s="8" t="s">
        <v>53</v>
      </c>
      <c r="J38" s="9">
        <v>2327</v>
      </c>
      <c r="K38" s="9">
        <v>2267</v>
      </c>
      <c r="L38" s="9">
        <v>18076</v>
      </c>
      <c r="M38" s="9">
        <v>0.129</v>
      </c>
      <c r="P38" s="8" t="s">
        <v>53</v>
      </c>
      <c r="Q38" s="5">
        <f t="shared" si="12"/>
        <v>2.2410829394069616</v>
      </c>
      <c r="R38" s="5">
        <f t="shared" si="13"/>
        <v>2.6589147286821708</v>
      </c>
    </row>
    <row r="39" spans="2:18" x14ac:dyDescent="0.3">
      <c r="B39" s="8" t="s">
        <v>54</v>
      </c>
      <c r="C39" s="9">
        <v>1485</v>
      </c>
      <c r="D39" s="9">
        <v>756</v>
      </c>
      <c r="E39" s="9">
        <v>5319</v>
      </c>
      <c r="F39" s="9">
        <v>0.27900000000000003</v>
      </c>
      <c r="I39" s="8" t="s">
        <v>54</v>
      </c>
      <c r="J39" s="9">
        <v>276</v>
      </c>
      <c r="K39" s="9">
        <v>756</v>
      </c>
      <c r="L39" s="9">
        <v>6528</v>
      </c>
      <c r="M39" s="9">
        <v>4.2000000000000003E-2</v>
      </c>
      <c r="P39" s="8" t="s">
        <v>54</v>
      </c>
      <c r="Q39" s="5">
        <f t="shared" si="12"/>
        <v>5.3804347826086953</v>
      </c>
      <c r="R39" s="5">
        <f t="shared" si="13"/>
        <v>6.6428571428571432</v>
      </c>
    </row>
    <row r="40" spans="2:18" x14ac:dyDescent="0.3">
      <c r="B40" s="8" t="s">
        <v>55</v>
      </c>
      <c r="C40" s="9">
        <v>6</v>
      </c>
      <c r="D40" s="9">
        <v>24</v>
      </c>
      <c r="E40" s="9">
        <v>210</v>
      </c>
      <c r="F40" s="9">
        <v>2.9000000000000001E-2</v>
      </c>
      <c r="I40" s="8" t="s">
        <v>55</v>
      </c>
      <c r="J40" s="9">
        <v>0</v>
      </c>
      <c r="K40" s="9">
        <v>24</v>
      </c>
      <c r="L40" s="9">
        <v>216</v>
      </c>
      <c r="M40" s="9">
        <v>0</v>
      </c>
      <c r="P40" s="8" t="s">
        <v>55</v>
      </c>
      <c r="Q40" s="5">
        <v>0</v>
      </c>
      <c r="R40" s="5">
        <v>0</v>
      </c>
    </row>
    <row r="41" spans="2:18" x14ac:dyDescent="0.3">
      <c r="B41" s="6" t="s">
        <v>63</v>
      </c>
      <c r="C41" s="9">
        <f>AVERAGE(C33:C40)</f>
        <v>3593</v>
      </c>
      <c r="D41" s="9">
        <f t="shared" ref="D41:E41" si="14">AVERAGE(D33:D40)</f>
        <v>1250</v>
      </c>
      <c r="E41" s="9">
        <f t="shared" si="14"/>
        <v>7657</v>
      </c>
      <c r="F41" s="9">
        <f>AVERAGE(F33:F40)</f>
        <v>0.269125</v>
      </c>
      <c r="I41" s="6" t="s">
        <v>63</v>
      </c>
      <c r="J41" s="9">
        <f>AVERAGE(J33:J40)</f>
        <v>2223.375</v>
      </c>
      <c r="K41" s="9">
        <f t="shared" ref="K41:L41" si="15">AVERAGE(K33:K40)</f>
        <v>1250</v>
      </c>
      <c r="L41" s="9">
        <f t="shared" si="15"/>
        <v>9026.625</v>
      </c>
      <c r="M41" s="9">
        <f>AVERAGE(M33:M40)</f>
        <v>7.8625000000000014E-2</v>
      </c>
      <c r="P41" s="6" t="s">
        <v>63</v>
      </c>
      <c r="Q41" s="9">
        <f>AVERAGE(Q33:Q40)</f>
        <v>9.201418634461632</v>
      </c>
      <c r="R41" s="9">
        <f>AVERAGE(R33:R40)</f>
        <v>11.199590421332186</v>
      </c>
    </row>
    <row r="42" spans="2:18" x14ac:dyDescent="0.3">
      <c r="B42" s="6" t="s">
        <v>64</v>
      </c>
      <c r="C42" s="9">
        <f>MEDIAN(C33:C40)</f>
        <v>687</v>
      </c>
      <c r="D42" s="9">
        <f t="shared" ref="D42:E42" si="16">MEDIAN(D33:D40)</f>
        <v>377</v>
      </c>
      <c r="E42" s="9">
        <f t="shared" si="16"/>
        <v>2838.5</v>
      </c>
      <c r="F42" s="9">
        <f>MEDIAN(F33:F40)</f>
        <v>0.25600000000000001</v>
      </c>
      <c r="I42" s="6" t="s">
        <v>64</v>
      </c>
      <c r="J42" s="9">
        <f>MEDIAN(J33:J40)</f>
        <v>57</v>
      </c>
      <c r="K42" s="9">
        <f t="shared" ref="K42:M42" si="17">MEDIAN(K33:K40)</f>
        <v>377</v>
      </c>
      <c r="L42" s="9">
        <f t="shared" si="17"/>
        <v>3336</v>
      </c>
      <c r="M42" s="9">
        <f t="shared" si="17"/>
        <v>1.7000000000000001E-2</v>
      </c>
      <c r="P42" s="6" t="s">
        <v>64</v>
      </c>
      <c r="Q42" s="9">
        <f>MEDIAN(Q33:Q40)</f>
        <v>6.5498665141113648</v>
      </c>
      <c r="R42" s="9">
        <f>MEDIAN(R33:R40)</f>
        <v>7.6825396825396837</v>
      </c>
    </row>
    <row r="43" spans="2:18" ht="22.8" x14ac:dyDescent="0.3">
      <c r="B43" s="8"/>
      <c r="C43" s="9"/>
      <c r="D43" s="9"/>
      <c r="E43" s="9"/>
      <c r="F43" s="9"/>
      <c r="I43" s="8"/>
      <c r="J43" s="9"/>
      <c r="K43" s="9"/>
      <c r="L43" s="9"/>
      <c r="M43" s="9"/>
      <c r="P43" s="23" t="s">
        <v>67</v>
      </c>
      <c r="Q43" s="5">
        <f>C41/J41</f>
        <v>1.6160116939337719</v>
      </c>
      <c r="R43" s="5">
        <f>F41/M41</f>
        <v>3.4228934817170105</v>
      </c>
    </row>
    <row r="44" spans="2:18" ht="22.8" x14ac:dyDescent="0.3">
      <c r="B44" s="8"/>
      <c r="C44" s="9"/>
      <c r="D44" s="9"/>
      <c r="E44" s="9"/>
      <c r="F44" s="9"/>
      <c r="I44" s="8"/>
      <c r="J44" s="9"/>
      <c r="K44" s="9"/>
      <c r="L44" s="9"/>
      <c r="M44" s="9"/>
      <c r="P44" s="23" t="s">
        <v>68</v>
      </c>
      <c r="Q44" s="5">
        <f>C42/J42</f>
        <v>12.052631578947368</v>
      </c>
      <c r="R44" s="5">
        <f>F42/M42</f>
        <v>15.058823529411764</v>
      </c>
    </row>
    <row r="45" spans="2:18" x14ac:dyDescent="0.3">
      <c r="B45" s="8"/>
      <c r="C45" s="9"/>
      <c r="D45" s="9"/>
      <c r="E45" s="9"/>
      <c r="F45" s="9"/>
      <c r="I45" s="8"/>
      <c r="J45" s="9"/>
      <c r="K45" s="9"/>
      <c r="L45" s="9"/>
      <c r="M45" s="9"/>
      <c r="P45" s="8"/>
    </row>
    <row r="46" spans="2:18" x14ac:dyDescent="0.3">
      <c r="B46" s="17"/>
      <c r="I46" s="17"/>
      <c r="P46" s="17"/>
    </row>
    <row r="47" spans="2:18" ht="34.200000000000003" x14ac:dyDescent="0.3">
      <c r="B47" s="6" t="s">
        <v>5</v>
      </c>
      <c r="C47" s="7" t="s">
        <v>25</v>
      </c>
      <c r="D47" s="7" t="s">
        <v>26</v>
      </c>
      <c r="E47" s="7" t="s">
        <v>27</v>
      </c>
      <c r="F47" s="7" t="s">
        <v>28</v>
      </c>
      <c r="I47" s="6" t="s">
        <v>5</v>
      </c>
      <c r="J47" s="7" t="s">
        <v>25</v>
      </c>
      <c r="K47" s="7" t="s">
        <v>26</v>
      </c>
      <c r="L47" s="7" t="s">
        <v>27</v>
      </c>
      <c r="M47" s="7" t="s">
        <v>28</v>
      </c>
      <c r="P47" s="6" t="s">
        <v>5</v>
      </c>
      <c r="Q47" t="e">
        <v>#VALUE!</v>
      </c>
      <c r="R47" t="e">
        <v>#VALUE!</v>
      </c>
    </row>
    <row r="48" spans="2:18" x14ac:dyDescent="0.3">
      <c r="B48" s="8" t="s">
        <v>39</v>
      </c>
      <c r="C48" s="9">
        <v>818</v>
      </c>
      <c r="D48" s="9">
        <v>478</v>
      </c>
      <c r="E48" s="9">
        <v>3484</v>
      </c>
      <c r="F48" s="9">
        <v>0.23499999999999999</v>
      </c>
      <c r="I48" s="8" t="s">
        <v>39</v>
      </c>
      <c r="J48" s="9">
        <v>118</v>
      </c>
      <c r="K48" s="9">
        <v>478</v>
      </c>
      <c r="L48" s="9">
        <v>4184</v>
      </c>
      <c r="M48" s="9">
        <v>2.8000000000000001E-2</v>
      </c>
      <c r="P48" s="8" t="s">
        <v>39</v>
      </c>
      <c r="Q48" s="5">
        <f>C48/J48</f>
        <v>6.9322033898305087</v>
      </c>
      <c r="R48" s="5">
        <f>F48/M48</f>
        <v>8.3928571428571423</v>
      </c>
    </row>
    <row r="49" spans="2:18" ht="22.8" x14ac:dyDescent="0.3">
      <c r="B49" s="8" t="s">
        <v>40</v>
      </c>
      <c r="C49" s="9">
        <v>5558</v>
      </c>
      <c r="D49" s="9">
        <v>2489</v>
      </c>
      <c r="E49" s="9">
        <v>16843</v>
      </c>
      <c r="F49" s="9">
        <v>0.33</v>
      </c>
      <c r="I49" s="8" t="s">
        <v>40</v>
      </c>
      <c r="J49" s="9">
        <v>2753</v>
      </c>
      <c r="K49" s="9">
        <v>2489</v>
      </c>
      <c r="L49" s="9">
        <v>19648</v>
      </c>
      <c r="M49" s="9">
        <v>0.14000000000000001</v>
      </c>
      <c r="P49" s="8" t="s">
        <v>40</v>
      </c>
      <c r="Q49" s="5">
        <f t="shared" ref="Q49:Q56" si="18">C49/J49</f>
        <v>2.0188884852887758</v>
      </c>
      <c r="R49" s="5">
        <f t="shared" ref="R49:R56" si="19">F49/M49</f>
        <v>2.3571428571428572</v>
      </c>
    </row>
    <row r="50" spans="2:18" x14ac:dyDescent="0.3">
      <c r="B50" s="8" t="s">
        <v>41</v>
      </c>
      <c r="C50" s="9">
        <v>913</v>
      </c>
      <c r="D50" s="9">
        <v>634</v>
      </c>
      <c r="E50" s="9">
        <v>4793</v>
      </c>
      <c r="F50" s="9">
        <v>0.19</v>
      </c>
      <c r="I50" s="8" t="s">
        <v>41</v>
      </c>
      <c r="J50" s="9">
        <v>192</v>
      </c>
      <c r="K50" s="9">
        <v>634</v>
      </c>
      <c r="L50" s="9">
        <v>5514</v>
      </c>
      <c r="M50" s="9">
        <v>3.5000000000000003E-2</v>
      </c>
      <c r="P50" s="8" t="s">
        <v>41</v>
      </c>
      <c r="Q50" s="5">
        <f t="shared" si="18"/>
        <v>4.755208333333333</v>
      </c>
      <c r="R50" s="5">
        <f t="shared" si="19"/>
        <v>5.4285714285714279</v>
      </c>
    </row>
    <row r="51" spans="2:18" x14ac:dyDescent="0.3">
      <c r="B51" s="8" t="s">
        <v>56</v>
      </c>
      <c r="C51" s="9">
        <v>196</v>
      </c>
      <c r="D51" s="9">
        <v>145</v>
      </c>
      <c r="E51" s="9">
        <v>1109</v>
      </c>
      <c r="F51" s="9">
        <v>0.17699999999999999</v>
      </c>
      <c r="I51" s="8" t="s">
        <v>56</v>
      </c>
      <c r="J51" s="9">
        <v>5</v>
      </c>
      <c r="K51" s="9">
        <v>145</v>
      </c>
      <c r="L51" s="9">
        <v>1300</v>
      </c>
      <c r="M51" s="9">
        <v>4.0000000000000001E-3</v>
      </c>
      <c r="P51" s="8" t="s">
        <v>56</v>
      </c>
      <c r="Q51" s="5">
        <f t="shared" si="18"/>
        <v>39.200000000000003</v>
      </c>
      <c r="R51" s="5">
        <f t="shared" si="19"/>
        <v>44.25</v>
      </c>
    </row>
    <row r="52" spans="2:18" x14ac:dyDescent="0.3">
      <c r="B52" s="8" t="s">
        <v>57</v>
      </c>
      <c r="C52" s="9">
        <v>2559</v>
      </c>
      <c r="D52" s="9">
        <v>1384</v>
      </c>
      <c r="E52" s="9">
        <v>9897</v>
      </c>
      <c r="F52" s="9">
        <v>0.25900000000000001</v>
      </c>
      <c r="I52" s="8" t="s">
        <v>57</v>
      </c>
      <c r="J52" s="9">
        <v>890</v>
      </c>
      <c r="K52" s="9">
        <v>1384</v>
      </c>
      <c r="L52" s="9">
        <v>11566</v>
      </c>
      <c r="M52" s="9">
        <v>7.6999999999999999E-2</v>
      </c>
      <c r="P52" s="8" t="s">
        <v>57</v>
      </c>
      <c r="Q52" s="5">
        <f t="shared" si="18"/>
        <v>2.8752808988764045</v>
      </c>
      <c r="R52" s="5">
        <f t="shared" si="19"/>
        <v>3.3636363636363638</v>
      </c>
    </row>
    <row r="53" spans="2:18" ht="22.8" x14ac:dyDescent="0.3">
      <c r="B53" s="8" t="s">
        <v>45</v>
      </c>
      <c r="C53" s="9">
        <v>2913</v>
      </c>
      <c r="D53" s="9">
        <v>1408</v>
      </c>
      <c r="E53" s="9">
        <v>9759</v>
      </c>
      <c r="F53" s="9">
        <v>0.29799999999999999</v>
      </c>
      <c r="I53" s="8" t="s">
        <v>45</v>
      </c>
      <c r="J53" s="9">
        <v>913</v>
      </c>
      <c r="K53" s="9">
        <v>1408</v>
      </c>
      <c r="L53" s="9">
        <v>11759</v>
      </c>
      <c r="M53" s="9">
        <v>7.8E-2</v>
      </c>
      <c r="P53" s="8" t="s">
        <v>45</v>
      </c>
      <c r="Q53" s="5">
        <f t="shared" si="18"/>
        <v>3.190580503833516</v>
      </c>
      <c r="R53" s="5">
        <f t="shared" si="19"/>
        <v>3.8205128205128203</v>
      </c>
    </row>
    <row r="54" spans="2:18" x14ac:dyDescent="0.3">
      <c r="B54" s="8" t="s">
        <v>46</v>
      </c>
      <c r="C54" s="9">
        <v>1393</v>
      </c>
      <c r="D54" s="9">
        <v>1245</v>
      </c>
      <c r="E54" s="9">
        <v>9812</v>
      </c>
      <c r="F54" s="9">
        <v>0.14199999999999999</v>
      </c>
      <c r="I54" s="8" t="s">
        <v>46</v>
      </c>
      <c r="J54" s="9">
        <v>683</v>
      </c>
      <c r="K54" s="9">
        <v>1245</v>
      </c>
      <c r="L54" s="9">
        <v>10522</v>
      </c>
      <c r="M54" s="9">
        <v>6.5000000000000002E-2</v>
      </c>
      <c r="P54" s="8" t="s">
        <v>46</v>
      </c>
      <c r="Q54" s="5">
        <f t="shared" si="18"/>
        <v>2.0395314787701317</v>
      </c>
      <c r="R54" s="5">
        <f t="shared" si="19"/>
        <v>2.1846153846153844</v>
      </c>
    </row>
    <row r="55" spans="2:18" x14ac:dyDescent="0.3">
      <c r="B55" s="8" t="s">
        <v>47</v>
      </c>
      <c r="C55" s="9">
        <v>5185</v>
      </c>
      <c r="D55" s="9">
        <v>2174</v>
      </c>
      <c r="E55" s="9">
        <v>14381</v>
      </c>
      <c r="F55" s="9">
        <v>0.36099999999999999</v>
      </c>
      <c r="I55" s="8" t="s">
        <v>47</v>
      </c>
      <c r="J55" s="9">
        <v>2164</v>
      </c>
      <c r="K55" s="9">
        <v>2174</v>
      </c>
      <c r="L55" s="9">
        <v>17402</v>
      </c>
      <c r="M55" s="9">
        <v>0.124</v>
      </c>
      <c r="P55" s="8" t="s">
        <v>47</v>
      </c>
      <c r="Q55" s="5">
        <f t="shared" si="18"/>
        <v>2.3960258780036967</v>
      </c>
      <c r="R55" s="5">
        <f t="shared" si="19"/>
        <v>2.911290322580645</v>
      </c>
    </row>
    <row r="56" spans="2:18" ht="22.8" x14ac:dyDescent="0.3">
      <c r="B56" s="8" t="s">
        <v>58</v>
      </c>
      <c r="C56" s="9">
        <v>63</v>
      </c>
      <c r="D56" s="9">
        <v>43</v>
      </c>
      <c r="E56" s="9">
        <v>324</v>
      </c>
      <c r="F56" s="9">
        <v>0.19400000000000001</v>
      </c>
      <c r="I56" s="8" t="s">
        <v>58</v>
      </c>
      <c r="J56" s="9">
        <v>2</v>
      </c>
      <c r="K56" s="9">
        <v>43</v>
      </c>
      <c r="L56" s="9">
        <v>385</v>
      </c>
      <c r="M56" s="9">
        <v>5.0000000000000001E-3</v>
      </c>
      <c r="P56" s="8" t="s">
        <v>58</v>
      </c>
      <c r="Q56" s="5">
        <f t="shared" si="18"/>
        <v>31.5</v>
      </c>
      <c r="R56" s="5">
        <f t="shared" si="19"/>
        <v>38.799999999999997</v>
      </c>
    </row>
    <row r="57" spans="2:18" x14ac:dyDescent="0.3">
      <c r="B57" s="6" t="s">
        <v>63</v>
      </c>
      <c r="C57" s="9">
        <f>AVERAGE(C48:C56)</f>
        <v>2177.5555555555557</v>
      </c>
      <c r="D57" s="9">
        <f t="shared" ref="D57:E57" si="20">AVERAGE(D48:D56)</f>
        <v>1111.1111111111111</v>
      </c>
      <c r="E57" s="9">
        <f t="shared" si="20"/>
        <v>7822.4444444444443</v>
      </c>
      <c r="F57" s="9">
        <f>AVERAGE(F48:F56)</f>
        <v>0.24288888888888888</v>
      </c>
      <c r="I57" s="6" t="s">
        <v>63</v>
      </c>
      <c r="J57" s="9">
        <f>AVERAGE(J48:J56)</f>
        <v>857.77777777777783</v>
      </c>
      <c r="K57" s="9">
        <f t="shared" ref="K57:L57" si="21">AVERAGE(K48:K56)</f>
        <v>1111.1111111111111</v>
      </c>
      <c r="L57" s="9">
        <f t="shared" si="21"/>
        <v>9142.2222222222226</v>
      </c>
      <c r="M57" s="9">
        <f>AVERAGE(M48:M56)</f>
        <v>6.1777777777777786E-2</v>
      </c>
      <c r="P57" s="6" t="s">
        <v>63</v>
      </c>
      <c r="Q57" s="9">
        <f>AVERAGE(Q48:Q56)</f>
        <v>10.545302107548487</v>
      </c>
      <c r="R57" s="9">
        <f>AVERAGE(R48:R56)</f>
        <v>12.389847368879627</v>
      </c>
    </row>
    <row r="58" spans="2:18" x14ac:dyDescent="0.3">
      <c r="B58" s="6" t="s">
        <v>64</v>
      </c>
      <c r="C58" s="9">
        <f>MEDIAN(C48:C56)</f>
        <v>1393</v>
      </c>
      <c r="D58" s="9">
        <f t="shared" ref="D58:E58" si="22">MEDIAN(D48:D56)</f>
        <v>1245</v>
      </c>
      <c r="E58" s="9">
        <f t="shared" si="22"/>
        <v>9759</v>
      </c>
      <c r="F58" s="9">
        <f>MEDIAN(F48:F56)</f>
        <v>0.23499999999999999</v>
      </c>
      <c r="I58" s="6" t="s">
        <v>64</v>
      </c>
      <c r="J58" s="9">
        <f>MEDIAN(J48:J56)</f>
        <v>683</v>
      </c>
      <c r="K58" s="9">
        <f t="shared" ref="K58:L58" si="23">MEDIAN(K48:K56)</f>
        <v>1245</v>
      </c>
      <c r="L58" s="9">
        <f t="shared" si="23"/>
        <v>10522</v>
      </c>
      <c r="M58" s="9">
        <f>MEDIAN(M48:M56)</f>
        <v>6.5000000000000002E-2</v>
      </c>
      <c r="P58" s="6" t="s">
        <v>64</v>
      </c>
      <c r="Q58" s="9">
        <f>MEDIAN(Q48:Q56)</f>
        <v>3.190580503833516</v>
      </c>
      <c r="R58" s="9">
        <f>MEDIAN(R48:R56)</f>
        <v>3.8205128205128203</v>
      </c>
    </row>
    <row r="59" spans="2:18" ht="22.8" x14ac:dyDescent="0.3">
      <c r="B59" s="17"/>
      <c r="I59" s="17"/>
      <c r="P59" s="23" t="s">
        <v>67</v>
      </c>
      <c r="Q59" s="5">
        <f>C57/J57</f>
        <v>2.53860103626943</v>
      </c>
      <c r="R59" s="5">
        <f>F57/M57</f>
        <v>3.9316546762589919</v>
      </c>
    </row>
    <row r="60" spans="2:18" ht="22.8" x14ac:dyDescent="0.3">
      <c r="B60" s="17"/>
      <c r="I60" s="17"/>
      <c r="P60" s="23" t="s">
        <v>68</v>
      </c>
      <c r="Q60" s="5">
        <f>C58/J58</f>
        <v>2.0395314787701317</v>
      </c>
      <c r="R60" s="5">
        <f>F58/M58</f>
        <v>3.615384615384615</v>
      </c>
    </row>
    <row r="61" spans="2:18" x14ac:dyDescent="0.3">
      <c r="B61" s="17"/>
      <c r="I61" s="17"/>
      <c r="P61" s="17"/>
    </row>
    <row r="62" spans="2:18" ht="34.200000000000003" x14ac:dyDescent="0.3">
      <c r="B62" s="6" t="s">
        <v>9</v>
      </c>
      <c r="C62" s="7" t="s">
        <v>25</v>
      </c>
      <c r="D62" s="7" t="s">
        <v>26</v>
      </c>
      <c r="E62" s="7" t="s">
        <v>27</v>
      </c>
      <c r="F62" s="7" t="s">
        <v>28</v>
      </c>
      <c r="I62" s="6" t="s">
        <v>9</v>
      </c>
      <c r="J62" s="7" t="s">
        <v>25</v>
      </c>
      <c r="K62" s="7" t="s">
        <v>26</v>
      </c>
      <c r="L62" s="7" t="s">
        <v>27</v>
      </c>
      <c r="M62" s="7" t="s">
        <v>28</v>
      </c>
      <c r="P62" s="6" t="s">
        <v>9</v>
      </c>
      <c r="Q62" t="e">
        <v>#VALUE!</v>
      </c>
      <c r="R62" t="e">
        <v>#VALUE!</v>
      </c>
    </row>
    <row r="63" spans="2:18" ht="22.8" x14ac:dyDescent="0.3">
      <c r="B63" s="8" t="s">
        <v>40</v>
      </c>
      <c r="C63" s="9">
        <v>6388</v>
      </c>
      <c r="D63" s="9">
        <v>2741</v>
      </c>
      <c r="E63" s="9">
        <v>18281</v>
      </c>
      <c r="F63" s="9">
        <v>0.34899999999999998</v>
      </c>
      <c r="I63" s="8" t="s">
        <v>40</v>
      </c>
      <c r="J63" s="9">
        <v>3383</v>
      </c>
      <c r="K63" s="9">
        <v>2741</v>
      </c>
      <c r="L63" s="9">
        <v>21286</v>
      </c>
      <c r="M63" s="9">
        <v>0.159</v>
      </c>
      <c r="P63" s="8" t="s">
        <v>40</v>
      </c>
      <c r="Q63" s="5">
        <f>C63/J63</f>
        <v>1.8882648536801656</v>
      </c>
      <c r="R63" s="5">
        <f>F63/M63</f>
        <v>2.1949685534591192</v>
      </c>
    </row>
    <row r="64" spans="2:18" x14ac:dyDescent="0.3">
      <c r="B64" s="8" t="s">
        <v>41</v>
      </c>
      <c r="C64" s="9">
        <v>522</v>
      </c>
      <c r="D64" s="9">
        <v>396</v>
      </c>
      <c r="E64" s="9">
        <v>3042</v>
      </c>
      <c r="F64" s="9">
        <v>0.17199999999999999</v>
      </c>
      <c r="I64" s="8" t="s">
        <v>41</v>
      </c>
      <c r="J64" s="9">
        <v>64</v>
      </c>
      <c r="K64" s="9">
        <v>396</v>
      </c>
      <c r="L64" s="9">
        <v>3500</v>
      </c>
      <c r="M64" s="9">
        <v>1.7999999999999999E-2</v>
      </c>
      <c r="P64" s="8" t="s">
        <v>41</v>
      </c>
      <c r="Q64" s="5">
        <f t="shared" ref="Q64:Q69" si="24">C64/J64</f>
        <v>8.15625</v>
      </c>
      <c r="R64" s="5">
        <f t="shared" ref="R64:R69" si="25">F64/M64</f>
        <v>9.5555555555555554</v>
      </c>
    </row>
    <row r="65" spans="2:20" x14ac:dyDescent="0.3">
      <c r="B65" s="8" t="s">
        <v>56</v>
      </c>
      <c r="C65" s="9">
        <v>485</v>
      </c>
      <c r="D65" s="9">
        <v>351</v>
      </c>
      <c r="E65" s="9">
        <v>2674</v>
      </c>
      <c r="F65" s="9">
        <v>0.18099999999999999</v>
      </c>
      <c r="I65" s="8" t="s">
        <v>56</v>
      </c>
      <c r="J65" s="9">
        <v>61</v>
      </c>
      <c r="K65" s="9">
        <v>351</v>
      </c>
      <c r="L65" s="9">
        <v>3098</v>
      </c>
      <c r="M65" s="9">
        <v>0.02</v>
      </c>
      <c r="P65" s="8" t="s">
        <v>56</v>
      </c>
      <c r="Q65" s="5">
        <f t="shared" si="24"/>
        <v>7.9508196721311473</v>
      </c>
      <c r="R65" s="5">
        <f t="shared" si="25"/>
        <v>9.0499999999999989</v>
      </c>
    </row>
    <row r="66" spans="2:20" x14ac:dyDescent="0.3">
      <c r="B66" s="8" t="s">
        <v>57</v>
      </c>
      <c r="C66" s="9">
        <v>3074</v>
      </c>
      <c r="D66" s="9">
        <v>1654</v>
      </c>
      <c r="E66" s="9">
        <v>11812</v>
      </c>
      <c r="F66" s="9">
        <v>0.26</v>
      </c>
      <c r="I66" s="8" t="s">
        <v>57</v>
      </c>
      <c r="J66" s="9">
        <v>1252</v>
      </c>
      <c r="K66" s="9">
        <v>1654</v>
      </c>
      <c r="L66" s="9">
        <v>13634</v>
      </c>
      <c r="M66" s="9">
        <v>9.1999999999999998E-2</v>
      </c>
      <c r="P66" s="8" t="s">
        <v>57</v>
      </c>
      <c r="Q66" s="5">
        <f t="shared" si="24"/>
        <v>2.4552715654952078</v>
      </c>
      <c r="R66" s="5">
        <f t="shared" si="25"/>
        <v>2.8260869565217392</v>
      </c>
    </row>
    <row r="67" spans="2:20" ht="22.8" x14ac:dyDescent="0.3">
      <c r="B67" s="8" t="s">
        <v>45</v>
      </c>
      <c r="C67" s="9">
        <v>2582</v>
      </c>
      <c r="D67" s="9">
        <v>1041</v>
      </c>
      <c r="E67" s="9">
        <v>6787</v>
      </c>
      <c r="F67" s="9">
        <v>0.38</v>
      </c>
      <c r="I67" s="8" t="s">
        <v>45</v>
      </c>
      <c r="J67" s="9">
        <v>477</v>
      </c>
      <c r="K67" s="9">
        <v>1041</v>
      </c>
      <c r="L67" s="9">
        <v>8892</v>
      </c>
      <c r="M67" s="9">
        <v>5.3999999999999999E-2</v>
      </c>
      <c r="P67" s="8" t="s">
        <v>45</v>
      </c>
      <c r="Q67" s="5">
        <f t="shared" si="24"/>
        <v>5.4129979035639417</v>
      </c>
      <c r="R67" s="5">
        <f t="shared" si="25"/>
        <v>7.0370370370370372</v>
      </c>
    </row>
    <row r="68" spans="2:20" x14ac:dyDescent="0.3">
      <c r="B68" s="8" t="s">
        <v>47</v>
      </c>
      <c r="C68" s="9">
        <v>10576</v>
      </c>
      <c r="D68" s="9">
        <v>3636</v>
      </c>
      <c r="E68" s="9">
        <v>22148</v>
      </c>
      <c r="F68" s="9">
        <v>0.47799999999999998</v>
      </c>
      <c r="I68" s="8" t="s">
        <v>47</v>
      </c>
      <c r="J68" s="9">
        <v>5885</v>
      </c>
      <c r="K68" s="9">
        <v>3636</v>
      </c>
      <c r="L68" s="9">
        <v>26839</v>
      </c>
      <c r="M68" s="9">
        <v>0.219</v>
      </c>
      <c r="P68" s="8" t="s">
        <v>47</v>
      </c>
      <c r="Q68" s="5">
        <f t="shared" si="24"/>
        <v>1.7971112999150383</v>
      </c>
      <c r="R68" s="5">
        <f t="shared" si="25"/>
        <v>2.182648401826484</v>
      </c>
    </row>
    <row r="69" spans="2:20" ht="22.8" x14ac:dyDescent="0.3">
      <c r="B69" s="8" t="s">
        <v>58</v>
      </c>
      <c r="C69" s="9">
        <v>177</v>
      </c>
      <c r="D69" s="9">
        <v>181</v>
      </c>
      <c r="E69" s="9">
        <v>1452</v>
      </c>
      <c r="F69" s="9">
        <v>0.122</v>
      </c>
      <c r="I69" s="8" t="s">
        <v>58</v>
      </c>
      <c r="J69" s="9">
        <v>14</v>
      </c>
      <c r="K69" s="9">
        <v>181</v>
      </c>
      <c r="L69" s="9">
        <v>1615</v>
      </c>
      <c r="M69" s="9">
        <v>8.9999999999999993E-3</v>
      </c>
      <c r="P69" s="8" t="s">
        <v>58</v>
      </c>
      <c r="Q69" s="5">
        <f t="shared" si="24"/>
        <v>12.642857142857142</v>
      </c>
      <c r="R69" s="5">
        <f t="shared" si="25"/>
        <v>13.555555555555557</v>
      </c>
    </row>
    <row r="70" spans="2:20" x14ac:dyDescent="0.3">
      <c r="B70" s="6" t="s">
        <v>63</v>
      </c>
      <c r="C70" s="9">
        <f>AVERAGE(C63:C69)</f>
        <v>3400.5714285714284</v>
      </c>
      <c r="D70" s="9">
        <f t="shared" ref="D70:F70" si="26">AVERAGE(D63:D69)</f>
        <v>1428.5714285714287</v>
      </c>
      <c r="E70" s="9">
        <f t="shared" si="26"/>
        <v>9456.5714285714294</v>
      </c>
      <c r="F70" s="9">
        <f t="shared" si="26"/>
        <v>0.27742857142857147</v>
      </c>
      <c r="I70" s="6" t="s">
        <v>63</v>
      </c>
      <c r="J70" s="9">
        <f>AVERAGE(J63:J69)</f>
        <v>1590.8571428571429</v>
      </c>
      <c r="K70" s="9">
        <f t="shared" ref="K70:M70" si="27">AVERAGE(K63:K69)</f>
        <v>1428.5714285714287</v>
      </c>
      <c r="L70" s="9">
        <f t="shared" si="27"/>
        <v>11266.285714285714</v>
      </c>
      <c r="M70" s="9">
        <f t="shared" si="27"/>
        <v>8.1571428571428559E-2</v>
      </c>
      <c r="P70" s="6" t="s">
        <v>63</v>
      </c>
      <c r="Q70" s="9">
        <f>AVERAGE(Q63:Q69)</f>
        <v>5.7576532053775207</v>
      </c>
      <c r="R70" s="9">
        <f>AVERAGE(R63:R69)</f>
        <v>6.628836008565071</v>
      </c>
      <c r="S70" s="9"/>
      <c r="T70" s="9"/>
    </row>
    <row r="71" spans="2:20" x14ac:dyDescent="0.3">
      <c r="B71" s="6" t="s">
        <v>64</v>
      </c>
      <c r="C71" s="9">
        <f>MEDIAN(C63:C69)</f>
        <v>2582</v>
      </c>
      <c r="D71" s="9">
        <f t="shared" ref="D71:E71" si="28">MEDIAN(D63:D69)</f>
        <v>1041</v>
      </c>
      <c r="E71" s="9">
        <f t="shared" si="28"/>
        <v>6787</v>
      </c>
      <c r="F71" s="9">
        <f>MEDIAN(F63:F69)</f>
        <v>0.26</v>
      </c>
      <c r="I71" s="6" t="s">
        <v>64</v>
      </c>
      <c r="J71" s="9">
        <f>MEDIAN(J63:J69)</f>
        <v>477</v>
      </c>
      <c r="K71" s="9">
        <f t="shared" ref="K71:M71" si="29">MEDIAN(K63:K69)</f>
        <v>1041</v>
      </c>
      <c r="L71" s="9">
        <f t="shared" si="29"/>
        <v>8892</v>
      </c>
      <c r="M71" s="9">
        <f>MEDIAN(M63:M69)</f>
        <v>5.3999999999999999E-2</v>
      </c>
      <c r="P71" s="6" t="s">
        <v>64</v>
      </c>
      <c r="Q71" s="9">
        <f>MEDIAN(Q63:Q69)</f>
        <v>5.4129979035639417</v>
      </c>
      <c r="R71" s="9">
        <f t="shared" ref="R71" si="30">MEDIAN(R63:R69)</f>
        <v>7.0370370370370372</v>
      </c>
      <c r="S71" s="9"/>
      <c r="T71" s="9"/>
    </row>
    <row r="72" spans="2:20" ht="22.8" x14ac:dyDescent="0.3">
      <c r="B72" s="6"/>
      <c r="C72" s="9"/>
      <c r="D72" s="9"/>
      <c r="E72" s="9"/>
      <c r="F72" s="9"/>
      <c r="I72" s="6"/>
      <c r="J72" s="9"/>
      <c r="K72" s="9"/>
      <c r="L72" s="9"/>
      <c r="M72" s="9"/>
      <c r="P72" s="23" t="s">
        <v>67</v>
      </c>
      <c r="Q72" s="5">
        <f>C70/J70</f>
        <v>2.1375718390804597</v>
      </c>
      <c r="R72" s="5">
        <f>F70/M70</f>
        <v>3.4010507880910694</v>
      </c>
      <c r="S72" s="9"/>
      <c r="T72" s="9"/>
    </row>
    <row r="73" spans="2:20" ht="22.8" x14ac:dyDescent="0.3">
      <c r="B73" s="6"/>
      <c r="C73" s="9"/>
      <c r="D73" s="9"/>
      <c r="E73" s="9"/>
      <c r="F73" s="9"/>
      <c r="I73" s="6"/>
      <c r="J73" s="9"/>
      <c r="K73" s="9"/>
      <c r="L73" s="9"/>
      <c r="M73" s="9"/>
      <c r="P73" s="23" t="s">
        <v>68</v>
      </c>
      <c r="Q73" s="5">
        <f>C71/J71</f>
        <v>5.4129979035639417</v>
      </c>
      <c r="R73" s="5">
        <f>F71/M71</f>
        <v>4.8148148148148149</v>
      </c>
      <c r="S73" s="9"/>
      <c r="T73" s="9"/>
    </row>
    <row r="74" spans="2:20" x14ac:dyDescent="0.3">
      <c r="B74" s="17"/>
      <c r="I74" s="17"/>
      <c r="P74" s="17"/>
    </row>
    <row r="75" spans="2:20" ht="34.200000000000003" x14ac:dyDescent="0.3">
      <c r="B75" s="6" t="s">
        <v>6</v>
      </c>
      <c r="C75" s="7" t="s">
        <v>25</v>
      </c>
      <c r="D75" s="7" t="s">
        <v>26</v>
      </c>
      <c r="E75" s="7" t="s">
        <v>27</v>
      </c>
      <c r="F75" s="7" t="s">
        <v>28</v>
      </c>
      <c r="I75" s="6" t="s">
        <v>6</v>
      </c>
      <c r="J75" s="7" t="s">
        <v>25</v>
      </c>
      <c r="K75" s="7" t="s">
        <v>26</v>
      </c>
      <c r="L75" s="7" t="s">
        <v>27</v>
      </c>
      <c r="M75" s="7" t="s">
        <v>28</v>
      </c>
      <c r="P75" s="6" t="s">
        <v>6</v>
      </c>
      <c r="Q75" t="e">
        <v>#VALUE!</v>
      </c>
      <c r="R75" t="e">
        <v>#VALUE!</v>
      </c>
    </row>
    <row r="76" spans="2:20" x14ac:dyDescent="0.3">
      <c r="B76" s="8" t="s">
        <v>39</v>
      </c>
      <c r="C76" s="9">
        <v>3076</v>
      </c>
      <c r="D76" s="9">
        <v>1398</v>
      </c>
      <c r="E76" s="9">
        <v>9506</v>
      </c>
      <c r="F76" s="9">
        <v>0.32400000000000001</v>
      </c>
      <c r="I76" s="8" t="s">
        <v>39</v>
      </c>
      <c r="J76" s="9">
        <v>882</v>
      </c>
      <c r="K76" s="9">
        <v>1398</v>
      </c>
      <c r="L76" s="9">
        <v>11700</v>
      </c>
      <c r="M76" s="9">
        <v>7.4999999999999997E-2</v>
      </c>
      <c r="P76" s="8" t="s">
        <v>39</v>
      </c>
      <c r="Q76" s="5">
        <f>C76/J76</f>
        <v>3.487528344671202</v>
      </c>
      <c r="R76" s="5">
        <f>F76/M76</f>
        <v>4.32</v>
      </c>
    </row>
    <row r="77" spans="2:20" ht="22.8" x14ac:dyDescent="0.3">
      <c r="B77" s="8" t="s">
        <v>40</v>
      </c>
      <c r="C77" s="9">
        <v>10171</v>
      </c>
      <c r="D77" s="9">
        <v>3745</v>
      </c>
      <c r="E77" s="9">
        <v>23534</v>
      </c>
      <c r="F77" s="9">
        <v>0.432</v>
      </c>
      <c r="I77" s="8" t="s">
        <v>40</v>
      </c>
      <c r="J77" s="9">
        <v>6237</v>
      </c>
      <c r="K77" s="9">
        <v>3745</v>
      </c>
      <c r="L77" s="9">
        <v>27468</v>
      </c>
      <c r="M77" s="9">
        <v>0.22700000000000001</v>
      </c>
      <c r="P77" s="8" t="s">
        <v>40</v>
      </c>
      <c r="Q77" s="5">
        <f t="shared" ref="Q77:Q82" si="31">C77/J77</f>
        <v>1.6307519640852974</v>
      </c>
      <c r="R77" s="5">
        <f t="shared" ref="R77:R82" si="32">F77/M77</f>
        <v>1.9030837004405285</v>
      </c>
    </row>
    <row r="78" spans="2:20" x14ac:dyDescent="0.3">
      <c r="B78" s="8" t="s">
        <v>41</v>
      </c>
      <c r="C78" s="9">
        <v>1326</v>
      </c>
      <c r="D78" s="9">
        <v>873</v>
      </c>
      <c r="E78" s="9">
        <v>6531</v>
      </c>
      <c r="F78" s="9">
        <v>0.20300000000000001</v>
      </c>
      <c r="I78" s="8" t="s">
        <v>41</v>
      </c>
      <c r="J78" s="9">
        <v>319</v>
      </c>
      <c r="K78" s="9">
        <v>873</v>
      </c>
      <c r="L78" s="9">
        <v>7538</v>
      </c>
      <c r="M78" s="9">
        <v>4.2000000000000003E-2</v>
      </c>
      <c r="P78" s="8" t="s">
        <v>41</v>
      </c>
      <c r="Q78" s="5">
        <f t="shared" si="31"/>
        <v>4.1567398119122254</v>
      </c>
      <c r="R78" s="5">
        <f t="shared" si="32"/>
        <v>4.833333333333333</v>
      </c>
    </row>
    <row r="79" spans="2:20" x14ac:dyDescent="0.3">
      <c r="B79" s="8" t="s">
        <v>57</v>
      </c>
      <c r="C79" s="9">
        <v>3622</v>
      </c>
      <c r="D79" s="9">
        <v>1791</v>
      </c>
      <c r="E79" s="9">
        <v>12497</v>
      </c>
      <c r="F79" s="9">
        <v>0.28999999999999998</v>
      </c>
      <c r="I79" s="8" t="s">
        <v>57</v>
      </c>
      <c r="J79" s="9">
        <v>1463</v>
      </c>
      <c r="K79" s="9">
        <v>1791</v>
      </c>
      <c r="L79" s="9">
        <v>14656</v>
      </c>
      <c r="M79" s="9">
        <v>0.1</v>
      </c>
      <c r="P79" s="8" t="s">
        <v>57</v>
      </c>
      <c r="Q79" s="5">
        <f t="shared" si="31"/>
        <v>2.4757347915242653</v>
      </c>
      <c r="R79" s="5">
        <f t="shared" si="32"/>
        <v>2.8999999999999995</v>
      </c>
    </row>
    <row r="80" spans="2:20" ht="22.8" x14ac:dyDescent="0.3">
      <c r="B80" s="8" t="s">
        <v>45</v>
      </c>
      <c r="C80" s="9">
        <v>2249</v>
      </c>
      <c r="D80" s="9">
        <v>1619</v>
      </c>
      <c r="E80" s="9">
        <v>12322</v>
      </c>
      <c r="F80" s="9">
        <v>0.183</v>
      </c>
      <c r="I80" s="8" t="s">
        <v>45</v>
      </c>
      <c r="J80" s="9">
        <v>1177</v>
      </c>
      <c r="K80" s="9">
        <v>1619</v>
      </c>
      <c r="L80" s="9">
        <v>13394</v>
      </c>
      <c r="M80" s="9">
        <v>8.7999999999999995E-2</v>
      </c>
      <c r="P80" s="8" t="s">
        <v>45</v>
      </c>
      <c r="Q80" s="5">
        <f t="shared" si="31"/>
        <v>1.9107901444350042</v>
      </c>
      <c r="R80" s="5">
        <f t="shared" si="32"/>
        <v>2.0795454545454546</v>
      </c>
    </row>
    <row r="81" spans="2:18" x14ac:dyDescent="0.3">
      <c r="B81" s="8" t="s">
        <v>46</v>
      </c>
      <c r="C81" s="9">
        <v>120</v>
      </c>
      <c r="D81" s="9">
        <v>203</v>
      </c>
      <c r="E81" s="9">
        <v>1707</v>
      </c>
      <c r="F81" s="9">
        <v>7.0000000000000007E-2</v>
      </c>
      <c r="I81" s="8" t="s">
        <v>46</v>
      </c>
      <c r="J81" s="9">
        <v>20</v>
      </c>
      <c r="K81" s="9">
        <v>203</v>
      </c>
      <c r="L81" s="9">
        <v>1807</v>
      </c>
      <c r="M81" s="9">
        <v>1.0999999999999999E-2</v>
      </c>
      <c r="P81" s="8" t="s">
        <v>46</v>
      </c>
      <c r="Q81" s="5">
        <f t="shared" si="31"/>
        <v>6</v>
      </c>
      <c r="R81" s="5">
        <f t="shared" si="32"/>
        <v>6.3636363636363642</v>
      </c>
    </row>
    <row r="82" spans="2:18" ht="22.8" x14ac:dyDescent="0.3">
      <c r="B82" s="8" t="s">
        <v>58</v>
      </c>
      <c r="C82" s="9">
        <v>548</v>
      </c>
      <c r="D82" s="9">
        <v>371</v>
      </c>
      <c r="E82" s="9">
        <v>2791</v>
      </c>
      <c r="F82" s="9">
        <v>0.19600000000000001</v>
      </c>
      <c r="I82" s="8" t="s">
        <v>58</v>
      </c>
      <c r="J82" s="9">
        <v>68</v>
      </c>
      <c r="K82" s="9">
        <v>371</v>
      </c>
      <c r="L82" s="9">
        <v>3271</v>
      </c>
      <c r="M82" s="9">
        <v>2.1000000000000001E-2</v>
      </c>
      <c r="P82" s="8" t="s">
        <v>58</v>
      </c>
      <c r="Q82" s="5">
        <f t="shared" si="31"/>
        <v>8.0588235294117645</v>
      </c>
      <c r="R82" s="5">
        <f t="shared" si="32"/>
        <v>9.3333333333333339</v>
      </c>
    </row>
    <row r="83" spans="2:18" x14ac:dyDescent="0.3">
      <c r="B83" s="6" t="s">
        <v>63</v>
      </c>
      <c r="C83" s="9">
        <f>AVERAGE(C76:C82)</f>
        <v>3016</v>
      </c>
      <c r="D83" s="9">
        <f t="shared" ref="D83:E83" si="33">AVERAGE(D76:D82)</f>
        <v>1428.5714285714287</v>
      </c>
      <c r="E83" s="9">
        <f t="shared" si="33"/>
        <v>9841.1428571428569</v>
      </c>
      <c r="F83" s="9">
        <f>AVERAGE(F76:F82)</f>
        <v>0.2425714285714286</v>
      </c>
      <c r="I83" s="6" t="s">
        <v>63</v>
      </c>
      <c r="J83" s="9">
        <f>AVERAGE(J76:J82)</f>
        <v>1452.2857142857142</v>
      </c>
      <c r="K83" s="9">
        <f t="shared" ref="K83:L83" si="34">AVERAGE(K76:K82)</f>
        <v>1428.5714285714287</v>
      </c>
      <c r="L83" s="9">
        <f t="shared" si="34"/>
        <v>11404.857142857143</v>
      </c>
      <c r="M83" s="9">
        <f>AVERAGE(M76:M82)</f>
        <v>8.0571428571428558E-2</v>
      </c>
      <c r="P83" s="6" t="s">
        <v>63</v>
      </c>
      <c r="Q83" s="9">
        <f>AVERAGE(Q76:Q82)</f>
        <v>3.9600526551485369</v>
      </c>
      <c r="R83" s="9">
        <f t="shared" ref="R83" si="35">AVERAGE(R76:R82)</f>
        <v>4.5332760264698582</v>
      </c>
    </row>
    <row r="84" spans="2:18" x14ac:dyDescent="0.3">
      <c r="B84" s="6" t="s">
        <v>64</v>
      </c>
      <c r="C84" s="9">
        <f>MEDIAN(C76:C82)</f>
        <v>2249</v>
      </c>
      <c r="D84" s="9">
        <f t="shared" ref="D84:E84" si="36">MEDIAN(D76:D82)</f>
        <v>1398</v>
      </c>
      <c r="E84" s="9">
        <f t="shared" si="36"/>
        <v>9506</v>
      </c>
      <c r="F84" s="9">
        <f>MEDIAN(F76:F82)</f>
        <v>0.20300000000000001</v>
      </c>
      <c r="I84" s="6" t="s">
        <v>64</v>
      </c>
      <c r="J84" s="9">
        <f>MEDIAN(J76:J82)</f>
        <v>882</v>
      </c>
      <c r="K84" s="9">
        <f t="shared" ref="K84:L84" si="37">MEDIAN(K76:K82)</f>
        <v>1398</v>
      </c>
      <c r="L84" s="9">
        <f t="shared" si="37"/>
        <v>11700</v>
      </c>
      <c r="M84" s="9">
        <f>MEDIAN(M76:M82)</f>
        <v>7.4999999999999997E-2</v>
      </c>
      <c r="P84" s="6" t="s">
        <v>64</v>
      </c>
      <c r="Q84" s="9">
        <f>MEDIAN(Q76:Q82)</f>
        <v>3.487528344671202</v>
      </c>
      <c r="R84" s="9">
        <f t="shared" ref="R84" si="38">MEDIAN(R76:R82)</f>
        <v>4.32</v>
      </c>
    </row>
    <row r="85" spans="2:18" ht="22.8" x14ac:dyDescent="0.3">
      <c r="B85" s="6"/>
      <c r="C85" s="9"/>
      <c r="D85" s="9"/>
      <c r="E85" s="9"/>
      <c r="F85" s="9"/>
      <c r="I85" s="6"/>
      <c r="J85" s="9"/>
      <c r="K85" s="9"/>
      <c r="L85" s="9"/>
      <c r="M85" s="9"/>
      <c r="P85" s="23" t="s">
        <v>67</v>
      </c>
      <c r="Q85" s="5">
        <f>C83/J83</f>
        <v>2.0767263427109977</v>
      </c>
      <c r="R85" s="5">
        <f>F83/M83</f>
        <v>3.0106382978723412</v>
      </c>
    </row>
    <row r="86" spans="2:18" ht="22.8" x14ac:dyDescent="0.3">
      <c r="B86" s="6"/>
      <c r="C86" s="9"/>
      <c r="D86" s="9"/>
      <c r="E86" s="9"/>
      <c r="F86" s="9"/>
      <c r="I86" s="6"/>
      <c r="J86" s="9"/>
      <c r="K86" s="9"/>
      <c r="L86" s="9"/>
      <c r="M86" s="9"/>
      <c r="P86" s="23" t="s">
        <v>68</v>
      </c>
      <c r="Q86" s="5">
        <f>C84/J84</f>
        <v>2.5498866213151929</v>
      </c>
      <c r="R86" s="5">
        <f>F84/M84</f>
        <v>2.706666666666667</v>
      </c>
    </row>
    <row r="87" spans="2:18" x14ac:dyDescent="0.3">
      <c r="B87" s="17"/>
      <c r="I87" s="17"/>
      <c r="P87" s="17"/>
    </row>
    <row r="88" spans="2:18" ht="34.200000000000003" x14ac:dyDescent="0.3">
      <c r="B88" s="6" t="s">
        <v>3</v>
      </c>
      <c r="C88" s="7" t="s">
        <v>25</v>
      </c>
      <c r="D88" s="7" t="s">
        <v>26</v>
      </c>
      <c r="E88" s="7" t="s">
        <v>27</v>
      </c>
      <c r="F88" s="7" t="s">
        <v>28</v>
      </c>
      <c r="I88" s="6" t="s">
        <v>3</v>
      </c>
      <c r="J88" s="7" t="s">
        <v>25</v>
      </c>
      <c r="K88" s="7" t="s">
        <v>26</v>
      </c>
      <c r="L88" s="7" t="s">
        <v>27</v>
      </c>
      <c r="M88" s="7" t="s">
        <v>28</v>
      </c>
      <c r="P88" s="6" t="s">
        <v>3</v>
      </c>
      <c r="Q88" t="e">
        <v>#VALUE!</v>
      </c>
      <c r="R88" t="e">
        <v>#VALUE!</v>
      </c>
    </row>
    <row r="89" spans="2:18" x14ac:dyDescent="0.3">
      <c r="B89" s="8" t="s">
        <v>39</v>
      </c>
      <c r="C89" s="9">
        <v>1241</v>
      </c>
      <c r="D89" s="9">
        <v>677</v>
      </c>
      <c r="E89" s="9">
        <v>4852</v>
      </c>
      <c r="F89" s="9">
        <v>0.25600000000000001</v>
      </c>
      <c r="I89" s="8" t="s">
        <v>39</v>
      </c>
      <c r="J89" s="9">
        <v>215</v>
      </c>
      <c r="K89" s="9">
        <v>677</v>
      </c>
      <c r="L89" s="9">
        <v>5878</v>
      </c>
      <c r="M89" s="9">
        <v>3.6999999999999998E-2</v>
      </c>
      <c r="P89" s="8" t="s">
        <v>39</v>
      </c>
      <c r="Q89" s="5">
        <f>SQRT(C89)/SQRT(J89)</f>
        <v>2.4025180588823498</v>
      </c>
      <c r="R89" s="5">
        <f>F89/M89</f>
        <v>6.9189189189189193</v>
      </c>
    </row>
    <row r="90" spans="2:18" ht="22.8" x14ac:dyDescent="0.3">
      <c r="B90" s="8" t="s">
        <v>40</v>
      </c>
      <c r="C90" s="9">
        <v>4621</v>
      </c>
      <c r="D90" s="9">
        <v>2159</v>
      </c>
      <c r="E90" s="9">
        <v>14810</v>
      </c>
      <c r="F90" s="9">
        <v>0.312</v>
      </c>
      <c r="I90" s="8" t="s">
        <v>40</v>
      </c>
      <c r="J90" s="9">
        <v>2062</v>
      </c>
      <c r="K90" s="9">
        <v>2159</v>
      </c>
      <c r="L90" s="9">
        <v>17369</v>
      </c>
      <c r="M90" s="9">
        <v>0.11899999999999999</v>
      </c>
      <c r="P90" s="8" t="s">
        <v>40</v>
      </c>
      <c r="Q90" s="5">
        <f t="shared" ref="Q90:Q97" si="39">SQRT(C90)/SQRT(J90)</f>
        <v>1.497006388774289</v>
      </c>
      <c r="R90" s="5">
        <f t="shared" ref="R90:R97" si="40">F90/M90</f>
        <v>2.6218487394957983</v>
      </c>
    </row>
    <row r="91" spans="2:18" x14ac:dyDescent="0.3">
      <c r="B91" s="8" t="s">
        <v>41</v>
      </c>
      <c r="C91" s="9">
        <v>932</v>
      </c>
      <c r="D91" s="9">
        <v>611</v>
      </c>
      <c r="E91" s="9">
        <v>4567</v>
      </c>
      <c r="F91" s="9">
        <v>0.20399999999999999</v>
      </c>
      <c r="I91" s="8" t="s">
        <v>41</v>
      </c>
      <c r="J91" s="9">
        <v>161</v>
      </c>
      <c r="K91" s="9">
        <v>611</v>
      </c>
      <c r="L91" s="9">
        <v>5338</v>
      </c>
      <c r="M91" s="9">
        <v>0.03</v>
      </c>
      <c r="P91" s="8" t="s">
        <v>41</v>
      </c>
      <c r="Q91" s="5">
        <f t="shared" si="39"/>
        <v>2.4059966491615064</v>
      </c>
      <c r="R91" s="5">
        <f t="shared" si="40"/>
        <v>6.8</v>
      </c>
    </row>
    <row r="92" spans="2:18" x14ac:dyDescent="0.3">
      <c r="B92" s="8" t="s">
        <v>56</v>
      </c>
      <c r="C92" s="9">
        <v>265</v>
      </c>
      <c r="D92" s="9">
        <v>247</v>
      </c>
      <c r="E92" s="9">
        <v>1958</v>
      </c>
      <c r="F92" s="9">
        <v>0.13500000000000001</v>
      </c>
      <c r="I92" s="8" t="s">
        <v>56</v>
      </c>
      <c r="J92" s="9">
        <v>26</v>
      </c>
      <c r="K92" s="9">
        <v>247</v>
      </c>
      <c r="L92" s="9">
        <v>2197</v>
      </c>
      <c r="M92" s="9">
        <v>1.2E-2</v>
      </c>
      <c r="P92" s="8" t="s">
        <v>56</v>
      </c>
      <c r="Q92" s="5">
        <f t="shared" si="39"/>
        <v>3.1925393799149435</v>
      </c>
      <c r="R92" s="5">
        <f t="shared" si="40"/>
        <v>11.25</v>
      </c>
    </row>
    <row r="93" spans="2:18" x14ac:dyDescent="0.3">
      <c r="B93" s="8" t="s">
        <v>57</v>
      </c>
      <c r="C93" s="9">
        <v>4664</v>
      </c>
      <c r="D93" s="9">
        <v>2049</v>
      </c>
      <c r="E93" s="9">
        <v>13777</v>
      </c>
      <c r="F93" s="9">
        <v>0.33900000000000002</v>
      </c>
      <c r="I93" s="8" t="s">
        <v>57</v>
      </c>
      <c r="J93" s="9">
        <v>1869</v>
      </c>
      <c r="K93" s="9">
        <v>2049</v>
      </c>
      <c r="L93" s="9">
        <v>16572</v>
      </c>
      <c r="M93" s="9">
        <v>0.113</v>
      </c>
      <c r="P93" s="8" t="s">
        <v>57</v>
      </c>
      <c r="Q93" s="5">
        <f t="shared" si="39"/>
        <v>1.5797000074158516</v>
      </c>
      <c r="R93" s="5">
        <f t="shared" si="40"/>
        <v>3</v>
      </c>
    </row>
    <row r="94" spans="2:18" ht="22.8" x14ac:dyDescent="0.3">
      <c r="B94" s="8" t="s">
        <v>45</v>
      </c>
      <c r="C94" s="9">
        <v>4487</v>
      </c>
      <c r="D94" s="9">
        <v>2016</v>
      </c>
      <c r="E94" s="9">
        <v>13657</v>
      </c>
      <c r="F94" s="9">
        <v>0.32900000000000001</v>
      </c>
      <c r="I94" s="8" t="s">
        <v>45</v>
      </c>
      <c r="J94" s="9">
        <v>1825</v>
      </c>
      <c r="K94" s="9">
        <v>2016</v>
      </c>
      <c r="L94" s="9">
        <v>16319</v>
      </c>
      <c r="M94" s="9">
        <v>0.112</v>
      </c>
      <c r="P94" s="8" t="s">
        <v>45</v>
      </c>
      <c r="Q94" s="5">
        <f t="shared" si="39"/>
        <v>1.5680019569459414</v>
      </c>
      <c r="R94" s="5">
        <f t="shared" si="40"/>
        <v>2.9375</v>
      </c>
    </row>
    <row r="95" spans="2:18" x14ac:dyDescent="0.3">
      <c r="B95" s="8" t="s">
        <v>46</v>
      </c>
      <c r="C95" s="9">
        <v>247</v>
      </c>
      <c r="D95" s="9">
        <v>501</v>
      </c>
      <c r="E95" s="9">
        <v>4262</v>
      </c>
      <c r="F95" s="9">
        <v>5.8000000000000003E-2</v>
      </c>
      <c r="I95" s="8" t="s">
        <v>46</v>
      </c>
      <c r="J95" s="9">
        <v>118</v>
      </c>
      <c r="K95" s="9">
        <v>501</v>
      </c>
      <c r="L95" s="9">
        <v>4391</v>
      </c>
      <c r="M95" s="9">
        <v>2.7E-2</v>
      </c>
      <c r="P95" s="8" t="s">
        <v>46</v>
      </c>
      <c r="Q95" s="5">
        <f t="shared" si="39"/>
        <v>1.4467965783008512</v>
      </c>
      <c r="R95" s="5">
        <f t="shared" si="40"/>
        <v>2.1481481481481484</v>
      </c>
    </row>
    <row r="96" spans="2:18" x14ac:dyDescent="0.3">
      <c r="B96" s="8" t="s">
        <v>47</v>
      </c>
      <c r="C96" s="9">
        <v>4215</v>
      </c>
      <c r="D96" s="9">
        <v>1634</v>
      </c>
      <c r="E96" s="9">
        <v>10491</v>
      </c>
      <c r="F96" s="9">
        <v>0.40200000000000002</v>
      </c>
      <c r="I96" s="8" t="s">
        <v>47</v>
      </c>
      <c r="J96" s="9">
        <v>1219</v>
      </c>
      <c r="K96" s="9">
        <v>1634</v>
      </c>
      <c r="L96" s="9">
        <v>13487</v>
      </c>
      <c r="M96" s="9">
        <v>0.09</v>
      </c>
      <c r="P96" s="8" t="s">
        <v>47</v>
      </c>
      <c r="Q96" s="5">
        <f t="shared" si="39"/>
        <v>1.8595032282702544</v>
      </c>
      <c r="R96" s="5">
        <f t="shared" si="40"/>
        <v>4.4666666666666668</v>
      </c>
    </row>
    <row r="97" spans="2:18" ht="22.8" x14ac:dyDescent="0.3">
      <c r="B97" s="8" t="s">
        <v>58</v>
      </c>
      <c r="C97" s="9">
        <v>166</v>
      </c>
      <c r="D97" s="9">
        <v>106</v>
      </c>
      <c r="E97" s="9">
        <v>788</v>
      </c>
      <c r="F97" s="9">
        <v>0.21099999999999999</v>
      </c>
      <c r="I97" s="8" t="s">
        <v>58</v>
      </c>
      <c r="J97" s="9">
        <v>2</v>
      </c>
      <c r="K97" s="9">
        <v>106</v>
      </c>
      <c r="L97" s="9">
        <v>952</v>
      </c>
      <c r="M97" s="9">
        <v>2E-3</v>
      </c>
      <c r="P97" s="8" t="s">
        <v>58</v>
      </c>
      <c r="Q97" s="5">
        <f t="shared" si="39"/>
        <v>9.1104335791442992</v>
      </c>
      <c r="R97" s="5">
        <f t="shared" si="40"/>
        <v>105.5</v>
      </c>
    </row>
    <row r="98" spans="2:18" x14ac:dyDescent="0.3">
      <c r="B98" s="6" t="s">
        <v>63</v>
      </c>
      <c r="C98" s="9">
        <f>AVERAGE(C89:C97)</f>
        <v>2315.3333333333335</v>
      </c>
      <c r="D98" s="9">
        <f t="shared" ref="D98:F98" si="41">AVERAGE(D89:D97)</f>
        <v>1111.1111111111111</v>
      </c>
      <c r="E98" s="9">
        <f t="shared" si="41"/>
        <v>7684.666666666667</v>
      </c>
      <c r="F98" s="9">
        <f t="shared" si="41"/>
        <v>0.24955555555555556</v>
      </c>
      <c r="I98" s="6" t="s">
        <v>63</v>
      </c>
      <c r="J98" s="9">
        <f>AVERAGE(J89:J97)</f>
        <v>833</v>
      </c>
      <c r="K98" s="9">
        <f t="shared" ref="K98:M98" si="42">AVERAGE(K89:K97)</f>
        <v>1111.1111111111111</v>
      </c>
      <c r="L98" s="9">
        <f t="shared" si="42"/>
        <v>9167</v>
      </c>
      <c r="M98" s="9">
        <f>AVERAGE(M89:M97)</f>
        <v>6.0222222222222226E-2</v>
      </c>
      <c r="P98" s="6" t="s">
        <v>63</v>
      </c>
      <c r="Q98" s="9">
        <f>AVERAGE(Q89:Q97)</f>
        <v>2.7847217585344763</v>
      </c>
      <c r="R98" s="9">
        <f t="shared" ref="R98" si="43">AVERAGE(R89:R97)</f>
        <v>16.182564719247726</v>
      </c>
    </row>
    <row r="99" spans="2:18" x14ac:dyDescent="0.3">
      <c r="B99" s="6" t="s">
        <v>64</v>
      </c>
      <c r="C99" s="9">
        <f>MEDIAN(C89:C97)</f>
        <v>1241</v>
      </c>
      <c r="D99" s="9">
        <f t="shared" ref="D99:F99" si="44">MEDIAN(D89:D97)</f>
        <v>677</v>
      </c>
      <c r="E99" s="9">
        <f t="shared" si="44"/>
        <v>4852</v>
      </c>
      <c r="F99" s="9">
        <f t="shared" si="44"/>
        <v>0.25600000000000001</v>
      </c>
      <c r="I99" s="6" t="s">
        <v>64</v>
      </c>
      <c r="J99" s="9">
        <f>MEDIAN(J89:J97)</f>
        <v>215</v>
      </c>
      <c r="K99" s="9">
        <f t="shared" ref="K99:M99" si="45">MEDIAN(K89:K97)</f>
        <v>677</v>
      </c>
      <c r="L99" s="9">
        <f t="shared" si="45"/>
        <v>5878</v>
      </c>
      <c r="M99" s="9">
        <f t="shared" si="45"/>
        <v>3.6999999999999998E-2</v>
      </c>
      <c r="P99" s="6" t="s">
        <v>64</v>
      </c>
      <c r="Q99" s="9">
        <f>MEDIAN(Q89:Q97)</f>
        <v>1.8595032282702544</v>
      </c>
      <c r="R99" s="9">
        <f t="shared" ref="R99" si="46">MEDIAN(R89:R97)</f>
        <v>4.4666666666666668</v>
      </c>
    </row>
    <row r="100" spans="2:18" ht="22.8" x14ac:dyDescent="0.3">
      <c r="P100" s="23" t="s">
        <v>67</v>
      </c>
      <c r="Q100" s="5">
        <f>C98/J98</f>
        <v>2.779511804721889</v>
      </c>
      <c r="R100" s="5">
        <f>F98/M98</f>
        <v>4.1439114391143912</v>
      </c>
    </row>
    <row r="101" spans="2:18" ht="22.8" x14ac:dyDescent="0.3">
      <c r="P101" s="23" t="s">
        <v>68</v>
      </c>
      <c r="Q101" s="5">
        <f>C99/J99</f>
        <v>5.7720930232558141</v>
      </c>
      <c r="R101" s="5">
        <f>F99/M99</f>
        <v>6.9189189189189193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9CF0-C572-48EE-A270-843212BABD41}">
  <dimension ref="A1:M20"/>
  <sheetViews>
    <sheetView workbookViewId="0">
      <selection activeCell="D2" sqref="D2"/>
    </sheetView>
  </sheetViews>
  <sheetFormatPr defaultRowHeight="14.4" x14ac:dyDescent="0.3"/>
  <cols>
    <col min="2" max="2" width="9.5546875" bestFit="1" customWidth="1"/>
  </cols>
  <sheetData>
    <row r="1" spans="1:13" ht="135" x14ac:dyDescent="0.3">
      <c r="A1" s="1" t="s">
        <v>0</v>
      </c>
      <c r="B1" s="2" t="s">
        <v>1</v>
      </c>
      <c r="C1" s="2" t="s">
        <v>2</v>
      </c>
      <c r="D1" s="2" t="s">
        <v>10</v>
      </c>
      <c r="E1" s="2" t="s">
        <v>11</v>
      </c>
      <c r="F1" s="2" t="s">
        <v>13</v>
      </c>
    </row>
    <row r="2" spans="1:13" ht="15" x14ac:dyDescent="0.3">
      <c r="A2" s="11" t="s">
        <v>7</v>
      </c>
      <c r="B2" s="4">
        <v>0.65</v>
      </c>
      <c r="C2" s="4">
        <v>0.78</v>
      </c>
      <c r="D2" s="4">
        <v>0.13</v>
      </c>
      <c r="E2" s="4">
        <v>1.2</v>
      </c>
      <c r="F2" s="5">
        <f t="shared" ref="F2:F8" si="0">(C2-B2)/(1-B2)</f>
        <v>0.37142857142857144</v>
      </c>
    </row>
    <row r="3" spans="1:13" ht="30" x14ac:dyDescent="0.3">
      <c r="A3" s="11" t="s">
        <v>6</v>
      </c>
      <c r="B3" s="4">
        <v>0.45</v>
      </c>
      <c r="C3" s="4">
        <v>0.65</v>
      </c>
      <c r="D3" s="4">
        <v>0.2</v>
      </c>
      <c r="E3" s="4">
        <v>1.44</v>
      </c>
      <c r="F3" s="5">
        <f t="shared" si="0"/>
        <v>0.36363636363636365</v>
      </c>
    </row>
    <row r="4" spans="1:13" ht="15" x14ac:dyDescent="0.3">
      <c r="A4" s="11" t="s">
        <v>8</v>
      </c>
      <c r="B4" s="4">
        <v>0.59</v>
      </c>
      <c r="C4" s="4">
        <v>0.72</v>
      </c>
      <c r="D4" s="4">
        <v>0.13</v>
      </c>
      <c r="E4" s="4">
        <v>1.22</v>
      </c>
      <c r="F4" s="5">
        <f t="shared" si="0"/>
        <v>0.31707317073170732</v>
      </c>
    </row>
    <row r="5" spans="1:13" ht="30" x14ac:dyDescent="0.3">
      <c r="A5" s="11" t="s">
        <v>9</v>
      </c>
      <c r="B5" s="4">
        <v>0.63</v>
      </c>
      <c r="C5" s="4">
        <v>0.75</v>
      </c>
      <c r="D5" s="4">
        <v>0.12</v>
      </c>
      <c r="E5" s="4">
        <v>1.19</v>
      </c>
      <c r="F5" s="5">
        <f t="shared" si="0"/>
        <v>0.32432432432432434</v>
      </c>
    </row>
    <row r="6" spans="1:13" ht="15" x14ac:dyDescent="0.3">
      <c r="A6" s="11" t="s">
        <v>4</v>
      </c>
      <c r="B6" s="4">
        <v>0.43</v>
      </c>
      <c r="C6" s="4">
        <v>0.64</v>
      </c>
      <c r="D6" s="4">
        <v>0.21</v>
      </c>
      <c r="E6" s="4">
        <v>1.49</v>
      </c>
      <c r="F6" s="5">
        <f t="shared" si="0"/>
        <v>0.36842105263157893</v>
      </c>
    </row>
    <row r="7" spans="1:13" ht="30" x14ac:dyDescent="0.3">
      <c r="A7" s="11" t="s">
        <v>5</v>
      </c>
      <c r="B7" s="4">
        <v>0.47</v>
      </c>
      <c r="C7" s="4">
        <v>0.67</v>
      </c>
      <c r="D7" s="4">
        <v>0.2</v>
      </c>
      <c r="E7" s="4">
        <v>1.43</v>
      </c>
      <c r="F7" s="5">
        <f t="shared" si="0"/>
        <v>0.37735849056603782</v>
      </c>
    </row>
    <row r="8" spans="1:13" ht="15" x14ac:dyDescent="0.3">
      <c r="A8" s="11" t="s">
        <v>3</v>
      </c>
      <c r="B8" s="4">
        <v>0.43</v>
      </c>
      <c r="C8" s="4">
        <v>0.66</v>
      </c>
      <c r="D8" s="4">
        <v>0.23</v>
      </c>
      <c r="E8" s="4">
        <v>1.53</v>
      </c>
      <c r="F8" s="5">
        <f t="shared" si="0"/>
        <v>0.40350877192982459</v>
      </c>
    </row>
    <row r="10" spans="1:13" x14ac:dyDescent="0.3">
      <c r="G10" s="6"/>
      <c r="H10" s="7"/>
      <c r="I10" s="7"/>
      <c r="J10" s="7"/>
      <c r="K10" s="7"/>
      <c r="L10" s="7"/>
      <c r="M10" s="7"/>
    </row>
    <row r="11" spans="1:13" x14ac:dyDescent="0.3">
      <c r="G11" s="8"/>
      <c r="H11" s="9"/>
      <c r="I11" s="9"/>
      <c r="J11" s="9"/>
      <c r="K11" s="9"/>
      <c r="L11" s="9"/>
      <c r="M11" s="9"/>
    </row>
    <row r="12" spans="1:13" x14ac:dyDescent="0.3">
      <c r="G12" s="8"/>
      <c r="H12" s="9"/>
      <c r="I12" s="9"/>
      <c r="J12" s="9"/>
      <c r="K12" s="9"/>
      <c r="L12" s="9"/>
      <c r="M12" s="9"/>
    </row>
    <row r="13" spans="1:13" ht="15" x14ac:dyDescent="0.3">
      <c r="D13" s="1"/>
      <c r="E13" s="2"/>
      <c r="F13" s="2"/>
      <c r="G13" s="2"/>
      <c r="H13" s="2"/>
      <c r="I13" s="9"/>
      <c r="J13" s="9"/>
      <c r="K13" s="9"/>
      <c r="L13" s="9"/>
      <c r="M13" s="9"/>
    </row>
    <row r="14" spans="1:13" ht="15" x14ac:dyDescent="0.3">
      <c r="D14" s="3"/>
      <c r="E14" s="4"/>
      <c r="F14" s="4"/>
      <c r="G14" s="4"/>
      <c r="H14" s="4"/>
      <c r="I14" s="9"/>
      <c r="J14" s="9"/>
      <c r="K14" s="9"/>
      <c r="L14" s="9"/>
      <c r="M14" s="9"/>
    </row>
    <row r="15" spans="1:13" ht="15" x14ac:dyDescent="0.3">
      <c r="D15" s="3"/>
      <c r="E15" s="4"/>
      <c r="F15" s="4"/>
      <c r="G15" s="4"/>
      <c r="H15" s="4"/>
      <c r="I15" s="9"/>
      <c r="J15" s="9"/>
      <c r="K15" s="9"/>
      <c r="L15" s="9"/>
      <c r="M15" s="9"/>
    </row>
    <row r="16" spans="1:13" ht="15" x14ac:dyDescent="0.3">
      <c r="D16" s="3"/>
      <c r="E16" s="4"/>
      <c r="F16" s="4"/>
      <c r="G16" s="4"/>
      <c r="H16" s="4"/>
      <c r="I16" s="9"/>
      <c r="J16" s="9"/>
      <c r="K16" s="9"/>
      <c r="L16" s="9"/>
      <c r="M16" s="9"/>
    </row>
    <row r="17" spans="4:13" ht="15" x14ac:dyDescent="0.3">
      <c r="D17" s="3"/>
      <c r="E17" s="4"/>
      <c r="F17" s="4"/>
      <c r="G17" s="4"/>
      <c r="H17" s="4"/>
      <c r="I17" s="9"/>
      <c r="J17" s="9"/>
      <c r="K17" s="9"/>
      <c r="L17" s="9"/>
      <c r="M17" s="9"/>
    </row>
    <row r="18" spans="4:13" ht="15" x14ac:dyDescent="0.3">
      <c r="D18" s="3"/>
      <c r="E18" s="4"/>
      <c r="F18" s="4"/>
      <c r="G18" s="4"/>
      <c r="H18" s="4"/>
    </row>
    <row r="19" spans="4:13" ht="15" x14ac:dyDescent="0.3">
      <c r="D19" s="3"/>
      <c r="E19" s="4"/>
      <c r="F19" s="4"/>
      <c r="G19" s="4"/>
      <c r="H19" s="4"/>
    </row>
    <row r="20" spans="4:13" ht="15" x14ac:dyDescent="0.3">
      <c r="D20" s="3"/>
      <c r="E20" s="4"/>
      <c r="F20" s="4"/>
      <c r="G20" s="4"/>
      <c r="H20" s="4"/>
    </row>
  </sheetData>
  <autoFilter ref="A1:M1" xr:uid="{40749127-1CAC-47EE-A993-DF32D66D4F96}">
    <sortState ref="A2:M8">
      <sortCondition ref="A1"/>
    </sortState>
  </autoFilter>
  <sortState ref="A13:P13">
    <sortCondition ref="A1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A73-9F61-4BCE-8867-4FBC6D4EBDF2}">
  <dimension ref="A1:H17"/>
  <sheetViews>
    <sheetView zoomScale="150" zoomScaleNormal="150" workbookViewId="0">
      <selection activeCell="C8" sqref="C8"/>
    </sheetView>
  </sheetViews>
  <sheetFormatPr defaultRowHeight="14.4" x14ac:dyDescent="0.3"/>
  <cols>
    <col min="5" max="5" width="14.109375" customWidth="1"/>
    <col min="6" max="6" width="8.88671875" style="5"/>
  </cols>
  <sheetData>
    <row r="1" spans="1:8" ht="60" x14ac:dyDescent="0.3">
      <c r="A1" s="6" t="s">
        <v>0</v>
      </c>
      <c r="B1" s="7" t="s">
        <v>18</v>
      </c>
      <c r="C1" s="7" t="s">
        <v>17</v>
      </c>
      <c r="D1" s="2" t="s">
        <v>13</v>
      </c>
      <c r="E1" t="s">
        <v>12</v>
      </c>
      <c r="F1" s="5" t="s">
        <v>11</v>
      </c>
    </row>
    <row r="2" spans="1:8" x14ac:dyDescent="0.3">
      <c r="A2" s="8" t="s">
        <v>7</v>
      </c>
      <c r="B2" s="9">
        <v>0.45</v>
      </c>
      <c r="C2" s="9">
        <v>0.67</v>
      </c>
      <c r="D2" s="5">
        <f t="shared" ref="D2:D8" si="0">(C2-B2)/(1-B2)</f>
        <v>0.4</v>
      </c>
      <c r="E2">
        <f>C2-B2</f>
        <v>0.22000000000000003</v>
      </c>
      <c r="F2" s="5">
        <f>C2/B2</f>
        <v>1.4888888888888889</v>
      </c>
    </row>
    <row r="3" spans="1:8" ht="22.8" x14ac:dyDescent="0.3">
      <c r="A3" s="8" t="s">
        <v>5</v>
      </c>
      <c r="B3" s="9">
        <v>0.26</v>
      </c>
      <c r="C3" s="9">
        <v>0.52</v>
      </c>
      <c r="D3" s="5">
        <f t="shared" si="0"/>
        <v>0.35135135135135137</v>
      </c>
      <c r="E3">
        <f t="shared" ref="E3:E8" si="1">C3-B3</f>
        <v>0.26</v>
      </c>
      <c r="F3" s="5">
        <f t="shared" ref="F3:F8" si="2">C3/B3</f>
        <v>2</v>
      </c>
    </row>
    <row r="4" spans="1:8" x14ac:dyDescent="0.3">
      <c r="A4" s="8" t="s">
        <v>3</v>
      </c>
      <c r="B4" s="9">
        <v>0.23</v>
      </c>
      <c r="C4" s="9">
        <v>0.5</v>
      </c>
      <c r="D4" s="5">
        <f t="shared" si="0"/>
        <v>0.35064935064935066</v>
      </c>
      <c r="E4">
        <f t="shared" si="1"/>
        <v>0.27</v>
      </c>
      <c r="F4" s="19">
        <f t="shared" si="2"/>
        <v>2.1739130434782608</v>
      </c>
    </row>
    <row r="5" spans="1:8" ht="22.8" x14ac:dyDescent="0.3">
      <c r="A5" s="8" t="s">
        <v>9</v>
      </c>
      <c r="B5" s="9">
        <v>0.44</v>
      </c>
      <c r="C5" s="9">
        <v>0.63</v>
      </c>
      <c r="D5" s="5">
        <f t="shared" si="0"/>
        <v>0.33928571428571425</v>
      </c>
      <c r="E5">
        <f t="shared" si="1"/>
        <v>0.19</v>
      </c>
      <c r="F5" s="5">
        <f t="shared" si="2"/>
        <v>1.4318181818181819</v>
      </c>
    </row>
    <row r="6" spans="1:8" ht="22.8" x14ac:dyDescent="0.3">
      <c r="A6" s="8" t="s">
        <v>6</v>
      </c>
      <c r="B6" s="9">
        <v>0.25</v>
      </c>
      <c r="C6" s="9">
        <v>0.5</v>
      </c>
      <c r="D6" s="5">
        <f t="shared" si="0"/>
        <v>0.33333333333333331</v>
      </c>
      <c r="E6">
        <f t="shared" si="1"/>
        <v>0.25</v>
      </c>
      <c r="F6" s="5">
        <f t="shared" si="2"/>
        <v>2</v>
      </c>
    </row>
    <row r="7" spans="1:8" x14ac:dyDescent="0.3">
      <c r="A7" s="8" t="s">
        <v>4</v>
      </c>
      <c r="B7" s="9">
        <v>0.23</v>
      </c>
      <c r="C7" s="9">
        <v>0.48</v>
      </c>
      <c r="D7" s="5">
        <f t="shared" si="0"/>
        <v>0.32467532467532462</v>
      </c>
      <c r="E7">
        <f t="shared" si="1"/>
        <v>0.24999999999999997</v>
      </c>
      <c r="F7" s="19">
        <f t="shared" si="2"/>
        <v>2.0869565217391304</v>
      </c>
    </row>
    <row r="8" spans="1:8" x14ac:dyDescent="0.3">
      <c r="A8" s="8" t="s">
        <v>8</v>
      </c>
      <c r="B8" s="9">
        <v>0.38</v>
      </c>
      <c r="C8" s="9">
        <v>0.57999999999999996</v>
      </c>
      <c r="D8" s="5">
        <f t="shared" si="0"/>
        <v>0.32258064516129026</v>
      </c>
      <c r="E8">
        <f t="shared" si="1"/>
        <v>0.19999999999999996</v>
      </c>
      <c r="F8" s="5">
        <f t="shared" si="2"/>
        <v>1.5263157894736841</v>
      </c>
    </row>
    <row r="10" spans="1:8" x14ac:dyDescent="0.3">
      <c r="G10" s="6"/>
      <c r="H10" s="7"/>
    </row>
    <row r="11" spans="1:8" x14ac:dyDescent="0.3">
      <c r="G11" s="8"/>
      <c r="H11" s="9"/>
    </row>
    <row r="12" spans="1:8" x14ac:dyDescent="0.3">
      <c r="G12" s="8"/>
      <c r="H12" s="9"/>
    </row>
    <row r="13" spans="1:8" x14ac:dyDescent="0.3">
      <c r="G13" s="8"/>
      <c r="H13" s="9"/>
    </row>
    <row r="14" spans="1:8" x14ac:dyDescent="0.3">
      <c r="G14" s="8"/>
      <c r="H14" s="9"/>
    </row>
    <row r="15" spans="1:8" x14ac:dyDescent="0.3">
      <c r="G15" s="8"/>
      <c r="H15" s="9"/>
    </row>
    <row r="16" spans="1:8" x14ac:dyDescent="0.3">
      <c r="G16" s="8"/>
      <c r="H16" s="9"/>
    </row>
    <row r="17" spans="7:8" x14ac:dyDescent="0.3">
      <c r="G17" s="8"/>
      <c r="H17" s="9"/>
    </row>
  </sheetData>
  <sortState ref="A2:D8">
    <sortCondition descending="1" ref="D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D0BE-13FA-4057-9FAD-E5860DB6875C}">
  <dimension ref="A1:H17"/>
  <sheetViews>
    <sheetView workbookViewId="0">
      <selection activeCell="F6" sqref="F6"/>
    </sheetView>
  </sheetViews>
  <sheetFormatPr defaultRowHeight="14.4" x14ac:dyDescent="0.3"/>
  <cols>
    <col min="6" max="6" width="8.88671875" style="5"/>
  </cols>
  <sheetData>
    <row r="1" spans="1:8" ht="60" x14ac:dyDescent="0.3">
      <c r="A1" s="6" t="s">
        <v>0</v>
      </c>
      <c r="B1" s="7" t="s">
        <v>18</v>
      </c>
      <c r="C1" s="7" t="s">
        <v>17</v>
      </c>
      <c r="D1" s="2" t="s">
        <v>13</v>
      </c>
    </row>
    <row r="2" spans="1:8" x14ac:dyDescent="0.3">
      <c r="A2" s="8" t="s">
        <v>7</v>
      </c>
      <c r="B2" s="9">
        <v>0.41</v>
      </c>
      <c r="C2" s="9">
        <v>0.65</v>
      </c>
      <c r="D2" s="5">
        <f t="shared" ref="D2:D8" si="0">(C2-B2)/(1-B2)</f>
        <v>0.40677966101694918</v>
      </c>
      <c r="E2">
        <f>C2-B2</f>
        <v>0.24000000000000005</v>
      </c>
      <c r="F2" s="5">
        <f>C2/B2</f>
        <v>1.5853658536585367</v>
      </c>
    </row>
    <row r="3" spans="1:8" ht="22.8" x14ac:dyDescent="0.3">
      <c r="A3" s="8" t="s">
        <v>6</v>
      </c>
      <c r="B3" s="9">
        <v>0.26</v>
      </c>
      <c r="C3" s="9">
        <v>0.52</v>
      </c>
      <c r="D3" s="5">
        <f t="shared" si="0"/>
        <v>0.35135135135135137</v>
      </c>
      <c r="E3">
        <f t="shared" ref="E3:E8" si="1">C3-B3</f>
        <v>0.26</v>
      </c>
      <c r="F3" s="5">
        <f t="shared" ref="F3:F8" si="2">C3/B3</f>
        <v>2</v>
      </c>
    </row>
    <row r="4" spans="1:8" x14ac:dyDescent="0.3">
      <c r="A4" s="8" t="s">
        <v>8</v>
      </c>
      <c r="B4" s="9">
        <v>0.25</v>
      </c>
      <c r="C4" s="9">
        <v>0.53</v>
      </c>
      <c r="D4" s="5">
        <f t="shared" si="0"/>
        <v>0.37333333333333335</v>
      </c>
      <c r="E4">
        <f t="shared" si="1"/>
        <v>0.28000000000000003</v>
      </c>
      <c r="F4" s="5">
        <f t="shared" si="2"/>
        <v>2.12</v>
      </c>
    </row>
    <row r="5" spans="1:8" ht="22.8" x14ac:dyDescent="0.3">
      <c r="A5" s="8" t="s">
        <v>9</v>
      </c>
      <c r="B5" s="9">
        <v>0.3</v>
      </c>
      <c r="C5" s="9">
        <v>0.56999999999999995</v>
      </c>
      <c r="D5" s="5">
        <f t="shared" si="0"/>
        <v>0.38571428571428568</v>
      </c>
      <c r="E5">
        <f t="shared" si="1"/>
        <v>0.26999999999999996</v>
      </c>
      <c r="F5" s="5">
        <f t="shared" si="2"/>
        <v>1.9</v>
      </c>
    </row>
    <row r="6" spans="1:8" x14ac:dyDescent="0.3">
      <c r="A6" s="8" t="s">
        <v>4</v>
      </c>
      <c r="B6" s="9">
        <v>0.21</v>
      </c>
      <c r="C6" s="9">
        <v>0.48</v>
      </c>
      <c r="D6" s="5">
        <f t="shared" si="0"/>
        <v>0.34177215189873417</v>
      </c>
      <c r="E6">
        <f t="shared" si="1"/>
        <v>0.27</v>
      </c>
      <c r="F6" s="19">
        <f t="shared" si="2"/>
        <v>2.2857142857142856</v>
      </c>
    </row>
    <row r="7" spans="1:8" ht="22.8" x14ac:dyDescent="0.3">
      <c r="A7" s="8" t="s">
        <v>5</v>
      </c>
      <c r="B7" s="9">
        <v>0.22</v>
      </c>
      <c r="C7" s="9">
        <v>0.49</v>
      </c>
      <c r="D7" s="5">
        <f t="shared" si="0"/>
        <v>0.34615384615384615</v>
      </c>
      <c r="E7">
        <f t="shared" si="1"/>
        <v>0.27</v>
      </c>
      <c r="F7" s="5">
        <f t="shared" si="2"/>
        <v>2.2272727272727271</v>
      </c>
    </row>
    <row r="8" spans="1:8" x14ac:dyDescent="0.3">
      <c r="A8" s="8" t="s">
        <v>3</v>
      </c>
      <c r="B8" s="9">
        <v>0.23</v>
      </c>
      <c r="C8" s="9">
        <v>0.53</v>
      </c>
      <c r="D8" s="5">
        <f t="shared" si="0"/>
        <v>0.38961038961038968</v>
      </c>
      <c r="E8">
        <f t="shared" si="1"/>
        <v>0.30000000000000004</v>
      </c>
      <c r="F8" s="19">
        <f t="shared" si="2"/>
        <v>2.3043478260869565</v>
      </c>
    </row>
    <row r="10" spans="1:8" x14ac:dyDescent="0.3">
      <c r="F10" s="18"/>
      <c r="G10" s="7"/>
      <c r="H10" s="7"/>
    </row>
    <row r="11" spans="1:8" x14ac:dyDescent="0.3">
      <c r="F11" s="20"/>
      <c r="G11" s="9"/>
      <c r="H11" s="9"/>
    </row>
    <row r="12" spans="1:8" x14ac:dyDescent="0.3">
      <c r="F12" s="20"/>
      <c r="G12" s="9"/>
      <c r="H12" s="9"/>
    </row>
    <row r="13" spans="1:8" x14ac:dyDescent="0.3">
      <c r="F13" s="20"/>
      <c r="G13" s="9"/>
      <c r="H13" s="9"/>
    </row>
    <row r="14" spans="1:8" x14ac:dyDescent="0.3">
      <c r="F14" s="20"/>
      <c r="G14" s="9"/>
      <c r="H14" s="9"/>
    </row>
    <row r="15" spans="1:8" x14ac:dyDescent="0.3">
      <c r="F15" s="20"/>
      <c r="G15" s="9"/>
      <c r="H15" s="9"/>
    </row>
    <row r="16" spans="1:8" x14ac:dyDescent="0.3">
      <c r="F16" s="20"/>
      <c r="G16" s="9"/>
      <c r="H16" s="9"/>
    </row>
    <row r="17" spans="6:8" x14ac:dyDescent="0.3">
      <c r="F17" s="20"/>
      <c r="G17" s="9"/>
      <c r="H17" s="9"/>
    </row>
  </sheetData>
  <sortState ref="A2:D8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06EE-6648-4F15-B250-0D0F3230D058}">
  <dimension ref="A1:J17"/>
  <sheetViews>
    <sheetView workbookViewId="0">
      <selection activeCell="F2" sqref="F2"/>
    </sheetView>
  </sheetViews>
  <sheetFormatPr defaultRowHeight="14.4" x14ac:dyDescent="0.3"/>
  <sheetData>
    <row r="1" spans="1:10" ht="60" x14ac:dyDescent="0.3">
      <c r="A1" s="6" t="s">
        <v>0</v>
      </c>
      <c r="B1" s="7" t="s">
        <v>18</v>
      </c>
      <c r="C1" s="7" t="s">
        <v>17</v>
      </c>
      <c r="D1" s="2" t="s">
        <v>13</v>
      </c>
      <c r="F1" t="s">
        <v>11</v>
      </c>
    </row>
    <row r="2" spans="1:10" x14ac:dyDescent="0.3">
      <c r="A2" s="8" t="s">
        <v>7</v>
      </c>
      <c r="B2" s="9">
        <v>0.4</v>
      </c>
      <c r="C2" s="9">
        <v>0.64</v>
      </c>
      <c r="D2" s="5">
        <f t="shared" ref="D2:D8" si="0">(C2-B2)/(1-B2)</f>
        <v>0.4</v>
      </c>
      <c r="E2">
        <f>C2-B2</f>
        <v>0.24</v>
      </c>
      <c r="F2" s="5">
        <f>C2/B2</f>
        <v>1.5999999999999999</v>
      </c>
      <c r="H2">
        <f>SQRT(B2)</f>
        <v>0.63245553203367588</v>
      </c>
      <c r="I2">
        <f>SQRT(C2)</f>
        <v>0.8</v>
      </c>
      <c r="J2">
        <f>I2/H2</f>
        <v>1.2649110640673518</v>
      </c>
    </row>
    <row r="3" spans="1:10" ht="22.8" x14ac:dyDescent="0.3">
      <c r="A3" s="8" t="s">
        <v>6</v>
      </c>
      <c r="B3" s="9">
        <v>0.23</v>
      </c>
      <c r="C3" s="9">
        <v>0.47</v>
      </c>
      <c r="D3" s="5">
        <f t="shared" si="0"/>
        <v>0.31168831168831163</v>
      </c>
      <c r="E3">
        <f t="shared" ref="E3:E8" si="1">C3-B3</f>
        <v>0.23999999999999996</v>
      </c>
      <c r="F3" s="5">
        <f t="shared" ref="F3:F8" si="2">C3/B3</f>
        <v>2.043478260869565</v>
      </c>
      <c r="H3">
        <f t="shared" ref="H3:H8" si="3">SQRT(B3)</f>
        <v>0.47958315233127197</v>
      </c>
      <c r="I3">
        <f t="shared" ref="I3:I8" si="4">SQRT(C3)</f>
        <v>0.68556546004010444</v>
      </c>
      <c r="J3">
        <f t="shared" ref="J3:J8" si="5">I3/H3</f>
        <v>1.4295028019803127</v>
      </c>
    </row>
    <row r="4" spans="1:10" x14ac:dyDescent="0.3">
      <c r="A4" s="8" t="s">
        <v>8</v>
      </c>
      <c r="B4" s="9">
        <v>0.19</v>
      </c>
      <c r="C4" s="9">
        <v>0.5</v>
      </c>
      <c r="D4" s="5">
        <f t="shared" si="0"/>
        <v>0.38271604938271603</v>
      </c>
      <c r="E4">
        <f t="shared" si="1"/>
        <v>0.31</v>
      </c>
      <c r="F4" s="5">
        <f t="shared" si="2"/>
        <v>2.6315789473684212</v>
      </c>
      <c r="H4">
        <f t="shared" si="3"/>
        <v>0.43588989435406733</v>
      </c>
      <c r="I4">
        <f t="shared" si="4"/>
        <v>0.70710678118654757</v>
      </c>
      <c r="J4">
        <f t="shared" si="5"/>
        <v>1.6222142113076257</v>
      </c>
    </row>
    <row r="5" spans="1:10" ht="22.8" x14ac:dyDescent="0.3">
      <c r="A5" s="8" t="s">
        <v>9</v>
      </c>
      <c r="B5" s="9">
        <v>0.25</v>
      </c>
      <c r="C5" s="9">
        <v>0.53</v>
      </c>
      <c r="D5" s="5">
        <f t="shared" si="0"/>
        <v>0.37333333333333335</v>
      </c>
      <c r="E5">
        <f t="shared" si="1"/>
        <v>0.28000000000000003</v>
      </c>
      <c r="F5" s="5">
        <f t="shared" si="2"/>
        <v>2.12</v>
      </c>
      <c r="H5">
        <f t="shared" si="3"/>
        <v>0.5</v>
      </c>
      <c r="I5">
        <f t="shared" si="4"/>
        <v>0.72801098892805183</v>
      </c>
      <c r="J5">
        <f t="shared" si="5"/>
        <v>1.4560219778561037</v>
      </c>
    </row>
    <row r="6" spans="1:10" x14ac:dyDescent="0.3">
      <c r="A6" s="8" t="s">
        <v>4</v>
      </c>
      <c r="B6" s="9">
        <v>0.17</v>
      </c>
      <c r="C6" s="9">
        <v>0.45</v>
      </c>
      <c r="D6" s="5">
        <f t="shared" si="0"/>
        <v>0.33734939759036148</v>
      </c>
      <c r="E6">
        <f t="shared" si="1"/>
        <v>0.28000000000000003</v>
      </c>
      <c r="F6" s="19">
        <f t="shared" si="2"/>
        <v>2.6470588235294117</v>
      </c>
      <c r="H6">
        <f t="shared" si="3"/>
        <v>0.41231056256176607</v>
      </c>
      <c r="I6">
        <f t="shared" si="4"/>
        <v>0.67082039324993692</v>
      </c>
      <c r="J6">
        <f t="shared" si="5"/>
        <v>1.6269784336399213</v>
      </c>
    </row>
    <row r="7" spans="1:10" ht="22.8" x14ac:dyDescent="0.3">
      <c r="A7" s="8" t="s">
        <v>5</v>
      </c>
      <c r="B7" s="9">
        <v>0.17</v>
      </c>
      <c r="C7" s="9">
        <v>0.44</v>
      </c>
      <c r="D7" s="5">
        <f t="shared" si="0"/>
        <v>0.32530120481927716</v>
      </c>
      <c r="E7">
        <f t="shared" si="1"/>
        <v>0.27</v>
      </c>
      <c r="F7" s="5">
        <f t="shared" si="2"/>
        <v>2.5882352941176467</v>
      </c>
      <c r="H7">
        <f t="shared" si="3"/>
        <v>0.41231056256176607</v>
      </c>
      <c r="I7">
        <f t="shared" si="4"/>
        <v>0.66332495807107994</v>
      </c>
      <c r="J7">
        <f t="shared" si="5"/>
        <v>1.6087993330796873</v>
      </c>
    </row>
    <row r="8" spans="1:10" x14ac:dyDescent="0.3">
      <c r="A8" s="8" t="s">
        <v>3</v>
      </c>
      <c r="B8" s="9">
        <v>0.17</v>
      </c>
      <c r="C8" s="9">
        <v>0.46</v>
      </c>
      <c r="D8" s="5">
        <f t="shared" si="0"/>
        <v>0.34939759036144585</v>
      </c>
      <c r="E8">
        <f t="shared" si="1"/>
        <v>0.29000000000000004</v>
      </c>
      <c r="F8" s="5">
        <f t="shared" si="2"/>
        <v>2.7058823529411762</v>
      </c>
      <c r="H8">
        <f t="shared" si="3"/>
        <v>0.41231056256176607</v>
      </c>
      <c r="I8">
        <f t="shared" si="4"/>
        <v>0.67823299831252681</v>
      </c>
      <c r="J8">
        <f t="shared" si="5"/>
        <v>1.6449566416599486</v>
      </c>
    </row>
    <row r="10" spans="1:10" x14ac:dyDescent="0.3">
      <c r="F10" s="6"/>
      <c r="G10" s="7"/>
      <c r="H10" s="7"/>
    </row>
    <row r="11" spans="1:10" x14ac:dyDescent="0.3">
      <c r="F11" s="8"/>
      <c r="G11" s="9"/>
      <c r="H11" s="9"/>
    </row>
    <row r="12" spans="1:10" x14ac:dyDescent="0.3">
      <c r="F12" s="8"/>
      <c r="G12" s="9"/>
      <c r="H12" s="9"/>
    </row>
    <row r="13" spans="1:10" x14ac:dyDescent="0.3">
      <c r="F13" s="8"/>
      <c r="G13" s="9"/>
      <c r="H13" s="9"/>
    </row>
    <row r="14" spans="1:10" x14ac:dyDescent="0.3">
      <c r="F14" s="8"/>
      <c r="G14" s="9"/>
      <c r="H14" s="9"/>
    </row>
    <row r="15" spans="1:10" x14ac:dyDescent="0.3">
      <c r="F15" s="8"/>
      <c r="G15" s="9"/>
      <c r="H15" s="9"/>
    </row>
    <row r="16" spans="1:10" x14ac:dyDescent="0.3">
      <c r="F16" s="8"/>
      <c r="G16" s="9"/>
      <c r="H16" s="9"/>
    </row>
    <row r="17" spans="6:8" x14ac:dyDescent="0.3">
      <c r="F17" s="8"/>
      <c r="G17" s="9"/>
      <c r="H17" s="9"/>
    </row>
  </sheetData>
  <sortState ref="A2:D8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950C-39C6-4F9C-95CA-FBC639C4684E}">
  <dimension ref="A1:D8"/>
  <sheetViews>
    <sheetView workbookViewId="0">
      <selection sqref="A1:D8"/>
    </sheetView>
  </sheetViews>
  <sheetFormatPr defaultRowHeight="14.4" x14ac:dyDescent="0.3"/>
  <sheetData>
    <row r="1" spans="1:4" ht="60" x14ac:dyDescent="0.3">
      <c r="A1" s="6" t="s">
        <v>0</v>
      </c>
      <c r="B1" s="7" t="s">
        <v>19</v>
      </c>
      <c r="C1" s="7" t="s">
        <v>20</v>
      </c>
      <c r="D1" s="2" t="s">
        <v>21</v>
      </c>
    </row>
    <row r="2" spans="1:4" x14ac:dyDescent="0.3">
      <c r="A2" s="8" t="s">
        <v>7</v>
      </c>
      <c r="B2" s="10">
        <v>0.4</v>
      </c>
      <c r="C2" s="10">
        <v>0.40677966101694918</v>
      </c>
      <c r="D2" s="5">
        <v>0.4</v>
      </c>
    </row>
    <row r="3" spans="1:4" ht="22.8" x14ac:dyDescent="0.3">
      <c r="A3" s="8" t="s">
        <v>5</v>
      </c>
      <c r="B3" s="10">
        <v>0.35135135135135137</v>
      </c>
      <c r="C3" s="10">
        <v>0.34615384615384615</v>
      </c>
      <c r="D3" s="5">
        <v>0.32530120481927716</v>
      </c>
    </row>
    <row r="4" spans="1:4" x14ac:dyDescent="0.3">
      <c r="A4" s="8" t="s">
        <v>3</v>
      </c>
      <c r="B4" s="10">
        <v>0.35064935064935066</v>
      </c>
      <c r="C4" s="10">
        <v>0.38961038961038968</v>
      </c>
      <c r="D4" s="5">
        <v>0.34939759036144585</v>
      </c>
    </row>
    <row r="5" spans="1:4" ht="22.8" x14ac:dyDescent="0.3">
      <c r="A5" s="8" t="s">
        <v>9</v>
      </c>
      <c r="B5" s="10">
        <v>0.33928571428571425</v>
      </c>
      <c r="C5" s="10">
        <v>0.38571428571428568</v>
      </c>
      <c r="D5" s="5">
        <v>0.37333333333333335</v>
      </c>
    </row>
    <row r="6" spans="1:4" ht="22.8" x14ac:dyDescent="0.3">
      <c r="A6" s="8" t="s">
        <v>6</v>
      </c>
      <c r="B6" s="10">
        <v>0.33333333333333331</v>
      </c>
      <c r="C6" s="10">
        <v>0.35135135135135137</v>
      </c>
      <c r="D6" s="5">
        <v>0.31168831168831163</v>
      </c>
    </row>
    <row r="7" spans="1:4" x14ac:dyDescent="0.3">
      <c r="A7" s="8" t="s">
        <v>4</v>
      </c>
      <c r="B7" s="10">
        <v>0.32467532467532462</v>
      </c>
      <c r="C7" s="10">
        <v>0.34177215189873417</v>
      </c>
      <c r="D7" s="5">
        <v>0.33734939759036148</v>
      </c>
    </row>
    <row r="8" spans="1:4" x14ac:dyDescent="0.3">
      <c r="A8" s="8" t="s">
        <v>8</v>
      </c>
      <c r="B8" s="10">
        <v>0.32258064516129026</v>
      </c>
      <c r="C8" s="10">
        <v>0.37333333333333335</v>
      </c>
      <c r="D8" s="5">
        <v>0.38271604938271603</v>
      </c>
    </row>
  </sheetData>
  <sortState ref="A2:D8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Categories-SL</vt:lpstr>
      <vt:lpstr>Hits-categories-dataset-compare</vt:lpstr>
      <vt:lpstr>Categories-MK</vt:lpstr>
      <vt:lpstr>Categories-IS</vt:lpstr>
      <vt:lpstr>MaCoCu-sl</vt:lpstr>
      <vt:lpstr>SL-hits</vt:lpstr>
      <vt:lpstr>MK-hits</vt:lpstr>
      <vt:lpstr>IS-hits</vt:lpstr>
      <vt:lpstr>Hits-compared</vt:lpstr>
      <vt:lpstr>MacroF1-IS</vt:lpstr>
      <vt:lpstr>MaCoCu-mk</vt:lpstr>
      <vt:lpstr>MaCoCu-is</vt:lpstr>
      <vt:lpstr>Compared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Taja Kuzman</dc:creator>
  <cp:lastModifiedBy>Taja Kuzman</cp:lastModifiedBy>
  <dcterms:created xsi:type="dcterms:W3CDTF">2022-12-01T08:10:58Z</dcterms:created>
  <dcterms:modified xsi:type="dcterms:W3CDTF">2022-12-02T12:42:21Z</dcterms:modified>
</cp:coreProperties>
</file>