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tajak\Downloads\"/>
    </mc:Choice>
  </mc:AlternateContent>
  <xr:revisionPtr revIDLastSave="0" documentId="13_ncr:1_{12813270-8B3D-482C-B7CA-D024E3CFCC6A}" xr6:coauthVersionLast="36" xr6:coauthVersionMax="47" xr10:uidLastSave="{00000000-0000-0000-0000-000000000000}"/>
  <bookViews>
    <workbookView xWindow="-108" yWindow="-108" windowWidth="16668" windowHeight="8868" xr2:uid="{D9BF2F1C-AC3E-45D2-9C3B-120AD2C2FD9A}"/>
  </bookViews>
  <sheets>
    <sheet name="Entropy" sheetId="13" r:id="rId1"/>
    <sheet name="Categories-SL" sheetId="10" r:id="rId2"/>
    <sheet name="Categories-MK" sheetId="11" r:id="rId3"/>
    <sheet name="Categories-IS" sheetId="12" r:id="rId4"/>
    <sheet name="MaCoCu-sl" sheetId="1" r:id="rId5"/>
    <sheet name="SL-hits" sheetId="5" r:id="rId6"/>
    <sheet name="MK-hits" sheetId="6" r:id="rId7"/>
    <sheet name="IS-hits" sheetId="7" r:id="rId8"/>
    <sheet name="Hits-compared" sheetId="8" r:id="rId9"/>
    <sheet name="MacroF1-IS" sheetId="9" r:id="rId10"/>
    <sheet name="MaCoCu-mk" sheetId="2" r:id="rId11"/>
    <sheet name="Compared" sheetId="4" r:id="rId12"/>
    <sheet name="MaCoCu-is" sheetId="3" r:id="rId13"/>
  </sheets>
  <definedNames>
    <definedName name="_xlnm._FilterDatabase" localSheetId="11" hidden="1">Compared!$A$1:$D$8</definedName>
    <definedName name="_xlnm._FilterDatabase" localSheetId="0" hidden="1">Entropy!$A$3:$D$3</definedName>
    <definedName name="_xlnm._FilterDatabase" localSheetId="12" hidden="1">'MaCoCu-is'!$A$1:$F$1</definedName>
    <definedName name="_xlnm._FilterDatabase" localSheetId="10" hidden="1">'MaCoCu-mk'!$A$1:$F$1</definedName>
    <definedName name="_xlnm._FilterDatabase" localSheetId="4" hidden="1">'MaCoCu-sl'!$A$1:$M$1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02" i="12" l="1"/>
  <c r="S102" i="12"/>
  <c r="T97" i="12"/>
  <c r="U90" i="12"/>
  <c r="U91" i="12"/>
  <c r="U92" i="12"/>
  <c r="U93" i="12"/>
  <c r="U94" i="12"/>
  <c r="U95" i="12"/>
  <c r="U96" i="12"/>
  <c r="U97" i="12"/>
  <c r="T90" i="12"/>
  <c r="T91" i="12"/>
  <c r="T92" i="12"/>
  <c r="T93" i="12"/>
  <c r="T94" i="12"/>
  <c r="T95" i="12"/>
  <c r="T96" i="12"/>
  <c r="S90" i="12"/>
  <c r="S91" i="12"/>
  <c r="S92" i="12"/>
  <c r="S93" i="12"/>
  <c r="S94" i="12"/>
  <c r="S95" i="12"/>
  <c r="S96" i="12"/>
  <c r="S97" i="12"/>
  <c r="T89" i="12"/>
  <c r="S89" i="12"/>
  <c r="Q90" i="12"/>
  <c r="Q91" i="12"/>
  <c r="Q92" i="12"/>
  <c r="Q98" i="12" s="1"/>
  <c r="Q93" i="12"/>
  <c r="Q94" i="12"/>
  <c r="Q95" i="12"/>
  <c r="Q96" i="12"/>
  <c r="Q97" i="12"/>
  <c r="Q100" i="12"/>
  <c r="Q101" i="12"/>
  <c r="Q89" i="12"/>
  <c r="U89" i="12"/>
  <c r="U87" i="12"/>
  <c r="S87" i="12"/>
  <c r="U77" i="12"/>
  <c r="U78" i="12"/>
  <c r="U79" i="12"/>
  <c r="U80" i="12"/>
  <c r="U81" i="12"/>
  <c r="U82" i="12"/>
  <c r="T77" i="12"/>
  <c r="T78" i="12"/>
  <c r="T79" i="12"/>
  <c r="T80" i="12"/>
  <c r="T81" i="12"/>
  <c r="T82" i="12"/>
  <c r="S77" i="12"/>
  <c r="S78" i="12"/>
  <c r="S79" i="12"/>
  <c r="S80" i="12"/>
  <c r="S81" i="12"/>
  <c r="S82" i="12"/>
  <c r="T76" i="12"/>
  <c r="U76" i="12" s="1"/>
  <c r="S76" i="12"/>
  <c r="U74" i="12"/>
  <c r="S74" i="12"/>
  <c r="U64" i="12"/>
  <c r="U65" i="12"/>
  <c r="U66" i="12"/>
  <c r="U67" i="12"/>
  <c r="U68" i="12"/>
  <c r="U69" i="12"/>
  <c r="T64" i="12"/>
  <c r="T65" i="12"/>
  <c r="T66" i="12"/>
  <c r="T67" i="12"/>
  <c r="T68" i="12"/>
  <c r="T69" i="12"/>
  <c r="S64" i="12"/>
  <c r="S65" i="12"/>
  <c r="S66" i="12"/>
  <c r="S67" i="12"/>
  <c r="S68" i="12"/>
  <c r="S69" i="12"/>
  <c r="Q63" i="12"/>
  <c r="S63" i="12"/>
  <c r="T63" i="12"/>
  <c r="U63" i="12" s="1"/>
  <c r="U61" i="12"/>
  <c r="S61" i="12"/>
  <c r="U49" i="12"/>
  <c r="U50" i="12"/>
  <c r="U51" i="12"/>
  <c r="U52" i="12"/>
  <c r="U53" i="12"/>
  <c r="U54" i="12"/>
  <c r="U55" i="12"/>
  <c r="U56" i="12"/>
  <c r="T49" i="12"/>
  <c r="T50" i="12"/>
  <c r="T51" i="12"/>
  <c r="T52" i="12"/>
  <c r="T53" i="12"/>
  <c r="T54" i="12"/>
  <c r="T55" i="12"/>
  <c r="T56" i="12"/>
  <c r="S49" i="12"/>
  <c r="S50" i="12"/>
  <c r="S51" i="12"/>
  <c r="S52" i="12"/>
  <c r="S53" i="12"/>
  <c r="S54" i="12"/>
  <c r="S55" i="12"/>
  <c r="S56" i="12"/>
  <c r="U48" i="12"/>
  <c r="T48" i="12"/>
  <c r="S48" i="12"/>
  <c r="U45" i="12"/>
  <c r="S45" i="12"/>
  <c r="U34" i="12"/>
  <c r="U35" i="12"/>
  <c r="U36" i="12"/>
  <c r="U37" i="12"/>
  <c r="U38" i="12"/>
  <c r="U39" i="12"/>
  <c r="U40" i="12"/>
  <c r="T34" i="12"/>
  <c r="T35" i="12"/>
  <c r="T36" i="12"/>
  <c r="T37" i="12"/>
  <c r="T38" i="12"/>
  <c r="T39" i="12"/>
  <c r="T40" i="12"/>
  <c r="S34" i="12"/>
  <c r="S35" i="12"/>
  <c r="S36" i="12"/>
  <c r="S37" i="12"/>
  <c r="S38" i="12"/>
  <c r="S39" i="12"/>
  <c r="S40" i="12"/>
  <c r="U33" i="12"/>
  <c r="T33" i="12"/>
  <c r="S33" i="12"/>
  <c r="Q33" i="12"/>
  <c r="U31" i="12"/>
  <c r="S31" i="12"/>
  <c r="U19" i="12"/>
  <c r="U20" i="12"/>
  <c r="U21" i="12"/>
  <c r="U22" i="12"/>
  <c r="U23" i="12"/>
  <c r="U24" i="12"/>
  <c r="U25" i="12"/>
  <c r="U26" i="12"/>
  <c r="T19" i="12"/>
  <c r="T20" i="12"/>
  <c r="T21" i="12"/>
  <c r="T22" i="12"/>
  <c r="T23" i="12"/>
  <c r="T24" i="12"/>
  <c r="T25" i="12"/>
  <c r="T26" i="12"/>
  <c r="S19" i="12"/>
  <c r="S20" i="12"/>
  <c r="S21" i="12"/>
  <c r="S22" i="12"/>
  <c r="S23" i="12"/>
  <c r="S24" i="12"/>
  <c r="S25" i="12"/>
  <c r="S26" i="12"/>
  <c r="S18" i="12"/>
  <c r="Q26" i="12"/>
  <c r="Q19" i="12"/>
  <c r="Q20" i="12"/>
  <c r="Q21" i="12"/>
  <c r="Q22" i="12"/>
  <c r="Q23" i="12"/>
  <c r="Q24" i="12"/>
  <c r="Q25" i="12"/>
  <c r="Q18" i="12"/>
  <c r="T18" i="12"/>
  <c r="U18" i="12"/>
  <c r="U16" i="12"/>
  <c r="S16" i="12"/>
  <c r="U11" i="12"/>
  <c r="T11" i="12"/>
  <c r="S11" i="12"/>
  <c r="U3" i="12"/>
  <c r="U4" i="12"/>
  <c r="U5" i="12"/>
  <c r="U6" i="12"/>
  <c r="U7" i="12"/>
  <c r="U8" i="12"/>
  <c r="U9" i="12"/>
  <c r="U10" i="12"/>
  <c r="T3" i="12"/>
  <c r="T4" i="12"/>
  <c r="T5" i="12"/>
  <c r="T6" i="12"/>
  <c r="T7" i="12"/>
  <c r="T8" i="12"/>
  <c r="T9" i="12"/>
  <c r="T10" i="12"/>
  <c r="S3" i="12"/>
  <c r="S4" i="12"/>
  <c r="S5" i="12"/>
  <c r="S6" i="12"/>
  <c r="S7" i="12"/>
  <c r="S8" i="12"/>
  <c r="S9" i="12"/>
  <c r="S10" i="12"/>
  <c r="U2" i="12"/>
  <c r="T2" i="12"/>
  <c r="S2" i="12"/>
  <c r="G90" i="12"/>
  <c r="G91" i="12"/>
  <c r="G92" i="12"/>
  <c r="G93" i="12"/>
  <c r="G94" i="12"/>
  <c r="G95" i="12"/>
  <c r="G96" i="12"/>
  <c r="G97" i="12"/>
  <c r="G77" i="12"/>
  <c r="G78" i="12"/>
  <c r="G79" i="12"/>
  <c r="G80" i="12"/>
  <c r="G81" i="12"/>
  <c r="G82" i="12"/>
  <c r="G64" i="12"/>
  <c r="G65" i="12"/>
  <c r="G66" i="12"/>
  <c r="G67" i="12"/>
  <c r="G68" i="12"/>
  <c r="G69" i="12"/>
  <c r="G49" i="12"/>
  <c r="G50" i="12"/>
  <c r="G51" i="12"/>
  <c r="G52" i="12"/>
  <c r="G53" i="12"/>
  <c r="G54" i="12"/>
  <c r="G55" i="12"/>
  <c r="G56" i="12"/>
  <c r="G34" i="12"/>
  <c r="G35" i="12"/>
  <c r="G36" i="12"/>
  <c r="G37" i="12"/>
  <c r="G38" i="12"/>
  <c r="G39" i="12"/>
  <c r="G40" i="12"/>
  <c r="G19" i="12"/>
  <c r="G20" i="12"/>
  <c r="G21" i="12"/>
  <c r="G22" i="12"/>
  <c r="G23" i="12"/>
  <c r="G24" i="12"/>
  <c r="G25" i="12"/>
  <c r="G26" i="12"/>
  <c r="G89" i="12"/>
  <c r="G76" i="12"/>
  <c r="G63" i="12"/>
  <c r="G48" i="12"/>
  <c r="G33" i="12"/>
  <c r="G18" i="12"/>
  <c r="G3" i="12"/>
  <c r="G4" i="12"/>
  <c r="G5" i="12"/>
  <c r="G6" i="12"/>
  <c r="G7" i="12"/>
  <c r="G8" i="12"/>
  <c r="G9" i="12"/>
  <c r="G10" i="12"/>
  <c r="G11" i="12"/>
  <c r="G2" i="12"/>
  <c r="Q99" i="12" l="1"/>
  <c r="AB102" i="11"/>
  <c r="AB90" i="11"/>
  <c r="AB91" i="11"/>
  <c r="AB92" i="11"/>
  <c r="AB93" i="11"/>
  <c r="AB94" i="11"/>
  <c r="AB95" i="11"/>
  <c r="AB96" i="11"/>
  <c r="AB97" i="11"/>
  <c r="AA90" i="11"/>
  <c r="AA91" i="11"/>
  <c r="AA92" i="11"/>
  <c r="AA93" i="11"/>
  <c r="AA94" i="11"/>
  <c r="AA95" i="11"/>
  <c r="AA96" i="11"/>
  <c r="AA97" i="11"/>
  <c r="AA89" i="11"/>
  <c r="AB89" i="11" s="1"/>
  <c r="AB77" i="11"/>
  <c r="AB78" i="11"/>
  <c r="AB79" i="11"/>
  <c r="AB80" i="11"/>
  <c r="AB81" i="11"/>
  <c r="AB82" i="11"/>
  <c r="AA77" i="11"/>
  <c r="AA78" i="11"/>
  <c r="AA79" i="11"/>
  <c r="AA80" i="11"/>
  <c r="AA81" i="11"/>
  <c r="AA82" i="11"/>
  <c r="AA76" i="11"/>
  <c r="AB76" i="11" s="1"/>
  <c r="AB64" i="11"/>
  <c r="AB65" i="11"/>
  <c r="AB66" i="11"/>
  <c r="AB67" i="11"/>
  <c r="AB68" i="11"/>
  <c r="AB69" i="11"/>
  <c r="AA64" i="11"/>
  <c r="AA65" i="11"/>
  <c r="AA66" i="11"/>
  <c r="AA67" i="11"/>
  <c r="AA68" i="11"/>
  <c r="AA69" i="11"/>
  <c r="AA63" i="11"/>
  <c r="AB63" i="11"/>
  <c r="AA56" i="11"/>
  <c r="AB56" i="11"/>
  <c r="AB49" i="11"/>
  <c r="AB50" i="11"/>
  <c r="AB51" i="11"/>
  <c r="AB52" i="11"/>
  <c r="AB53" i="11"/>
  <c r="AB54" i="11"/>
  <c r="AB55" i="11"/>
  <c r="AA49" i="11"/>
  <c r="AA50" i="11"/>
  <c r="AA51" i="11"/>
  <c r="AA52" i="11"/>
  <c r="AA53" i="11"/>
  <c r="AA54" i="11"/>
  <c r="AA55" i="11"/>
  <c r="AB48" i="11"/>
  <c r="AA48" i="11"/>
  <c r="AB18" i="11"/>
  <c r="AB34" i="11"/>
  <c r="AB35" i="11"/>
  <c r="AB36" i="11"/>
  <c r="AB37" i="11"/>
  <c r="AB38" i="11"/>
  <c r="AB39" i="11"/>
  <c r="AB40" i="11"/>
  <c r="AA34" i="11"/>
  <c r="AA35" i="11"/>
  <c r="AA36" i="11"/>
  <c r="AA37" i="11"/>
  <c r="AA38" i="11"/>
  <c r="AA39" i="11"/>
  <c r="AA40" i="11"/>
  <c r="AB33" i="11"/>
  <c r="AA33" i="11"/>
  <c r="AB31" i="11"/>
  <c r="AB19" i="11"/>
  <c r="AB20" i="11"/>
  <c r="AB21" i="11"/>
  <c r="AB22" i="11"/>
  <c r="AB23" i="11"/>
  <c r="AB24" i="11"/>
  <c r="AB25" i="11"/>
  <c r="AB26" i="11"/>
  <c r="AA19" i="11"/>
  <c r="AA20" i="11"/>
  <c r="AA21" i="11"/>
  <c r="AA22" i="11"/>
  <c r="AA23" i="11"/>
  <c r="AA24" i="11"/>
  <c r="AA25" i="11"/>
  <c r="AA26" i="11"/>
  <c r="AA18" i="11"/>
  <c r="AB16" i="11"/>
  <c r="AB3" i="11"/>
  <c r="AB4" i="11"/>
  <c r="AB5" i="11"/>
  <c r="AB6" i="11"/>
  <c r="AB7" i="11"/>
  <c r="AB8" i="11"/>
  <c r="AB9" i="11"/>
  <c r="AB10" i="11"/>
  <c r="AB11" i="11"/>
  <c r="AB2" i="11"/>
  <c r="AA11" i="11"/>
  <c r="AA3" i="11"/>
  <c r="AA4" i="11"/>
  <c r="AA5" i="11"/>
  <c r="AA6" i="11"/>
  <c r="AA7" i="11"/>
  <c r="AA8" i="11"/>
  <c r="AA9" i="11"/>
  <c r="AA10" i="11"/>
  <c r="AA2" i="11"/>
  <c r="S100" i="10"/>
  <c r="S90" i="10"/>
  <c r="S91" i="10"/>
  <c r="S92" i="10"/>
  <c r="S93" i="10"/>
  <c r="S94" i="10"/>
  <c r="S95" i="10"/>
  <c r="S96" i="10"/>
  <c r="S97" i="10"/>
  <c r="R90" i="10"/>
  <c r="R91" i="10"/>
  <c r="R92" i="10"/>
  <c r="R93" i="10"/>
  <c r="R94" i="10"/>
  <c r="R95" i="10"/>
  <c r="R96" i="10"/>
  <c r="R97" i="10"/>
  <c r="R89" i="10"/>
  <c r="S89" i="10" s="1"/>
  <c r="S87" i="10"/>
  <c r="S77" i="10"/>
  <c r="S78" i="10"/>
  <c r="S79" i="10"/>
  <c r="S80" i="10"/>
  <c r="S81" i="10"/>
  <c r="S82" i="10"/>
  <c r="R77" i="10"/>
  <c r="R78" i="10"/>
  <c r="R79" i="10"/>
  <c r="R80" i="10"/>
  <c r="R81" i="10"/>
  <c r="R82" i="10"/>
  <c r="R76" i="10"/>
  <c r="S76" i="10" s="1"/>
  <c r="S74" i="10"/>
  <c r="S64" i="10"/>
  <c r="S65" i="10"/>
  <c r="S66" i="10"/>
  <c r="S67" i="10"/>
  <c r="S68" i="10"/>
  <c r="S69" i="10"/>
  <c r="R64" i="10"/>
  <c r="R65" i="10"/>
  <c r="R66" i="10"/>
  <c r="R67" i="10"/>
  <c r="R68" i="10"/>
  <c r="R69" i="10"/>
  <c r="R63" i="10"/>
  <c r="S63" i="10" s="1"/>
  <c r="S61" i="10"/>
  <c r="S48" i="10"/>
  <c r="S49" i="10"/>
  <c r="S50" i="10"/>
  <c r="S51" i="10"/>
  <c r="S52" i="10"/>
  <c r="S53" i="10"/>
  <c r="S54" i="10"/>
  <c r="S55" i="10"/>
  <c r="S56" i="10"/>
  <c r="R49" i="10"/>
  <c r="R50" i="10"/>
  <c r="R51" i="10"/>
  <c r="R52" i="10"/>
  <c r="R53" i="10"/>
  <c r="R54" i="10"/>
  <c r="R55" i="10"/>
  <c r="R56" i="10"/>
  <c r="R48" i="10"/>
  <c r="S45" i="10"/>
  <c r="S34" i="10"/>
  <c r="S35" i="10"/>
  <c r="S36" i="10"/>
  <c r="S37" i="10"/>
  <c r="S38" i="10"/>
  <c r="S39" i="10"/>
  <c r="S40" i="10"/>
  <c r="R34" i="10"/>
  <c r="R35" i="10"/>
  <c r="R36" i="10"/>
  <c r="R37" i="10"/>
  <c r="R38" i="10"/>
  <c r="R39" i="10"/>
  <c r="R40" i="10"/>
  <c r="R33" i="10"/>
  <c r="S33" i="10"/>
  <c r="S31" i="10"/>
  <c r="S19" i="10"/>
  <c r="S20" i="10"/>
  <c r="S21" i="10"/>
  <c r="S22" i="10"/>
  <c r="S23" i="10"/>
  <c r="S24" i="10"/>
  <c r="S25" i="10"/>
  <c r="S26" i="10"/>
  <c r="R19" i="10"/>
  <c r="R20" i="10"/>
  <c r="R21" i="10"/>
  <c r="R22" i="10"/>
  <c r="R23" i="10"/>
  <c r="R24" i="10"/>
  <c r="R25" i="10"/>
  <c r="R26" i="10"/>
  <c r="R18" i="10"/>
  <c r="S18" i="10"/>
  <c r="S16" i="10"/>
  <c r="R11" i="10"/>
  <c r="S3" i="10"/>
  <c r="S4" i="10"/>
  <c r="S5" i="10"/>
  <c r="S6" i="10"/>
  <c r="S7" i="10"/>
  <c r="S8" i="10"/>
  <c r="S9" i="10"/>
  <c r="S10" i="10"/>
  <c r="S11" i="10"/>
  <c r="R3" i="10"/>
  <c r="R4" i="10"/>
  <c r="R5" i="10"/>
  <c r="R6" i="10"/>
  <c r="R7" i="10"/>
  <c r="R8" i="10"/>
  <c r="R9" i="10"/>
  <c r="R10" i="10"/>
  <c r="S2" i="10"/>
  <c r="R2" i="10"/>
  <c r="Q89" i="10"/>
  <c r="Q77" i="10"/>
  <c r="Q81" i="10"/>
  <c r="Q76" i="10"/>
  <c r="Q63" i="10"/>
  <c r="Q45" i="10"/>
  <c r="Q51" i="10"/>
  <c r="Q52" i="10"/>
  <c r="Q55" i="10"/>
  <c r="Q48" i="10"/>
  <c r="Q34" i="10"/>
  <c r="Q35" i="10"/>
  <c r="Q36" i="10"/>
  <c r="Q37" i="10"/>
  <c r="Q38" i="10"/>
  <c r="Q39" i="10"/>
  <c r="Q40" i="10"/>
  <c r="Q33" i="10"/>
  <c r="Q18" i="10"/>
  <c r="Z2" i="11"/>
  <c r="E90" i="10"/>
  <c r="Q90" i="10" s="1"/>
  <c r="E91" i="10"/>
  <c r="Q91" i="10" s="1"/>
  <c r="E92" i="10"/>
  <c r="Q92" i="10" s="1"/>
  <c r="E93" i="10"/>
  <c r="Q93" i="10" s="1"/>
  <c r="E94" i="10"/>
  <c r="Q94" i="10" s="1"/>
  <c r="E95" i="10"/>
  <c r="Q95" i="10" s="1"/>
  <c r="E96" i="10"/>
  <c r="Q96" i="10" s="1"/>
  <c r="E97" i="10"/>
  <c r="Q97" i="10" s="1"/>
  <c r="E89" i="10"/>
  <c r="E77" i="10"/>
  <c r="E78" i="10"/>
  <c r="Q78" i="10" s="1"/>
  <c r="E79" i="10"/>
  <c r="Q79" i="10" s="1"/>
  <c r="E80" i="10"/>
  <c r="Q80" i="10" s="1"/>
  <c r="E81" i="10"/>
  <c r="E82" i="10"/>
  <c r="Q82" i="10" s="1"/>
  <c r="E76" i="10"/>
  <c r="E64" i="10"/>
  <c r="Q64" i="10" s="1"/>
  <c r="E65" i="10"/>
  <c r="Q65" i="10" s="1"/>
  <c r="E66" i="10"/>
  <c r="Q66" i="10" s="1"/>
  <c r="E67" i="10"/>
  <c r="Q67" i="10" s="1"/>
  <c r="E68" i="10"/>
  <c r="Q68" i="10" s="1"/>
  <c r="E69" i="10"/>
  <c r="Q69" i="10" s="1"/>
  <c r="E63" i="10"/>
  <c r="E49" i="10"/>
  <c r="Q49" i="10" s="1"/>
  <c r="Q61" i="10" s="1"/>
  <c r="E50" i="10"/>
  <c r="Q50" i="10" s="1"/>
  <c r="E51" i="10"/>
  <c r="E52" i="10"/>
  <c r="E53" i="10"/>
  <c r="Q53" i="10" s="1"/>
  <c r="E54" i="10"/>
  <c r="Q54" i="10" s="1"/>
  <c r="E55" i="10"/>
  <c r="E56" i="10"/>
  <c r="Q56" i="10" s="1"/>
  <c r="E48" i="10"/>
  <c r="E34" i="10"/>
  <c r="E35" i="10"/>
  <c r="E36" i="10"/>
  <c r="E37" i="10"/>
  <c r="E38" i="10"/>
  <c r="E39" i="10"/>
  <c r="E40" i="10"/>
  <c r="E33" i="10"/>
  <c r="E19" i="10"/>
  <c r="Q19" i="10" s="1"/>
  <c r="E20" i="10"/>
  <c r="Q20" i="10" s="1"/>
  <c r="E21" i="10"/>
  <c r="Q21" i="10" s="1"/>
  <c r="E22" i="10"/>
  <c r="Q22" i="10" s="1"/>
  <c r="E23" i="10"/>
  <c r="Q23" i="10" s="1"/>
  <c r="E24" i="10"/>
  <c r="Q24" i="10" s="1"/>
  <c r="E25" i="10"/>
  <c r="Q25" i="10" s="1"/>
  <c r="E26" i="10"/>
  <c r="Q26" i="10" s="1"/>
  <c r="E18" i="10"/>
  <c r="E3" i="10"/>
  <c r="E4" i="10"/>
  <c r="E5" i="10"/>
  <c r="E6" i="10"/>
  <c r="E7" i="10"/>
  <c r="E8" i="10"/>
  <c r="E9" i="10"/>
  <c r="E10" i="10"/>
  <c r="E11" i="10"/>
  <c r="E2" i="10"/>
  <c r="Z102" i="11"/>
  <c r="Z90" i="11"/>
  <c r="Z91" i="11"/>
  <c r="Z92" i="11"/>
  <c r="Z93" i="11"/>
  <c r="Z94" i="11"/>
  <c r="Z95" i="11"/>
  <c r="Z96" i="11"/>
  <c r="Z97" i="11"/>
  <c r="Z89" i="11"/>
  <c r="Z87" i="11"/>
  <c r="Z82" i="11"/>
  <c r="G77" i="11"/>
  <c r="G78" i="11"/>
  <c r="G79" i="11"/>
  <c r="Z79" i="11" s="1"/>
  <c r="G80" i="11"/>
  <c r="Z80" i="11" s="1"/>
  <c r="G81" i="11"/>
  <c r="G82" i="11"/>
  <c r="G76" i="11"/>
  <c r="Z77" i="11"/>
  <c r="Z78" i="11"/>
  <c r="Z81" i="11"/>
  <c r="Z76" i="11"/>
  <c r="Z74" i="11"/>
  <c r="Z64" i="11"/>
  <c r="Z65" i="11"/>
  <c r="Z66" i="11"/>
  <c r="Z67" i="11"/>
  <c r="Z68" i="11"/>
  <c r="Z69" i="11"/>
  <c r="Z63" i="11"/>
  <c r="G64" i="11"/>
  <c r="G65" i="11"/>
  <c r="G66" i="11"/>
  <c r="G67" i="11"/>
  <c r="G68" i="11"/>
  <c r="G69" i="11"/>
  <c r="G63" i="11"/>
  <c r="Z61" i="11"/>
  <c r="Z49" i="11"/>
  <c r="Z50" i="11"/>
  <c r="Z51" i="11"/>
  <c r="Z52" i="11"/>
  <c r="Z53" i="11"/>
  <c r="Z54" i="11"/>
  <c r="Z55" i="11"/>
  <c r="Z56" i="11"/>
  <c r="G49" i="11"/>
  <c r="G50" i="11"/>
  <c r="G51" i="11"/>
  <c r="G52" i="11"/>
  <c r="G53" i="11"/>
  <c r="G54" i="11"/>
  <c r="G55" i="11"/>
  <c r="G56" i="11"/>
  <c r="G48" i="11"/>
  <c r="Z48" i="11" s="1"/>
  <c r="Z45" i="11"/>
  <c r="Z33" i="11"/>
  <c r="Z34" i="11"/>
  <c r="Z35" i="11"/>
  <c r="Z36" i="11"/>
  <c r="Z37" i="11"/>
  <c r="Z38" i="11"/>
  <c r="Z39" i="11"/>
  <c r="Z40" i="11"/>
  <c r="Z26" i="11"/>
  <c r="Z31" i="11"/>
  <c r="Z16" i="11"/>
  <c r="Z18" i="11"/>
  <c r="Z19" i="11"/>
  <c r="Z20" i="11"/>
  <c r="Z21" i="11"/>
  <c r="Z22" i="11"/>
  <c r="Z23" i="11"/>
  <c r="Z24" i="11"/>
  <c r="Z25" i="11"/>
  <c r="Z3" i="11"/>
  <c r="Z4" i="11"/>
  <c r="Z5" i="11"/>
  <c r="Z6" i="11"/>
  <c r="Z7" i="11"/>
  <c r="Z8" i="11"/>
  <c r="Z9" i="11"/>
  <c r="Z10" i="11"/>
  <c r="Z11" i="11"/>
  <c r="AB74" i="11" l="1"/>
  <c r="AB45" i="11"/>
  <c r="AB61" i="11"/>
  <c r="AB100" i="11"/>
  <c r="AB87" i="11"/>
  <c r="Q87" i="10"/>
  <c r="Q31" i="10"/>
  <c r="Q74" i="10"/>
  <c r="Q100" i="10"/>
  <c r="G201" i="12"/>
  <c r="G191" i="12"/>
  <c r="G192" i="12"/>
  <c r="G193" i="12"/>
  <c r="G194" i="12"/>
  <c r="G195" i="12"/>
  <c r="G196" i="12"/>
  <c r="G197" i="12"/>
  <c r="G198" i="12"/>
  <c r="F191" i="12"/>
  <c r="F192" i="12"/>
  <c r="F193" i="12"/>
  <c r="F194" i="12"/>
  <c r="F195" i="12"/>
  <c r="F196" i="12"/>
  <c r="F197" i="12"/>
  <c r="F198" i="12"/>
  <c r="E191" i="12"/>
  <c r="E192" i="12"/>
  <c r="E193" i="12"/>
  <c r="E194" i="12"/>
  <c r="E195" i="12"/>
  <c r="E196" i="12"/>
  <c r="E197" i="12"/>
  <c r="E198" i="12"/>
  <c r="F190" i="12"/>
  <c r="G190" i="12" s="1"/>
  <c r="E190" i="12"/>
  <c r="G186" i="12"/>
  <c r="G178" i="12"/>
  <c r="G179" i="12"/>
  <c r="G180" i="12"/>
  <c r="G181" i="12"/>
  <c r="G182" i="12"/>
  <c r="G183" i="12"/>
  <c r="F178" i="12"/>
  <c r="F179" i="12"/>
  <c r="F180" i="12"/>
  <c r="F181" i="12"/>
  <c r="F182" i="12"/>
  <c r="F183" i="12"/>
  <c r="E178" i="12"/>
  <c r="E179" i="12"/>
  <c r="E180" i="12"/>
  <c r="E181" i="12"/>
  <c r="E182" i="12"/>
  <c r="E183" i="12"/>
  <c r="F177" i="12"/>
  <c r="E177" i="12"/>
  <c r="G177" i="12" s="1"/>
  <c r="G173" i="12"/>
  <c r="G165" i="12"/>
  <c r="G166" i="12"/>
  <c r="G167" i="12"/>
  <c r="G168" i="12"/>
  <c r="G169" i="12"/>
  <c r="G170" i="12"/>
  <c r="F165" i="12"/>
  <c r="F166" i="12"/>
  <c r="F167" i="12"/>
  <c r="F168" i="12"/>
  <c r="F169" i="12"/>
  <c r="F170" i="12"/>
  <c r="E165" i="12"/>
  <c r="E166" i="12"/>
  <c r="E167" i="12"/>
  <c r="E168" i="12"/>
  <c r="E169" i="12"/>
  <c r="E170" i="12"/>
  <c r="E164" i="12"/>
  <c r="G160" i="12"/>
  <c r="G150" i="12"/>
  <c r="G151" i="12"/>
  <c r="G152" i="12"/>
  <c r="G153" i="12"/>
  <c r="G154" i="12"/>
  <c r="G155" i="12"/>
  <c r="G156" i="12"/>
  <c r="G157" i="12"/>
  <c r="F150" i="12"/>
  <c r="F151" i="12"/>
  <c r="F152" i="12"/>
  <c r="F153" i="12"/>
  <c r="F154" i="12"/>
  <c r="F155" i="12"/>
  <c r="F156" i="12"/>
  <c r="F157" i="12"/>
  <c r="E150" i="12"/>
  <c r="E151" i="12"/>
  <c r="E152" i="12"/>
  <c r="E153" i="12"/>
  <c r="E154" i="12"/>
  <c r="E155" i="12"/>
  <c r="E156" i="12"/>
  <c r="E157" i="12"/>
  <c r="F149" i="12"/>
  <c r="G149" i="12" s="1"/>
  <c r="E149" i="12"/>
  <c r="G144" i="12"/>
  <c r="G135" i="12"/>
  <c r="G136" i="12"/>
  <c r="G137" i="12"/>
  <c r="G138" i="12"/>
  <c r="G139" i="12"/>
  <c r="G140" i="12"/>
  <c r="G141" i="12"/>
  <c r="F135" i="12"/>
  <c r="F136" i="12"/>
  <c r="F137" i="12"/>
  <c r="F138" i="12"/>
  <c r="F139" i="12"/>
  <c r="F140" i="12"/>
  <c r="F141" i="12"/>
  <c r="E135" i="12"/>
  <c r="E136" i="12"/>
  <c r="E137" i="12"/>
  <c r="E138" i="12"/>
  <c r="E139" i="12"/>
  <c r="E140" i="12"/>
  <c r="E141" i="12"/>
  <c r="E134" i="12"/>
  <c r="G130" i="12"/>
  <c r="G120" i="12"/>
  <c r="G121" i="12"/>
  <c r="G122" i="12"/>
  <c r="G123" i="12"/>
  <c r="G124" i="12"/>
  <c r="G125" i="12"/>
  <c r="G126" i="12"/>
  <c r="G127" i="12"/>
  <c r="F120" i="12"/>
  <c r="F121" i="12"/>
  <c r="F122" i="12"/>
  <c r="F123" i="12"/>
  <c r="F124" i="12"/>
  <c r="F125" i="12"/>
  <c r="F126" i="12"/>
  <c r="F127" i="12"/>
  <c r="E120" i="12"/>
  <c r="E121" i="12"/>
  <c r="E122" i="12"/>
  <c r="E123" i="12"/>
  <c r="E124" i="12"/>
  <c r="E125" i="12"/>
  <c r="E126" i="12"/>
  <c r="E127" i="12"/>
  <c r="F119" i="12"/>
  <c r="G119" i="12" s="1"/>
  <c r="E119" i="12"/>
  <c r="G115" i="12"/>
  <c r="G104" i="12"/>
  <c r="G105" i="12"/>
  <c r="G106" i="12"/>
  <c r="G107" i="12"/>
  <c r="G108" i="12"/>
  <c r="G109" i="12"/>
  <c r="G110" i="12"/>
  <c r="G111" i="12"/>
  <c r="G112" i="12"/>
  <c r="F104" i="12"/>
  <c r="F105" i="12"/>
  <c r="F106" i="12"/>
  <c r="F107" i="12"/>
  <c r="F108" i="12"/>
  <c r="F109" i="12"/>
  <c r="F110" i="12"/>
  <c r="F111" i="12"/>
  <c r="F112" i="12"/>
  <c r="E104" i="12"/>
  <c r="E105" i="12"/>
  <c r="E106" i="12"/>
  <c r="E107" i="12"/>
  <c r="E108" i="12"/>
  <c r="E109" i="12"/>
  <c r="E110" i="12"/>
  <c r="E111" i="12"/>
  <c r="E112" i="12"/>
  <c r="G103" i="12"/>
  <c r="E103" i="12"/>
  <c r="F103" i="12"/>
  <c r="D200" i="12"/>
  <c r="C200" i="12"/>
  <c r="D199" i="12"/>
  <c r="C199" i="12"/>
  <c r="D185" i="12"/>
  <c r="C185" i="12"/>
  <c r="D184" i="12"/>
  <c r="C184" i="12"/>
  <c r="D172" i="12"/>
  <c r="C172" i="12"/>
  <c r="D171" i="12"/>
  <c r="C171" i="12"/>
  <c r="D159" i="12"/>
  <c r="C159" i="12"/>
  <c r="D158" i="12"/>
  <c r="C158" i="12"/>
  <c r="D143" i="12"/>
  <c r="C143" i="12"/>
  <c r="D142" i="12"/>
  <c r="C142" i="12"/>
  <c r="D129" i="12"/>
  <c r="C129" i="12"/>
  <c r="D128" i="12"/>
  <c r="C128" i="12"/>
  <c r="D114" i="12"/>
  <c r="C114" i="12"/>
  <c r="D113" i="12"/>
  <c r="C113" i="12"/>
  <c r="G204" i="11"/>
  <c r="G194" i="11"/>
  <c r="G195" i="11"/>
  <c r="G196" i="11"/>
  <c r="G197" i="11"/>
  <c r="G198" i="11"/>
  <c r="G199" i="11"/>
  <c r="G200" i="11"/>
  <c r="G201" i="11"/>
  <c r="F194" i="11"/>
  <c r="F195" i="11"/>
  <c r="F196" i="11"/>
  <c r="F197" i="11"/>
  <c r="F198" i="11"/>
  <c r="F199" i="11"/>
  <c r="F200" i="11"/>
  <c r="F201" i="11"/>
  <c r="E194" i="11"/>
  <c r="E195" i="11"/>
  <c r="E196" i="11"/>
  <c r="E197" i="11"/>
  <c r="E198" i="11"/>
  <c r="E199" i="11"/>
  <c r="E200" i="11"/>
  <c r="E201" i="11"/>
  <c r="F193" i="11"/>
  <c r="G193" i="11" s="1"/>
  <c r="E193" i="11"/>
  <c r="G189" i="11"/>
  <c r="G181" i="11"/>
  <c r="G182" i="11"/>
  <c r="G183" i="11"/>
  <c r="G184" i="11"/>
  <c r="G185" i="11"/>
  <c r="G186" i="11"/>
  <c r="F181" i="11"/>
  <c r="F182" i="11"/>
  <c r="F183" i="11"/>
  <c r="F184" i="11"/>
  <c r="F185" i="11"/>
  <c r="F186" i="11"/>
  <c r="E181" i="11"/>
  <c r="E182" i="11"/>
  <c r="E183" i="11"/>
  <c r="E184" i="11"/>
  <c r="E185" i="11"/>
  <c r="E186" i="11"/>
  <c r="F180" i="11"/>
  <c r="G180" i="11" s="1"/>
  <c r="E180" i="11"/>
  <c r="G176" i="11"/>
  <c r="G168" i="11"/>
  <c r="G169" i="11"/>
  <c r="G170" i="11"/>
  <c r="G171" i="11"/>
  <c r="G172" i="11"/>
  <c r="G173" i="11"/>
  <c r="F168" i="11"/>
  <c r="F169" i="11"/>
  <c r="F170" i="11"/>
  <c r="F171" i="11"/>
  <c r="F172" i="11"/>
  <c r="F173" i="11"/>
  <c r="E167" i="11"/>
  <c r="E168" i="11"/>
  <c r="E169" i="11"/>
  <c r="E170" i="11"/>
  <c r="E171" i="11"/>
  <c r="E172" i="11"/>
  <c r="E173" i="11"/>
  <c r="F167" i="11"/>
  <c r="G167" i="11" s="1"/>
  <c r="G163" i="11"/>
  <c r="G153" i="11"/>
  <c r="G154" i="11"/>
  <c r="G155" i="11"/>
  <c r="G156" i="11"/>
  <c r="G157" i="11"/>
  <c r="G158" i="11"/>
  <c r="G159" i="11"/>
  <c r="G160" i="11"/>
  <c r="F153" i="11"/>
  <c r="F154" i="11"/>
  <c r="F155" i="11"/>
  <c r="F156" i="11"/>
  <c r="F157" i="11"/>
  <c r="F158" i="11"/>
  <c r="F159" i="11"/>
  <c r="F160" i="11"/>
  <c r="E153" i="11"/>
  <c r="E154" i="11"/>
  <c r="E155" i="11"/>
  <c r="E156" i="11"/>
  <c r="E157" i="11"/>
  <c r="E158" i="11"/>
  <c r="E159" i="11"/>
  <c r="E160" i="11"/>
  <c r="F152" i="11"/>
  <c r="G152" i="11" s="1"/>
  <c r="E152" i="11"/>
  <c r="G147" i="11"/>
  <c r="G138" i="11"/>
  <c r="G139" i="11"/>
  <c r="G140" i="11"/>
  <c r="G141" i="11"/>
  <c r="G142" i="11"/>
  <c r="G143" i="11"/>
  <c r="G144" i="11"/>
  <c r="F138" i="11"/>
  <c r="F139" i="11"/>
  <c r="F140" i="11"/>
  <c r="F141" i="11"/>
  <c r="F142" i="11"/>
  <c r="F143" i="11"/>
  <c r="F144" i="11"/>
  <c r="E138" i="11"/>
  <c r="E139" i="11"/>
  <c r="E140" i="11"/>
  <c r="E141" i="11"/>
  <c r="E142" i="11"/>
  <c r="E143" i="11"/>
  <c r="E144" i="11"/>
  <c r="E137" i="11"/>
  <c r="G133" i="11"/>
  <c r="G123" i="11"/>
  <c r="G124" i="11"/>
  <c r="G125" i="11"/>
  <c r="G126" i="11"/>
  <c r="G127" i="11"/>
  <c r="G128" i="11"/>
  <c r="G129" i="11"/>
  <c r="G130" i="11"/>
  <c r="F123" i="11"/>
  <c r="F124" i="11"/>
  <c r="F125" i="11"/>
  <c r="F126" i="11"/>
  <c r="F127" i="11"/>
  <c r="F128" i="11"/>
  <c r="F129" i="11"/>
  <c r="F130" i="11"/>
  <c r="E123" i="11"/>
  <c r="E124" i="11"/>
  <c r="E125" i="11"/>
  <c r="E126" i="11"/>
  <c r="E127" i="11"/>
  <c r="E128" i="11"/>
  <c r="E129" i="11"/>
  <c r="E130" i="11"/>
  <c r="G122" i="11"/>
  <c r="F122" i="11"/>
  <c r="E122" i="11"/>
  <c r="G118" i="11"/>
  <c r="G107" i="11"/>
  <c r="G108" i="11"/>
  <c r="G109" i="11"/>
  <c r="G110" i="11"/>
  <c r="G111" i="11"/>
  <c r="G112" i="11"/>
  <c r="G113" i="11"/>
  <c r="G114" i="11"/>
  <c r="G115" i="11"/>
  <c r="F107" i="11"/>
  <c r="F108" i="11"/>
  <c r="F109" i="11"/>
  <c r="F110" i="11"/>
  <c r="F111" i="11"/>
  <c r="F112" i="11"/>
  <c r="F113" i="11"/>
  <c r="F114" i="11"/>
  <c r="F115" i="11"/>
  <c r="E107" i="11"/>
  <c r="E108" i="11"/>
  <c r="E109" i="11"/>
  <c r="E110" i="11"/>
  <c r="E111" i="11"/>
  <c r="E112" i="11"/>
  <c r="E113" i="11"/>
  <c r="E114" i="11"/>
  <c r="E115" i="11"/>
  <c r="F106" i="11"/>
  <c r="G106" i="11" s="1"/>
  <c r="E104" i="10"/>
  <c r="E116" i="10" s="1"/>
  <c r="E106" i="11"/>
  <c r="D203" i="11"/>
  <c r="C203" i="11"/>
  <c r="D202" i="11"/>
  <c r="C202" i="11"/>
  <c r="D188" i="11"/>
  <c r="C188" i="11"/>
  <c r="D187" i="11"/>
  <c r="C187" i="11"/>
  <c r="D175" i="11"/>
  <c r="C175" i="11"/>
  <c r="D174" i="11"/>
  <c r="C174" i="11"/>
  <c r="D162" i="11"/>
  <c r="C162" i="11"/>
  <c r="D161" i="11"/>
  <c r="C161" i="11"/>
  <c r="D146" i="11"/>
  <c r="C146" i="11"/>
  <c r="D145" i="11"/>
  <c r="C145" i="11"/>
  <c r="D132" i="11"/>
  <c r="C132" i="11"/>
  <c r="D131" i="11"/>
  <c r="C131" i="11"/>
  <c r="D117" i="11"/>
  <c r="C117" i="11"/>
  <c r="D116" i="11"/>
  <c r="C116" i="11"/>
  <c r="E192" i="10"/>
  <c r="E193" i="10"/>
  <c r="E194" i="10"/>
  <c r="E195" i="10"/>
  <c r="E196" i="10"/>
  <c r="E197" i="10"/>
  <c r="E198" i="10"/>
  <c r="E199" i="10"/>
  <c r="E179" i="10"/>
  <c r="E180" i="10"/>
  <c r="E181" i="10"/>
  <c r="E182" i="10"/>
  <c r="E183" i="10"/>
  <c r="E184" i="10"/>
  <c r="E166" i="10"/>
  <c r="E167" i="10"/>
  <c r="E168" i="10"/>
  <c r="E169" i="10"/>
  <c r="E170" i="10"/>
  <c r="E171" i="10"/>
  <c r="E158" i="10"/>
  <c r="E157" i="10"/>
  <c r="E155" i="10"/>
  <c r="E152" i="10"/>
  <c r="E151" i="10"/>
  <c r="E141" i="10"/>
  <c r="E140" i="10"/>
  <c r="E139" i="10"/>
  <c r="E138" i="10"/>
  <c r="E137" i="10"/>
  <c r="E120" i="10"/>
  <c r="E132" i="10" s="1"/>
  <c r="E128" i="10"/>
  <c r="E126" i="10"/>
  <c r="E125" i="10"/>
  <c r="E124" i="10"/>
  <c r="E123" i="10"/>
  <c r="E122" i="10"/>
  <c r="E108" i="10"/>
  <c r="E105" i="10"/>
  <c r="E106" i="10"/>
  <c r="E107" i="10"/>
  <c r="E109" i="10"/>
  <c r="E110" i="10"/>
  <c r="E111" i="10"/>
  <c r="E112" i="10"/>
  <c r="E113" i="10"/>
  <c r="J201" i="10"/>
  <c r="I201" i="10"/>
  <c r="D201" i="10"/>
  <c r="C201" i="10"/>
  <c r="J200" i="10"/>
  <c r="I200" i="10"/>
  <c r="D200" i="10"/>
  <c r="C200" i="10"/>
  <c r="J186" i="10"/>
  <c r="I186" i="10"/>
  <c r="D186" i="10"/>
  <c r="C186" i="10"/>
  <c r="J185" i="10"/>
  <c r="I185" i="10"/>
  <c r="D185" i="10"/>
  <c r="C185" i="10"/>
  <c r="J173" i="10"/>
  <c r="I173" i="10"/>
  <c r="D173" i="10"/>
  <c r="C173" i="10"/>
  <c r="J172" i="10"/>
  <c r="I172" i="10"/>
  <c r="D172" i="10"/>
  <c r="C172" i="10"/>
  <c r="J160" i="10"/>
  <c r="I160" i="10"/>
  <c r="D160" i="10"/>
  <c r="C160" i="10"/>
  <c r="J159" i="10"/>
  <c r="I159" i="10"/>
  <c r="D159" i="10"/>
  <c r="C159" i="10"/>
  <c r="J144" i="10"/>
  <c r="I144" i="10"/>
  <c r="D144" i="10"/>
  <c r="C144" i="10"/>
  <c r="J143" i="10"/>
  <c r="I143" i="10"/>
  <c r="D143" i="10"/>
  <c r="C143" i="10"/>
  <c r="J130" i="10"/>
  <c r="I130" i="10"/>
  <c r="D130" i="10"/>
  <c r="C130" i="10"/>
  <c r="J129" i="10"/>
  <c r="I129" i="10"/>
  <c r="D129" i="10"/>
  <c r="C129" i="10"/>
  <c r="J115" i="10"/>
  <c r="I115" i="10"/>
  <c r="D115" i="10"/>
  <c r="C115" i="10"/>
  <c r="J114" i="10"/>
  <c r="I114" i="10"/>
  <c r="D114" i="10"/>
  <c r="C114" i="10"/>
  <c r="X3" i="11"/>
  <c r="X4" i="11"/>
  <c r="X5" i="11"/>
  <c r="X6" i="11"/>
  <c r="X7" i="11"/>
  <c r="X8" i="11"/>
  <c r="X9" i="11"/>
  <c r="X10" i="11"/>
  <c r="X11" i="11"/>
  <c r="X2" i="11"/>
  <c r="H3" i="11"/>
  <c r="Y3" i="11" s="1"/>
  <c r="H4" i="11"/>
  <c r="H5" i="11"/>
  <c r="H6" i="11"/>
  <c r="Y6" i="11" s="1"/>
  <c r="H7" i="11"/>
  <c r="H8" i="11"/>
  <c r="H9" i="11"/>
  <c r="H10" i="11"/>
  <c r="Y10" i="11" s="1"/>
  <c r="H11" i="11"/>
  <c r="Y11" i="11" s="1"/>
  <c r="H2" i="11"/>
  <c r="Y2" i="11" s="1"/>
  <c r="X99" i="11"/>
  <c r="Y99" i="11"/>
  <c r="X98" i="11"/>
  <c r="Y98" i="11"/>
  <c r="Y90" i="11"/>
  <c r="Y91" i="11"/>
  <c r="Y92" i="11"/>
  <c r="Y93" i="11"/>
  <c r="Y94" i="11"/>
  <c r="Y95" i="11"/>
  <c r="Y96" i="11"/>
  <c r="Y97" i="11"/>
  <c r="X90" i="11"/>
  <c r="X91" i="11"/>
  <c r="X92" i="11"/>
  <c r="X93" i="11"/>
  <c r="X94" i="11"/>
  <c r="X95" i="11"/>
  <c r="X96" i="11"/>
  <c r="X97" i="11"/>
  <c r="X89" i="11"/>
  <c r="Y89" i="11"/>
  <c r="R90" i="11"/>
  <c r="R91" i="11"/>
  <c r="R92" i="11"/>
  <c r="R93" i="11"/>
  <c r="R94" i="11"/>
  <c r="R95" i="11"/>
  <c r="R96" i="11"/>
  <c r="R97" i="11"/>
  <c r="R89" i="11"/>
  <c r="Q90" i="11"/>
  <c r="Q91" i="11"/>
  <c r="Q92" i="11"/>
  <c r="Q93" i="11"/>
  <c r="Q94" i="11"/>
  <c r="Q95" i="11"/>
  <c r="Q96" i="11"/>
  <c r="Q97" i="11"/>
  <c r="Q89" i="11"/>
  <c r="H90" i="11"/>
  <c r="H91" i="11"/>
  <c r="H92" i="11"/>
  <c r="H93" i="11"/>
  <c r="H94" i="11"/>
  <c r="H95" i="11"/>
  <c r="H96" i="11"/>
  <c r="H97" i="11"/>
  <c r="G90" i="11"/>
  <c r="G91" i="11"/>
  <c r="G92" i="11"/>
  <c r="G93" i="11"/>
  <c r="G94" i="11"/>
  <c r="G95" i="11"/>
  <c r="G96" i="11"/>
  <c r="G97" i="11"/>
  <c r="H89" i="11"/>
  <c r="G89" i="11"/>
  <c r="X42" i="11"/>
  <c r="Y42" i="11"/>
  <c r="X41" i="11"/>
  <c r="Y41" i="11"/>
  <c r="Y34" i="11"/>
  <c r="Y35" i="11"/>
  <c r="Y36" i="11"/>
  <c r="Y37" i="11"/>
  <c r="Y38" i="11"/>
  <c r="Y39" i="11"/>
  <c r="Y40" i="11"/>
  <c r="X34" i="11"/>
  <c r="X35" i="11"/>
  <c r="X36" i="11"/>
  <c r="X38" i="11"/>
  <c r="X39" i="11"/>
  <c r="X40" i="11"/>
  <c r="Y33" i="11"/>
  <c r="X33" i="11"/>
  <c r="R34" i="11"/>
  <c r="R35" i="11"/>
  <c r="R36" i="11"/>
  <c r="R37" i="11"/>
  <c r="R38" i="11"/>
  <c r="R39" i="11"/>
  <c r="R40" i="11"/>
  <c r="R33" i="11"/>
  <c r="Q33" i="11"/>
  <c r="Q34" i="11"/>
  <c r="Q35" i="11"/>
  <c r="Q36" i="11"/>
  <c r="Q37" i="11"/>
  <c r="Q38" i="11"/>
  <c r="Q39" i="11"/>
  <c r="Q40" i="11"/>
  <c r="H34" i="11"/>
  <c r="H35" i="11"/>
  <c r="H36" i="11"/>
  <c r="H37" i="11"/>
  <c r="H38" i="11"/>
  <c r="H39" i="11"/>
  <c r="H40" i="11"/>
  <c r="H33" i="11"/>
  <c r="G34" i="11"/>
  <c r="G35" i="11"/>
  <c r="G36" i="11"/>
  <c r="G37" i="11"/>
  <c r="G38" i="11"/>
  <c r="G39" i="11"/>
  <c r="G40" i="11"/>
  <c r="G33" i="11"/>
  <c r="Y27" i="11"/>
  <c r="X28" i="11"/>
  <c r="Y28" i="11"/>
  <c r="X27" i="11"/>
  <c r="Y19" i="11"/>
  <c r="Y20" i="11"/>
  <c r="Y21" i="11"/>
  <c r="Y22" i="11"/>
  <c r="Y23" i="11"/>
  <c r="Y24" i="11"/>
  <c r="Y25" i="11"/>
  <c r="Y26" i="11"/>
  <c r="X19" i="11"/>
  <c r="X20" i="11"/>
  <c r="X21" i="11"/>
  <c r="X22" i="11"/>
  <c r="X23" i="11"/>
  <c r="X24" i="11"/>
  <c r="X25" i="11"/>
  <c r="X26" i="11"/>
  <c r="X18" i="11"/>
  <c r="Y18" i="11"/>
  <c r="R19" i="11"/>
  <c r="R20" i="11"/>
  <c r="R21" i="11"/>
  <c r="R22" i="11"/>
  <c r="R23" i="11"/>
  <c r="R24" i="11"/>
  <c r="R25" i="11"/>
  <c r="R26" i="11"/>
  <c r="Q19" i="11"/>
  <c r="Q20" i="11"/>
  <c r="Q21" i="11"/>
  <c r="Q22" i="11"/>
  <c r="Q23" i="11"/>
  <c r="Q24" i="11"/>
  <c r="Q25" i="11"/>
  <c r="Q26" i="11"/>
  <c r="R18" i="11"/>
  <c r="Q18" i="11"/>
  <c r="G19" i="11"/>
  <c r="G20" i="11"/>
  <c r="G21" i="11"/>
  <c r="G22" i="11"/>
  <c r="G23" i="11"/>
  <c r="G24" i="11"/>
  <c r="G25" i="11"/>
  <c r="G26" i="11"/>
  <c r="H19" i="11"/>
  <c r="H20" i="11"/>
  <c r="H21" i="11"/>
  <c r="H22" i="11"/>
  <c r="H23" i="11"/>
  <c r="H24" i="11"/>
  <c r="H25" i="11"/>
  <c r="H26" i="11"/>
  <c r="H18" i="11"/>
  <c r="G18" i="11"/>
  <c r="Y4" i="11"/>
  <c r="Y5" i="11"/>
  <c r="Y7" i="11"/>
  <c r="Y8" i="11"/>
  <c r="Y9" i="11"/>
  <c r="R3" i="11"/>
  <c r="R4" i="11"/>
  <c r="R5" i="11"/>
  <c r="R6" i="11"/>
  <c r="R7" i="11"/>
  <c r="R8" i="11"/>
  <c r="R9" i="11"/>
  <c r="R10" i="11"/>
  <c r="R11" i="11"/>
  <c r="Q3" i="11"/>
  <c r="Q4" i="11"/>
  <c r="Q5" i="11"/>
  <c r="Q6" i="11"/>
  <c r="Q7" i="11"/>
  <c r="Q8" i="11"/>
  <c r="Q9" i="11"/>
  <c r="Q10" i="11"/>
  <c r="Q11" i="11"/>
  <c r="R2" i="11"/>
  <c r="Q2" i="11"/>
  <c r="G3" i="11"/>
  <c r="G4" i="11"/>
  <c r="G5" i="11"/>
  <c r="G6" i="11"/>
  <c r="G7" i="11"/>
  <c r="G8" i="11"/>
  <c r="G9" i="11"/>
  <c r="G10" i="11"/>
  <c r="G11" i="11"/>
  <c r="G2" i="11"/>
  <c r="Q28" i="12"/>
  <c r="AA6" i="12" s="1"/>
  <c r="R90" i="12"/>
  <c r="R91" i="12"/>
  <c r="R92" i="12"/>
  <c r="R93" i="12"/>
  <c r="R94" i="12"/>
  <c r="R95" i="12"/>
  <c r="R96" i="12"/>
  <c r="R97" i="12"/>
  <c r="R89" i="12"/>
  <c r="R77" i="12"/>
  <c r="R78" i="12"/>
  <c r="R79" i="12"/>
  <c r="R80" i="12"/>
  <c r="R81" i="12"/>
  <c r="R82" i="12"/>
  <c r="Q77" i="12"/>
  <c r="Q78" i="12"/>
  <c r="Q79" i="12"/>
  <c r="Q84" i="12" s="1"/>
  <c r="AA10" i="12" s="1"/>
  <c r="Q80" i="12"/>
  <c r="Q81" i="12"/>
  <c r="Q82" i="12"/>
  <c r="R76" i="12"/>
  <c r="Q76" i="12"/>
  <c r="R64" i="12"/>
  <c r="R65" i="12"/>
  <c r="R66" i="12"/>
  <c r="R71" i="12" s="1"/>
  <c r="AB9" i="12" s="1"/>
  <c r="R67" i="12"/>
  <c r="R68" i="12"/>
  <c r="R69" i="12"/>
  <c r="Q64" i="12"/>
  <c r="Q65" i="12"/>
  <c r="Q66" i="12"/>
  <c r="Q70" i="12" s="1"/>
  <c r="Y9" i="12" s="1"/>
  <c r="Q67" i="12"/>
  <c r="Q68" i="12"/>
  <c r="Q69" i="12"/>
  <c r="R63" i="12"/>
  <c r="R49" i="12"/>
  <c r="R50" i="12"/>
  <c r="R51" i="12"/>
  <c r="R52" i="12"/>
  <c r="R53" i="12"/>
  <c r="R54" i="12"/>
  <c r="R55" i="12"/>
  <c r="R56" i="12"/>
  <c r="Q49" i="12"/>
  <c r="Q50" i="12"/>
  <c r="Q51" i="12"/>
  <c r="Q52" i="12"/>
  <c r="Q53" i="12"/>
  <c r="Q54" i="12"/>
  <c r="Q55" i="12"/>
  <c r="Q56" i="12"/>
  <c r="R48" i="12"/>
  <c r="Q48" i="12"/>
  <c r="R34" i="12"/>
  <c r="R35" i="12"/>
  <c r="R36" i="12"/>
  <c r="R37" i="12"/>
  <c r="R38" i="12"/>
  <c r="R39" i="12"/>
  <c r="Q34" i="12"/>
  <c r="Q35" i="12"/>
  <c r="Q36" i="12"/>
  <c r="Q41" i="12" s="1"/>
  <c r="Y7" i="12" s="1"/>
  <c r="Q37" i="12"/>
  <c r="Q38" i="12"/>
  <c r="Q39" i="12"/>
  <c r="R33" i="12"/>
  <c r="R19" i="12"/>
  <c r="R20" i="12"/>
  <c r="R21" i="12"/>
  <c r="R22" i="12"/>
  <c r="R23" i="12"/>
  <c r="R24" i="12"/>
  <c r="R25" i="12"/>
  <c r="R26" i="12"/>
  <c r="R18" i="12"/>
  <c r="W90" i="11"/>
  <c r="W91" i="11"/>
  <c r="W92" i="11"/>
  <c r="W93" i="11"/>
  <c r="W94" i="11"/>
  <c r="W95" i="11"/>
  <c r="W96" i="11"/>
  <c r="W97" i="11"/>
  <c r="V90" i="11"/>
  <c r="V91" i="11"/>
  <c r="V92" i="11"/>
  <c r="V93" i="11"/>
  <c r="V94" i="11"/>
  <c r="V95" i="11"/>
  <c r="V96" i="11"/>
  <c r="V97" i="11"/>
  <c r="W89" i="11"/>
  <c r="V89" i="11"/>
  <c r="W77" i="11"/>
  <c r="W78" i="11"/>
  <c r="W79" i="11"/>
  <c r="W80" i="11"/>
  <c r="W81" i="11"/>
  <c r="W82" i="11"/>
  <c r="V77" i="11"/>
  <c r="V78" i="11"/>
  <c r="V79" i="11"/>
  <c r="V80" i="11"/>
  <c r="V81" i="11"/>
  <c r="V82" i="11"/>
  <c r="W76" i="11"/>
  <c r="V76" i="11"/>
  <c r="W64" i="11"/>
  <c r="W65" i="11"/>
  <c r="W66" i="11"/>
  <c r="W67" i="11"/>
  <c r="W68" i="11"/>
  <c r="W69" i="11"/>
  <c r="V64" i="11"/>
  <c r="V65" i="11"/>
  <c r="V66" i="11"/>
  <c r="V67" i="11"/>
  <c r="V68" i="11"/>
  <c r="V69" i="11"/>
  <c r="W63" i="11"/>
  <c r="V63" i="11"/>
  <c r="W49" i="11"/>
  <c r="W50" i="11"/>
  <c r="W51" i="11"/>
  <c r="W52" i="11"/>
  <c r="W53" i="11"/>
  <c r="W54" i="11"/>
  <c r="W55" i="11"/>
  <c r="V49" i="11"/>
  <c r="V50" i="11"/>
  <c r="V51" i="11"/>
  <c r="V52" i="11"/>
  <c r="V53" i="11"/>
  <c r="V54" i="11"/>
  <c r="V55" i="11"/>
  <c r="W48" i="11"/>
  <c r="V48" i="11"/>
  <c r="W34" i="11"/>
  <c r="W35" i="11"/>
  <c r="W36" i="11"/>
  <c r="W38" i="11"/>
  <c r="W39" i="11"/>
  <c r="W40" i="11"/>
  <c r="V34" i="11"/>
  <c r="V35" i="11"/>
  <c r="V36" i="11"/>
  <c r="V38" i="11"/>
  <c r="V39" i="11"/>
  <c r="V40" i="11"/>
  <c r="W33" i="11"/>
  <c r="V33" i="11"/>
  <c r="V18" i="11"/>
  <c r="W19" i="11"/>
  <c r="W20" i="11"/>
  <c r="W21" i="11"/>
  <c r="W22" i="11"/>
  <c r="W23" i="11"/>
  <c r="W24" i="11"/>
  <c r="W25" i="11"/>
  <c r="W26" i="11"/>
  <c r="V19" i="11"/>
  <c r="V20" i="11"/>
  <c r="V21" i="11"/>
  <c r="V22" i="11"/>
  <c r="V23" i="11"/>
  <c r="V24" i="11"/>
  <c r="V25" i="11"/>
  <c r="V26" i="11"/>
  <c r="W18" i="11"/>
  <c r="W3" i="11"/>
  <c r="W4" i="11"/>
  <c r="W5" i="11"/>
  <c r="W6" i="11"/>
  <c r="W7" i="11"/>
  <c r="W8" i="11"/>
  <c r="W9" i="11"/>
  <c r="W10" i="11"/>
  <c r="W11" i="11"/>
  <c r="V3" i="11"/>
  <c r="V4" i="11"/>
  <c r="V5" i="11"/>
  <c r="V6" i="11"/>
  <c r="V7" i="11"/>
  <c r="V8" i="11"/>
  <c r="V9" i="11"/>
  <c r="V10" i="11"/>
  <c r="V11" i="11"/>
  <c r="N90" i="10"/>
  <c r="N91" i="10"/>
  <c r="N92" i="10"/>
  <c r="N93" i="10"/>
  <c r="N94" i="10"/>
  <c r="N95" i="10"/>
  <c r="N96" i="10"/>
  <c r="N89" i="10"/>
  <c r="N77" i="10"/>
  <c r="N78" i="10"/>
  <c r="N79" i="10"/>
  <c r="N80" i="10"/>
  <c r="N81" i="10"/>
  <c r="N82" i="10"/>
  <c r="N76" i="10"/>
  <c r="N64" i="10"/>
  <c r="N65" i="10"/>
  <c r="N66" i="10"/>
  <c r="N67" i="10"/>
  <c r="N68" i="10"/>
  <c r="N69" i="10"/>
  <c r="N63" i="10"/>
  <c r="N49" i="10"/>
  <c r="N50" i="10"/>
  <c r="N51" i="10"/>
  <c r="N52" i="10"/>
  <c r="N53" i="10"/>
  <c r="N54" i="10"/>
  <c r="N55" i="10"/>
  <c r="N48" i="10"/>
  <c r="N34" i="10"/>
  <c r="N35" i="10"/>
  <c r="N36" i="10"/>
  <c r="N37" i="10"/>
  <c r="N38" i="10"/>
  <c r="N39" i="10"/>
  <c r="N40" i="10"/>
  <c r="N33" i="10"/>
  <c r="N19" i="10"/>
  <c r="N20" i="10"/>
  <c r="N21" i="10"/>
  <c r="N22" i="10"/>
  <c r="N23" i="10"/>
  <c r="N24" i="10"/>
  <c r="N25" i="10"/>
  <c r="N26" i="10"/>
  <c r="N18" i="10"/>
  <c r="N3" i="10"/>
  <c r="N4" i="10"/>
  <c r="N5" i="10"/>
  <c r="N6" i="10"/>
  <c r="N7" i="10"/>
  <c r="N8" i="10"/>
  <c r="N9" i="10"/>
  <c r="N10" i="10"/>
  <c r="N11" i="10"/>
  <c r="M98" i="12"/>
  <c r="M99" i="12"/>
  <c r="L99" i="12"/>
  <c r="K99" i="12"/>
  <c r="J99" i="12"/>
  <c r="F99" i="12"/>
  <c r="R101" i="12" s="1"/>
  <c r="AF11" i="12" s="1"/>
  <c r="E99" i="12"/>
  <c r="D99" i="12"/>
  <c r="C99" i="12"/>
  <c r="L98" i="12"/>
  <c r="K98" i="12"/>
  <c r="J98" i="12"/>
  <c r="F98" i="12"/>
  <c r="E98" i="12"/>
  <c r="D98" i="12"/>
  <c r="C98" i="12"/>
  <c r="R84" i="12"/>
  <c r="AB10" i="12" s="1"/>
  <c r="M84" i="12"/>
  <c r="L84" i="12"/>
  <c r="K84" i="12"/>
  <c r="J84" i="12"/>
  <c r="F84" i="12"/>
  <c r="E84" i="12"/>
  <c r="D84" i="12"/>
  <c r="C84" i="12"/>
  <c r="R83" i="12"/>
  <c r="Z10" i="12" s="1"/>
  <c r="M83" i="12"/>
  <c r="L83" i="12"/>
  <c r="K83" i="12"/>
  <c r="J83" i="12"/>
  <c r="F83" i="12"/>
  <c r="E83" i="12"/>
  <c r="D83" i="12"/>
  <c r="C83" i="12"/>
  <c r="Q85" i="12" s="1"/>
  <c r="AC10" i="12" s="1"/>
  <c r="Q71" i="12"/>
  <c r="AA9" i="12" s="1"/>
  <c r="M71" i="12"/>
  <c r="L71" i="12"/>
  <c r="K71" i="12"/>
  <c r="J71" i="12"/>
  <c r="F71" i="12"/>
  <c r="R73" i="12" s="1"/>
  <c r="AF9" i="12" s="1"/>
  <c r="E71" i="12"/>
  <c r="D71" i="12"/>
  <c r="C71" i="12"/>
  <c r="R70" i="12"/>
  <c r="Z9" i="12" s="1"/>
  <c r="M70" i="12"/>
  <c r="L70" i="12"/>
  <c r="K70" i="12"/>
  <c r="J70" i="12"/>
  <c r="F70" i="12"/>
  <c r="E70" i="12"/>
  <c r="D70" i="12"/>
  <c r="C70" i="12"/>
  <c r="M58" i="12"/>
  <c r="L58" i="12"/>
  <c r="K58" i="12"/>
  <c r="J58" i="12"/>
  <c r="F58" i="12"/>
  <c r="E58" i="12"/>
  <c r="D58" i="12"/>
  <c r="C58" i="12"/>
  <c r="M57" i="12"/>
  <c r="L57" i="12"/>
  <c r="K57" i="12"/>
  <c r="J57" i="12"/>
  <c r="F57" i="12"/>
  <c r="E57" i="12"/>
  <c r="D57" i="12"/>
  <c r="C57" i="12"/>
  <c r="R42" i="12"/>
  <c r="AB7" i="12" s="1"/>
  <c r="Q42" i="12"/>
  <c r="AA7" i="12" s="1"/>
  <c r="M42" i="12"/>
  <c r="L42" i="12"/>
  <c r="K42" i="12"/>
  <c r="J42" i="12"/>
  <c r="F42" i="12"/>
  <c r="E42" i="12"/>
  <c r="D42" i="12"/>
  <c r="C42" i="12"/>
  <c r="R41" i="12"/>
  <c r="Z7" i="12" s="1"/>
  <c r="M41" i="12"/>
  <c r="L41" i="12"/>
  <c r="K41" i="12"/>
  <c r="J41" i="12"/>
  <c r="F41" i="12"/>
  <c r="E41" i="12"/>
  <c r="D41" i="12"/>
  <c r="C41" i="12"/>
  <c r="M28" i="12"/>
  <c r="L28" i="12"/>
  <c r="K28" i="12"/>
  <c r="J28" i="12"/>
  <c r="F28" i="12"/>
  <c r="E28" i="12"/>
  <c r="D28" i="12"/>
  <c r="C28" i="12"/>
  <c r="Q30" i="12" s="1"/>
  <c r="AE6" i="12" s="1"/>
  <c r="M27" i="12"/>
  <c r="L27" i="12"/>
  <c r="K27" i="12"/>
  <c r="J27" i="12"/>
  <c r="F27" i="12"/>
  <c r="E27" i="12"/>
  <c r="D27" i="12"/>
  <c r="C27" i="12"/>
  <c r="Q29" i="12" s="1"/>
  <c r="AC6" i="12" s="1"/>
  <c r="M13" i="12"/>
  <c r="L13" i="12"/>
  <c r="K13" i="12"/>
  <c r="J13" i="12"/>
  <c r="F13" i="12"/>
  <c r="E13" i="12"/>
  <c r="D13" i="12"/>
  <c r="C13" i="12"/>
  <c r="M12" i="12"/>
  <c r="L12" i="12"/>
  <c r="K12" i="12"/>
  <c r="J12" i="12"/>
  <c r="F12" i="12"/>
  <c r="E12" i="12"/>
  <c r="D12" i="12"/>
  <c r="C12" i="12"/>
  <c r="R11" i="12"/>
  <c r="Q11" i="12"/>
  <c r="R10" i="12"/>
  <c r="Q10" i="12"/>
  <c r="R9" i="12"/>
  <c r="Q9" i="12"/>
  <c r="R8" i="12"/>
  <c r="Q8" i="12"/>
  <c r="R7" i="12"/>
  <c r="Q7" i="12"/>
  <c r="R6" i="12"/>
  <c r="Q6" i="12"/>
  <c r="R4" i="12"/>
  <c r="Q4" i="12"/>
  <c r="R3" i="12"/>
  <c r="Q3" i="12"/>
  <c r="R2" i="12"/>
  <c r="Q2" i="12"/>
  <c r="P27" i="11"/>
  <c r="C98" i="11"/>
  <c r="C12" i="11"/>
  <c r="D12" i="11"/>
  <c r="E12" i="11"/>
  <c r="F12" i="11"/>
  <c r="P99" i="11"/>
  <c r="O99" i="11"/>
  <c r="N99" i="11"/>
  <c r="M99" i="11"/>
  <c r="F99" i="11"/>
  <c r="E99" i="11"/>
  <c r="D99" i="11"/>
  <c r="C99" i="11"/>
  <c r="P98" i="11"/>
  <c r="O98" i="11"/>
  <c r="N98" i="11"/>
  <c r="M98" i="11"/>
  <c r="V100" i="11" s="1"/>
  <c r="AJ11" i="11" s="1"/>
  <c r="F98" i="11"/>
  <c r="E98" i="11"/>
  <c r="D98" i="11"/>
  <c r="P84" i="11"/>
  <c r="O84" i="11"/>
  <c r="N84" i="11"/>
  <c r="M84" i="11"/>
  <c r="F84" i="11"/>
  <c r="E84" i="11"/>
  <c r="D84" i="11"/>
  <c r="C84" i="11"/>
  <c r="P83" i="11"/>
  <c r="O83" i="11"/>
  <c r="N83" i="11"/>
  <c r="M83" i="11"/>
  <c r="F83" i="11"/>
  <c r="E83" i="11"/>
  <c r="D83" i="11"/>
  <c r="C83" i="11"/>
  <c r="P71" i="11"/>
  <c r="O71" i="11"/>
  <c r="N71" i="11"/>
  <c r="M71" i="11"/>
  <c r="F71" i="11"/>
  <c r="E71" i="11"/>
  <c r="D71" i="11"/>
  <c r="C71" i="11"/>
  <c r="P70" i="11"/>
  <c r="O70" i="11"/>
  <c r="N70" i="11"/>
  <c r="M70" i="11"/>
  <c r="F70" i="11"/>
  <c r="W72" i="11" s="1"/>
  <c r="AK9" i="11" s="1"/>
  <c r="E70" i="11"/>
  <c r="D70" i="11"/>
  <c r="C70" i="11"/>
  <c r="P58" i="11"/>
  <c r="O58" i="11"/>
  <c r="N58" i="11"/>
  <c r="M58" i="11"/>
  <c r="F58" i="11"/>
  <c r="E58" i="11"/>
  <c r="D58" i="11"/>
  <c r="C58" i="11"/>
  <c r="P57" i="11"/>
  <c r="O57" i="11"/>
  <c r="N57" i="11"/>
  <c r="M57" i="11"/>
  <c r="F57" i="11"/>
  <c r="E57" i="11"/>
  <c r="D57" i="11"/>
  <c r="C57" i="11"/>
  <c r="P42" i="11"/>
  <c r="O42" i="11"/>
  <c r="N42" i="11"/>
  <c r="M42" i="11"/>
  <c r="F42" i="11"/>
  <c r="E42" i="11"/>
  <c r="D42" i="11"/>
  <c r="C42" i="11"/>
  <c r="P41" i="11"/>
  <c r="O41" i="11"/>
  <c r="N41" i="11"/>
  <c r="M41" i="11"/>
  <c r="F41" i="11"/>
  <c r="E41" i="11"/>
  <c r="D41" i="11"/>
  <c r="C41" i="11"/>
  <c r="P28" i="11"/>
  <c r="O28" i="11"/>
  <c r="N28" i="11"/>
  <c r="M28" i="11"/>
  <c r="F28" i="11"/>
  <c r="E28" i="11"/>
  <c r="D28" i="11"/>
  <c r="C28" i="11"/>
  <c r="O27" i="11"/>
  <c r="N27" i="11"/>
  <c r="M27" i="11"/>
  <c r="F27" i="11"/>
  <c r="E27" i="11"/>
  <c r="D27" i="11"/>
  <c r="C27" i="11"/>
  <c r="P13" i="11"/>
  <c r="O13" i="11"/>
  <c r="N13" i="11"/>
  <c r="M13" i="11"/>
  <c r="F13" i="11"/>
  <c r="E13" i="11"/>
  <c r="D13" i="11"/>
  <c r="C13" i="11"/>
  <c r="P12" i="11"/>
  <c r="W14" i="11" s="1"/>
  <c r="AK5" i="11" s="1"/>
  <c r="O12" i="11"/>
  <c r="N12" i="11"/>
  <c r="M12" i="11"/>
  <c r="W2" i="11"/>
  <c r="V2" i="11"/>
  <c r="I98" i="10"/>
  <c r="J99" i="10"/>
  <c r="I99" i="10"/>
  <c r="J98" i="10"/>
  <c r="D99" i="10"/>
  <c r="C99" i="10"/>
  <c r="D98" i="10"/>
  <c r="C98" i="10"/>
  <c r="J84" i="10"/>
  <c r="I84" i="10"/>
  <c r="J83" i="10"/>
  <c r="I83" i="10"/>
  <c r="C84" i="10"/>
  <c r="C83" i="10"/>
  <c r="D84" i="10"/>
  <c r="D83" i="10"/>
  <c r="J71" i="10"/>
  <c r="I71" i="10"/>
  <c r="J70" i="10"/>
  <c r="I70" i="10"/>
  <c r="D71" i="10"/>
  <c r="C71" i="10"/>
  <c r="D70" i="10"/>
  <c r="C70" i="10"/>
  <c r="J58" i="10"/>
  <c r="I58" i="10"/>
  <c r="J57" i="10"/>
  <c r="I57" i="10"/>
  <c r="D58" i="10"/>
  <c r="C58" i="10"/>
  <c r="D57" i="10"/>
  <c r="C57" i="10"/>
  <c r="N59" i="10" s="1"/>
  <c r="X8" i="10" s="1"/>
  <c r="I42" i="10"/>
  <c r="I41" i="10"/>
  <c r="C42" i="10"/>
  <c r="C41" i="10"/>
  <c r="J42" i="10"/>
  <c r="J41" i="10"/>
  <c r="D42" i="10"/>
  <c r="D41" i="10"/>
  <c r="J28" i="10"/>
  <c r="J27" i="10"/>
  <c r="I28" i="10"/>
  <c r="I27" i="10"/>
  <c r="D28" i="10"/>
  <c r="D27" i="10"/>
  <c r="C28" i="10"/>
  <c r="C27" i="10"/>
  <c r="N29" i="10" s="1"/>
  <c r="X6" i="10" s="1"/>
  <c r="N2" i="10"/>
  <c r="J13" i="10"/>
  <c r="J12" i="10"/>
  <c r="I13" i="10"/>
  <c r="I12" i="10"/>
  <c r="D13" i="10"/>
  <c r="D12" i="10"/>
  <c r="C13" i="10"/>
  <c r="C12" i="10"/>
  <c r="N30" i="10" l="1"/>
  <c r="Y6" i="10" s="1"/>
  <c r="O9" i="10"/>
  <c r="Q9" i="10"/>
  <c r="O10" i="10"/>
  <c r="Q10" i="10"/>
  <c r="O8" i="10"/>
  <c r="Q8" i="10"/>
  <c r="O7" i="10"/>
  <c r="Q7" i="10"/>
  <c r="P6" i="10"/>
  <c r="Q6" i="10"/>
  <c r="P3" i="10"/>
  <c r="Q3" i="10"/>
  <c r="P2" i="10"/>
  <c r="Q2" i="10"/>
  <c r="P5" i="10"/>
  <c r="Q5" i="10"/>
  <c r="P11" i="10"/>
  <c r="Q11" i="10"/>
  <c r="N14" i="10"/>
  <c r="X5" i="10" s="1"/>
  <c r="P4" i="10"/>
  <c r="Q4" i="10"/>
  <c r="N15" i="10"/>
  <c r="Y5" i="10" s="1"/>
  <c r="N83" i="10"/>
  <c r="V10" i="10" s="1"/>
  <c r="N98" i="10"/>
  <c r="V11" i="10" s="1"/>
  <c r="N73" i="10"/>
  <c r="Y9" i="10" s="1"/>
  <c r="N58" i="10"/>
  <c r="W8" i="10" s="1"/>
  <c r="N103" i="10"/>
  <c r="Y11" i="10" s="1"/>
  <c r="G164" i="12"/>
  <c r="F164" i="12"/>
  <c r="F134" i="12"/>
  <c r="G134" i="12" s="1"/>
  <c r="G137" i="11"/>
  <c r="F137" i="11"/>
  <c r="E191" i="10"/>
  <c r="E202" i="10" s="1"/>
  <c r="E150" i="10"/>
  <c r="E161" i="10" s="1"/>
  <c r="E153" i="10"/>
  <c r="E156" i="10"/>
  <c r="E154" i="10"/>
  <c r="E136" i="10"/>
  <c r="E142" i="10"/>
  <c r="E135" i="10"/>
  <c r="E145" i="10" s="1"/>
  <c r="E121" i="10"/>
  <c r="E127" i="10"/>
  <c r="N84" i="10"/>
  <c r="W10" i="10" s="1"/>
  <c r="N71" i="10"/>
  <c r="W9" i="10" s="1"/>
  <c r="N42" i="10"/>
  <c r="W7" i="10" s="1"/>
  <c r="N57" i="10"/>
  <c r="V8" i="10" s="1"/>
  <c r="N85" i="10"/>
  <c r="X10" i="10" s="1"/>
  <c r="N72" i="10"/>
  <c r="X9" i="10" s="1"/>
  <c r="N43" i="10"/>
  <c r="X7" i="10" s="1"/>
  <c r="N41" i="10"/>
  <c r="V7" i="10" s="1"/>
  <c r="N102" i="10"/>
  <c r="X11" i="10" s="1"/>
  <c r="N60" i="10"/>
  <c r="Y8" i="10" s="1"/>
  <c r="N44" i="10"/>
  <c r="Y7" i="10" s="1"/>
  <c r="N86" i="10"/>
  <c r="Y10" i="10" s="1"/>
  <c r="N70" i="10"/>
  <c r="V9" i="10" s="1"/>
  <c r="Y13" i="11"/>
  <c r="Y12" i="11"/>
  <c r="W100" i="11"/>
  <c r="AK11" i="11" s="1"/>
  <c r="W101" i="11"/>
  <c r="AM11" i="11" s="1"/>
  <c r="W42" i="11"/>
  <c r="AI7" i="11" s="1"/>
  <c r="W27" i="11"/>
  <c r="AG6" i="11" s="1"/>
  <c r="W71" i="11"/>
  <c r="AI9" i="11" s="1"/>
  <c r="V14" i="11"/>
  <c r="AJ5" i="11" s="1"/>
  <c r="V15" i="11"/>
  <c r="AL5" i="11" s="1"/>
  <c r="V44" i="11"/>
  <c r="AL7" i="11" s="1"/>
  <c r="V59" i="11"/>
  <c r="AJ8" i="11" s="1"/>
  <c r="W70" i="11"/>
  <c r="AG9" i="11" s="1"/>
  <c r="V28" i="11"/>
  <c r="AH6" i="11" s="1"/>
  <c r="W28" i="11"/>
  <c r="AI6" i="11" s="1"/>
  <c r="V42" i="11"/>
  <c r="AH7" i="11" s="1"/>
  <c r="V70" i="11"/>
  <c r="AF9" i="11" s="1"/>
  <c r="V84" i="11"/>
  <c r="AH10" i="11" s="1"/>
  <c r="V99" i="11"/>
  <c r="AH11" i="11" s="1"/>
  <c r="V71" i="11"/>
  <c r="AH9" i="11" s="1"/>
  <c r="V41" i="11"/>
  <c r="AF7" i="11" s="1"/>
  <c r="V85" i="11"/>
  <c r="AJ10" i="11" s="1"/>
  <c r="V83" i="11"/>
  <c r="AF10" i="11" s="1"/>
  <c r="W15" i="11"/>
  <c r="AM5" i="11" s="1"/>
  <c r="W41" i="11"/>
  <c r="AG7" i="11" s="1"/>
  <c r="W58" i="11"/>
  <c r="AI8" i="11" s="1"/>
  <c r="V57" i="11"/>
  <c r="AF8" i="11" s="1"/>
  <c r="Q83" i="12"/>
  <c r="Y10" i="12" s="1"/>
  <c r="N28" i="10"/>
  <c r="W6" i="10" s="1"/>
  <c r="R28" i="12"/>
  <c r="AB6" i="12" s="1"/>
  <c r="Q57" i="12"/>
  <c r="Y8" i="12" s="1"/>
  <c r="O6" i="10"/>
  <c r="P10" i="10"/>
  <c r="V27" i="11"/>
  <c r="AF6" i="11" s="1"/>
  <c r="R58" i="12"/>
  <c r="AB8" i="12" s="1"/>
  <c r="Y11" i="12"/>
  <c r="O12" i="10"/>
  <c r="O5" i="10"/>
  <c r="P9" i="10"/>
  <c r="W30" i="11"/>
  <c r="AM6" i="11" s="1"/>
  <c r="W73" i="11"/>
  <c r="AM9" i="11" s="1"/>
  <c r="V101" i="11"/>
  <c r="AL11" i="11" s="1"/>
  <c r="Q86" i="12"/>
  <c r="AE10" i="12" s="1"/>
  <c r="O2" i="10"/>
  <c r="O4" i="10"/>
  <c r="P8" i="10"/>
  <c r="O11" i="10"/>
  <c r="O3" i="10"/>
  <c r="P7" i="10"/>
  <c r="W43" i="11"/>
  <c r="AK7" i="11" s="1"/>
  <c r="R14" i="12"/>
  <c r="AD5" i="12" s="1"/>
  <c r="R15" i="12"/>
  <c r="AF5" i="12" s="1"/>
  <c r="Q59" i="12"/>
  <c r="AC8" i="12" s="1"/>
  <c r="Q60" i="12"/>
  <c r="AE8" i="12" s="1"/>
  <c r="Q58" i="12"/>
  <c r="AA8" i="12" s="1"/>
  <c r="P12" i="10"/>
  <c r="R44" i="12"/>
  <c r="AF7" i="12" s="1"/>
  <c r="N13" i="10"/>
  <c r="W5" i="10" s="1"/>
  <c r="R99" i="12"/>
  <c r="AB11" i="12" s="1"/>
  <c r="P13" i="10"/>
  <c r="W84" i="11"/>
  <c r="AI10" i="11" s="1"/>
  <c r="V98" i="11"/>
  <c r="AF11" i="11" s="1"/>
  <c r="W99" i="11"/>
  <c r="AI11" i="11" s="1"/>
  <c r="Q27" i="12"/>
  <c r="Y6" i="12" s="1"/>
  <c r="V29" i="11"/>
  <c r="AJ6" i="11" s="1"/>
  <c r="V73" i="11"/>
  <c r="AL9" i="11" s="1"/>
  <c r="R59" i="12"/>
  <c r="AD8" i="12" s="1"/>
  <c r="V13" i="11"/>
  <c r="AH5" i="11" s="1"/>
  <c r="AA11" i="12"/>
  <c r="R98" i="12"/>
  <c r="Z11" i="12" s="1"/>
  <c r="R57" i="12"/>
  <c r="Z8" i="12" s="1"/>
  <c r="R27" i="12"/>
  <c r="Z6" i="12" s="1"/>
  <c r="W98" i="11"/>
  <c r="AG11" i="11" s="1"/>
  <c r="W83" i="11"/>
  <c r="AG10" i="11" s="1"/>
  <c r="W57" i="11"/>
  <c r="AG8" i="11" s="1"/>
  <c r="V58" i="11"/>
  <c r="AH8" i="11" s="1"/>
  <c r="V12" i="11"/>
  <c r="AF5" i="11" s="1"/>
  <c r="N99" i="10"/>
  <c r="W11" i="10" s="1"/>
  <c r="N27" i="10"/>
  <c r="V6" i="10" s="1"/>
  <c r="N12" i="10"/>
  <c r="V5" i="10" s="1"/>
  <c r="AC11" i="12"/>
  <c r="AE11" i="12"/>
  <c r="R100" i="12"/>
  <c r="AD11" i="12" s="1"/>
  <c r="R85" i="12"/>
  <c r="AD10" i="12" s="1"/>
  <c r="R86" i="12"/>
  <c r="AF10" i="12" s="1"/>
  <c r="Q72" i="12"/>
  <c r="AC9" i="12" s="1"/>
  <c r="Q73" i="12"/>
  <c r="AE9" i="12" s="1"/>
  <c r="R72" i="12"/>
  <c r="AD9" i="12" s="1"/>
  <c r="R60" i="12"/>
  <c r="AF8" i="12" s="1"/>
  <c r="Q43" i="12"/>
  <c r="AC7" i="12" s="1"/>
  <c r="Q44" i="12"/>
  <c r="AE7" i="12" s="1"/>
  <c r="R43" i="12"/>
  <c r="AD7" i="12" s="1"/>
  <c r="R29" i="12"/>
  <c r="AD6" i="12" s="1"/>
  <c r="R30" i="12"/>
  <c r="AF6" i="12" s="1"/>
  <c r="Q14" i="12"/>
  <c r="AC5" i="12" s="1"/>
  <c r="Q15" i="12"/>
  <c r="AE5" i="12" s="1"/>
  <c r="R13" i="12"/>
  <c r="AB5" i="12" s="1"/>
  <c r="Q12" i="12"/>
  <c r="Y5" i="12" s="1"/>
  <c r="Q13" i="12"/>
  <c r="AA5" i="12" s="1"/>
  <c r="R12" i="12"/>
  <c r="Z5" i="12" s="1"/>
  <c r="V86" i="11"/>
  <c r="AL10" i="11" s="1"/>
  <c r="W85" i="11"/>
  <c r="AK10" i="11" s="1"/>
  <c r="W86" i="11"/>
  <c r="AM10" i="11" s="1"/>
  <c r="V72" i="11"/>
  <c r="AJ9" i="11" s="1"/>
  <c r="V60" i="11"/>
  <c r="AL8" i="11" s="1"/>
  <c r="W59" i="11"/>
  <c r="AK8" i="11" s="1"/>
  <c r="W60" i="11"/>
  <c r="AM8" i="11" s="1"/>
  <c r="W44" i="11"/>
  <c r="AM7" i="11" s="1"/>
  <c r="V43" i="11"/>
  <c r="AJ7" i="11" s="1"/>
  <c r="V30" i="11"/>
  <c r="AL6" i="11" s="1"/>
  <c r="W29" i="11"/>
  <c r="AK6" i="11" s="1"/>
  <c r="W13" i="11"/>
  <c r="AI5" i="11" s="1"/>
  <c r="W12" i="11"/>
  <c r="AG5" i="11" s="1"/>
  <c r="H8" i="7"/>
  <c r="I3" i="7"/>
  <c r="J3" i="7" s="1"/>
  <c r="I4" i="7"/>
  <c r="J4" i="7" s="1"/>
  <c r="I5" i="7"/>
  <c r="J5" i="7" s="1"/>
  <c r="I6" i="7"/>
  <c r="J6" i="7" s="1"/>
  <c r="I7" i="7"/>
  <c r="J7" i="7" s="1"/>
  <c r="I8" i="7"/>
  <c r="J8" i="7" s="1"/>
  <c r="I2" i="7"/>
  <c r="J2" i="7" s="1"/>
  <c r="H3" i="7"/>
  <c r="H4" i="7"/>
  <c r="H5" i="7"/>
  <c r="H6" i="7"/>
  <c r="H7" i="7"/>
  <c r="H2" i="7"/>
  <c r="F3" i="7"/>
  <c r="F4" i="7"/>
  <c r="F5" i="7"/>
  <c r="F6" i="7"/>
  <c r="F7" i="7"/>
  <c r="F8" i="7"/>
  <c r="F2" i="7"/>
  <c r="E3" i="7"/>
  <c r="E4" i="7"/>
  <c r="E5" i="7"/>
  <c r="E6" i="7"/>
  <c r="E7" i="7"/>
  <c r="E8" i="7"/>
  <c r="E2" i="7"/>
  <c r="F3" i="6"/>
  <c r="F4" i="6"/>
  <c r="F5" i="6"/>
  <c r="F6" i="6"/>
  <c r="F7" i="6"/>
  <c r="F8" i="6"/>
  <c r="F2" i="6"/>
  <c r="E3" i="6"/>
  <c r="E4" i="6"/>
  <c r="E5" i="6"/>
  <c r="E6" i="6"/>
  <c r="E7" i="6"/>
  <c r="E8" i="6"/>
  <c r="E2" i="6"/>
  <c r="E8" i="5"/>
  <c r="F3" i="5"/>
  <c r="F4" i="5"/>
  <c r="F5" i="5"/>
  <c r="F6" i="5"/>
  <c r="F7" i="5"/>
  <c r="F8" i="5"/>
  <c r="F2" i="5"/>
  <c r="E3" i="5"/>
  <c r="E4" i="5"/>
  <c r="E5" i="5"/>
  <c r="E6" i="5"/>
  <c r="E7" i="5"/>
  <c r="E2" i="5"/>
  <c r="D2" i="9"/>
  <c r="D5" i="9"/>
  <c r="D8" i="9"/>
  <c r="D4" i="9"/>
  <c r="D6" i="9"/>
  <c r="D3" i="9"/>
  <c r="D7" i="9"/>
  <c r="D3" i="7"/>
  <c r="D4" i="7"/>
  <c r="D5" i="7"/>
  <c r="D6" i="7"/>
  <c r="D7" i="7"/>
  <c r="D8" i="7"/>
  <c r="D2" i="7"/>
  <c r="D3" i="6"/>
  <c r="D4" i="6"/>
  <c r="D5" i="6"/>
  <c r="D6" i="6"/>
  <c r="D7" i="6"/>
  <c r="D8" i="6"/>
  <c r="D2" i="6"/>
  <c r="D6" i="5"/>
  <c r="D8" i="5"/>
  <c r="D5" i="5"/>
  <c r="D7" i="5"/>
  <c r="D3" i="5"/>
  <c r="D4" i="5"/>
  <c r="D2" i="5"/>
  <c r="F2" i="1"/>
  <c r="F3" i="1"/>
  <c r="F6" i="3"/>
  <c r="F4" i="3"/>
  <c r="F7" i="3"/>
  <c r="F5" i="3"/>
  <c r="F3" i="3"/>
  <c r="F2" i="3"/>
  <c r="F8" i="3"/>
  <c r="F8" i="2"/>
  <c r="F7" i="2"/>
  <c r="F4" i="2"/>
  <c r="F3" i="2"/>
  <c r="F5" i="2"/>
  <c r="F2" i="2"/>
  <c r="F6" i="2"/>
  <c r="F6" i="1"/>
  <c r="F7" i="1"/>
  <c r="F4" i="1"/>
  <c r="F5" i="1"/>
  <c r="F8" i="1"/>
  <c r="Q16" i="10" l="1"/>
  <c r="E178" i="10"/>
  <c r="E187" i="10" s="1"/>
  <c r="E165" i="10"/>
  <c r="E174" i="10" s="1"/>
  <c r="X13" i="11"/>
  <c r="X12" i="11"/>
</calcChain>
</file>

<file path=xl/sharedStrings.xml><?xml version="1.0" encoding="utf-8"?>
<sst xmlns="http://schemas.openxmlformats.org/spreadsheetml/2006/main" count="1727" uniqueCount="117">
  <si>
    <t>Classifier</t>
  </si>
  <si>
    <t>Accuracy - shuffled</t>
  </si>
  <si>
    <t>Accuracy - original</t>
  </si>
  <si>
    <t>X-GENRE</t>
  </si>
  <si>
    <t>GINCO</t>
  </si>
  <si>
    <t>GINCO-X-GENRE</t>
  </si>
  <si>
    <t>CORE-X-GENRE</t>
  </si>
  <si>
    <t>CORE</t>
  </si>
  <si>
    <t>FTD</t>
  </si>
  <si>
    <t>FTD-X-GENRE</t>
  </si>
  <si>
    <t>Absolute difference (original minus shuffled)</t>
  </si>
  <si>
    <t>Relative improvement</t>
  </si>
  <si>
    <t>Absolute difference</t>
  </si>
  <si>
    <t>Relative Error Reduction</t>
  </si>
  <si>
    <t>Relative Error Reduction - MaCoCu-sl</t>
  </si>
  <si>
    <t>Relative Error Reduction - MaCoCu-mk</t>
  </si>
  <si>
    <t>Relative Error Reduction - MaCoCu-is</t>
  </si>
  <si>
    <t>Hits percentage - original</t>
  </si>
  <si>
    <t>Hits percentage - shuffled</t>
  </si>
  <si>
    <t>Relative Error Reduction - SL</t>
  </si>
  <si>
    <t>Relative Error Reduction - MK</t>
  </si>
  <si>
    <t>Relative Error Reduction - IS</t>
  </si>
  <si>
    <t>Macro F1 - original</t>
  </si>
  <si>
    <t>Macro F1 - shuffled</t>
  </si>
  <si>
    <t>Category</t>
  </si>
  <si>
    <t>Hits</t>
  </si>
  <si>
    <t>Category support</t>
  </si>
  <si>
    <t>Number of pairs with category</t>
  </si>
  <si>
    <t>Hits per pairs</t>
  </si>
  <si>
    <t>A1 (argumentative)</t>
  </si>
  <si>
    <t>A11 (personal)</t>
  </si>
  <si>
    <t>A12 (promotion)</t>
  </si>
  <si>
    <t>A14 (academic)</t>
  </si>
  <si>
    <t>A16 (information)</t>
  </si>
  <si>
    <t>A17 (review)</t>
  </si>
  <si>
    <t>A4 (fiction)</t>
  </si>
  <si>
    <t>A7 (instruction)</t>
  </si>
  <si>
    <t>A8 (news)</t>
  </si>
  <si>
    <t>A9 (legal)</t>
  </si>
  <si>
    <t>Forum</t>
  </si>
  <si>
    <t>Information/Explanation</t>
  </si>
  <si>
    <t>Instruction</t>
  </si>
  <si>
    <t>Legal/Regulation</t>
  </si>
  <si>
    <t>List of Summaries/Excerpts</t>
  </si>
  <si>
    <t>News/Reporting</t>
  </si>
  <si>
    <t>Opinion/Argumentation</t>
  </si>
  <si>
    <t>Other</t>
  </si>
  <si>
    <t>Promotion</t>
  </si>
  <si>
    <t>How-To/Instructional</t>
  </si>
  <si>
    <t>Informational Description/Explanation</t>
  </si>
  <si>
    <t>Informational Persuasion</t>
  </si>
  <si>
    <t>Interactive Discussion</t>
  </si>
  <si>
    <t>Lyrical</t>
  </si>
  <si>
    <t>Narrative</t>
  </si>
  <si>
    <t>Opinion</t>
  </si>
  <si>
    <t>Spoken</t>
  </si>
  <si>
    <t>Legal</t>
  </si>
  <si>
    <t>News</t>
  </si>
  <si>
    <t>Prose/Lyrical</t>
  </si>
  <si>
    <t xml:space="preserve">SHUFFLED: </t>
  </si>
  <si>
    <t>ORIGINAL:</t>
  </si>
  <si>
    <t>Relative improvement (hits)</t>
  </si>
  <si>
    <t>Relative improvement (hits per pairs)</t>
  </si>
  <si>
    <t>Average</t>
  </si>
  <si>
    <t>Median</t>
  </si>
  <si>
    <t>Average (macro)</t>
  </si>
  <si>
    <t>Median (macro)</t>
  </si>
  <si>
    <t>Average (micro)</t>
  </si>
  <si>
    <t>Median (micro)</t>
  </si>
  <si>
    <t>Comparison of classifiers - relative improvement</t>
  </si>
  <si>
    <t>Macro avg. (hits)</t>
  </si>
  <si>
    <t>Macro avg. (hits per pairs)</t>
  </si>
  <si>
    <t>Macro median (hits)</t>
  </si>
  <si>
    <t>Macro median (hits per pairs)</t>
  </si>
  <si>
    <t>Micro avg. (hits)</t>
  </si>
  <si>
    <t>Micro avg.  (hits per pairs)</t>
  </si>
  <si>
    <t>Micro median (hits)</t>
  </si>
  <si>
    <t>Micro median (hits per pairs)</t>
  </si>
  <si>
    <t>Standard normalization</t>
  </si>
  <si>
    <t>Normalize between 0 and 1</t>
  </si>
  <si>
    <t>Category probability</t>
  </si>
  <si>
    <t>Probability of hits</t>
  </si>
  <si>
    <t>Relative improvement - conditional probability/probability of hits</t>
  </si>
  <si>
    <t xml:space="preserve">Absolute improvement </t>
  </si>
  <si>
    <t>Entropy</t>
  </si>
  <si>
    <t>ENTROPY</t>
  </si>
  <si>
    <t>Probability of category</t>
  </si>
  <si>
    <t>Log of probability</t>
  </si>
  <si>
    <t>Probability times log</t>
  </si>
  <si>
    <t>Entropy results</t>
  </si>
  <si>
    <t>MaCoCu-sl</t>
  </si>
  <si>
    <t>MaCoCu-is</t>
  </si>
  <si>
    <t>MaCoCu-mk</t>
  </si>
  <si>
    <t>Weighted average of relative improvement</t>
  </si>
  <si>
    <t>Weighted average of relative improvement (relative improvement for each category * category probability, all summed, divided by no. of categories</t>
  </si>
  <si>
    <t>Relative improvement*category probability</t>
  </si>
  <si>
    <t>Comparison of weighted relative improvement</t>
  </si>
  <si>
    <t>GINCO (9 categories)</t>
  </si>
  <si>
    <t>FTD (10 categories)</t>
  </si>
  <si>
    <t>CORE (8 categories)</t>
  </si>
  <si>
    <t>GINCO-X-GENRE (9 categories)</t>
  </si>
  <si>
    <t>FTD-X-GENRE (7 categories)</t>
  </si>
  <si>
    <t>CORE-X-GENRE (7 categories)</t>
  </si>
  <si>
    <t>X-GENRE (9 categories)</t>
  </si>
  <si>
    <t>Weighted average relative improvement</t>
  </si>
  <si>
    <t>Corrected relative improvement (to avoid division by 0)</t>
  </si>
  <si>
    <t>Weighted corrected relative improvement</t>
  </si>
  <si>
    <t>Weighted average corrected relative improvement</t>
  </si>
  <si>
    <t>Comparison of weighted corrected relative improvement (to avoid division by zero due to 0 hits in shuffled)</t>
  </si>
  <si>
    <t>Order of best models:</t>
  </si>
  <si>
    <t>CORE-X-GENRE, CORE</t>
  </si>
  <si>
    <t>FTD, GINCO-X-GENRE</t>
  </si>
  <si>
    <t>GINCO-X-GENRE, CORE-X-GENRE, GINCO</t>
  </si>
  <si>
    <t>X-GENRE, GINCO</t>
  </si>
  <si>
    <t>FTD-X-GENRE, GINCO-X-GENRE</t>
  </si>
  <si>
    <t>GINCO, CORE</t>
  </si>
  <si>
    <t>CORE-X-GENRE, GINCO, GINCO-X-GENRE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</si>
</sst>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rgb="FF24292F"/>
      <name val="Segoe UI"/>
      <family val="2"/>
    </font>
    <font>
      <sz val="10"/>
      <color rgb="FF24292F"/>
      <name val="Segoe UI"/>
      <family val="2"/>
    </font>
    <font>
      <b/>
      <sz val="8"/>
      <color rgb="FF000000"/>
      <name val="Segoe UI"/>
      <family val="2"/>
    </font>
    <font>
      <sz val="8"/>
      <color rgb="FF000000"/>
      <name val="Segoe UI"/>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2" fillId="2" borderId="0" xfId="0" applyFont="1" applyFill="1" applyAlignment="1">
      <alignment horizontal="center" vertical="center" wrapText="1"/>
    </xf>
    <xf numFmtId="0" fontId="2" fillId="2" borderId="0" xfId="0" applyFont="1" applyFill="1" applyAlignment="1">
      <alignment horizontal="right" vertical="center" wrapText="1" indent="1"/>
    </xf>
    <xf numFmtId="0" fontId="3" fillId="2" borderId="0" xfId="0" applyFont="1" applyFill="1" applyAlignment="1">
      <alignment horizontal="left" vertical="center" wrapText="1" indent="1"/>
    </xf>
    <xf numFmtId="0" fontId="3" fillId="2" borderId="0" xfId="0" applyFont="1" applyFill="1" applyAlignment="1">
      <alignment horizontal="right" vertical="center" wrapText="1" indent="1"/>
    </xf>
    <xf numFmtId="2" fontId="0" fillId="0" borderId="0" xfId="0" applyNumberFormat="1"/>
    <xf numFmtId="0" fontId="4" fillId="0" borderId="0" xfId="0" applyFont="1" applyAlignment="1">
      <alignment horizontal="left" vertical="center" wrapText="1"/>
    </xf>
    <xf numFmtId="0" fontId="4"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2" fontId="5" fillId="0" borderId="0" xfId="0" applyNumberFormat="1" applyFont="1" applyAlignment="1">
      <alignment horizontal="right" vertical="center" wrapText="1"/>
    </xf>
    <xf numFmtId="0" fontId="3" fillId="2" borderId="0" xfId="0" applyFont="1" applyFill="1" applyAlignment="1">
      <alignment horizontal="center" vertical="center" wrapText="1"/>
    </xf>
    <xf numFmtId="0" fontId="1" fillId="0" borderId="0" xfId="0" applyFont="1"/>
    <xf numFmtId="0" fontId="2" fillId="2" borderId="0" xfId="0" applyFont="1" applyFill="1" applyAlignment="1">
      <alignment horizontal="left"/>
    </xf>
    <xf numFmtId="0" fontId="0" fillId="0" borderId="0" xfId="0" applyAlignment="1">
      <alignment horizontal="left"/>
    </xf>
    <xf numFmtId="0" fontId="3" fillId="2" borderId="0" xfId="0" applyFont="1" applyFill="1" applyAlignment="1">
      <alignment horizontal="left"/>
    </xf>
    <xf numFmtId="2" fontId="0" fillId="0" borderId="0" xfId="0" applyNumberFormat="1" applyAlignment="1">
      <alignment horizontal="left"/>
    </xf>
    <xf numFmtId="0" fontId="5" fillId="0" borderId="0" xfId="0" applyFont="1" applyAlignment="1">
      <alignment vertical="center" wrapText="1"/>
    </xf>
    <xf numFmtId="2" fontId="4" fillId="0" borderId="0" xfId="0" applyNumberFormat="1" applyFont="1" applyAlignment="1">
      <alignment horizontal="left" vertical="center" wrapText="1"/>
    </xf>
    <xf numFmtId="2" fontId="1" fillId="0" borderId="0" xfId="0" applyNumberFormat="1" applyFont="1"/>
    <xf numFmtId="2" fontId="5" fillId="0" borderId="0" xfId="0" applyNumberFormat="1" applyFont="1" applyAlignment="1">
      <alignment horizontal="left" vertical="center" wrapText="1"/>
    </xf>
    <xf numFmtId="0" fontId="0" fillId="0" borderId="0" xfId="0" applyAlignment="1">
      <alignment wrapText="1"/>
    </xf>
    <xf numFmtId="0" fontId="1" fillId="0" borderId="0" xfId="0" applyFont="1" applyAlignment="1">
      <alignment wrapText="1"/>
    </xf>
    <xf numFmtId="0" fontId="4" fillId="0" borderId="0" xfId="0" applyFont="1" applyAlignment="1">
      <alignment vertical="center" wrapText="1"/>
    </xf>
    <xf numFmtId="2" fontId="1" fillId="0" borderId="0" xfId="0" applyNumberFormat="1" applyFont="1" applyAlignment="1">
      <alignment wrapText="1"/>
    </xf>
    <xf numFmtId="2" fontId="0" fillId="0" borderId="0" xfId="0" applyNumberFormat="1" applyAlignment="1">
      <alignment wrapText="1"/>
    </xf>
    <xf numFmtId="0" fontId="1" fillId="3" borderId="0" xfId="0" applyFont="1" applyFill="1" applyAlignment="1">
      <alignment wrapText="1"/>
    </xf>
    <xf numFmtId="0" fontId="1" fillId="0" borderId="0" xfId="0" applyFont="1" applyAlignment="1">
      <alignment vertical="center" wrapText="1"/>
    </xf>
    <xf numFmtId="0" fontId="0" fillId="0" borderId="0" xfId="0" applyFill="1" applyAlignment="1">
      <alignment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1" fillId="0" borderId="0" xfId="0" applyFont="1" applyAlignment="1">
      <alignment vertical="top" wrapText="1"/>
    </xf>
    <xf numFmtId="2" fontId="0" fillId="0" borderId="0" xfId="0" applyNumberFormat="1" applyAlignment="1">
      <alignment vertical="top" wrapText="1"/>
    </xf>
    <xf numFmtId="2" fontId="0" fillId="0" borderId="0" xfId="0" applyNumberFormat="1" applyAlignment="1">
      <alignment vertical="top"/>
    </xf>
    <xf numFmtId="2" fontId="0" fillId="0" borderId="0" xfId="0" applyNumberFormat="1" applyFont="1" applyAlignment="1">
      <alignment vertical="top" wrapText="1"/>
    </xf>
    <xf numFmtId="0" fontId="0" fillId="0" borderId="0" xfId="0" applyAlignment="1">
      <alignment vertical="top" wrapText="1"/>
    </xf>
    <xf numFmtId="2" fontId="1" fillId="0" borderId="0" xfId="0" applyNumberFormat="1" applyFont="1" applyAlignment="1">
      <alignment vertical="top"/>
    </xf>
    <xf numFmtId="2" fontId="1" fillId="0" borderId="0" xfId="0" applyNumberFormat="1" applyFont="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Fill="1" applyAlignment="1">
      <alignment vertical="top" wrapText="1"/>
    </xf>
    <xf numFmtId="2" fontId="0" fillId="0" borderId="1" xfId="0" applyNumberFormat="1" applyFill="1" applyBorder="1" applyAlignment="1">
      <alignment vertical="top" wrapText="1"/>
    </xf>
    <xf numFmtId="2" fontId="0" fillId="0" borderId="1" xfId="0" applyNumberFormat="1" applyFont="1" applyFill="1" applyBorder="1" applyAlignment="1">
      <alignment vertical="top" wrapText="1"/>
    </xf>
    <xf numFmtId="2" fontId="0" fillId="0" borderId="0" xfId="0" applyNumberFormat="1" applyFill="1" applyAlignment="1">
      <alignment vertical="top" wrapText="1"/>
    </xf>
    <xf numFmtId="2" fontId="0" fillId="0" borderId="0" xfId="0" applyNumberFormat="1" applyFill="1" applyAlignment="1">
      <alignment vertical="top"/>
    </xf>
    <xf numFmtId="0" fontId="0" fillId="0" borderId="1" xfId="0" applyFont="1" applyBorder="1" applyAlignment="1">
      <alignment vertical="top" wrapText="1"/>
    </xf>
    <xf numFmtId="0" fontId="0" fillId="0" borderId="1" xfId="0" applyFont="1" applyBorder="1" applyAlignment="1">
      <alignment horizontal="center" vertical="top" wrapText="1"/>
    </xf>
    <xf numFmtId="2" fontId="0" fillId="0" borderId="1" xfId="0" applyNumberFormat="1" applyFill="1" applyBorder="1" applyAlignment="1">
      <alignment horizontal="left" vertical="top" wrapText="1"/>
    </xf>
    <xf numFmtId="2" fontId="1" fillId="0" borderId="0" xfId="0" applyNumberFormat="1" applyFont="1" applyFill="1" applyAlignment="1">
      <alignment vertical="top" wrapText="1"/>
    </xf>
    <xf numFmtId="0" fontId="0" fillId="0" borderId="1" xfId="0" applyFont="1" applyBorder="1" applyAlignment="1">
      <alignment horizontal="left" vertical="top" wrapText="1"/>
    </xf>
    <xf numFmtId="2" fontId="0" fillId="0" borderId="1" xfId="0" applyNumberFormat="1" applyFill="1" applyBorder="1" applyAlignment="1">
      <alignment vertical="top" wrapText="1"/>
    </xf>
    <xf numFmtId="0" fontId="0" fillId="0"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76200</xdr:colOff>
      <xdr:row>22</xdr:row>
      <xdr:rowOff>114300</xdr:rowOff>
    </xdr:from>
    <xdr:to>
      <xdr:col>17</xdr:col>
      <xdr:colOff>525780</xdr:colOff>
      <xdr:row>31</xdr:row>
      <xdr:rowOff>121920</xdr:rowOff>
    </xdr:to>
    <xdr:sp macro="" textlink="">
      <xdr:nvSpPr>
        <xdr:cNvPr id="2" name="TextBox 1">
          <a:extLst>
            <a:ext uri="{FF2B5EF4-FFF2-40B4-BE49-F238E27FC236}">
              <a16:creationId xmlns:a16="http://schemas.microsoft.com/office/drawing/2014/main" id="{E558B0CD-2C13-4D00-896F-9ABB9EF5F550}"/>
            </a:ext>
          </a:extLst>
        </xdr:cNvPr>
        <xdr:cNvSpPr txBox="1"/>
      </xdr:nvSpPr>
      <xdr:spPr>
        <a:xfrm>
          <a:off x="4404360" y="5387340"/>
          <a:ext cx="724662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MaCoCu-is, X-GENRE performs much worse than if we calculate weighted relative improvement, because when we added 1 to the number of shuffled hits, this impacted the results significantly because there were so little hits before (the relative improvement changed for 0.30 points. So maybe this is not the best solution. At the same time, without corrected improvement, we cannot calculate improvement for categories where the no. of shuffled hits is 0 (division by 0) ...</a:t>
          </a:r>
          <a:endParaRPr lang="en-SI"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4F9AE-78EF-4DCE-87BD-99B0BA7159FE}">
  <dimension ref="A1:U22"/>
  <sheetViews>
    <sheetView tabSelected="1" workbookViewId="0">
      <selection activeCell="K15" sqref="K15"/>
    </sheetView>
  </sheetViews>
  <sheetFormatPr defaultColWidth="8.88671875" defaultRowHeight="14.4" x14ac:dyDescent="0.3"/>
  <cols>
    <col min="1" max="1" width="18.6640625" style="21" customWidth="1"/>
    <col min="2" max="5" width="8.88671875" style="21"/>
    <col min="6" max="6" width="1.33203125" style="21" customWidth="1"/>
    <col min="7" max="7" width="18.6640625" style="21" customWidth="1"/>
    <col min="8" max="11" width="8.88671875" style="21"/>
    <col min="12" max="13" width="9.5546875" style="21" bestFit="1" customWidth="1"/>
    <col min="14" max="14" width="8.88671875" style="21"/>
    <col min="15" max="15" width="19" style="21" customWidth="1"/>
    <col min="16" max="16384" width="8.88671875" style="21"/>
  </cols>
  <sheetData>
    <row r="1" spans="1:21" ht="40.799999999999997" customHeight="1" x14ac:dyDescent="0.3">
      <c r="A1" s="30" t="s">
        <v>89</v>
      </c>
      <c r="B1" s="30"/>
      <c r="C1" s="30"/>
      <c r="D1" s="30"/>
      <c r="E1" s="27"/>
      <c r="F1" s="27"/>
      <c r="G1" s="29" t="s">
        <v>96</v>
      </c>
      <c r="H1" s="29"/>
      <c r="I1" s="29"/>
      <c r="J1" s="29"/>
      <c r="K1" s="29"/>
      <c r="L1" s="29"/>
      <c r="M1" s="29"/>
      <c r="O1" s="29" t="s">
        <v>108</v>
      </c>
      <c r="P1" s="29"/>
      <c r="Q1" s="29"/>
      <c r="R1" s="29"/>
      <c r="S1" s="29"/>
      <c r="T1" s="29"/>
      <c r="U1" s="29"/>
    </row>
    <row r="3" spans="1:21" ht="28.8" x14ac:dyDescent="0.3">
      <c r="B3" s="22" t="s">
        <v>90</v>
      </c>
      <c r="C3" s="22" t="s">
        <v>92</v>
      </c>
      <c r="D3" s="22" t="s">
        <v>91</v>
      </c>
      <c r="E3" s="22"/>
      <c r="F3" s="22"/>
      <c r="H3" s="22" t="s">
        <v>90</v>
      </c>
      <c r="I3" s="22" t="s">
        <v>92</v>
      </c>
      <c r="J3" s="22" t="s">
        <v>91</v>
      </c>
      <c r="L3" s="22"/>
      <c r="M3" s="22"/>
      <c r="N3" s="22"/>
      <c r="P3" s="22" t="s">
        <v>90</v>
      </c>
      <c r="Q3" s="22" t="s">
        <v>92</v>
      </c>
      <c r="R3" s="22" t="s">
        <v>91</v>
      </c>
      <c r="S3" s="22"/>
      <c r="T3" s="22"/>
    </row>
    <row r="4" spans="1:21" x14ac:dyDescent="0.3">
      <c r="A4" s="31" t="s">
        <v>99</v>
      </c>
      <c r="B4" s="32">
        <v>1.7294764331140613</v>
      </c>
      <c r="C4" s="32">
        <v>1.7676806550224229</v>
      </c>
      <c r="D4" s="32">
        <v>1.8216533555601557</v>
      </c>
      <c r="E4" s="32"/>
      <c r="F4" s="32"/>
      <c r="G4" s="31" t="s">
        <v>99</v>
      </c>
      <c r="H4" s="33">
        <v>0.39682577164666255</v>
      </c>
      <c r="I4" s="33">
        <v>0.34622414419296388</v>
      </c>
      <c r="J4" s="34">
        <v>0.40429662961154877</v>
      </c>
      <c r="K4" s="35"/>
      <c r="L4" s="31"/>
      <c r="M4" s="32"/>
      <c r="N4" s="32"/>
      <c r="O4" s="31" t="s">
        <v>99</v>
      </c>
      <c r="P4" s="33">
        <v>0.3765687095500892</v>
      </c>
      <c r="Q4" s="32">
        <v>0.35711678635249589</v>
      </c>
      <c r="R4" s="33">
        <v>0.39640083537541487</v>
      </c>
      <c r="S4" s="25"/>
      <c r="T4" s="25"/>
    </row>
    <row r="5" spans="1:21" ht="28.8" x14ac:dyDescent="0.3">
      <c r="A5" s="31" t="s">
        <v>102</v>
      </c>
      <c r="B5" s="32">
        <v>2.2835289433543222</v>
      </c>
      <c r="C5" s="32">
        <v>2.1911039920141859</v>
      </c>
      <c r="D5" s="32">
        <v>2.3947029569728318</v>
      </c>
      <c r="E5" s="32"/>
      <c r="F5" s="32"/>
      <c r="G5" s="31" t="s">
        <v>102</v>
      </c>
      <c r="H5" s="33">
        <v>0.39994077933823291</v>
      </c>
      <c r="I5" s="33">
        <v>0.34866092256070264</v>
      </c>
      <c r="J5" s="34">
        <v>0.37638569102887354</v>
      </c>
      <c r="K5" s="35"/>
      <c r="L5" s="31"/>
      <c r="M5" s="32"/>
      <c r="N5" s="32"/>
      <c r="O5" s="31" t="s">
        <v>102</v>
      </c>
      <c r="P5" s="33">
        <v>0.3961432737216759</v>
      </c>
      <c r="Q5" s="32">
        <v>0.34547806045804513</v>
      </c>
      <c r="R5" s="32">
        <v>0.37460245767062395</v>
      </c>
      <c r="S5" s="25"/>
      <c r="T5" s="25"/>
    </row>
    <row r="6" spans="1:21" x14ac:dyDescent="0.3">
      <c r="A6" s="31" t="s">
        <v>98</v>
      </c>
      <c r="B6" s="32">
        <v>2.0910620094857402</v>
      </c>
      <c r="C6" s="32">
        <v>2.3942953840033638</v>
      </c>
      <c r="D6" s="32">
        <v>2.6714533261743947</v>
      </c>
      <c r="E6" s="32"/>
      <c r="F6" s="32"/>
      <c r="G6" s="31" t="s">
        <v>98</v>
      </c>
      <c r="H6" s="33">
        <v>0.36413656244764858</v>
      </c>
      <c r="I6" s="33">
        <v>0.34282576022868455</v>
      </c>
      <c r="J6" s="34">
        <v>0.36932620520055415</v>
      </c>
      <c r="K6" s="35"/>
      <c r="L6" s="31"/>
      <c r="M6" s="32"/>
      <c r="N6" s="32"/>
      <c r="O6" s="31" t="s">
        <v>98</v>
      </c>
      <c r="P6" s="33">
        <v>0.34260454930300543</v>
      </c>
      <c r="Q6" s="32">
        <v>0.31688289684612536</v>
      </c>
      <c r="R6" s="33">
        <v>0.35106494512042169</v>
      </c>
      <c r="S6" s="25"/>
      <c r="T6" s="25"/>
    </row>
    <row r="7" spans="1:21" ht="28.8" x14ac:dyDescent="0.3">
      <c r="A7" s="31" t="s">
        <v>101</v>
      </c>
      <c r="B7" s="32">
        <v>1.7298513622696521</v>
      </c>
      <c r="C7" s="32">
        <v>2.010758467508591</v>
      </c>
      <c r="D7" s="32">
        <v>2.27050764892748</v>
      </c>
      <c r="E7" s="32"/>
      <c r="F7" s="32"/>
      <c r="G7" s="31" t="s">
        <v>101</v>
      </c>
      <c r="H7" s="36">
        <v>0.43179364552931615</v>
      </c>
      <c r="I7" s="33">
        <v>0.40103829713296629</v>
      </c>
      <c r="J7" s="34">
        <v>0.42449929264489611</v>
      </c>
      <c r="K7" s="35"/>
      <c r="L7" s="31"/>
      <c r="M7" s="32"/>
      <c r="N7" s="32"/>
      <c r="O7" s="31" t="s">
        <v>101</v>
      </c>
      <c r="P7" s="36">
        <v>0.41389938286617439</v>
      </c>
      <c r="Q7" s="37">
        <v>0.38409870828380999</v>
      </c>
      <c r="R7" s="36">
        <v>0.42071459785429666</v>
      </c>
      <c r="S7" s="25"/>
      <c r="T7" s="25"/>
    </row>
    <row r="8" spans="1:21" x14ac:dyDescent="0.3">
      <c r="A8" s="31" t="s">
        <v>97</v>
      </c>
      <c r="B8" s="37">
        <v>2.5546946694361514</v>
      </c>
      <c r="C8" s="37">
        <v>2.5546229463132897</v>
      </c>
      <c r="D8" s="37">
        <v>2.7867410278123059</v>
      </c>
      <c r="E8" s="32"/>
      <c r="F8" s="32"/>
      <c r="G8" s="31" t="s">
        <v>97</v>
      </c>
      <c r="H8" s="33">
        <v>0.38884218959466804</v>
      </c>
      <c r="I8" s="33">
        <v>0.38418355093258383</v>
      </c>
      <c r="J8" s="34">
        <v>0.37514137350253901</v>
      </c>
      <c r="K8" s="35"/>
      <c r="L8" s="31"/>
      <c r="M8" s="32"/>
      <c r="N8" s="32"/>
      <c r="O8" s="31" t="s">
        <v>97</v>
      </c>
      <c r="P8" s="33">
        <v>0.37325230537887144</v>
      </c>
      <c r="Q8" s="32">
        <v>0.36000426992628581</v>
      </c>
      <c r="R8" s="33">
        <v>0.36957356700501509</v>
      </c>
      <c r="S8" s="25"/>
      <c r="T8" s="25"/>
    </row>
    <row r="9" spans="1:21" ht="28.8" x14ac:dyDescent="0.3">
      <c r="A9" s="31" t="s">
        <v>100</v>
      </c>
      <c r="B9" s="32">
        <v>2.368714415394142</v>
      </c>
      <c r="C9" s="32">
        <v>2.4108311830774958</v>
      </c>
      <c r="D9" s="32">
        <v>2.7296656659019725</v>
      </c>
      <c r="E9" s="32"/>
      <c r="F9" s="32"/>
      <c r="G9" s="31" t="s">
        <v>100</v>
      </c>
      <c r="H9" s="33">
        <v>0.36053272570929057</v>
      </c>
      <c r="I9" s="36">
        <v>0.42468288992530101</v>
      </c>
      <c r="J9" s="34">
        <v>0.38457568674274967</v>
      </c>
      <c r="K9" s="35"/>
      <c r="L9" s="31"/>
      <c r="M9" s="32"/>
      <c r="N9" s="32"/>
      <c r="O9" s="31" t="s">
        <v>100</v>
      </c>
      <c r="P9" s="33">
        <v>0.35332151394126871</v>
      </c>
      <c r="Q9" s="37">
        <v>0.37761179660110755</v>
      </c>
      <c r="R9" s="33">
        <v>0.36835764740137183</v>
      </c>
      <c r="S9" s="25"/>
      <c r="T9" s="25"/>
    </row>
    <row r="10" spans="1:21" ht="28.8" x14ac:dyDescent="0.3">
      <c r="A10" s="31" t="s">
        <v>103</v>
      </c>
      <c r="B10" s="32">
        <v>2.486153537335472</v>
      </c>
      <c r="C10" s="32">
        <v>2.4212125138943454</v>
      </c>
      <c r="D10" s="32">
        <v>2.7661081809468553</v>
      </c>
      <c r="E10" s="32"/>
      <c r="F10" s="32"/>
      <c r="G10" s="31" t="s">
        <v>103</v>
      </c>
      <c r="H10" s="33">
        <v>0.33834403521026279</v>
      </c>
      <c r="I10" s="33">
        <v>0.39168017333832289</v>
      </c>
      <c r="J10" s="37">
        <v>0.44852228846547793</v>
      </c>
      <c r="K10" s="35"/>
      <c r="L10" s="31"/>
      <c r="M10" s="32"/>
      <c r="N10" s="32"/>
      <c r="O10" s="31" t="s">
        <v>103</v>
      </c>
      <c r="P10" s="33">
        <v>0.37413682599734277</v>
      </c>
      <c r="Q10" s="32">
        <v>0.36734861171622046</v>
      </c>
      <c r="R10" s="32">
        <v>0.41422151479594188</v>
      </c>
      <c r="S10" s="25"/>
      <c r="T10" s="25"/>
    </row>
    <row r="11" spans="1:21" x14ac:dyDescent="0.3">
      <c r="A11" s="35"/>
      <c r="B11" s="35"/>
      <c r="C11" s="35"/>
      <c r="D11" s="35"/>
      <c r="E11" s="35"/>
      <c r="F11" s="35"/>
      <c r="G11" s="35"/>
      <c r="H11" s="35"/>
      <c r="I11" s="35"/>
      <c r="J11" s="35"/>
      <c r="K11" s="35"/>
      <c r="L11" s="35"/>
      <c r="M11" s="35"/>
      <c r="N11" s="35"/>
      <c r="O11" s="35"/>
      <c r="P11" s="35"/>
      <c r="Q11" s="35"/>
      <c r="R11" s="35"/>
    </row>
    <row r="12" spans="1:21" x14ac:dyDescent="0.3">
      <c r="A12" s="35"/>
      <c r="B12" s="35"/>
      <c r="C12" s="35"/>
      <c r="D12" s="35"/>
      <c r="E12" s="35"/>
      <c r="F12" s="35"/>
      <c r="G12" s="35"/>
      <c r="H12" s="35"/>
      <c r="I12" s="35"/>
      <c r="J12" s="35"/>
      <c r="K12" s="35"/>
      <c r="L12" s="35"/>
      <c r="M12" s="35"/>
      <c r="N12" s="35"/>
      <c r="O12" s="35"/>
      <c r="P12" s="35"/>
      <c r="Q12" s="35"/>
      <c r="R12" s="35"/>
    </row>
    <row r="13" spans="1:21" ht="28.8" x14ac:dyDescent="0.3">
      <c r="A13" s="35"/>
      <c r="B13" s="35"/>
      <c r="C13" s="35"/>
      <c r="D13" s="35"/>
      <c r="E13" s="35"/>
      <c r="F13" s="35"/>
      <c r="G13" s="38" t="s">
        <v>109</v>
      </c>
      <c r="H13" s="39" t="s">
        <v>90</v>
      </c>
      <c r="I13" s="39" t="s">
        <v>92</v>
      </c>
      <c r="J13" s="39" t="s">
        <v>91</v>
      </c>
      <c r="K13" s="40"/>
      <c r="L13" s="40"/>
      <c r="M13" s="40"/>
      <c r="N13" s="40"/>
      <c r="O13" s="38" t="s">
        <v>109</v>
      </c>
      <c r="P13" s="39" t="s">
        <v>90</v>
      </c>
      <c r="Q13" s="39" t="s">
        <v>92</v>
      </c>
      <c r="R13" s="39" t="s">
        <v>91</v>
      </c>
    </row>
    <row r="14" spans="1:21" ht="57.6" customHeight="1" x14ac:dyDescent="0.3">
      <c r="A14" s="35"/>
      <c r="B14" s="35"/>
      <c r="C14" s="35"/>
      <c r="D14" s="35"/>
      <c r="E14" s="35"/>
      <c r="F14" s="35"/>
      <c r="G14" s="38">
        <v>1</v>
      </c>
      <c r="H14" s="41" t="s">
        <v>9</v>
      </c>
      <c r="I14" s="42" t="s">
        <v>5</v>
      </c>
      <c r="J14" s="41" t="s">
        <v>3</v>
      </c>
      <c r="K14" s="43"/>
      <c r="L14" s="44"/>
      <c r="M14" s="44"/>
      <c r="N14" s="43"/>
      <c r="O14" s="38">
        <v>1</v>
      </c>
      <c r="P14" s="45" t="s">
        <v>9</v>
      </c>
      <c r="Q14" s="46" t="s">
        <v>114</v>
      </c>
      <c r="R14" s="45" t="s">
        <v>9</v>
      </c>
    </row>
    <row r="15" spans="1:21" ht="43.2" customHeight="1" x14ac:dyDescent="0.3">
      <c r="A15" s="35"/>
      <c r="B15" s="35"/>
      <c r="C15" s="35"/>
      <c r="D15" s="35"/>
      <c r="E15" s="35"/>
      <c r="F15" s="35"/>
      <c r="G15" s="38">
        <v>2</v>
      </c>
      <c r="H15" s="47" t="s">
        <v>110</v>
      </c>
      <c r="I15" s="41" t="s">
        <v>9</v>
      </c>
      <c r="J15" s="41" t="s">
        <v>9</v>
      </c>
      <c r="K15" s="43"/>
      <c r="L15" s="44"/>
      <c r="M15" s="44"/>
      <c r="N15" s="43"/>
      <c r="O15" s="38">
        <v>2</v>
      </c>
      <c r="P15" s="45" t="s">
        <v>6</v>
      </c>
      <c r="Q15" s="46"/>
      <c r="R15" s="45" t="s">
        <v>3</v>
      </c>
    </row>
    <row r="16" spans="1:21" ht="43.2" customHeight="1" x14ac:dyDescent="0.3">
      <c r="A16" s="35"/>
      <c r="B16" s="35"/>
      <c r="C16" s="35"/>
      <c r="D16" s="35"/>
      <c r="E16" s="35"/>
      <c r="F16" s="35"/>
      <c r="G16" s="38">
        <v>3</v>
      </c>
      <c r="H16" s="47"/>
      <c r="I16" s="41" t="s">
        <v>3</v>
      </c>
      <c r="J16" s="41" t="s">
        <v>7</v>
      </c>
      <c r="K16" s="48"/>
      <c r="L16" s="44"/>
      <c r="M16" s="44"/>
      <c r="N16" s="48"/>
      <c r="O16" s="38">
        <v>3</v>
      </c>
      <c r="P16" s="45" t="s">
        <v>7</v>
      </c>
      <c r="Q16" s="45" t="s">
        <v>3</v>
      </c>
      <c r="R16" s="45" t="s">
        <v>7</v>
      </c>
    </row>
    <row r="17" spans="1:18" ht="72" customHeight="1" x14ac:dyDescent="0.3">
      <c r="A17" s="35"/>
      <c r="B17" s="35"/>
      <c r="C17" s="35"/>
      <c r="D17" s="35"/>
      <c r="E17" s="35"/>
      <c r="F17" s="35"/>
      <c r="G17" s="38">
        <v>4</v>
      </c>
      <c r="H17" s="41" t="s">
        <v>4</v>
      </c>
      <c r="I17" s="41" t="s">
        <v>4</v>
      </c>
      <c r="J17" s="47" t="s">
        <v>112</v>
      </c>
      <c r="K17" s="43"/>
      <c r="L17" s="44"/>
      <c r="M17" s="44"/>
      <c r="N17" s="43"/>
      <c r="O17" s="38">
        <v>4</v>
      </c>
      <c r="P17" s="49" t="s">
        <v>113</v>
      </c>
      <c r="Q17" s="46" t="s">
        <v>115</v>
      </c>
      <c r="R17" s="49" t="s">
        <v>116</v>
      </c>
    </row>
    <row r="18" spans="1:18" ht="43.2" customHeight="1" x14ac:dyDescent="0.3">
      <c r="A18" s="35"/>
      <c r="B18" s="35"/>
      <c r="C18" s="35"/>
      <c r="D18" s="35"/>
      <c r="E18" s="35"/>
      <c r="F18" s="35"/>
      <c r="G18" s="38">
        <v>5</v>
      </c>
      <c r="H18" s="50" t="s">
        <v>111</v>
      </c>
      <c r="I18" s="47" t="s">
        <v>110</v>
      </c>
      <c r="J18" s="47"/>
      <c r="K18" s="43"/>
      <c r="L18" s="44"/>
      <c r="M18" s="44"/>
      <c r="N18" s="43"/>
      <c r="O18" s="38">
        <v>5</v>
      </c>
      <c r="P18" s="49"/>
      <c r="Q18" s="46"/>
      <c r="R18" s="49"/>
    </row>
    <row r="19" spans="1:18" ht="43.2" customHeight="1" x14ac:dyDescent="0.3">
      <c r="A19" s="35"/>
      <c r="B19" s="35"/>
      <c r="C19" s="35"/>
      <c r="D19" s="35"/>
      <c r="E19" s="35"/>
      <c r="F19" s="35"/>
      <c r="G19" s="38">
        <v>6</v>
      </c>
      <c r="H19" s="50"/>
      <c r="I19" s="47"/>
      <c r="J19" s="47"/>
      <c r="K19" s="43"/>
      <c r="L19" s="44"/>
      <c r="M19" s="44"/>
      <c r="N19" s="43"/>
      <c r="O19" s="38">
        <v>6</v>
      </c>
      <c r="P19" s="45" t="s">
        <v>5</v>
      </c>
      <c r="Q19" s="45" t="s">
        <v>6</v>
      </c>
      <c r="R19" s="49"/>
    </row>
    <row r="20" spans="1:18" x14ac:dyDescent="0.3">
      <c r="A20" s="35"/>
      <c r="B20" s="35"/>
      <c r="C20" s="35"/>
      <c r="D20" s="35"/>
      <c r="E20" s="35"/>
      <c r="F20" s="35"/>
      <c r="G20" s="38">
        <v>7</v>
      </c>
      <c r="H20" s="51" t="s">
        <v>3</v>
      </c>
      <c r="I20" s="41" t="s">
        <v>8</v>
      </c>
      <c r="J20" s="42" t="s">
        <v>8</v>
      </c>
      <c r="K20" s="43"/>
      <c r="L20" s="44"/>
      <c r="M20" s="44"/>
      <c r="N20" s="43"/>
      <c r="O20" s="38">
        <v>7</v>
      </c>
      <c r="P20" s="45" t="s">
        <v>8</v>
      </c>
      <c r="Q20" s="45" t="s">
        <v>8</v>
      </c>
      <c r="R20" s="45" t="s">
        <v>8</v>
      </c>
    </row>
    <row r="21" spans="1:18" x14ac:dyDescent="0.3">
      <c r="G21" s="28"/>
      <c r="I21" s="28"/>
      <c r="J21" s="28"/>
      <c r="K21" s="28"/>
      <c r="L21" s="28"/>
      <c r="M21" s="28"/>
      <c r="N21" s="28"/>
    </row>
    <row r="22" spans="1:18" x14ac:dyDescent="0.3">
      <c r="G22" s="28"/>
      <c r="H22" s="28"/>
      <c r="I22" s="28"/>
      <c r="J22" s="28"/>
      <c r="K22" s="28"/>
      <c r="L22" s="28"/>
      <c r="M22" s="28"/>
      <c r="N22" s="28"/>
    </row>
  </sheetData>
  <mergeCells count="11">
    <mergeCell ref="R17:R19"/>
    <mergeCell ref="H18:H19"/>
    <mergeCell ref="I18:I19"/>
    <mergeCell ref="J17:J19"/>
    <mergeCell ref="P17:P18"/>
    <mergeCell ref="Q14:Q15"/>
    <mergeCell ref="Q17:Q18"/>
    <mergeCell ref="O1:U1"/>
    <mergeCell ref="A1:D1"/>
    <mergeCell ref="G1:M1"/>
    <mergeCell ref="H15:H16"/>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B01C-6484-4CCC-89BD-FF76B87748CF}">
  <dimension ref="A1:Q19"/>
  <sheetViews>
    <sheetView workbookViewId="0">
      <selection activeCell="D2" sqref="D2"/>
    </sheetView>
  </sheetViews>
  <sheetFormatPr defaultColWidth="16.5546875" defaultRowHeight="14.4" x14ac:dyDescent="0.3"/>
  <cols>
    <col min="1" max="16384" width="16.5546875" style="14"/>
  </cols>
  <sheetData>
    <row r="1" spans="1:17" ht="15" x14ac:dyDescent="0.35">
      <c r="A1" s="13" t="s">
        <v>0</v>
      </c>
      <c r="B1" s="13" t="s">
        <v>23</v>
      </c>
      <c r="C1" s="13" t="s">
        <v>22</v>
      </c>
      <c r="D1" s="13" t="s">
        <v>13</v>
      </c>
      <c r="E1" s="13"/>
      <c r="F1" s="13"/>
      <c r="G1" s="13"/>
    </row>
    <row r="2" spans="1:17" ht="15" x14ac:dyDescent="0.35">
      <c r="A2" s="15" t="s">
        <v>3</v>
      </c>
      <c r="B2" s="15">
        <v>0.14000000000000001</v>
      </c>
      <c r="C2" s="15">
        <v>0.53</v>
      </c>
      <c r="D2" s="16">
        <f t="shared" ref="D2:D8" si="0">(C2-B2)/(1-B2)</f>
        <v>0.45348837209302328</v>
      </c>
      <c r="E2" s="15"/>
      <c r="F2" s="15"/>
      <c r="G2" s="15"/>
    </row>
    <row r="3" spans="1:17" ht="15" x14ac:dyDescent="0.35">
      <c r="A3" s="15" t="s">
        <v>5</v>
      </c>
      <c r="B3" s="15">
        <v>0.17</v>
      </c>
      <c r="C3" s="15">
        <v>0.54</v>
      </c>
      <c r="D3" s="16">
        <f t="shared" si="0"/>
        <v>0.44578313253012047</v>
      </c>
      <c r="E3" s="15"/>
      <c r="F3" s="15"/>
      <c r="G3" s="15"/>
    </row>
    <row r="4" spans="1:17" ht="15" x14ac:dyDescent="0.35">
      <c r="A4" s="15" t="s">
        <v>9</v>
      </c>
      <c r="B4" s="15">
        <v>0.22</v>
      </c>
      <c r="C4" s="15">
        <v>0.56000000000000005</v>
      </c>
      <c r="D4" s="16">
        <f t="shared" si="0"/>
        <v>0.43589743589743596</v>
      </c>
      <c r="E4" s="15"/>
      <c r="F4" s="15"/>
      <c r="G4" s="15"/>
    </row>
    <row r="5" spans="1:17" ht="15" x14ac:dyDescent="0.35">
      <c r="A5" s="15" t="s">
        <v>6</v>
      </c>
      <c r="B5" s="15">
        <v>0.23</v>
      </c>
      <c r="C5" s="15">
        <v>0.54</v>
      </c>
      <c r="D5" s="16">
        <f t="shared" si="0"/>
        <v>0.40259740259740268</v>
      </c>
      <c r="E5" s="15"/>
      <c r="F5" s="15"/>
      <c r="G5" s="15"/>
    </row>
    <row r="6" spans="1:17" ht="15" x14ac:dyDescent="0.35">
      <c r="A6" s="15" t="s">
        <v>4</v>
      </c>
      <c r="B6" s="15">
        <v>0.21</v>
      </c>
      <c r="C6" s="15">
        <v>0.52</v>
      </c>
      <c r="D6" s="16">
        <f t="shared" si="0"/>
        <v>0.39240506329113928</v>
      </c>
      <c r="E6" s="15"/>
      <c r="F6" s="15"/>
      <c r="G6" s="15"/>
    </row>
    <row r="7" spans="1:17" ht="15" x14ac:dyDescent="0.35">
      <c r="A7" s="15" t="s">
        <v>7</v>
      </c>
      <c r="B7" s="15">
        <v>0.23</v>
      </c>
      <c r="C7" s="15">
        <v>0.51</v>
      </c>
      <c r="D7" s="16">
        <f t="shared" si="0"/>
        <v>0.36363636363636365</v>
      </c>
      <c r="E7" s="15"/>
      <c r="F7" s="15"/>
      <c r="G7" s="15"/>
    </row>
    <row r="8" spans="1:17" ht="15" x14ac:dyDescent="0.35">
      <c r="A8" s="15" t="s">
        <v>8</v>
      </c>
      <c r="B8" s="15">
        <v>0.22</v>
      </c>
      <c r="C8" s="15">
        <v>0.49</v>
      </c>
      <c r="D8" s="16">
        <f t="shared" si="0"/>
        <v>0.34615384615384615</v>
      </c>
      <c r="E8" s="15"/>
      <c r="F8" s="15"/>
      <c r="G8" s="15"/>
    </row>
    <row r="12" spans="1:17" ht="15" x14ac:dyDescent="0.35">
      <c r="K12" s="13"/>
      <c r="L12" s="13"/>
      <c r="M12" s="13"/>
      <c r="N12" s="13"/>
      <c r="O12" s="13"/>
      <c r="P12" s="13"/>
      <c r="Q12" s="13"/>
    </row>
    <row r="13" spans="1:17" ht="15" x14ac:dyDescent="0.35">
      <c r="K13" s="15"/>
      <c r="L13" s="15"/>
      <c r="M13" s="15"/>
      <c r="N13" s="15"/>
      <c r="O13" s="15"/>
      <c r="P13" s="15"/>
      <c r="Q13" s="15"/>
    </row>
    <row r="14" spans="1:17" ht="15" x14ac:dyDescent="0.35">
      <c r="K14" s="15"/>
      <c r="L14" s="15"/>
      <c r="M14" s="15"/>
      <c r="N14" s="15"/>
      <c r="O14" s="15"/>
      <c r="P14" s="15"/>
      <c r="Q14" s="15"/>
    </row>
    <row r="15" spans="1:17" ht="15" x14ac:dyDescent="0.35">
      <c r="K15" s="15"/>
      <c r="L15" s="15"/>
      <c r="M15" s="15"/>
      <c r="N15" s="15"/>
      <c r="O15" s="15"/>
      <c r="P15" s="15"/>
      <c r="Q15" s="15"/>
    </row>
    <row r="16" spans="1:17" ht="15" x14ac:dyDescent="0.35">
      <c r="K16" s="15"/>
      <c r="L16" s="15"/>
      <c r="M16" s="15"/>
      <c r="N16" s="15"/>
      <c r="O16" s="15"/>
      <c r="P16" s="15"/>
      <c r="Q16" s="15"/>
    </row>
    <row r="17" spans="11:17" ht="15" x14ac:dyDescent="0.35">
      <c r="K17" s="15"/>
      <c r="L17" s="15"/>
      <c r="M17" s="15"/>
      <c r="N17" s="15"/>
      <c r="O17" s="15"/>
      <c r="P17" s="15"/>
      <c r="Q17" s="15"/>
    </row>
    <row r="18" spans="11:17" ht="15" x14ac:dyDescent="0.35">
      <c r="K18" s="15"/>
      <c r="L18" s="15"/>
      <c r="M18" s="15"/>
      <c r="N18" s="15"/>
      <c r="O18" s="15"/>
      <c r="P18" s="15"/>
      <c r="Q18" s="15"/>
    </row>
    <row r="19" spans="11:17" ht="15" x14ac:dyDescent="0.35">
      <c r="K19" s="15"/>
      <c r="L19" s="15"/>
      <c r="M19" s="15"/>
      <c r="N19" s="15"/>
      <c r="O19" s="15"/>
      <c r="P19" s="15"/>
      <c r="Q19" s="15"/>
    </row>
  </sheetData>
  <sortState ref="A2:D8">
    <sortCondition descending="1" ref="D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AC7CE-2319-4676-A761-69EE4E544A1A}">
  <dimension ref="A1:F8"/>
  <sheetViews>
    <sheetView workbookViewId="0">
      <selection activeCell="F3" sqref="F3"/>
    </sheetView>
  </sheetViews>
  <sheetFormatPr defaultRowHeight="14.4" x14ac:dyDescent="0.3"/>
  <sheetData>
    <row r="1" spans="1:6" ht="60" x14ac:dyDescent="0.3">
      <c r="A1" s="1" t="s">
        <v>0</v>
      </c>
      <c r="B1" s="2" t="s">
        <v>1</v>
      </c>
      <c r="C1" s="2" t="s">
        <v>2</v>
      </c>
      <c r="D1" s="2" t="s">
        <v>12</v>
      </c>
      <c r="E1" s="2" t="s">
        <v>11</v>
      </c>
      <c r="F1" s="2" t="s">
        <v>13</v>
      </c>
    </row>
    <row r="2" spans="1:6" ht="15" x14ac:dyDescent="0.3">
      <c r="A2" s="3" t="s">
        <v>7</v>
      </c>
      <c r="B2" s="4">
        <v>0.6</v>
      </c>
      <c r="C2" s="4">
        <v>0.77</v>
      </c>
      <c r="D2" s="4">
        <v>0.17</v>
      </c>
      <c r="E2" s="4">
        <v>1.28</v>
      </c>
      <c r="F2" s="5">
        <f t="shared" ref="F2:F8" si="0">(C2-B2)/(1-B2)</f>
        <v>0.4250000000000001</v>
      </c>
    </row>
    <row r="3" spans="1:6" ht="45" x14ac:dyDescent="0.3">
      <c r="A3" s="3" t="s">
        <v>6</v>
      </c>
      <c r="B3" s="4">
        <v>0.45</v>
      </c>
      <c r="C3" s="4">
        <v>0.67</v>
      </c>
      <c r="D3" s="4">
        <v>0.22</v>
      </c>
      <c r="E3" s="4">
        <v>1.49</v>
      </c>
      <c r="F3" s="5">
        <f t="shared" si="0"/>
        <v>0.4</v>
      </c>
    </row>
    <row r="4" spans="1:6" ht="15" x14ac:dyDescent="0.3">
      <c r="A4" s="3" t="s">
        <v>8</v>
      </c>
      <c r="B4" s="4">
        <v>0.45</v>
      </c>
      <c r="C4" s="4">
        <v>0.68</v>
      </c>
      <c r="D4" s="4">
        <v>0.23</v>
      </c>
      <c r="E4" s="4">
        <v>1.51</v>
      </c>
      <c r="F4" s="5">
        <f t="shared" si="0"/>
        <v>0.41818181818181821</v>
      </c>
    </row>
    <row r="5" spans="1:6" ht="30" x14ac:dyDescent="0.3">
      <c r="A5" s="3" t="s">
        <v>9</v>
      </c>
      <c r="B5" s="4">
        <v>0.49</v>
      </c>
      <c r="C5" s="4">
        <v>0.71</v>
      </c>
      <c r="D5" s="4">
        <v>0.22</v>
      </c>
      <c r="E5" s="4">
        <v>1.45</v>
      </c>
      <c r="F5" s="5">
        <f t="shared" si="0"/>
        <v>0.43137254901960781</v>
      </c>
    </row>
    <row r="6" spans="1:6" ht="15" x14ac:dyDescent="0.3">
      <c r="A6" s="3" t="s">
        <v>4</v>
      </c>
      <c r="B6" s="4">
        <v>0.4</v>
      </c>
      <c r="C6" s="4">
        <v>0.65</v>
      </c>
      <c r="D6" s="4">
        <v>0.25</v>
      </c>
      <c r="E6" s="4">
        <v>1.63</v>
      </c>
      <c r="F6" s="5">
        <f t="shared" si="0"/>
        <v>0.41666666666666669</v>
      </c>
    </row>
    <row r="7" spans="1:6" ht="45" x14ac:dyDescent="0.3">
      <c r="A7" s="3" t="s">
        <v>5</v>
      </c>
      <c r="B7" s="4">
        <v>0.41</v>
      </c>
      <c r="C7" s="4">
        <v>0.66</v>
      </c>
      <c r="D7" s="4">
        <v>0.25</v>
      </c>
      <c r="E7" s="4">
        <v>1.61</v>
      </c>
      <c r="F7" s="5">
        <f t="shared" si="0"/>
        <v>0.42372881355932207</v>
      </c>
    </row>
    <row r="8" spans="1:6" ht="30" x14ac:dyDescent="0.3">
      <c r="A8" s="3" t="s">
        <v>3</v>
      </c>
      <c r="B8" s="4">
        <v>0.42</v>
      </c>
      <c r="C8" s="4">
        <v>0.68</v>
      </c>
      <c r="D8" s="4">
        <v>0.26</v>
      </c>
      <c r="E8" s="4">
        <v>1.62</v>
      </c>
      <c r="F8" s="5">
        <f t="shared" si="0"/>
        <v>0.44827586206896558</v>
      </c>
    </row>
  </sheetData>
  <autoFilter ref="A1:F1" xr:uid="{99C4FCE6-5D39-43C1-ACF9-6191A3F0AF26}">
    <sortState ref="A2:F8">
      <sortCondition ref="A1"/>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1A7A-39BB-4453-8B81-806780F32731}">
  <dimension ref="A1:D8"/>
  <sheetViews>
    <sheetView workbookViewId="0">
      <selection activeCell="B2" sqref="B2"/>
    </sheetView>
  </sheetViews>
  <sheetFormatPr defaultRowHeight="14.4" x14ac:dyDescent="0.3"/>
  <sheetData>
    <row r="1" spans="1:4" ht="30" x14ac:dyDescent="0.3">
      <c r="A1" s="1" t="s">
        <v>0</v>
      </c>
      <c r="B1" s="12" t="s">
        <v>14</v>
      </c>
      <c r="C1" s="12" t="s">
        <v>15</v>
      </c>
      <c r="D1" s="12" t="s">
        <v>16</v>
      </c>
    </row>
    <row r="2" spans="1:4" ht="30" x14ac:dyDescent="0.3">
      <c r="A2" s="3" t="s">
        <v>3</v>
      </c>
      <c r="B2" s="5">
        <v>0.40350877192982459</v>
      </c>
      <c r="C2" s="5">
        <v>0.44827586206896558</v>
      </c>
      <c r="D2" s="5">
        <v>0.43076923076923079</v>
      </c>
    </row>
    <row r="3" spans="1:4" ht="45" x14ac:dyDescent="0.3">
      <c r="A3" s="3" t="s">
        <v>5</v>
      </c>
      <c r="B3" s="5">
        <v>0.37735849056603782</v>
      </c>
      <c r="C3" s="5">
        <v>0.42372881355932207</v>
      </c>
      <c r="D3" s="5">
        <v>0.375</v>
      </c>
    </row>
    <row r="4" spans="1:4" ht="15" x14ac:dyDescent="0.3">
      <c r="A4" s="3" t="s">
        <v>7</v>
      </c>
      <c r="B4" s="5">
        <v>0.37142857142857144</v>
      </c>
      <c r="C4" s="5">
        <v>0.4250000000000001</v>
      </c>
      <c r="D4" s="5">
        <v>0.41463414634146351</v>
      </c>
    </row>
    <row r="5" spans="1:4" ht="15" x14ac:dyDescent="0.3">
      <c r="A5" s="3" t="s">
        <v>4</v>
      </c>
      <c r="B5" s="5">
        <v>0.36842105263157893</v>
      </c>
      <c r="C5" s="5">
        <v>0.41666666666666669</v>
      </c>
      <c r="D5" s="5">
        <v>0.40625</v>
      </c>
    </row>
    <row r="6" spans="1:4" ht="45" x14ac:dyDescent="0.3">
      <c r="A6" s="3" t="s">
        <v>6</v>
      </c>
      <c r="B6" s="5">
        <v>0.36363636363636365</v>
      </c>
      <c r="C6" s="5">
        <v>0.4</v>
      </c>
      <c r="D6" s="5">
        <v>0.36206896551724138</v>
      </c>
    </row>
    <row r="7" spans="1:4" ht="30" x14ac:dyDescent="0.3">
      <c r="A7" s="3" t="s">
        <v>9</v>
      </c>
      <c r="B7" s="5">
        <v>0.32432432432432434</v>
      </c>
      <c r="C7" s="5">
        <v>0.43137254901960781</v>
      </c>
      <c r="D7" s="5">
        <v>0.41071428571428575</v>
      </c>
    </row>
    <row r="8" spans="1:4" ht="15" x14ac:dyDescent="0.3">
      <c r="A8" s="3" t="s">
        <v>8</v>
      </c>
      <c r="B8" s="5">
        <v>0.31707317073170732</v>
      </c>
      <c r="C8" s="5">
        <v>0.41818181818181821</v>
      </c>
      <c r="D8" s="5">
        <v>0.43548387096774199</v>
      </c>
    </row>
  </sheetData>
  <autoFilter ref="A1:D8" xr:uid="{DDDBA5D3-0148-4DB4-B429-9D5A806BDB63}">
    <sortState ref="A2:D8">
      <sortCondition descending="1" ref="B1:B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E465-9314-4704-8512-B26F3DAF9C86}">
  <dimension ref="A1:F8"/>
  <sheetViews>
    <sheetView workbookViewId="0">
      <selection activeCell="F2" sqref="F2"/>
    </sheetView>
  </sheetViews>
  <sheetFormatPr defaultRowHeight="14.4" x14ac:dyDescent="0.3"/>
  <sheetData>
    <row r="1" spans="1:6" ht="60" x14ac:dyDescent="0.3">
      <c r="A1" s="1" t="s">
        <v>0</v>
      </c>
      <c r="B1" s="2" t="s">
        <v>1</v>
      </c>
      <c r="C1" s="2" t="s">
        <v>2</v>
      </c>
      <c r="D1" s="2" t="s">
        <v>12</v>
      </c>
      <c r="E1" s="2" t="s">
        <v>11</v>
      </c>
      <c r="F1" s="2" t="s">
        <v>13</v>
      </c>
    </row>
    <row r="2" spans="1:6" ht="15" x14ac:dyDescent="0.3">
      <c r="A2" s="3" t="s">
        <v>7</v>
      </c>
      <c r="B2" s="4">
        <v>0.59</v>
      </c>
      <c r="C2" s="4">
        <v>0.76</v>
      </c>
      <c r="D2" s="4">
        <v>0.17</v>
      </c>
      <c r="E2" s="4">
        <v>1.29</v>
      </c>
      <c r="F2" s="5">
        <f t="shared" ref="F2:F8" si="0">(C2-B2)/(1-B2)</f>
        <v>0.41463414634146351</v>
      </c>
    </row>
    <row r="3" spans="1:6" ht="45" x14ac:dyDescent="0.3">
      <c r="A3" s="3" t="s">
        <v>6</v>
      </c>
      <c r="B3" s="4">
        <v>0.42</v>
      </c>
      <c r="C3" s="4">
        <v>0.63</v>
      </c>
      <c r="D3" s="4">
        <v>0.21</v>
      </c>
      <c r="E3" s="4">
        <v>1.5</v>
      </c>
      <c r="F3" s="5">
        <f t="shared" si="0"/>
        <v>0.36206896551724138</v>
      </c>
    </row>
    <row r="4" spans="1:6" ht="15" x14ac:dyDescent="0.3">
      <c r="A4" s="3" t="s">
        <v>8</v>
      </c>
      <c r="B4" s="4">
        <v>0.38</v>
      </c>
      <c r="C4" s="4">
        <v>0.65</v>
      </c>
      <c r="D4" s="4">
        <v>0.27</v>
      </c>
      <c r="E4" s="4">
        <v>1.71</v>
      </c>
      <c r="F4" s="5">
        <f t="shared" si="0"/>
        <v>0.43548387096774199</v>
      </c>
    </row>
    <row r="5" spans="1:6" ht="30" x14ac:dyDescent="0.3">
      <c r="A5" s="3" t="s">
        <v>9</v>
      </c>
      <c r="B5" s="4">
        <v>0.44</v>
      </c>
      <c r="C5" s="4">
        <v>0.67</v>
      </c>
      <c r="D5" s="4">
        <v>0.23</v>
      </c>
      <c r="E5" s="4">
        <v>1.52</v>
      </c>
      <c r="F5" s="5">
        <f t="shared" si="0"/>
        <v>0.41071428571428575</v>
      </c>
    </row>
    <row r="6" spans="1:6" ht="15" x14ac:dyDescent="0.3">
      <c r="A6" s="3" t="s">
        <v>4</v>
      </c>
      <c r="B6" s="4">
        <v>0.36</v>
      </c>
      <c r="C6" s="4">
        <v>0.62</v>
      </c>
      <c r="D6" s="4">
        <v>0.26</v>
      </c>
      <c r="E6" s="4">
        <v>1.72</v>
      </c>
      <c r="F6" s="5">
        <f t="shared" si="0"/>
        <v>0.40625</v>
      </c>
    </row>
    <row r="7" spans="1:6" ht="45" x14ac:dyDescent="0.3">
      <c r="A7" s="3" t="s">
        <v>5</v>
      </c>
      <c r="B7" s="4">
        <v>0.36</v>
      </c>
      <c r="C7" s="4">
        <v>0.6</v>
      </c>
      <c r="D7" s="4">
        <v>0.24</v>
      </c>
      <c r="E7" s="4">
        <v>1.67</v>
      </c>
      <c r="F7" s="5">
        <f t="shared" si="0"/>
        <v>0.375</v>
      </c>
    </row>
    <row r="8" spans="1:6" ht="30" x14ac:dyDescent="0.3">
      <c r="A8" s="3" t="s">
        <v>3</v>
      </c>
      <c r="B8" s="4">
        <v>0.35</v>
      </c>
      <c r="C8" s="4">
        <v>0.63</v>
      </c>
      <c r="D8" s="4">
        <v>0.28000000000000003</v>
      </c>
      <c r="E8" s="4">
        <v>1.8</v>
      </c>
      <c r="F8" s="5">
        <f t="shared" si="0"/>
        <v>0.43076923076923079</v>
      </c>
    </row>
  </sheetData>
  <autoFilter ref="A1:F1" xr:uid="{F340E882-A9F2-4C94-9C08-3CB2EB159ABB}">
    <sortState ref="A2:F8">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61786-C741-4133-AA72-566442F958C8}">
  <dimension ref="A1:AA202"/>
  <sheetViews>
    <sheetView topLeftCell="I1" zoomScaleNormal="100" workbookViewId="0">
      <pane ySplit="1" topLeftCell="A2" activePane="bottomLeft" state="frozen"/>
      <selection pane="bottomLeft" activeCell="R1" sqref="R1:S1048576"/>
    </sheetView>
  </sheetViews>
  <sheetFormatPr defaultRowHeight="14.4" x14ac:dyDescent="0.3"/>
  <cols>
    <col min="1" max="1" width="11.88671875" customWidth="1"/>
    <col min="7" max="7" width="14.44140625" customWidth="1"/>
    <col min="12" max="12" width="11" customWidth="1"/>
    <col min="15" max="16" width="10.33203125" customWidth="1"/>
    <col min="21" max="21" width="17.5546875" customWidth="1"/>
    <col min="22" max="22" width="9.5546875" bestFit="1" customWidth="1"/>
    <col min="23" max="23" width="9" bestFit="1" customWidth="1"/>
  </cols>
  <sheetData>
    <row r="1" spans="1:27" ht="22.8" x14ac:dyDescent="0.3">
      <c r="A1" s="12" t="s">
        <v>60</v>
      </c>
      <c r="B1" s="6" t="s">
        <v>8</v>
      </c>
      <c r="C1" s="7" t="s">
        <v>25</v>
      </c>
      <c r="D1" s="7" t="s">
        <v>26</v>
      </c>
      <c r="E1" s="7" t="s">
        <v>80</v>
      </c>
      <c r="G1" s="12" t="s">
        <v>59</v>
      </c>
      <c r="H1" s="6" t="s">
        <v>8</v>
      </c>
      <c r="I1" s="7" t="s">
        <v>25</v>
      </c>
      <c r="J1" s="7" t="s">
        <v>26</v>
      </c>
      <c r="M1" s="6" t="s">
        <v>24</v>
      </c>
      <c r="N1" s="12" t="s">
        <v>61</v>
      </c>
      <c r="O1" s="12" t="s">
        <v>78</v>
      </c>
      <c r="P1" s="12" t="s">
        <v>79</v>
      </c>
      <c r="Q1" s="12" t="s">
        <v>95</v>
      </c>
      <c r="R1" s="12" t="s">
        <v>105</v>
      </c>
      <c r="S1" s="12" t="s">
        <v>106</v>
      </c>
      <c r="T1" s="12"/>
    </row>
    <row r="2" spans="1:27" ht="34.200000000000003" x14ac:dyDescent="0.3">
      <c r="B2" s="8" t="s">
        <v>29</v>
      </c>
      <c r="C2" s="9">
        <v>997</v>
      </c>
      <c r="D2" s="9">
        <v>677</v>
      </c>
      <c r="E2" s="9">
        <f>D2/10000</f>
        <v>6.7699999999999996E-2</v>
      </c>
      <c r="H2" s="8" t="s">
        <v>29</v>
      </c>
      <c r="I2" s="9">
        <v>197</v>
      </c>
      <c r="J2" s="9">
        <v>677</v>
      </c>
      <c r="M2" s="8" t="s">
        <v>29</v>
      </c>
      <c r="N2" s="5">
        <f t="shared" ref="N2:N11" si="0">C2/I2</f>
        <v>5.0609137055837561</v>
      </c>
      <c r="O2" s="5">
        <f>STANDARDIZE(N2,13.04,16.79)</f>
        <v>-0.47522848686219438</v>
      </c>
      <c r="P2" s="5">
        <f>(N2-1.29)/(59-1.29)</f>
        <v>6.5342465873917108E-2</v>
      </c>
      <c r="Q2" s="5">
        <f>N2*E2</f>
        <v>0.34262385786802024</v>
      </c>
      <c r="R2" s="5">
        <f>C2/(I2+1)</f>
        <v>5.0353535353535355</v>
      </c>
      <c r="S2" s="5">
        <f>R2*E2</f>
        <v>0.34089343434343433</v>
      </c>
      <c r="T2" s="5"/>
      <c r="U2" s="12" t="s">
        <v>69</v>
      </c>
    </row>
    <row r="3" spans="1:27" ht="22.8" x14ac:dyDescent="0.3">
      <c r="B3" s="8" t="s">
        <v>30</v>
      </c>
      <c r="C3" s="9">
        <v>531</v>
      </c>
      <c r="D3" s="9">
        <v>309</v>
      </c>
      <c r="E3" s="9">
        <f t="shared" ref="E3:E11" si="1">D3/10000</f>
        <v>3.09E-2</v>
      </c>
      <c r="H3" s="8" t="s">
        <v>30</v>
      </c>
      <c r="I3" s="9">
        <v>45</v>
      </c>
      <c r="J3" s="9">
        <v>309</v>
      </c>
      <c r="M3" s="8" t="s">
        <v>30</v>
      </c>
      <c r="N3" s="5">
        <f t="shared" si="0"/>
        <v>11.8</v>
      </c>
      <c r="O3" s="5">
        <f t="shared" ref="O3:O11" si="2">STANDARDIZE(N3,13.04,16.79)</f>
        <v>-7.385348421679562E-2</v>
      </c>
      <c r="P3" s="5">
        <f t="shared" ref="P3:P11" si="3">(N3-1.29)/(59-1.29)</f>
        <v>0.18211748397158206</v>
      </c>
      <c r="Q3" s="5">
        <f t="shared" ref="Q3:Q11" si="4">N3*E3</f>
        <v>0.36462</v>
      </c>
      <c r="R3" s="5">
        <f t="shared" ref="R3:R10" si="5">C3/(I3+1)</f>
        <v>11.543478260869565</v>
      </c>
      <c r="S3" s="5">
        <f t="shared" ref="S3:S11" si="6">R3*E3</f>
        <v>0.35669347826086956</v>
      </c>
      <c r="U3" s="12"/>
    </row>
    <row r="4" spans="1:27" s="21" customFormat="1" ht="100.8" x14ac:dyDescent="0.3">
      <c r="B4" s="8" t="s">
        <v>31</v>
      </c>
      <c r="C4" s="9">
        <v>20085</v>
      </c>
      <c r="D4" s="9">
        <v>5891</v>
      </c>
      <c r="E4" s="9">
        <f t="shared" si="1"/>
        <v>0.58909999999999996</v>
      </c>
      <c r="H4" s="8" t="s">
        <v>31</v>
      </c>
      <c r="I4" s="9">
        <v>15606</v>
      </c>
      <c r="J4" s="9">
        <v>5891</v>
      </c>
      <c r="M4" s="8" t="s">
        <v>31</v>
      </c>
      <c r="N4" s="5">
        <f t="shared" si="0"/>
        <v>1.2870049980776623</v>
      </c>
      <c r="O4" s="5">
        <f t="shared" si="2"/>
        <v>-0.69999970231818565</v>
      </c>
      <c r="P4" s="5">
        <f t="shared" si="3"/>
        <v>-5.1897451435413331E-5</v>
      </c>
      <c r="Q4" s="5">
        <f t="shared" si="4"/>
        <v>0.75817464436755078</v>
      </c>
      <c r="R4" s="5">
        <f t="shared" si="5"/>
        <v>1.2869225347600435</v>
      </c>
      <c r="S4" s="5">
        <f t="shared" si="6"/>
        <v>0.75812606522714154</v>
      </c>
      <c r="U4" s="22" t="s">
        <v>0</v>
      </c>
      <c r="V4" s="22" t="s">
        <v>70</v>
      </c>
      <c r="W4" s="22" t="s">
        <v>72</v>
      </c>
      <c r="X4" s="22" t="s">
        <v>74</v>
      </c>
      <c r="Y4" s="22" t="s">
        <v>76</v>
      </c>
      <c r="Z4" s="22" t="s">
        <v>104</v>
      </c>
      <c r="AA4" s="22" t="s">
        <v>107</v>
      </c>
    </row>
    <row r="5" spans="1:27" ht="22.8" x14ac:dyDescent="0.3">
      <c r="B5" s="8" t="s">
        <v>32</v>
      </c>
      <c r="C5" s="9">
        <v>15</v>
      </c>
      <c r="D5" s="9">
        <v>34</v>
      </c>
      <c r="E5" s="9">
        <f t="shared" si="1"/>
        <v>3.3999999999999998E-3</v>
      </c>
      <c r="H5" s="8" t="s">
        <v>32</v>
      </c>
      <c r="I5" s="9">
        <v>1</v>
      </c>
      <c r="J5" s="9">
        <v>34</v>
      </c>
      <c r="M5" s="8" t="s">
        <v>32</v>
      </c>
      <c r="N5" s="5">
        <f t="shared" si="0"/>
        <v>15</v>
      </c>
      <c r="O5" s="5">
        <f t="shared" si="2"/>
        <v>0.1167361524717094</v>
      </c>
      <c r="P5" s="5">
        <f t="shared" si="3"/>
        <v>0.23756714607520363</v>
      </c>
      <c r="Q5" s="5">
        <f t="shared" si="4"/>
        <v>5.0999999999999997E-2</v>
      </c>
      <c r="R5" s="5">
        <f t="shared" si="5"/>
        <v>7.5</v>
      </c>
      <c r="S5" s="5">
        <f t="shared" si="6"/>
        <v>2.5499999999999998E-2</v>
      </c>
      <c r="U5" s="26" t="s">
        <v>8</v>
      </c>
      <c r="V5" s="25">
        <f>N12</f>
        <v>13.040334337374128</v>
      </c>
      <c r="W5" s="24">
        <f>N13</f>
        <v>8.0064461012736885</v>
      </c>
      <c r="X5" s="25">
        <f>N14</f>
        <v>1.5480582238199068</v>
      </c>
      <c r="Y5" s="25">
        <f>N15</f>
        <v>6.4125560538116595</v>
      </c>
      <c r="Z5">
        <v>0.36413656244764858</v>
      </c>
      <c r="AA5">
        <v>0.34260454930300543</v>
      </c>
    </row>
    <row r="6" spans="1:27" ht="34.200000000000003" x14ac:dyDescent="0.3">
      <c r="B6" s="8" t="s">
        <v>33</v>
      </c>
      <c r="C6" s="9">
        <v>1933</v>
      </c>
      <c r="D6" s="9">
        <v>1293</v>
      </c>
      <c r="E6" s="9">
        <f t="shared" si="1"/>
        <v>0.1293</v>
      </c>
      <c r="H6" s="8" t="s">
        <v>33</v>
      </c>
      <c r="I6" s="9">
        <v>770</v>
      </c>
      <c r="J6" s="9">
        <v>1293</v>
      </c>
      <c r="M6" s="8" t="s">
        <v>33</v>
      </c>
      <c r="N6" s="5">
        <f t="shared" si="0"/>
        <v>2.5103896103896104</v>
      </c>
      <c r="O6" s="5">
        <f t="shared" si="2"/>
        <v>-0.62713581832104759</v>
      </c>
      <c r="P6" s="5">
        <f t="shared" si="3"/>
        <v>2.1146934853398205E-2</v>
      </c>
      <c r="Q6" s="5">
        <f t="shared" si="4"/>
        <v>0.32459337662337662</v>
      </c>
      <c r="R6" s="5">
        <f t="shared" si="5"/>
        <v>2.5071335927367056</v>
      </c>
      <c r="S6" s="5">
        <f t="shared" si="6"/>
        <v>0.32417237354085604</v>
      </c>
      <c r="U6" s="22" t="s">
        <v>4</v>
      </c>
      <c r="V6" s="25">
        <f>N27</f>
        <v>9.9621009319391298</v>
      </c>
      <c r="W6" s="25">
        <f>N28</f>
        <v>3.4683544303797467</v>
      </c>
      <c r="X6" s="25">
        <f>N29</f>
        <v>2.1114615157189318</v>
      </c>
      <c r="Y6" s="25">
        <f>N30</f>
        <v>3.6840277777777777</v>
      </c>
      <c r="Z6">
        <v>0.38884218959466804</v>
      </c>
      <c r="AA6">
        <v>0.37325230537887144</v>
      </c>
    </row>
    <row r="7" spans="1:27" x14ac:dyDescent="0.3">
      <c r="B7" s="8" t="s">
        <v>34</v>
      </c>
      <c r="C7" s="9">
        <v>642</v>
      </c>
      <c r="D7" s="9">
        <v>508</v>
      </c>
      <c r="E7" s="9">
        <f t="shared" si="1"/>
        <v>5.0799999999999998E-2</v>
      </c>
      <c r="H7" s="8" t="s">
        <v>34</v>
      </c>
      <c r="I7" s="9">
        <v>112</v>
      </c>
      <c r="J7" s="9">
        <v>508</v>
      </c>
      <c r="M7" s="8" t="s">
        <v>34</v>
      </c>
      <c r="N7" s="5">
        <f t="shared" si="0"/>
        <v>5.7321428571428568</v>
      </c>
      <c r="O7" s="5">
        <f t="shared" si="2"/>
        <v>-0.43525057432144981</v>
      </c>
      <c r="P7" s="5">
        <f t="shared" si="3"/>
        <v>7.6973537638933581E-2</v>
      </c>
      <c r="Q7" s="5">
        <f t="shared" si="4"/>
        <v>0.29119285714285709</v>
      </c>
      <c r="R7" s="5">
        <f t="shared" si="5"/>
        <v>5.6814159292035402</v>
      </c>
      <c r="S7" s="5">
        <f t="shared" si="6"/>
        <v>0.28861592920353984</v>
      </c>
      <c r="U7" s="26" t="s">
        <v>7</v>
      </c>
      <c r="V7" s="24">
        <f>N41</f>
        <v>13.732243008856409</v>
      </c>
      <c r="W7" s="25">
        <f>N42</f>
        <v>7.3032786885245899</v>
      </c>
      <c r="X7" s="25">
        <f>N43</f>
        <v>1.4820669894279221</v>
      </c>
      <c r="Y7" s="24">
        <f>N44</f>
        <v>8.4565217391304355</v>
      </c>
      <c r="Z7">
        <v>0.39682577164666255</v>
      </c>
      <c r="AA7">
        <v>0.3765687095500892</v>
      </c>
    </row>
    <row r="8" spans="1:27" x14ac:dyDescent="0.3">
      <c r="B8" s="8" t="s">
        <v>35</v>
      </c>
      <c r="C8" s="9">
        <v>118</v>
      </c>
      <c r="D8" s="9">
        <v>75</v>
      </c>
      <c r="E8" s="9">
        <f t="shared" si="1"/>
        <v>7.4999999999999997E-3</v>
      </c>
      <c r="H8" s="8" t="s">
        <v>35</v>
      </c>
      <c r="I8" s="9">
        <v>2</v>
      </c>
      <c r="J8" s="9">
        <v>75</v>
      </c>
      <c r="M8" s="8" t="s">
        <v>35</v>
      </c>
      <c r="N8" s="19">
        <f t="shared" si="0"/>
        <v>59</v>
      </c>
      <c r="O8" s="5">
        <f t="shared" si="2"/>
        <v>2.7373436569386542</v>
      </c>
      <c r="P8" s="5">
        <f t="shared" si="3"/>
        <v>1</v>
      </c>
      <c r="Q8" s="5">
        <f t="shared" si="4"/>
        <v>0.4425</v>
      </c>
      <c r="R8" s="5">
        <f t="shared" si="5"/>
        <v>39.333333333333336</v>
      </c>
      <c r="S8" s="5">
        <f t="shared" si="6"/>
        <v>0.29499999999999998</v>
      </c>
      <c r="U8" s="22" t="s">
        <v>5</v>
      </c>
      <c r="V8" s="25">
        <f>N57</f>
        <v>7.5517243046896869</v>
      </c>
      <c r="W8" s="25">
        <f>N58</f>
        <v>3.545343137254902</v>
      </c>
      <c r="X8" s="25">
        <f>N59</f>
        <v>2.0001708525542456</v>
      </c>
      <c r="Y8" s="25">
        <f>N60</f>
        <v>4.5728813559322035</v>
      </c>
      <c r="Z8">
        <v>0.36053272570929057</v>
      </c>
      <c r="AA8">
        <v>0.35332151394126871</v>
      </c>
    </row>
    <row r="9" spans="1:27" ht="22.8" x14ac:dyDescent="0.3">
      <c r="B9" s="8" t="s">
        <v>36</v>
      </c>
      <c r="C9" s="9">
        <v>788</v>
      </c>
      <c r="D9" s="9">
        <v>526</v>
      </c>
      <c r="E9" s="9">
        <f t="shared" si="1"/>
        <v>5.2600000000000001E-2</v>
      </c>
      <c r="H9" s="8" t="s">
        <v>36</v>
      </c>
      <c r="I9" s="9">
        <v>111</v>
      </c>
      <c r="J9" s="9">
        <v>526</v>
      </c>
      <c r="M9" s="8" t="s">
        <v>36</v>
      </c>
      <c r="N9" s="5">
        <f t="shared" si="0"/>
        <v>7.0990990990990994</v>
      </c>
      <c r="O9" s="5">
        <f t="shared" si="2"/>
        <v>-0.35383567009534844</v>
      </c>
      <c r="P9" s="5">
        <f t="shared" si="3"/>
        <v>0.10066018192859295</v>
      </c>
      <c r="Q9" s="5">
        <f t="shared" si="4"/>
        <v>0.37341261261261266</v>
      </c>
      <c r="R9" s="5">
        <f t="shared" si="5"/>
        <v>7.0357142857142856</v>
      </c>
      <c r="S9" s="5">
        <f t="shared" si="6"/>
        <v>0.37007857142857142</v>
      </c>
      <c r="U9" s="26" t="s">
        <v>9</v>
      </c>
      <c r="V9" s="25">
        <f>N70</f>
        <v>12.484813063062262</v>
      </c>
      <c r="W9" s="25">
        <f>N71</f>
        <v>5.4778156996587031</v>
      </c>
      <c r="X9" s="25">
        <f>N72</f>
        <v>1.4385473437579586</v>
      </c>
      <c r="Y9" s="25">
        <f>N73</f>
        <v>5.398843930635838</v>
      </c>
      <c r="Z9">
        <v>0.43179364552931615</v>
      </c>
      <c r="AA9">
        <v>0.41389938286617439</v>
      </c>
    </row>
    <row r="10" spans="1:27" x14ac:dyDescent="0.3">
      <c r="B10" s="8" t="s">
        <v>37</v>
      </c>
      <c r="C10" s="9">
        <v>1034</v>
      </c>
      <c r="D10" s="9">
        <v>528</v>
      </c>
      <c r="E10" s="9">
        <f t="shared" si="1"/>
        <v>5.28E-2</v>
      </c>
      <c r="H10" s="8" t="s">
        <v>37</v>
      </c>
      <c r="I10" s="9">
        <v>116</v>
      </c>
      <c r="J10" s="9">
        <v>528</v>
      </c>
      <c r="M10" s="8" t="s">
        <v>37</v>
      </c>
      <c r="N10" s="5">
        <f t="shared" si="0"/>
        <v>8.9137931034482758</v>
      </c>
      <c r="O10" s="5">
        <f t="shared" si="2"/>
        <v>-0.24575383541106155</v>
      </c>
      <c r="P10" s="5">
        <f t="shared" si="3"/>
        <v>0.13210523485441475</v>
      </c>
      <c r="Q10" s="5">
        <f t="shared" si="4"/>
        <v>0.47064827586206898</v>
      </c>
      <c r="R10" s="5">
        <f t="shared" si="5"/>
        <v>8.8376068376068382</v>
      </c>
      <c r="S10" s="5">
        <f t="shared" si="6"/>
        <v>0.46662564102564108</v>
      </c>
      <c r="U10" s="26" t="s">
        <v>6</v>
      </c>
      <c r="V10" s="25">
        <f>N83</f>
        <v>5.492123261393127</v>
      </c>
      <c r="W10" s="25">
        <f>N84</f>
        <v>3.5972396486825597</v>
      </c>
      <c r="X10" s="25">
        <f>N85</f>
        <v>1.960171568627451</v>
      </c>
      <c r="Y10" s="25">
        <f>N86</f>
        <v>2.6875784190715182</v>
      </c>
      <c r="Z10">
        <v>0.39994077933823291</v>
      </c>
      <c r="AA10">
        <v>0.3961432737216759</v>
      </c>
    </row>
    <row r="11" spans="1:27" x14ac:dyDescent="0.3">
      <c r="B11" s="8" t="s">
        <v>38</v>
      </c>
      <c r="C11" s="9">
        <v>126</v>
      </c>
      <c r="D11" s="9">
        <v>159</v>
      </c>
      <c r="E11" s="9">
        <f t="shared" si="1"/>
        <v>1.5900000000000001E-2</v>
      </c>
      <c r="H11" s="8" t="s">
        <v>38</v>
      </c>
      <c r="I11" s="9">
        <v>9</v>
      </c>
      <c r="J11" s="9">
        <v>159</v>
      </c>
      <c r="M11" s="8" t="s">
        <v>38</v>
      </c>
      <c r="N11" s="5">
        <f t="shared" si="0"/>
        <v>14</v>
      </c>
      <c r="O11" s="5">
        <f t="shared" si="2"/>
        <v>5.7176891006551572E-2</v>
      </c>
      <c r="P11" s="5">
        <f t="shared" si="3"/>
        <v>0.22023912666782189</v>
      </c>
      <c r="Q11" s="5">
        <f t="shared" si="4"/>
        <v>0.22260000000000002</v>
      </c>
      <c r="R11" s="5">
        <f>C11/(I11+1)</f>
        <v>12.6</v>
      </c>
      <c r="S11" s="5">
        <f t="shared" si="6"/>
        <v>0.20034000000000002</v>
      </c>
      <c r="U11" s="22" t="s">
        <v>3</v>
      </c>
      <c r="V11" s="25">
        <f>N98</f>
        <v>5.0135597109806955</v>
      </c>
      <c r="W11" s="25">
        <f>N99</f>
        <v>3.2293942403177756</v>
      </c>
      <c r="X11" s="24">
        <f>N102</f>
        <v>2.1964424572317265</v>
      </c>
      <c r="Y11" s="25">
        <f>N103</f>
        <v>4.3176470588235292</v>
      </c>
      <c r="Z11">
        <v>0.33834403521026279</v>
      </c>
      <c r="AA11">
        <v>0.37413682599734277</v>
      </c>
    </row>
    <row r="12" spans="1:27" ht="22.8" x14ac:dyDescent="0.3">
      <c r="B12" s="6" t="s">
        <v>63</v>
      </c>
      <c r="C12" s="9">
        <f>AVERAGE(C2:C11)</f>
        <v>2626.9</v>
      </c>
      <c r="D12" s="9">
        <f t="shared" ref="D12" si="7">AVERAGE(D2:D11)</f>
        <v>1000</v>
      </c>
      <c r="H12" s="6" t="s">
        <v>63</v>
      </c>
      <c r="I12" s="9">
        <f>AVERAGE(I2:I11)</f>
        <v>1696.9</v>
      </c>
      <c r="J12" s="9">
        <f t="shared" ref="J12" si="8">AVERAGE(J2:J11)</f>
        <v>1000</v>
      </c>
      <c r="M12" s="6" t="s">
        <v>65</v>
      </c>
      <c r="N12" s="5">
        <f>AVERAGE(N2:N11)</f>
        <v>13.040334337374128</v>
      </c>
      <c r="O12">
        <f>_xlfn.STDEV.S(N2:N11)</f>
        <v>16.789608116451124</v>
      </c>
      <c r="P12" s="5">
        <f>MIN(N2:N11)</f>
        <v>1.2870049980776623</v>
      </c>
    </row>
    <row r="13" spans="1:27" ht="22.8" x14ac:dyDescent="0.3">
      <c r="B13" s="6" t="s">
        <v>64</v>
      </c>
      <c r="C13" s="9">
        <f>MEDIAN(C2:C11)</f>
        <v>715</v>
      </c>
      <c r="D13" s="9">
        <f t="shared" ref="D13" si="9">MEDIAN(D2:D11)</f>
        <v>517</v>
      </c>
      <c r="H13" s="6" t="s">
        <v>64</v>
      </c>
      <c r="I13" s="9">
        <f>MEDIAN(I2:I11)</f>
        <v>111.5</v>
      </c>
      <c r="J13" s="9">
        <f t="shared" ref="J13" si="10">MEDIAN(J2:J11)</f>
        <v>517</v>
      </c>
      <c r="M13" s="6" t="s">
        <v>66</v>
      </c>
      <c r="N13" s="5">
        <f>MEDIAN(N2:N11)</f>
        <v>8.0064461012736885</v>
      </c>
      <c r="P13" s="5">
        <f>MAX(N2:N11)</f>
        <v>59</v>
      </c>
    </row>
    <row r="14" spans="1:27" ht="22.8" x14ac:dyDescent="0.3">
      <c r="B14" s="17"/>
      <c r="H14" s="17"/>
      <c r="M14" s="23" t="s">
        <v>67</v>
      </c>
      <c r="N14" s="5">
        <f>C12/I12</f>
        <v>1.5480582238199068</v>
      </c>
    </row>
    <row r="15" spans="1:27" ht="22.8" x14ac:dyDescent="0.3">
      <c r="B15" s="17"/>
      <c r="H15" s="17"/>
      <c r="M15" s="23" t="s">
        <v>68</v>
      </c>
      <c r="N15" s="5">
        <f>C13/I13</f>
        <v>6.4125560538116595</v>
      </c>
    </row>
    <row r="16" spans="1:27" ht="171" x14ac:dyDescent="0.3">
      <c r="B16" s="17"/>
      <c r="H16" s="17"/>
      <c r="M16" s="23" t="s">
        <v>94</v>
      </c>
      <c r="Q16">
        <f>SUM(Q2:Q11)/10</f>
        <v>0.36413656244764858</v>
      </c>
      <c r="S16">
        <f>SUM(S2:S11)/10</f>
        <v>0.34260454930300543</v>
      </c>
    </row>
    <row r="17" spans="2:19" ht="22.8" x14ac:dyDescent="0.3">
      <c r="B17" s="6" t="s">
        <v>4</v>
      </c>
      <c r="C17" s="7" t="s">
        <v>25</v>
      </c>
      <c r="D17" s="7" t="s">
        <v>26</v>
      </c>
      <c r="E17" s="7" t="s">
        <v>80</v>
      </c>
      <c r="H17" s="6" t="s">
        <v>4</v>
      </c>
      <c r="I17" s="7" t="s">
        <v>25</v>
      </c>
      <c r="J17" s="7" t="s">
        <v>26</v>
      </c>
      <c r="M17" s="6" t="s">
        <v>4</v>
      </c>
      <c r="Q17" s="12" t="s">
        <v>95</v>
      </c>
      <c r="R17" s="12" t="s">
        <v>105</v>
      </c>
      <c r="S17" s="12" t="s">
        <v>106</v>
      </c>
    </row>
    <row r="18" spans="2:19" x14ac:dyDescent="0.3">
      <c r="B18" s="8" t="s">
        <v>39</v>
      </c>
      <c r="C18" s="9">
        <v>582</v>
      </c>
      <c r="D18" s="9">
        <v>223</v>
      </c>
      <c r="E18" s="9">
        <f>D18/10000</f>
        <v>2.23E-2</v>
      </c>
      <c r="H18" s="8" t="s">
        <v>39</v>
      </c>
      <c r="I18" s="9">
        <v>17</v>
      </c>
      <c r="J18" s="9">
        <v>223</v>
      </c>
      <c r="M18" s="8" t="s">
        <v>39</v>
      </c>
      <c r="N18" s="5">
        <f t="shared" ref="N18:N26" si="11">C18/I18</f>
        <v>34.235294117647058</v>
      </c>
      <c r="Q18" s="5">
        <f>N18*E18</f>
        <v>0.76344705882352937</v>
      </c>
      <c r="R18" s="5">
        <f>C18/(I18+1)</f>
        <v>32.333333333333336</v>
      </c>
      <c r="S18" s="5">
        <f>R18*E18</f>
        <v>0.72103333333333341</v>
      </c>
    </row>
    <row r="19" spans="2:19" ht="22.8" x14ac:dyDescent="0.3">
      <c r="B19" s="8" t="s">
        <v>40</v>
      </c>
      <c r="C19" s="9">
        <v>2288</v>
      </c>
      <c r="D19" s="9">
        <v>1428</v>
      </c>
      <c r="E19" s="9">
        <f t="shared" ref="E19:E26" si="12">D19/10000</f>
        <v>0.14280000000000001</v>
      </c>
      <c r="H19" s="8" t="s">
        <v>40</v>
      </c>
      <c r="I19" s="9">
        <v>914</v>
      </c>
      <c r="J19" s="9">
        <v>1428</v>
      </c>
      <c r="M19" s="8" t="s">
        <v>40</v>
      </c>
      <c r="N19" s="5">
        <f t="shared" si="11"/>
        <v>2.5032822757111597</v>
      </c>
      <c r="Q19" s="5">
        <f t="shared" ref="Q19:Q26" si="13">N19*E19</f>
        <v>0.35746870897155364</v>
      </c>
      <c r="R19" s="5">
        <f t="shared" ref="R19:R26" si="14">C19/(I19+1)</f>
        <v>2.5005464480874315</v>
      </c>
      <c r="S19" s="5">
        <f t="shared" ref="S19:S26" si="15">R19*E19</f>
        <v>0.35707803278688527</v>
      </c>
    </row>
    <row r="20" spans="2:19" x14ac:dyDescent="0.3">
      <c r="B20" s="8" t="s">
        <v>41</v>
      </c>
      <c r="C20" s="9">
        <v>1061</v>
      </c>
      <c r="D20" s="9">
        <v>746</v>
      </c>
      <c r="E20" s="9">
        <f t="shared" si="12"/>
        <v>7.46E-2</v>
      </c>
      <c r="H20" s="8" t="s">
        <v>41</v>
      </c>
      <c r="I20" s="9">
        <v>270</v>
      </c>
      <c r="J20" s="9">
        <v>746</v>
      </c>
      <c r="M20" s="8" t="s">
        <v>41</v>
      </c>
      <c r="N20" s="5">
        <f t="shared" si="11"/>
        <v>3.9296296296296296</v>
      </c>
      <c r="Q20" s="5">
        <f t="shared" si="13"/>
        <v>0.29315037037037034</v>
      </c>
      <c r="R20" s="5">
        <f t="shared" si="14"/>
        <v>3.915129151291513</v>
      </c>
      <c r="S20" s="5">
        <f t="shared" si="15"/>
        <v>0.29206863468634686</v>
      </c>
    </row>
    <row r="21" spans="2:19" ht="22.8" x14ac:dyDescent="0.3">
      <c r="B21" s="8" t="s">
        <v>42</v>
      </c>
      <c r="C21" s="9">
        <v>69</v>
      </c>
      <c r="D21" s="9">
        <v>80</v>
      </c>
      <c r="E21" s="9">
        <f t="shared" si="12"/>
        <v>8.0000000000000002E-3</v>
      </c>
      <c r="H21" s="8" t="s">
        <v>42</v>
      </c>
      <c r="I21" s="9">
        <v>2</v>
      </c>
      <c r="J21" s="9">
        <v>80</v>
      </c>
      <c r="M21" s="8" t="s">
        <v>42</v>
      </c>
      <c r="N21" s="5">
        <f t="shared" si="11"/>
        <v>34.5</v>
      </c>
      <c r="Q21" s="5">
        <f t="shared" si="13"/>
        <v>0.27600000000000002</v>
      </c>
      <c r="R21" s="5">
        <f t="shared" si="14"/>
        <v>23</v>
      </c>
      <c r="S21" s="5">
        <f t="shared" si="15"/>
        <v>0.184</v>
      </c>
    </row>
    <row r="22" spans="2:19" ht="34.200000000000003" x14ac:dyDescent="0.3">
      <c r="B22" s="8" t="s">
        <v>43</v>
      </c>
      <c r="C22" s="9">
        <v>806</v>
      </c>
      <c r="D22" s="9">
        <v>805</v>
      </c>
      <c r="E22" s="9">
        <f t="shared" si="12"/>
        <v>8.0500000000000002E-2</v>
      </c>
      <c r="H22" s="8" t="s">
        <v>43</v>
      </c>
      <c r="I22" s="9">
        <v>288</v>
      </c>
      <c r="J22" s="9">
        <v>805</v>
      </c>
      <c r="M22" s="8" t="s">
        <v>43</v>
      </c>
      <c r="N22" s="5">
        <f t="shared" si="11"/>
        <v>2.7986111111111112</v>
      </c>
      <c r="Q22" s="5">
        <f t="shared" si="13"/>
        <v>0.22528819444444445</v>
      </c>
      <c r="R22" s="5">
        <f t="shared" si="14"/>
        <v>2.7889273356401385</v>
      </c>
      <c r="S22" s="5">
        <f t="shared" si="15"/>
        <v>0.22450865051903116</v>
      </c>
    </row>
    <row r="23" spans="2:19" ht="22.8" x14ac:dyDescent="0.3">
      <c r="B23" s="8" t="s">
        <v>44</v>
      </c>
      <c r="C23" s="9">
        <v>2192</v>
      </c>
      <c r="D23" s="9">
        <v>1202</v>
      </c>
      <c r="E23" s="9">
        <f t="shared" si="12"/>
        <v>0.1202</v>
      </c>
      <c r="H23" s="8" t="s">
        <v>44</v>
      </c>
      <c r="I23" s="9">
        <v>632</v>
      </c>
      <c r="J23" s="9">
        <v>1202</v>
      </c>
      <c r="M23" s="8" t="s">
        <v>44</v>
      </c>
      <c r="N23" s="5">
        <f t="shared" si="11"/>
        <v>3.4683544303797467</v>
      </c>
      <c r="Q23" s="5">
        <f t="shared" si="13"/>
        <v>0.41689620253164555</v>
      </c>
      <c r="R23" s="5">
        <f t="shared" si="14"/>
        <v>3.4628751974723539</v>
      </c>
      <c r="S23" s="5">
        <f t="shared" si="15"/>
        <v>0.41623759873617694</v>
      </c>
    </row>
    <row r="24" spans="2:19" ht="22.8" x14ac:dyDescent="0.3">
      <c r="B24" s="8" t="s">
        <v>45</v>
      </c>
      <c r="C24" s="9">
        <v>2282</v>
      </c>
      <c r="D24" s="9">
        <v>1202</v>
      </c>
      <c r="E24" s="9">
        <f t="shared" si="12"/>
        <v>0.1202</v>
      </c>
      <c r="H24" s="8" t="s">
        <v>45</v>
      </c>
      <c r="I24" s="9">
        <v>652</v>
      </c>
      <c r="J24" s="9">
        <v>1202</v>
      </c>
      <c r="M24" s="8" t="s">
        <v>45</v>
      </c>
      <c r="N24" s="5">
        <f t="shared" si="11"/>
        <v>3.5</v>
      </c>
      <c r="Q24" s="5">
        <f t="shared" si="13"/>
        <v>0.42070000000000002</v>
      </c>
      <c r="R24" s="5">
        <f t="shared" si="14"/>
        <v>3.4946401225114854</v>
      </c>
      <c r="S24" s="5">
        <f t="shared" si="15"/>
        <v>0.42005574272588053</v>
      </c>
    </row>
    <row r="25" spans="2:19" x14ac:dyDescent="0.3">
      <c r="B25" s="8" t="s">
        <v>46</v>
      </c>
      <c r="C25" s="9">
        <v>111</v>
      </c>
      <c r="D25" s="9">
        <v>270</v>
      </c>
      <c r="E25" s="9">
        <f t="shared" si="12"/>
        <v>2.7E-2</v>
      </c>
      <c r="H25" s="8" t="s">
        <v>46</v>
      </c>
      <c r="I25" s="9">
        <v>36</v>
      </c>
      <c r="J25" s="9">
        <v>270</v>
      </c>
      <c r="M25" s="8" t="s">
        <v>46</v>
      </c>
      <c r="N25" s="5">
        <f t="shared" si="11"/>
        <v>3.0833333333333335</v>
      </c>
      <c r="Q25" s="5">
        <f t="shared" si="13"/>
        <v>8.3250000000000005E-2</v>
      </c>
      <c r="R25" s="5">
        <f t="shared" si="14"/>
        <v>3</v>
      </c>
      <c r="S25" s="5">
        <f t="shared" si="15"/>
        <v>8.1000000000000003E-2</v>
      </c>
    </row>
    <row r="26" spans="2:19" x14ac:dyDescent="0.3">
      <c r="B26" s="8" t="s">
        <v>47</v>
      </c>
      <c r="C26" s="9">
        <v>12034</v>
      </c>
      <c r="D26" s="9">
        <v>4044</v>
      </c>
      <c r="E26" s="9">
        <f t="shared" si="12"/>
        <v>0.40439999999999998</v>
      </c>
      <c r="H26" s="8" t="s">
        <v>47</v>
      </c>
      <c r="I26" s="9">
        <v>7336</v>
      </c>
      <c r="J26" s="9">
        <v>4044</v>
      </c>
      <c r="M26" s="8" t="s">
        <v>47</v>
      </c>
      <c r="N26" s="5">
        <f t="shared" si="11"/>
        <v>1.6404034896401309</v>
      </c>
      <c r="Q26" s="5">
        <f t="shared" si="13"/>
        <v>0.66337917121046897</v>
      </c>
      <c r="R26" s="5">
        <f t="shared" si="14"/>
        <v>1.6401799100449774</v>
      </c>
      <c r="S26" s="5">
        <f t="shared" si="15"/>
        <v>0.66328875562218881</v>
      </c>
    </row>
    <row r="27" spans="2:19" x14ac:dyDescent="0.3">
      <c r="B27" s="6" t="s">
        <v>63</v>
      </c>
      <c r="C27" s="9">
        <f>AVERAGE(C18:C26)</f>
        <v>2380.5555555555557</v>
      </c>
      <c r="D27" s="9">
        <f t="shared" ref="D27" si="16">AVERAGE(D18:D26)</f>
        <v>1111.1111111111111</v>
      </c>
      <c r="E27" s="9"/>
      <c r="H27" s="6" t="s">
        <v>63</v>
      </c>
      <c r="I27" s="9">
        <f>AVERAGE(I18:I26)</f>
        <v>1127.4444444444443</v>
      </c>
      <c r="J27" s="9">
        <f t="shared" ref="J27" si="17">AVERAGE(J18:J26)</f>
        <v>1111.1111111111111</v>
      </c>
      <c r="M27" s="6" t="s">
        <v>63</v>
      </c>
      <c r="N27">
        <f>AVERAGE(N18:N26)</f>
        <v>9.9621009319391298</v>
      </c>
    </row>
    <row r="28" spans="2:19" x14ac:dyDescent="0.3">
      <c r="B28" s="6" t="s">
        <v>64</v>
      </c>
      <c r="C28" s="9">
        <f>MEDIAN(C18:C26)</f>
        <v>1061</v>
      </c>
      <c r="D28" s="9">
        <f t="shared" ref="D28" si="18">MEDIAN(D18:D26)</f>
        <v>805</v>
      </c>
      <c r="E28" s="9"/>
      <c r="H28" s="6" t="s">
        <v>64</v>
      </c>
      <c r="I28" s="9">
        <f>MEDIAN(I18:I26)</f>
        <v>288</v>
      </c>
      <c r="J28" s="9">
        <f t="shared" ref="J28" si="19">MEDIAN(J18:J26)</f>
        <v>805</v>
      </c>
      <c r="M28" s="6" t="s">
        <v>64</v>
      </c>
      <c r="N28">
        <f>MEDIAN(N18:N26)</f>
        <v>3.4683544303797467</v>
      </c>
    </row>
    <row r="29" spans="2:19" ht="22.8" x14ac:dyDescent="0.3">
      <c r="B29" s="6"/>
      <c r="C29" s="9"/>
      <c r="D29" s="9"/>
      <c r="H29" s="6"/>
      <c r="I29" s="9"/>
      <c r="J29" s="9"/>
      <c r="M29" s="23" t="s">
        <v>67</v>
      </c>
      <c r="N29" s="5">
        <f>C27/I27</f>
        <v>2.1114615157189318</v>
      </c>
    </row>
    <row r="30" spans="2:19" ht="22.8" x14ac:dyDescent="0.3">
      <c r="B30" s="6"/>
      <c r="C30" s="9"/>
      <c r="D30" s="9"/>
      <c r="H30" s="6"/>
      <c r="I30" s="9"/>
      <c r="J30" s="9"/>
      <c r="M30" s="23" t="s">
        <v>68</v>
      </c>
      <c r="N30" s="5">
        <f>C28/I28</f>
        <v>3.6840277777777777</v>
      </c>
    </row>
    <row r="31" spans="2:19" ht="171" x14ac:dyDescent="0.3">
      <c r="B31" s="17"/>
      <c r="H31" s="17"/>
      <c r="M31" s="23" t="s">
        <v>94</v>
      </c>
      <c r="Q31">
        <f>SUM(Q18:Q26)/9</f>
        <v>0.38884218959466804</v>
      </c>
      <c r="S31">
        <f t="shared" ref="S31" si="20">SUM(S18:S26)/9</f>
        <v>0.37325230537887144</v>
      </c>
    </row>
    <row r="32" spans="2:19" ht="22.8" x14ac:dyDescent="0.3">
      <c r="B32" s="6" t="s">
        <v>7</v>
      </c>
      <c r="C32" s="7" t="s">
        <v>25</v>
      </c>
      <c r="D32" s="7" t="s">
        <v>26</v>
      </c>
      <c r="E32" s="7" t="s">
        <v>80</v>
      </c>
      <c r="H32" s="6" t="s">
        <v>7</v>
      </c>
      <c r="I32" s="7" t="s">
        <v>25</v>
      </c>
      <c r="J32" s="7" t="s">
        <v>26</v>
      </c>
      <c r="M32" s="6" t="s">
        <v>7</v>
      </c>
      <c r="N32" t="e">
        <v>#VALUE!</v>
      </c>
      <c r="Q32" s="12" t="s">
        <v>95</v>
      </c>
      <c r="R32" s="12" t="s">
        <v>105</v>
      </c>
      <c r="S32" s="12" t="s">
        <v>106</v>
      </c>
    </row>
    <row r="33" spans="2:19" ht="34.200000000000003" x14ac:dyDescent="0.3">
      <c r="B33" s="8" t="s">
        <v>48</v>
      </c>
      <c r="C33" s="9">
        <v>943</v>
      </c>
      <c r="D33" s="9">
        <v>535</v>
      </c>
      <c r="E33" s="9">
        <f>D33/10000</f>
        <v>5.3499999999999999E-2</v>
      </c>
      <c r="H33" s="8" t="s">
        <v>48</v>
      </c>
      <c r="I33" s="9">
        <v>123</v>
      </c>
      <c r="J33" s="9">
        <v>535</v>
      </c>
      <c r="M33" s="8" t="s">
        <v>48</v>
      </c>
      <c r="N33" s="5">
        <f t="shared" ref="N33:N40" si="21">C33/I33</f>
        <v>7.666666666666667</v>
      </c>
      <c r="Q33" s="5">
        <f>N33*E33</f>
        <v>0.41016666666666668</v>
      </c>
      <c r="R33" s="5">
        <f>C33/(I33+1)</f>
        <v>7.604838709677419</v>
      </c>
      <c r="S33" s="5">
        <f>R33*E33</f>
        <v>0.40685887096774193</v>
      </c>
    </row>
    <row r="34" spans="2:19" ht="45.6" x14ac:dyDescent="0.3">
      <c r="B34" s="8" t="s">
        <v>49</v>
      </c>
      <c r="C34" s="9">
        <v>22840</v>
      </c>
      <c r="D34" s="9">
        <v>6476</v>
      </c>
      <c r="E34" s="9">
        <f t="shared" ref="E34:E40" si="22">D34/10000</f>
        <v>0.64759999999999995</v>
      </c>
      <c r="H34" s="8" t="s">
        <v>49</v>
      </c>
      <c r="I34" s="9">
        <v>18861</v>
      </c>
      <c r="J34" s="9">
        <v>6476</v>
      </c>
      <c r="M34" s="8" t="s">
        <v>49</v>
      </c>
      <c r="N34" s="5">
        <f t="shared" si="21"/>
        <v>1.2109644239435873</v>
      </c>
      <c r="Q34" s="5">
        <f t="shared" ref="Q34:Q40" si="23">N34*E34</f>
        <v>0.78422056094586712</v>
      </c>
      <c r="R34" s="5">
        <f t="shared" ref="R34:R40" si="24">C34/(I34+1)</f>
        <v>1.2109002226699184</v>
      </c>
      <c r="S34" s="5">
        <f t="shared" ref="S34:S40" si="25">R34*E34</f>
        <v>0.78417898420103904</v>
      </c>
    </row>
    <row r="35" spans="2:19" ht="34.200000000000003" x14ac:dyDescent="0.3">
      <c r="B35" s="8" t="s">
        <v>50</v>
      </c>
      <c r="C35" s="9">
        <v>2471</v>
      </c>
      <c r="D35" s="9">
        <v>1159</v>
      </c>
      <c r="E35" s="9">
        <f t="shared" si="22"/>
        <v>0.1159</v>
      </c>
      <c r="H35" s="8" t="s">
        <v>50</v>
      </c>
      <c r="I35" s="9">
        <v>616</v>
      </c>
      <c r="J35" s="9">
        <v>1159</v>
      </c>
      <c r="M35" s="8" t="s">
        <v>50</v>
      </c>
      <c r="N35" s="5">
        <f t="shared" si="21"/>
        <v>4.0113636363636367</v>
      </c>
      <c r="Q35" s="5">
        <f t="shared" si="23"/>
        <v>0.46491704545454549</v>
      </c>
      <c r="R35" s="5">
        <f t="shared" si="24"/>
        <v>4.0048622366288491</v>
      </c>
      <c r="S35" s="5">
        <f t="shared" si="25"/>
        <v>0.46416353322528364</v>
      </c>
    </row>
    <row r="36" spans="2:19" ht="22.8" x14ac:dyDescent="0.3">
      <c r="B36" s="8" t="s">
        <v>51</v>
      </c>
      <c r="C36" s="9">
        <v>613</v>
      </c>
      <c r="D36" s="9">
        <v>239</v>
      </c>
      <c r="E36" s="9">
        <f t="shared" si="22"/>
        <v>2.3900000000000001E-2</v>
      </c>
      <c r="H36" s="8" t="s">
        <v>51</v>
      </c>
      <c r="I36" s="9">
        <v>37</v>
      </c>
      <c r="J36" s="9">
        <v>239</v>
      </c>
      <c r="M36" s="8" t="s">
        <v>51</v>
      </c>
      <c r="N36" s="5">
        <f t="shared" si="21"/>
        <v>16.567567567567568</v>
      </c>
      <c r="Q36" s="5">
        <f t="shared" si="23"/>
        <v>0.39596486486486493</v>
      </c>
      <c r="R36" s="5">
        <f t="shared" si="24"/>
        <v>16.131578947368421</v>
      </c>
      <c r="S36" s="5">
        <f t="shared" si="25"/>
        <v>0.38554473684210527</v>
      </c>
    </row>
    <row r="37" spans="2:19" x14ac:dyDescent="0.3">
      <c r="B37" s="8" t="s">
        <v>52</v>
      </c>
      <c r="C37" s="9">
        <v>61</v>
      </c>
      <c r="D37" s="9">
        <v>42</v>
      </c>
      <c r="E37" s="9">
        <f t="shared" si="22"/>
        <v>4.1999999999999997E-3</v>
      </c>
      <c r="H37" s="8" t="s">
        <v>52</v>
      </c>
      <c r="I37" s="9">
        <v>1</v>
      </c>
      <c r="J37" s="9">
        <v>42</v>
      </c>
      <c r="M37" s="8" t="s">
        <v>52</v>
      </c>
      <c r="N37" s="19">
        <f t="shared" si="21"/>
        <v>61</v>
      </c>
      <c r="Q37" s="5">
        <f t="shared" si="23"/>
        <v>0.25619999999999998</v>
      </c>
      <c r="R37" s="5">
        <f t="shared" si="24"/>
        <v>30.5</v>
      </c>
      <c r="S37" s="5">
        <f t="shared" si="25"/>
        <v>0.12809999999999999</v>
      </c>
    </row>
    <row r="38" spans="2:19" x14ac:dyDescent="0.3">
      <c r="B38" s="8" t="s">
        <v>53</v>
      </c>
      <c r="C38" s="9">
        <v>2594</v>
      </c>
      <c r="D38" s="9">
        <v>1108</v>
      </c>
      <c r="E38" s="9">
        <f t="shared" si="22"/>
        <v>0.1108</v>
      </c>
      <c r="H38" s="8" t="s">
        <v>53</v>
      </c>
      <c r="I38" s="9">
        <v>541</v>
      </c>
      <c r="J38" s="9">
        <v>1108</v>
      </c>
      <c r="M38" s="8" t="s">
        <v>53</v>
      </c>
      <c r="N38" s="5">
        <f t="shared" si="21"/>
        <v>4.7948243992606283</v>
      </c>
      <c r="Q38" s="5">
        <f t="shared" si="23"/>
        <v>0.53126654343807755</v>
      </c>
      <c r="R38" s="5">
        <f t="shared" si="24"/>
        <v>4.7859778597785976</v>
      </c>
      <c r="S38" s="5">
        <f t="shared" si="25"/>
        <v>0.53028634686346854</v>
      </c>
    </row>
    <row r="39" spans="2:19" x14ac:dyDescent="0.3">
      <c r="B39" s="8" t="s">
        <v>54</v>
      </c>
      <c r="C39" s="9">
        <v>464</v>
      </c>
      <c r="D39" s="9">
        <v>382</v>
      </c>
      <c r="E39" s="9">
        <f t="shared" si="22"/>
        <v>3.8199999999999998E-2</v>
      </c>
      <c r="H39" s="8" t="s">
        <v>54</v>
      </c>
      <c r="I39" s="9">
        <v>61</v>
      </c>
      <c r="J39" s="9">
        <v>382</v>
      </c>
      <c r="M39" s="8" t="s">
        <v>54</v>
      </c>
      <c r="N39" s="5">
        <f t="shared" si="21"/>
        <v>7.6065573770491799</v>
      </c>
      <c r="Q39" s="5">
        <f t="shared" si="23"/>
        <v>0.29057049180327865</v>
      </c>
      <c r="R39" s="5">
        <f t="shared" si="24"/>
        <v>7.4838709677419351</v>
      </c>
      <c r="S39" s="5">
        <f t="shared" si="25"/>
        <v>0.28588387096774193</v>
      </c>
    </row>
    <row r="40" spans="2:19" x14ac:dyDescent="0.3">
      <c r="B40" s="8" t="s">
        <v>55</v>
      </c>
      <c r="C40" s="9">
        <v>14</v>
      </c>
      <c r="D40" s="9">
        <v>59</v>
      </c>
      <c r="E40" s="9">
        <f t="shared" si="22"/>
        <v>5.8999999999999999E-3</v>
      </c>
      <c r="H40" s="8" t="s">
        <v>55</v>
      </c>
      <c r="I40" s="9">
        <v>2</v>
      </c>
      <c r="J40" s="9">
        <v>59</v>
      </c>
      <c r="M40" s="8" t="s">
        <v>55</v>
      </c>
      <c r="N40" s="5">
        <f t="shared" si="21"/>
        <v>7</v>
      </c>
      <c r="Q40" s="5">
        <f t="shared" si="23"/>
        <v>4.1299999999999996E-2</v>
      </c>
      <c r="R40" s="5">
        <f t="shared" si="24"/>
        <v>4.666666666666667</v>
      </c>
      <c r="S40" s="5">
        <f t="shared" si="25"/>
        <v>2.7533333333333333E-2</v>
      </c>
    </row>
    <row r="41" spans="2:19" x14ac:dyDescent="0.3">
      <c r="B41" s="6" t="s">
        <v>63</v>
      </c>
      <c r="C41" s="9">
        <f>AVERAGE(C33:C40)</f>
        <v>3750</v>
      </c>
      <c r="D41" s="9">
        <f t="shared" ref="D41" si="26">AVERAGE(D33:D40)</f>
        <v>1250</v>
      </c>
      <c r="H41" s="6" t="s">
        <v>63</v>
      </c>
      <c r="I41" s="9">
        <f>AVERAGE(I33:I40)</f>
        <v>2530.25</v>
      </c>
      <c r="J41" s="9">
        <f t="shared" ref="J41" si="27">AVERAGE(J33:J40)</f>
        <v>1250</v>
      </c>
      <c r="M41" s="6" t="s">
        <v>63</v>
      </c>
      <c r="N41" s="10">
        <f>AVERAGE(N33:N40)</f>
        <v>13.732243008856409</v>
      </c>
    </row>
    <row r="42" spans="2:19" x14ac:dyDescent="0.3">
      <c r="B42" s="6" t="s">
        <v>64</v>
      </c>
      <c r="C42" s="9">
        <f>MEDIAN(C33:C40)</f>
        <v>778</v>
      </c>
      <c r="D42" s="9">
        <f t="shared" ref="D42" si="28">MEDIAN(D33:D40)</f>
        <v>458.5</v>
      </c>
      <c r="H42" s="6" t="s">
        <v>64</v>
      </c>
      <c r="I42" s="9">
        <f>MEDIAN(I33:I40)</f>
        <v>92</v>
      </c>
      <c r="J42" s="9">
        <f t="shared" ref="J42" si="29">MEDIAN(J33:J40)</f>
        <v>458.5</v>
      </c>
      <c r="M42" s="6" t="s">
        <v>64</v>
      </c>
      <c r="N42" s="9">
        <f>MEDIAN(N33:N40)</f>
        <v>7.3032786885245899</v>
      </c>
    </row>
    <row r="43" spans="2:19" ht="22.8" x14ac:dyDescent="0.3">
      <c r="B43" s="8"/>
      <c r="C43" s="9"/>
      <c r="D43" s="9"/>
      <c r="H43" s="8"/>
      <c r="I43" s="9"/>
      <c r="J43" s="9"/>
      <c r="M43" s="23" t="s">
        <v>67</v>
      </c>
      <c r="N43" s="5">
        <f>C41/I41</f>
        <v>1.4820669894279221</v>
      </c>
    </row>
    <row r="44" spans="2:19" ht="22.8" x14ac:dyDescent="0.3">
      <c r="B44" s="8"/>
      <c r="C44" s="9"/>
      <c r="D44" s="9"/>
      <c r="H44" s="8"/>
      <c r="I44" s="9"/>
      <c r="J44" s="9"/>
      <c r="M44" s="23" t="s">
        <v>68</v>
      </c>
      <c r="N44" s="5">
        <f>C42/I42</f>
        <v>8.4565217391304355</v>
      </c>
    </row>
    <row r="45" spans="2:19" ht="171" x14ac:dyDescent="0.3">
      <c r="B45" s="8"/>
      <c r="C45" s="9"/>
      <c r="D45" s="9"/>
      <c r="H45" s="8"/>
      <c r="I45" s="9"/>
      <c r="J45" s="9"/>
      <c r="M45" s="23" t="s">
        <v>94</v>
      </c>
      <c r="Q45">
        <f>SUM(Q33:Q40)/8</f>
        <v>0.39682577164666255</v>
      </c>
      <c r="S45">
        <f>SUM(S33:S40)/8</f>
        <v>0.3765687095500892</v>
      </c>
    </row>
    <row r="46" spans="2:19" x14ac:dyDescent="0.3">
      <c r="B46" s="17"/>
      <c r="H46" s="17"/>
      <c r="M46" s="17"/>
    </row>
    <row r="47" spans="2:19" ht="22.8" x14ac:dyDescent="0.3">
      <c r="B47" s="6" t="s">
        <v>5</v>
      </c>
      <c r="C47" s="7" t="s">
        <v>25</v>
      </c>
      <c r="D47" s="7" t="s">
        <v>26</v>
      </c>
      <c r="E47" s="7" t="s">
        <v>80</v>
      </c>
      <c r="H47" s="6" t="s">
        <v>5</v>
      </c>
      <c r="I47" s="7" t="s">
        <v>25</v>
      </c>
      <c r="J47" s="7" t="s">
        <v>26</v>
      </c>
      <c r="M47" s="6" t="s">
        <v>5</v>
      </c>
      <c r="N47" t="e">
        <v>#VALUE!</v>
      </c>
      <c r="Q47" s="12" t="s">
        <v>95</v>
      </c>
      <c r="R47" s="12" t="s">
        <v>105</v>
      </c>
      <c r="S47" s="12" t="s">
        <v>106</v>
      </c>
    </row>
    <row r="48" spans="2:19" x14ac:dyDescent="0.3">
      <c r="B48" s="8" t="s">
        <v>39</v>
      </c>
      <c r="C48" s="9">
        <v>491</v>
      </c>
      <c r="D48" s="9">
        <v>199</v>
      </c>
      <c r="E48" s="9">
        <f>D48/10000</f>
        <v>1.9900000000000001E-2</v>
      </c>
      <c r="H48" s="8" t="s">
        <v>39</v>
      </c>
      <c r="I48" s="9">
        <v>18</v>
      </c>
      <c r="J48" s="9">
        <v>199</v>
      </c>
      <c r="M48" s="8" t="s">
        <v>39</v>
      </c>
      <c r="N48" s="19">
        <f t="shared" ref="N48:N55" si="30">C48/I48</f>
        <v>27.277777777777779</v>
      </c>
      <c r="Q48" s="5">
        <f>N48*E48</f>
        <v>0.5428277777777778</v>
      </c>
      <c r="R48" s="5">
        <f>C48/(I48+1)</f>
        <v>25.842105263157894</v>
      </c>
      <c r="S48" s="5">
        <f>R48*E48</f>
        <v>0.51425789473684214</v>
      </c>
    </row>
    <row r="49" spans="2:19" ht="22.8" x14ac:dyDescent="0.3">
      <c r="B49" s="8" t="s">
        <v>40</v>
      </c>
      <c r="C49" s="9">
        <v>2390</v>
      </c>
      <c r="D49" s="9">
        <v>1467</v>
      </c>
      <c r="E49" s="9">
        <f t="shared" ref="E49:E56" si="31">D49/10000</f>
        <v>0.1467</v>
      </c>
      <c r="H49" s="8" t="s">
        <v>40</v>
      </c>
      <c r="I49" s="9">
        <v>980</v>
      </c>
      <c r="J49" s="9">
        <v>1467</v>
      </c>
      <c r="M49" s="8" t="s">
        <v>40</v>
      </c>
      <c r="N49" s="5">
        <f t="shared" si="30"/>
        <v>2.4387755102040818</v>
      </c>
      <c r="Q49" s="5">
        <f t="shared" ref="Q49:Q56" si="32">N49*E49</f>
        <v>0.35776836734693879</v>
      </c>
      <c r="R49" s="5">
        <f t="shared" ref="R49:R56" si="33">C49/(I49+1)</f>
        <v>2.4362895005096838</v>
      </c>
      <c r="S49" s="5">
        <f t="shared" ref="S49:S56" si="34">R49*E49</f>
        <v>0.35740366972477061</v>
      </c>
    </row>
    <row r="50" spans="2:19" x14ac:dyDescent="0.3">
      <c r="B50" s="8" t="s">
        <v>41</v>
      </c>
      <c r="C50" s="9">
        <v>1349</v>
      </c>
      <c r="D50" s="9">
        <v>816</v>
      </c>
      <c r="E50" s="9">
        <f t="shared" si="31"/>
        <v>8.1600000000000006E-2</v>
      </c>
      <c r="H50" s="8" t="s">
        <v>41</v>
      </c>
      <c r="I50" s="9">
        <v>295</v>
      </c>
      <c r="J50" s="9">
        <v>816</v>
      </c>
      <c r="M50" s="8" t="s">
        <v>41</v>
      </c>
      <c r="N50" s="5">
        <f t="shared" si="30"/>
        <v>4.5728813559322035</v>
      </c>
      <c r="Q50" s="5">
        <f t="shared" si="32"/>
        <v>0.37314711864406785</v>
      </c>
      <c r="R50" s="5">
        <f t="shared" si="33"/>
        <v>4.5574324324324325</v>
      </c>
      <c r="S50" s="5">
        <f t="shared" si="34"/>
        <v>0.37188648648648653</v>
      </c>
    </row>
    <row r="51" spans="2:19" x14ac:dyDescent="0.3">
      <c r="B51" s="8" t="s">
        <v>56</v>
      </c>
      <c r="C51" s="9">
        <v>63</v>
      </c>
      <c r="D51" s="9">
        <v>78</v>
      </c>
      <c r="E51" s="9">
        <f t="shared" si="31"/>
        <v>7.7999999999999996E-3</v>
      </c>
      <c r="H51" s="8" t="s">
        <v>56</v>
      </c>
      <c r="I51" s="9">
        <v>3</v>
      </c>
      <c r="J51" s="9">
        <v>78</v>
      </c>
      <c r="M51" s="8" t="s">
        <v>56</v>
      </c>
      <c r="N51" s="19">
        <f t="shared" si="30"/>
        <v>21</v>
      </c>
      <c r="Q51" s="5">
        <f t="shared" si="32"/>
        <v>0.1638</v>
      </c>
      <c r="R51" s="5">
        <f t="shared" si="33"/>
        <v>15.75</v>
      </c>
      <c r="S51" s="5">
        <f t="shared" si="34"/>
        <v>0.12285</v>
      </c>
    </row>
    <row r="52" spans="2:19" x14ac:dyDescent="0.3">
      <c r="B52" s="8" t="s">
        <v>57</v>
      </c>
      <c r="C52" s="9">
        <v>2893</v>
      </c>
      <c r="D52" s="9">
        <v>1352</v>
      </c>
      <c r="E52" s="9">
        <f t="shared" si="31"/>
        <v>0.13519999999999999</v>
      </c>
      <c r="H52" s="8" t="s">
        <v>57</v>
      </c>
      <c r="I52" s="9">
        <v>816</v>
      </c>
      <c r="J52" s="9">
        <v>1352</v>
      </c>
      <c r="M52" s="8" t="s">
        <v>57</v>
      </c>
      <c r="N52" s="5">
        <f t="shared" si="30"/>
        <v>3.545343137254902</v>
      </c>
      <c r="Q52" s="5">
        <f t="shared" si="32"/>
        <v>0.47933039215686268</v>
      </c>
      <c r="R52" s="5">
        <f t="shared" si="33"/>
        <v>3.5410036719706244</v>
      </c>
      <c r="S52" s="5">
        <f t="shared" si="34"/>
        <v>0.47874369645042836</v>
      </c>
    </row>
    <row r="53" spans="2:19" ht="22.8" x14ac:dyDescent="0.3">
      <c r="B53" s="8" t="s">
        <v>45</v>
      </c>
      <c r="C53" s="9">
        <v>1954</v>
      </c>
      <c r="D53" s="9">
        <v>993</v>
      </c>
      <c r="E53" s="9">
        <f t="shared" si="31"/>
        <v>9.9299999999999999E-2</v>
      </c>
      <c r="H53" s="8" t="s">
        <v>45</v>
      </c>
      <c r="I53" s="9">
        <v>417</v>
      </c>
      <c r="J53" s="9">
        <v>993</v>
      </c>
      <c r="M53" s="8" t="s">
        <v>45</v>
      </c>
      <c r="N53" s="5">
        <f t="shared" si="30"/>
        <v>4.6858513189448443</v>
      </c>
      <c r="Q53" s="5">
        <f t="shared" si="32"/>
        <v>0.46530503597122302</v>
      </c>
      <c r="R53" s="5">
        <f t="shared" si="33"/>
        <v>4.6746411483253585</v>
      </c>
      <c r="S53" s="5">
        <f t="shared" si="34"/>
        <v>0.4641918660287081</v>
      </c>
    </row>
    <row r="54" spans="2:19" x14ac:dyDescent="0.3">
      <c r="B54" s="8" t="s">
        <v>46</v>
      </c>
      <c r="C54" s="9">
        <v>481</v>
      </c>
      <c r="D54" s="9">
        <v>615</v>
      </c>
      <c r="E54" s="9">
        <f t="shared" si="31"/>
        <v>6.1499999999999999E-2</v>
      </c>
      <c r="H54" s="8" t="s">
        <v>46</v>
      </c>
      <c r="I54" s="9">
        <v>165</v>
      </c>
      <c r="J54" s="9">
        <v>615</v>
      </c>
      <c r="M54" s="8" t="s">
        <v>46</v>
      </c>
      <c r="N54" s="5">
        <f t="shared" si="30"/>
        <v>2.915151515151515</v>
      </c>
      <c r="Q54" s="5">
        <f t="shared" si="32"/>
        <v>0.17928181818181818</v>
      </c>
      <c r="R54" s="5">
        <f t="shared" si="33"/>
        <v>2.8975903614457832</v>
      </c>
      <c r="S54" s="5">
        <f t="shared" si="34"/>
        <v>0.17820180722891565</v>
      </c>
    </row>
    <row r="55" spans="2:19" x14ac:dyDescent="0.3">
      <c r="B55" s="8" t="s">
        <v>47</v>
      </c>
      <c r="C55" s="9">
        <v>13786</v>
      </c>
      <c r="D55" s="9">
        <v>4467</v>
      </c>
      <c r="E55" s="9">
        <f t="shared" si="31"/>
        <v>0.44669999999999999</v>
      </c>
      <c r="H55" s="8" t="s">
        <v>47</v>
      </c>
      <c r="I55" s="9">
        <v>9012</v>
      </c>
      <c r="J55" s="9">
        <v>4467</v>
      </c>
      <c r="M55" s="8" t="s">
        <v>47</v>
      </c>
      <c r="N55" s="5">
        <f t="shared" si="30"/>
        <v>1.5297381269418553</v>
      </c>
      <c r="Q55" s="5">
        <f t="shared" si="32"/>
        <v>0.68333402130492671</v>
      </c>
      <c r="R55" s="5">
        <f t="shared" si="33"/>
        <v>1.5295684011982691</v>
      </c>
      <c r="S55" s="5">
        <f t="shared" si="34"/>
        <v>0.68325820481526678</v>
      </c>
    </row>
    <row r="56" spans="2:19" ht="22.8" x14ac:dyDescent="0.3">
      <c r="B56" s="8" t="s">
        <v>58</v>
      </c>
      <c r="C56" s="9">
        <v>7</v>
      </c>
      <c r="D56" s="9">
        <v>13</v>
      </c>
      <c r="E56" s="9">
        <f t="shared" si="31"/>
        <v>1.2999999999999999E-3</v>
      </c>
      <c r="H56" s="8" t="s">
        <v>58</v>
      </c>
      <c r="I56" s="9">
        <v>0</v>
      </c>
      <c r="J56" s="9">
        <v>13</v>
      </c>
      <c r="M56" s="8" t="s">
        <v>58</v>
      </c>
      <c r="N56" s="5">
        <v>0</v>
      </c>
      <c r="Q56" s="5">
        <f t="shared" si="32"/>
        <v>0</v>
      </c>
      <c r="R56" s="5">
        <f t="shared" si="33"/>
        <v>7</v>
      </c>
      <c r="S56" s="5">
        <f t="shared" si="34"/>
        <v>9.1000000000000004E-3</v>
      </c>
    </row>
    <row r="57" spans="2:19" x14ac:dyDescent="0.3">
      <c r="B57" s="6" t="s">
        <v>63</v>
      </c>
      <c r="C57" s="9">
        <f>AVERAGE(C48:C56)</f>
        <v>2601.5555555555557</v>
      </c>
      <c r="D57" s="9">
        <f t="shared" ref="D57" si="35">AVERAGE(D48:D56)</f>
        <v>1111.1111111111111</v>
      </c>
      <c r="E57" s="9"/>
      <c r="H57" s="6" t="s">
        <v>63</v>
      </c>
      <c r="I57" s="9">
        <f>AVERAGE(I48:I56)</f>
        <v>1300.6666666666667</v>
      </c>
      <c r="J57" s="9">
        <f t="shared" ref="J57" si="36">AVERAGE(J48:J56)</f>
        <v>1111.1111111111111</v>
      </c>
      <c r="M57" s="6" t="s">
        <v>63</v>
      </c>
      <c r="N57" s="9">
        <f>AVERAGE(N48:N56)</f>
        <v>7.5517243046896869</v>
      </c>
    </row>
    <row r="58" spans="2:19" x14ac:dyDescent="0.3">
      <c r="B58" s="6" t="s">
        <v>64</v>
      </c>
      <c r="C58" s="9">
        <f>MEDIAN(C48:C56)</f>
        <v>1349</v>
      </c>
      <c r="D58" s="9">
        <f t="shared" ref="D58" si="37">MEDIAN(D48:D56)</f>
        <v>816</v>
      </c>
      <c r="E58" s="9"/>
      <c r="H58" s="6" t="s">
        <v>64</v>
      </c>
      <c r="I58" s="9">
        <f>MEDIAN(I48:I56)</f>
        <v>295</v>
      </c>
      <c r="J58" s="9">
        <f t="shared" ref="J58" si="38">MEDIAN(J48:J56)</f>
        <v>816</v>
      </c>
      <c r="M58" s="6" t="s">
        <v>64</v>
      </c>
      <c r="N58" s="9">
        <f>MEDIAN(N48:N56)</f>
        <v>3.545343137254902</v>
      </c>
    </row>
    <row r="59" spans="2:19" ht="22.8" x14ac:dyDescent="0.3">
      <c r="B59" s="17"/>
      <c r="H59" s="17"/>
      <c r="M59" s="23" t="s">
        <v>67</v>
      </c>
      <c r="N59" s="5">
        <f>C57/I57</f>
        <v>2.0001708525542456</v>
      </c>
    </row>
    <row r="60" spans="2:19" ht="22.8" x14ac:dyDescent="0.3">
      <c r="B60" s="17"/>
      <c r="H60" s="17"/>
      <c r="M60" s="23" t="s">
        <v>68</v>
      </c>
      <c r="N60" s="5">
        <f>C58/I58</f>
        <v>4.5728813559322035</v>
      </c>
    </row>
    <row r="61" spans="2:19" ht="171" x14ac:dyDescent="0.3">
      <c r="B61" s="17"/>
      <c r="H61" s="17"/>
      <c r="M61" s="23" t="s">
        <v>94</v>
      </c>
      <c r="Q61">
        <f>SUM(Q48:Q56)/9</f>
        <v>0.36053272570929057</v>
      </c>
      <c r="S61">
        <f t="shared" ref="S61" si="39">SUM(S48:S56)/9</f>
        <v>0.35332151394126871</v>
      </c>
    </row>
    <row r="62" spans="2:19" ht="22.8" x14ac:dyDescent="0.3">
      <c r="B62" s="6" t="s">
        <v>9</v>
      </c>
      <c r="C62" s="7" t="s">
        <v>25</v>
      </c>
      <c r="D62" s="7" t="s">
        <v>26</v>
      </c>
      <c r="E62" s="7" t="s">
        <v>80</v>
      </c>
      <c r="H62" s="6" t="s">
        <v>9</v>
      </c>
      <c r="I62" s="7" t="s">
        <v>25</v>
      </c>
      <c r="J62" s="7" t="s">
        <v>26</v>
      </c>
      <c r="M62" s="6" t="s">
        <v>9</v>
      </c>
      <c r="N62" t="e">
        <v>#VALUE!</v>
      </c>
      <c r="Q62" s="12" t="s">
        <v>95</v>
      </c>
      <c r="R62" s="12" t="s">
        <v>105</v>
      </c>
      <c r="S62" s="12" t="s">
        <v>106</v>
      </c>
    </row>
    <row r="63" spans="2:19" ht="22.8" x14ac:dyDescent="0.3">
      <c r="B63" s="8" t="s">
        <v>40</v>
      </c>
      <c r="C63" s="9">
        <v>3010</v>
      </c>
      <c r="D63" s="9">
        <v>1693</v>
      </c>
      <c r="E63" s="9">
        <f>D63/10000</f>
        <v>0.16930000000000001</v>
      </c>
      <c r="H63" s="8" t="s">
        <v>40</v>
      </c>
      <c r="I63" s="9">
        <v>1290</v>
      </c>
      <c r="J63" s="9">
        <v>1693</v>
      </c>
      <c r="M63" s="8" t="s">
        <v>40</v>
      </c>
      <c r="N63" s="5">
        <f t="shared" ref="N63:N69" si="40">C63/I63</f>
        <v>2.3333333333333335</v>
      </c>
      <c r="Q63" s="5">
        <f>N63*E63</f>
        <v>0.39503333333333335</v>
      </c>
      <c r="R63" s="5">
        <f>C63/(I63+1)</f>
        <v>2.3315259488768398</v>
      </c>
      <c r="S63" s="5">
        <f>R63*E63</f>
        <v>0.39472734314484897</v>
      </c>
    </row>
    <row r="64" spans="2:19" x14ac:dyDescent="0.3">
      <c r="B64" s="8" t="s">
        <v>41</v>
      </c>
      <c r="C64" s="9">
        <v>934</v>
      </c>
      <c r="D64" s="9">
        <v>605</v>
      </c>
      <c r="E64" s="9">
        <f t="shared" ref="E64:E69" si="41">D64/10000</f>
        <v>6.0499999999999998E-2</v>
      </c>
      <c r="H64" s="8" t="s">
        <v>41</v>
      </c>
      <c r="I64" s="9">
        <v>173</v>
      </c>
      <c r="J64" s="9">
        <v>605</v>
      </c>
      <c r="M64" s="8" t="s">
        <v>41</v>
      </c>
      <c r="N64" s="5">
        <f t="shared" si="40"/>
        <v>5.398843930635838</v>
      </c>
      <c r="Q64" s="5">
        <f t="shared" ref="Q64:Q69" si="42">N64*E64</f>
        <v>0.32663005780346821</v>
      </c>
      <c r="R64" s="5">
        <f t="shared" ref="R64:R69" si="43">C64/(I64+1)</f>
        <v>5.3678160919540234</v>
      </c>
      <c r="S64" s="5">
        <f t="shared" ref="S64:S69" si="44">R64*E64</f>
        <v>0.32475287356321841</v>
      </c>
    </row>
    <row r="65" spans="2:20" x14ac:dyDescent="0.3">
      <c r="B65" s="8" t="s">
        <v>56</v>
      </c>
      <c r="C65" s="9">
        <v>245</v>
      </c>
      <c r="D65" s="9">
        <v>227</v>
      </c>
      <c r="E65" s="9">
        <f t="shared" si="41"/>
        <v>2.2700000000000001E-2</v>
      </c>
      <c r="H65" s="8" t="s">
        <v>56</v>
      </c>
      <c r="I65" s="9">
        <v>20</v>
      </c>
      <c r="J65" s="9">
        <v>227</v>
      </c>
      <c r="M65" s="8" t="s">
        <v>56</v>
      </c>
      <c r="N65" s="5">
        <f t="shared" si="40"/>
        <v>12.25</v>
      </c>
      <c r="Q65" s="5">
        <f t="shared" si="42"/>
        <v>0.27807500000000002</v>
      </c>
      <c r="R65" s="5">
        <f t="shared" si="43"/>
        <v>11.666666666666666</v>
      </c>
      <c r="S65" s="5">
        <f t="shared" si="44"/>
        <v>0.26483333333333331</v>
      </c>
    </row>
    <row r="66" spans="2:20" x14ac:dyDescent="0.3">
      <c r="B66" s="8" t="s">
        <v>57</v>
      </c>
      <c r="C66" s="9">
        <v>1605</v>
      </c>
      <c r="D66" s="9">
        <v>789</v>
      </c>
      <c r="E66" s="9">
        <f t="shared" si="41"/>
        <v>7.8899999999999998E-2</v>
      </c>
      <c r="H66" s="8" t="s">
        <v>57</v>
      </c>
      <c r="I66" s="9">
        <v>293</v>
      </c>
      <c r="J66" s="9">
        <v>789</v>
      </c>
      <c r="M66" s="8" t="s">
        <v>57</v>
      </c>
      <c r="N66" s="5">
        <f t="shared" si="40"/>
        <v>5.4778156996587031</v>
      </c>
      <c r="Q66" s="5">
        <f t="shared" si="42"/>
        <v>0.43219965870307164</v>
      </c>
      <c r="R66" s="5">
        <f t="shared" si="43"/>
        <v>5.4591836734693882</v>
      </c>
      <c r="S66" s="5">
        <f t="shared" si="44"/>
        <v>0.4307295918367347</v>
      </c>
    </row>
    <row r="67" spans="2:20" ht="22.8" x14ac:dyDescent="0.3">
      <c r="B67" s="8" t="s">
        <v>45</v>
      </c>
      <c r="C67" s="9">
        <v>629</v>
      </c>
      <c r="D67" s="9">
        <v>320</v>
      </c>
      <c r="E67" s="9">
        <f t="shared" si="41"/>
        <v>3.2000000000000001E-2</v>
      </c>
      <c r="H67" s="8" t="s">
        <v>45</v>
      </c>
      <c r="I67" s="9">
        <v>47</v>
      </c>
      <c r="J67" s="9">
        <v>320</v>
      </c>
      <c r="M67" s="8" t="s">
        <v>45</v>
      </c>
      <c r="N67" s="5">
        <f t="shared" si="40"/>
        <v>13.382978723404255</v>
      </c>
      <c r="Q67" s="5">
        <f t="shared" si="42"/>
        <v>0.42825531914893616</v>
      </c>
      <c r="R67" s="5">
        <f t="shared" si="43"/>
        <v>13.104166666666666</v>
      </c>
      <c r="S67" s="5">
        <f t="shared" si="44"/>
        <v>0.41933333333333334</v>
      </c>
    </row>
    <row r="68" spans="2:20" x14ac:dyDescent="0.3">
      <c r="B68" s="8" t="s">
        <v>47</v>
      </c>
      <c r="C68" s="9">
        <v>21678</v>
      </c>
      <c r="D68" s="9">
        <v>6282</v>
      </c>
      <c r="E68" s="9">
        <f t="shared" si="41"/>
        <v>0.62819999999999998</v>
      </c>
      <c r="H68" s="8" t="s">
        <v>47</v>
      </c>
      <c r="I68" s="9">
        <v>17807</v>
      </c>
      <c r="J68" s="9">
        <v>6282</v>
      </c>
      <c r="M68" s="8" t="s">
        <v>47</v>
      </c>
      <c r="N68" s="5">
        <f t="shared" si="40"/>
        <v>1.2173864210703655</v>
      </c>
      <c r="Q68" s="5">
        <f t="shared" si="42"/>
        <v>0.76476214971640366</v>
      </c>
      <c r="R68" s="5">
        <f t="shared" si="43"/>
        <v>1.2173180592991915</v>
      </c>
      <c r="S68" s="5">
        <f t="shared" si="44"/>
        <v>0.76471920485175204</v>
      </c>
    </row>
    <row r="69" spans="2:20" ht="22.8" x14ac:dyDescent="0.3">
      <c r="B69" s="8" t="s">
        <v>58</v>
      </c>
      <c r="C69" s="9">
        <v>142</v>
      </c>
      <c r="D69" s="9">
        <v>84</v>
      </c>
      <c r="E69" s="9">
        <f t="shared" si="41"/>
        <v>8.3999999999999995E-3</v>
      </c>
      <c r="H69" s="8" t="s">
        <v>58</v>
      </c>
      <c r="I69" s="9">
        <v>3</v>
      </c>
      <c r="J69" s="9">
        <v>84</v>
      </c>
      <c r="M69" s="8" t="s">
        <v>58</v>
      </c>
      <c r="N69" s="5">
        <f t="shared" si="40"/>
        <v>47.333333333333336</v>
      </c>
      <c r="Q69" s="5">
        <f t="shared" si="42"/>
        <v>0.39760000000000001</v>
      </c>
      <c r="R69" s="5">
        <f t="shared" si="43"/>
        <v>35.5</v>
      </c>
      <c r="S69" s="5">
        <f t="shared" si="44"/>
        <v>0.29819999999999997</v>
      </c>
    </row>
    <row r="70" spans="2:20" x14ac:dyDescent="0.3">
      <c r="B70" s="6" t="s">
        <v>63</v>
      </c>
      <c r="C70" s="9">
        <f>AVERAGE(C63:C69)</f>
        <v>4034.7142857142858</v>
      </c>
      <c r="D70" s="9">
        <f t="shared" ref="D70" si="45">AVERAGE(D63:D69)</f>
        <v>1428.5714285714287</v>
      </c>
      <c r="E70" s="9"/>
      <c r="H70" s="6" t="s">
        <v>63</v>
      </c>
      <c r="I70" s="9">
        <f>AVERAGE(I63:I69)</f>
        <v>2804.7142857142858</v>
      </c>
      <c r="J70" s="9">
        <f t="shared" ref="J70" si="46">AVERAGE(J63:J69)</f>
        <v>1428.5714285714287</v>
      </c>
      <c r="M70" s="6" t="s">
        <v>63</v>
      </c>
      <c r="N70" s="10">
        <f>AVERAGE(N63:N69)</f>
        <v>12.484813063062262</v>
      </c>
      <c r="O70" s="9"/>
      <c r="P70" s="9"/>
      <c r="Q70" s="9"/>
      <c r="R70" s="9"/>
      <c r="S70" s="9"/>
      <c r="T70" s="9"/>
    </row>
    <row r="71" spans="2:20" x14ac:dyDescent="0.3">
      <c r="B71" s="6" t="s">
        <v>64</v>
      </c>
      <c r="C71" s="9">
        <f>MEDIAN(C63:C69)</f>
        <v>934</v>
      </c>
      <c r="D71" s="9">
        <f t="shared" ref="D71" si="47">MEDIAN(D63:D69)</f>
        <v>605</v>
      </c>
      <c r="E71" s="9"/>
      <c r="H71" s="6" t="s">
        <v>64</v>
      </c>
      <c r="I71" s="9">
        <f>MEDIAN(I63:I69)</f>
        <v>173</v>
      </c>
      <c r="J71" s="9">
        <f t="shared" ref="J71" si="48">MEDIAN(J63:J69)</f>
        <v>605</v>
      </c>
      <c r="M71" s="6" t="s">
        <v>64</v>
      </c>
      <c r="N71" s="9">
        <f>MEDIAN(N63:N69)</f>
        <v>5.4778156996587031</v>
      </c>
      <c r="O71" s="9"/>
      <c r="P71" s="9"/>
      <c r="Q71" s="9"/>
      <c r="R71" s="9"/>
      <c r="S71" s="9"/>
      <c r="T71" s="9"/>
    </row>
    <row r="72" spans="2:20" ht="22.8" x14ac:dyDescent="0.3">
      <c r="B72" s="6"/>
      <c r="C72" s="9"/>
      <c r="D72" s="9"/>
      <c r="H72" s="6"/>
      <c r="I72" s="9"/>
      <c r="J72" s="9"/>
      <c r="M72" s="23" t="s">
        <v>67</v>
      </c>
      <c r="N72" s="5">
        <f>C70/I70</f>
        <v>1.4385473437579586</v>
      </c>
      <c r="O72" s="9"/>
      <c r="P72" s="9"/>
      <c r="Q72" s="9"/>
      <c r="R72" s="9"/>
      <c r="S72" s="9"/>
      <c r="T72" s="9"/>
    </row>
    <row r="73" spans="2:20" ht="22.8" x14ac:dyDescent="0.3">
      <c r="B73" s="6"/>
      <c r="C73" s="9"/>
      <c r="D73" s="9"/>
      <c r="H73" s="6"/>
      <c r="I73" s="9"/>
      <c r="J73" s="9"/>
      <c r="M73" s="23" t="s">
        <v>68</v>
      </c>
      <c r="N73" s="5">
        <f>C71/I71</f>
        <v>5.398843930635838</v>
      </c>
      <c r="O73" s="9"/>
      <c r="P73" s="9"/>
      <c r="Q73" s="9"/>
      <c r="R73" s="9"/>
      <c r="S73" s="9"/>
      <c r="T73" s="9"/>
    </row>
    <row r="74" spans="2:20" ht="171" x14ac:dyDescent="0.3">
      <c r="B74" s="17"/>
      <c r="H74" s="17"/>
      <c r="M74" s="23" t="s">
        <v>94</v>
      </c>
      <c r="Q74">
        <f>SUM(Q63:Q69)/7</f>
        <v>0.43179364552931615</v>
      </c>
      <c r="S74">
        <f t="shared" ref="S74" si="49">SUM(S63:S69)/7</f>
        <v>0.41389938286617439</v>
      </c>
    </row>
    <row r="75" spans="2:20" ht="22.8" x14ac:dyDescent="0.3">
      <c r="B75" s="6" t="s">
        <v>6</v>
      </c>
      <c r="C75" s="7" t="s">
        <v>25</v>
      </c>
      <c r="D75" s="7" t="s">
        <v>26</v>
      </c>
      <c r="E75" s="7" t="s">
        <v>80</v>
      </c>
      <c r="H75" s="6" t="s">
        <v>6</v>
      </c>
      <c r="I75" s="7" t="s">
        <v>25</v>
      </c>
      <c r="J75" s="7" t="s">
        <v>26</v>
      </c>
      <c r="M75" s="6" t="s">
        <v>6</v>
      </c>
      <c r="N75" t="e">
        <v>#VALUE!</v>
      </c>
      <c r="Q75" s="12" t="s">
        <v>95</v>
      </c>
      <c r="R75" s="12" t="s">
        <v>105</v>
      </c>
      <c r="S75" s="12" t="s">
        <v>106</v>
      </c>
    </row>
    <row r="76" spans="2:20" x14ac:dyDescent="0.3">
      <c r="B76" s="8" t="s">
        <v>39</v>
      </c>
      <c r="C76" s="9">
        <v>1292</v>
      </c>
      <c r="D76" s="9">
        <v>698</v>
      </c>
      <c r="E76" s="9">
        <f>D76/10000</f>
        <v>6.9800000000000001E-2</v>
      </c>
      <c r="H76" s="8" t="s">
        <v>39</v>
      </c>
      <c r="I76" s="9">
        <v>224</v>
      </c>
      <c r="J76" s="9">
        <v>698</v>
      </c>
      <c r="M76" s="8" t="s">
        <v>39</v>
      </c>
      <c r="N76" s="5">
        <f t="shared" ref="N76:N82" si="50">C76/I76</f>
        <v>5.7678571428571432</v>
      </c>
      <c r="Q76" s="5">
        <f>N76*E76</f>
        <v>0.40259642857142858</v>
      </c>
      <c r="R76" s="5">
        <f>C76/(I76+1)</f>
        <v>5.7422222222222219</v>
      </c>
      <c r="S76" s="5">
        <f>R76*E76</f>
        <v>0.40080711111111111</v>
      </c>
    </row>
    <row r="77" spans="2:20" ht="22.8" x14ac:dyDescent="0.3">
      <c r="B77" s="8" t="s">
        <v>40</v>
      </c>
      <c r="C77" s="9">
        <v>11123</v>
      </c>
      <c r="D77" s="9">
        <v>4085</v>
      </c>
      <c r="E77" s="9">
        <f t="shared" ref="E77:E82" si="51">D77/10000</f>
        <v>0.40849999999999997</v>
      </c>
      <c r="H77" s="8" t="s">
        <v>40</v>
      </c>
      <c r="I77" s="9">
        <v>7539</v>
      </c>
      <c r="J77" s="9">
        <v>4085</v>
      </c>
      <c r="M77" s="8" t="s">
        <v>40</v>
      </c>
      <c r="N77" s="5">
        <f t="shared" si="50"/>
        <v>1.4753946146703807</v>
      </c>
      <c r="Q77" s="5">
        <f t="shared" ref="Q77:Q82" si="52">N77*E77</f>
        <v>0.60269870009285043</v>
      </c>
      <c r="R77" s="5">
        <f t="shared" ref="R77:R82" si="53">C77/(I77+1)</f>
        <v>1.4751989389920424</v>
      </c>
      <c r="S77" s="5">
        <f t="shared" ref="S77:S82" si="54">R77*E77</f>
        <v>0.60261876657824931</v>
      </c>
    </row>
    <row r="78" spans="2:20" x14ac:dyDescent="0.3">
      <c r="B78" s="8" t="s">
        <v>41</v>
      </c>
      <c r="C78" s="9">
        <v>4510</v>
      </c>
      <c r="D78" s="9">
        <v>2019</v>
      </c>
      <c r="E78" s="9">
        <f t="shared" si="51"/>
        <v>0.2019</v>
      </c>
      <c r="H78" s="8" t="s">
        <v>41</v>
      </c>
      <c r="I78" s="9">
        <v>1908</v>
      </c>
      <c r="J78" s="9">
        <v>2019</v>
      </c>
      <c r="M78" s="8" t="s">
        <v>41</v>
      </c>
      <c r="N78" s="5">
        <f t="shared" si="50"/>
        <v>2.3637316561844863</v>
      </c>
      <c r="Q78" s="5">
        <f t="shared" si="52"/>
        <v>0.47723742138364778</v>
      </c>
      <c r="R78" s="5">
        <f t="shared" si="53"/>
        <v>2.3624934520691463</v>
      </c>
      <c r="S78" s="5">
        <f t="shared" si="54"/>
        <v>0.47698742797276061</v>
      </c>
    </row>
    <row r="79" spans="2:20" x14ac:dyDescent="0.3">
      <c r="B79" s="8" t="s">
        <v>57</v>
      </c>
      <c r="C79" s="9">
        <v>2867</v>
      </c>
      <c r="D79" s="9">
        <v>1343</v>
      </c>
      <c r="E79" s="9">
        <f t="shared" si="51"/>
        <v>0.1343</v>
      </c>
      <c r="H79" s="8" t="s">
        <v>57</v>
      </c>
      <c r="I79" s="9">
        <v>797</v>
      </c>
      <c r="J79" s="9">
        <v>1343</v>
      </c>
      <c r="M79" s="8" t="s">
        <v>57</v>
      </c>
      <c r="N79" s="5">
        <f t="shared" si="50"/>
        <v>3.5972396486825597</v>
      </c>
      <c r="Q79" s="5">
        <f t="shared" si="52"/>
        <v>0.48310928481806781</v>
      </c>
      <c r="R79" s="5">
        <f t="shared" si="53"/>
        <v>3.592731829573935</v>
      </c>
      <c r="S79" s="5">
        <f t="shared" si="54"/>
        <v>0.48250388471177946</v>
      </c>
    </row>
    <row r="80" spans="2:20" ht="22.8" x14ac:dyDescent="0.3">
      <c r="B80" s="8" t="s">
        <v>45</v>
      </c>
      <c r="C80" s="9">
        <v>2142</v>
      </c>
      <c r="D80" s="9">
        <v>1444</v>
      </c>
      <c r="E80" s="9">
        <f t="shared" si="51"/>
        <v>0.1444</v>
      </c>
      <c r="H80" s="8" t="s">
        <v>45</v>
      </c>
      <c r="I80" s="9">
        <v>917</v>
      </c>
      <c r="J80" s="9">
        <v>1444</v>
      </c>
      <c r="M80" s="8" t="s">
        <v>45</v>
      </c>
      <c r="N80" s="5">
        <f t="shared" si="50"/>
        <v>2.33587786259542</v>
      </c>
      <c r="Q80" s="5">
        <f t="shared" si="52"/>
        <v>0.33730076335877862</v>
      </c>
      <c r="R80" s="5">
        <f t="shared" si="53"/>
        <v>2.3333333333333335</v>
      </c>
      <c r="S80" s="5">
        <f t="shared" si="54"/>
        <v>0.33693333333333336</v>
      </c>
    </row>
    <row r="81" spans="2:19" x14ac:dyDescent="0.3">
      <c r="B81" s="8" t="s">
        <v>46</v>
      </c>
      <c r="C81" s="9">
        <v>132</v>
      </c>
      <c r="D81" s="9">
        <v>174</v>
      </c>
      <c r="E81" s="9">
        <f t="shared" si="51"/>
        <v>1.7399999999999999E-2</v>
      </c>
      <c r="H81" s="8" t="s">
        <v>46</v>
      </c>
      <c r="I81" s="9">
        <v>18</v>
      </c>
      <c r="J81" s="9">
        <v>174</v>
      </c>
      <c r="M81" s="8" t="s">
        <v>46</v>
      </c>
      <c r="N81" s="5">
        <f t="shared" si="50"/>
        <v>7.333333333333333</v>
      </c>
      <c r="Q81" s="5">
        <f t="shared" si="52"/>
        <v>0.12759999999999999</v>
      </c>
      <c r="R81" s="5">
        <f t="shared" si="53"/>
        <v>6.9473684210526319</v>
      </c>
      <c r="S81" s="5">
        <f t="shared" si="54"/>
        <v>0.12088421052631579</v>
      </c>
    </row>
    <row r="82" spans="2:19" ht="22.8" x14ac:dyDescent="0.3">
      <c r="B82" s="8" t="s">
        <v>58</v>
      </c>
      <c r="C82" s="9">
        <v>327</v>
      </c>
      <c r="D82" s="9">
        <v>237</v>
      </c>
      <c r="E82" s="9">
        <f t="shared" si="51"/>
        <v>2.3699999999999999E-2</v>
      </c>
      <c r="H82" s="8" t="s">
        <v>58</v>
      </c>
      <c r="I82" s="9">
        <v>21</v>
      </c>
      <c r="J82" s="9">
        <v>237</v>
      </c>
      <c r="M82" s="8" t="s">
        <v>58</v>
      </c>
      <c r="N82" s="5">
        <f t="shared" si="50"/>
        <v>15.571428571428571</v>
      </c>
      <c r="Q82" s="5">
        <f t="shared" si="52"/>
        <v>0.36904285714285712</v>
      </c>
      <c r="R82" s="5">
        <f t="shared" si="53"/>
        <v>14.863636363636363</v>
      </c>
      <c r="S82" s="5">
        <f t="shared" si="54"/>
        <v>0.35226818181818181</v>
      </c>
    </row>
    <row r="83" spans="2:19" x14ac:dyDescent="0.3">
      <c r="B83" s="6" t="s">
        <v>63</v>
      </c>
      <c r="C83" s="9">
        <f>AVERAGE(C76:C82)</f>
        <v>3199</v>
      </c>
      <c r="D83" s="9">
        <f t="shared" ref="D83" si="55">AVERAGE(D76:D82)</f>
        <v>1428.5714285714287</v>
      </c>
      <c r="E83" s="9"/>
      <c r="H83" s="6" t="s">
        <v>63</v>
      </c>
      <c r="I83" s="9">
        <f>AVERAGE(I76:I82)</f>
        <v>1632</v>
      </c>
      <c r="J83" s="9">
        <f t="shared" ref="J83" si="56">AVERAGE(J76:J82)</f>
        <v>1428.5714285714287</v>
      </c>
      <c r="M83" s="6" t="s">
        <v>63</v>
      </c>
      <c r="N83" s="10">
        <f>AVERAGE(N76:N82)</f>
        <v>5.492123261393127</v>
      </c>
    </row>
    <row r="84" spans="2:19" x14ac:dyDescent="0.3">
      <c r="B84" s="6" t="s">
        <v>64</v>
      </c>
      <c r="C84" s="9">
        <f>MEDIAN(C76:C82)</f>
        <v>2142</v>
      </c>
      <c r="D84" s="9">
        <f t="shared" ref="D84" si="57">MEDIAN(D76:D82)</f>
        <v>1343</v>
      </c>
      <c r="E84" s="9"/>
      <c r="H84" s="6" t="s">
        <v>64</v>
      </c>
      <c r="I84" s="9">
        <f>MEDIAN(I76:I82)</f>
        <v>797</v>
      </c>
      <c r="J84" s="9">
        <f t="shared" ref="J84" si="58">MEDIAN(J76:J82)</f>
        <v>1343</v>
      </c>
      <c r="M84" s="6" t="s">
        <v>64</v>
      </c>
      <c r="N84" s="9">
        <f>MEDIAN(N76:N82)</f>
        <v>3.5972396486825597</v>
      </c>
    </row>
    <row r="85" spans="2:19" ht="22.8" x14ac:dyDescent="0.3">
      <c r="B85" s="6"/>
      <c r="C85" s="9"/>
      <c r="D85" s="9"/>
      <c r="H85" s="6"/>
      <c r="I85" s="9"/>
      <c r="J85" s="9"/>
      <c r="M85" s="23" t="s">
        <v>67</v>
      </c>
      <c r="N85" s="5">
        <f>C83/I83</f>
        <v>1.960171568627451</v>
      </c>
    </row>
    <row r="86" spans="2:19" ht="22.8" x14ac:dyDescent="0.3">
      <c r="B86" s="6"/>
      <c r="C86" s="9"/>
      <c r="D86" s="9"/>
      <c r="H86" s="6"/>
      <c r="I86" s="9"/>
      <c r="J86" s="9"/>
      <c r="M86" s="23" t="s">
        <v>68</v>
      </c>
      <c r="N86" s="5">
        <f>C84/I84</f>
        <v>2.6875784190715182</v>
      </c>
    </row>
    <row r="87" spans="2:19" ht="171" x14ac:dyDescent="0.3">
      <c r="B87" s="17"/>
      <c r="H87" s="17"/>
      <c r="M87" s="23" t="s">
        <v>94</v>
      </c>
      <c r="Q87">
        <f>SUM(Q76:Q82)/7</f>
        <v>0.39994077933823291</v>
      </c>
      <c r="S87">
        <f t="shared" ref="S87" si="59">SUM(S76:S82)/7</f>
        <v>0.3961432737216759</v>
      </c>
    </row>
    <row r="88" spans="2:19" ht="22.8" x14ac:dyDescent="0.3">
      <c r="B88" s="6" t="s">
        <v>3</v>
      </c>
      <c r="C88" s="7" t="s">
        <v>25</v>
      </c>
      <c r="D88" s="7" t="s">
        <v>26</v>
      </c>
      <c r="E88" s="7" t="s">
        <v>80</v>
      </c>
      <c r="H88" s="6" t="s">
        <v>3</v>
      </c>
      <c r="I88" s="7" t="s">
        <v>25</v>
      </c>
      <c r="J88" s="7" t="s">
        <v>26</v>
      </c>
      <c r="M88" s="6" t="s">
        <v>3</v>
      </c>
      <c r="N88" t="e">
        <v>#VALUE!</v>
      </c>
      <c r="Q88" s="12" t="s">
        <v>95</v>
      </c>
      <c r="R88" s="12" t="s">
        <v>105</v>
      </c>
      <c r="S88" s="12" t="s">
        <v>106</v>
      </c>
    </row>
    <row r="89" spans="2:19" x14ac:dyDescent="0.3">
      <c r="B89" s="8" t="s">
        <v>39</v>
      </c>
      <c r="C89" s="9">
        <v>638</v>
      </c>
      <c r="D89" s="9">
        <v>246</v>
      </c>
      <c r="E89" s="9">
        <f>D89/10000</f>
        <v>2.46E-2</v>
      </c>
      <c r="H89" s="8" t="s">
        <v>39</v>
      </c>
      <c r="I89" s="9">
        <v>31</v>
      </c>
      <c r="J89" s="9">
        <v>246</v>
      </c>
      <c r="M89" s="8" t="s">
        <v>39</v>
      </c>
      <c r="N89" s="5">
        <f t="shared" ref="N89:N96" si="60">C89/I89</f>
        <v>20.580645161290324</v>
      </c>
      <c r="Q89" s="5">
        <f>N89*E89</f>
        <v>0.50628387096774197</v>
      </c>
      <c r="R89" s="5">
        <f>C89/(I89+1)</f>
        <v>19.9375</v>
      </c>
      <c r="S89" s="5">
        <f>R89*E89</f>
        <v>0.49046250000000002</v>
      </c>
    </row>
    <row r="90" spans="2:19" ht="22.8" x14ac:dyDescent="0.3">
      <c r="B90" s="8" t="s">
        <v>40</v>
      </c>
      <c r="C90" s="9">
        <v>3185</v>
      </c>
      <c r="D90" s="9">
        <v>1810</v>
      </c>
      <c r="E90" s="9">
        <f t="shared" ref="E90:E97" si="61">D90/10000</f>
        <v>0.18099999999999999</v>
      </c>
      <c r="H90" s="8" t="s">
        <v>40</v>
      </c>
      <c r="I90" s="9">
        <v>1513</v>
      </c>
      <c r="J90" s="9">
        <v>1810</v>
      </c>
      <c r="M90" s="8" t="s">
        <v>40</v>
      </c>
      <c r="N90" s="5">
        <f t="shared" si="60"/>
        <v>2.1050892267019168</v>
      </c>
      <c r="Q90" s="5">
        <f t="shared" ref="Q90:Q97" si="62">N90*E90</f>
        <v>0.38102115003304693</v>
      </c>
      <c r="R90" s="5">
        <f t="shared" ref="R90:R97" si="63">C90/(I90+1)</f>
        <v>2.1036988110964332</v>
      </c>
      <c r="S90" s="5">
        <f t="shared" ref="S90:S97" si="64">R90*E90</f>
        <v>0.38076948480845441</v>
      </c>
    </row>
    <row r="91" spans="2:19" x14ac:dyDescent="0.3">
      <c r="B91" s="8" t="s">
        <v>41</v>
      </c>
      <c r="C91" s="9">
        <v>1468</v>
      </c>
      <c r="D91" s="9">
        <v>860</v>
      </c>
      <c r="E91" s="9">
        <f t="shared" si="61"/>
        <v>8.5999999999999993E-2</v>
      </c>
      <c r="H91" s="8" t="s">
        <v>41</v>
      </c>
      <c r="I91" s="9">
        <v>340</v>
      </c>
      <c r="J91" s="9">
        <v>860</v>
      </c>
      <c r="M91" s="8" t="s">
        <v>41</v>
      </c>
      <c r="N91" s="5">
        <f t="shared" si="60"/>
        <v>4.3176470588235292</v>
      </c>
      <c r="Q91" s="5">
        <f t="shared" si="62"/>
        <v>0.37131764705882347</v>
      </c>
      <c r="R91" s="5">
        <f t="shared" si="63"/>
        <v>4.3049853372434015</v>
      </c>
      <c r="S91" s="5">
        <f t="shared" si="64"/>
        <v>0.37022873900293252</v>
      </c>
    </row>
    <row r="92" spans="2:19" x14ac:dyDescent="0.3">
      <c r="B92" s="8" t="s">
        <v>56</v>
      </c>
      <c r="C92" s="9">
        <v>118</v>
      </c>
      <c r="D92" s="9">
        <v>165</v>
      </c>
      <c r="E92" s="9">
        <f t="shared" si="61"/>
        <v>1.6500000000000001E-2</v>
      </c>
      <c r="H92" s="8" t="s">
        <v>56</v>
      </c>
      <c r="I92" s="9">
        <v>18</v>
      </c>
      <c r="J92" s="9">
        <v>165</v>
      </c>
      <c r="M92" s="8" t="s">
        <v>56</v>
      </c>
      <c r="N92" s="5">
        <f t="shared" si="60"/>
        <v>6.5555555555555554</v>
      </c>
      <c r="Q92" s="5">
        <f t="shared" si="62"/>
        <v>0.10816666666666667</v>
      </c>
      <c r="R92" s="5">
        <f t="shared" si="63"/>
        <v>6.2105263157894735</v>
      </c>
      <c r="S92" s="5">
        <f t="shared" si="64"/>
        <v>0.10247368421052631</v>
      </c>
    </row>
    <row r="93" spans="2:19" x14ac:dyDescent="0.3">
      <c r="B93" s="8" t="s">
        <v>57</v>
      </c>
      <c r="C93" s="9">
        <v>3252</v>
      </c>
      <c r="D93" s="9">
        <v>1474</v>
      </c>
      <c r="E93" s="9">
        <f t="shared" si="61"/>
        <v>0.1474</v>
      </c>
      <c r="H93" s="8" t="s">
        <v>57</v>
      </c>
      <c r="I93" s="9">
        <v>1007</v>
      </c>
      <c r="J93" s="9">
        <v>1474</v>
      </c>
      <c r="M93" s="8" t="s">
        <v>57</v>
      </c>
      <c r="N93" s="5">
        <f t="shared" si="60"/>
        <v>3.2293942403177756</v>
      </c>
      <c r="Q93" s="5">
        <f t="shared" si="62"/>
        <v>0.47601271102284015</v>
      </c>
      <c r="R93" s="5">
        <f t="shared" si="63"/>
        <v>3.2261904761904763</v>
      </c>
      <c r="S93" s="5">
        <f t="shared" si="64"/>
        <v>0.47554047619047624</v>
      </c>
    </row>
    <row r="94" spans="2:19" ht="22.8" x14ac:dyDescent="0.3">
      <c r="B94" s="8" t="s">
        <v>45</v>
      </c>
      <c r="C94" s="9">
        <v>2350</v>
      </c>
      <c r="D94" s="9">
        <v>1185</v>
      </c>
      <c r="E94" s="9">
        <f t="shared" si="61"/>
        <v>0.11849999999999999</v>
      </c>
      <c r="H94" s="8" t="s">
        <v>45</v>
      </c>
      <c r="I94" s="9">
        <v>614</v>
      </c>
      <c r="J94" s="9">
        <v>1185</v>
      </c>
      <c r="M94" s="8" t="s">
        <v>45</v>
      </c>
      <c r="N94" s="5">
        <f t="shared" si="60"/>
        <v>3.8273615635179152</v>
      </c>
      <c r="Q94" s="5">
        <f t="shared" si="62"/>
        <v>0.45354234527687293</v>
      </c>
      <c r="R94" s="5">
        <f t="shared" si="63"/>
        <v>3.821138211382114</v>
      </c>
      <c r="S94" s="5">
        <f t="shared" si="64"/>
        <v>0.4528048780487805</v>
      </c>
    </row>
    <row r="95" spans="2:19" x14ac:dyDescent="0.3">
      <c r="B95" s="8" t="s">
        <v>46</v>
      </c>
      <c r="C95" s="9">
        <v>149</v>
      </c>
      <c r="D95" s="9">
        <v>327</v>
      </c>
      <c r="E95" s="9">
        <f t="shared" si="61"/>
        <v>3.27E-2</v>
      </c>
      <c r="H95" s="8" t="s">
        <v>46</v>
      </c>
      <c r="I95" s="9">
        <v>53</v>
      </c>
      <c r="J95" s="9">
        <v>327</v>
      </c>
      <c r="M95" s="8" t="s">
        <v>46</v>
      </c>
      <c r="N95" s="5">
        <f t="shared" si="60"/>
        <v>2.8113207547169812</v>
      </c>
      <c r="Q95" s="5">
        <f t="shared" si="62"/>
        <v>9.1930188679245281E-2</v>
      </c>
      <c r="R95" s="5">
        <f t="shared" si="63"/>
        <v>2.7592592592592591</v>
      </c>
      <c r="S95" s="5">
        <f t="shared" si="64"/>
        <v>9.0227777777777768E-2</v>
      </c>
    </row>
    <row r="96" spans="2:19" x14ac:dyDescent="0.3">
      <c r="B96" s="8" t="s">
        <v>47</v>
      </c>
      <c r="C96" s="9">
        <v>11377</v>
      </c>
      <c r="D96" s="9">
        <v>3875</v>
      </c>
      <c r="E96" s="9">
        <f t="shared" si="61"/>
        <v>0.38750000000000001</v>
      </c>
      <c r="H96" s="8" t="s">
        <v>47</v>
      </c>
      <c r="I96" s="9">
        <v>6712</v>
      </c>
      <c r="J96" s="9">
        <v>3875</v>
      </c>
      <c r="M96" s="8" t="s">
        <v>47</v>
      </c>
      <c r="N96" s="5">
        <f t="shared" si="60"/>
        <v>1.6950238379022646</v>
      </c>
      <c r="Q96" s="5">
        <f t="shared" si="62"/>
        <v>0.65682173718712755</v>
      </c>
      <c r="R96" s="5">
        <f t="shared" si="63"/>
        <v>1.6947713391926114</v>
      </c>
      <c r="S96" s="5">
        <f t="shared" si="64"/>
        <v>0.65672389393713693</v>
      </c>
    </row>
    <row r="97" spans="1:19" ht="22.8" x14ac:dyDescent="0.3">
      <c r="B97" s="8" t="s">
        <v>58</v>
      </c>
      <c r="C97" s="9">
        <v>60</v>
      </c>
      <c r="D97" s="9">
        <v>58</v>
      </c>
      <c r="E97" s="9">
        <f t="shared" si="61"/>
        <v>5.7999999999999996E-3</v>
      </c>
      <c r="H97" s="8" t="s">
        <v>58</v>
      </c>
      <c r="I97" s="9">
        <v>0</v>
      </c>
      <c r="J97" s="9">
        <v>58</v>
      </c>
      <c r="M97" s="8" t="s">
        <v>58</v>
      </c>
      <c r="N97" s="5">
        <v>0</v>
      </c>
      <c r="Q97" s="5">
        <f t="shared" si="62"/>
        <v>0</v>
      </c>
      <c r="R97" s="5">
        <f t="shared" si="63"/>
        <v>60</v>
      </c>
      <c r="S97" s="5">
        <f t="shared" si="64"/>
        <v>0.34799999999999998</v>
      </c>
    </row>
    <row r="98" spans="1:19" x14ac:dyDescent="0.3">
      <c r="B98" s="6" t="s">
        <v>63</v>
      </c>
      <c r="C98" s="9">
        <f>AVERAGE(C89:C97)</f>
        <v>2510.7777777777778</v>
      </c>
      <c r="D98" s="9">
        <f t="shared" ref="D98" si="65">AVERAGE(D89:D97)</f>
        <v>1111.1111111111111</v>
      </c>
      <c r="E98" s="9"/>
      <c r="H98" s="6" t="s">
        <v>63</v>
      </c>
      <c r="I98" s="9">
        <f>AVERAGE(I89:I97)</f>
        <v>1143.1111111111111</v>
      </c>
      <c r="J98" s="9">
        <f t="shared" ref="J98" si="66">AVERAGE(J89:J97)</f>
        <v>1111.1111111111111</v>
      </c>
      <c r="M98" s="6" t="s">
        <v>63</v>
      </c>
      <c r="N98" s="10">
        <f>AVERAGE(N89:N97)</f>
        <v>5.0135597109806955</v>
      </c>
    </row>
    <row r="99" spans="1:19" x14ac:dyDescent="0.3">
      <c r="B99" s="6" t="s">
        <v>64</v>
      </c>
      <c r="C99" s="9">
        <f>MEDIAN(C89:C97)</f>
        <v>1468</v>
      </c>
      <c r="D99" s="9">
        <f t="shared" ref="D99" si="67">MEDIAN(D89:D97)</f>
        <v>860</v>
      </c>
      <c r="E99" s="9"/>
      <c r="H99" s="6" t="s">
        <v>64</v>
      </c>
      <c r="I99" s="9">
        <f>MEDIAN(I89:I97)</f>
        <v>340</v>
      </c>
      <c r="J99" s="9">
        <f t="shared" ref="J99" si="68">MEDIAN(J89:J97)</f>
        <v>860</v>
      </c>
      <c r="M99" s="6" t="s">
        <v>64</v>
      </c>
      <c r="N99" s="9">
        <f>MEDIAN(N89:N97)</f>
        <v>3.2293942403177756</v>
      </c>
    </row>
    <row r="100" spans="1:19" ht="171" x14ac:dyDescent="0.3">
      <c r="B100" s="6"/>
      <c r="C100" s="9"/>
      <c r="D100" s="9"/>
      <c r="H100" s="6"/>
      <c r="I100" s="9"/>
      <c r="J100" s="9"/>
      <c r="M100" s="23" t="s">
        <v>94</v>
      </c>
      <c r="Q100">
        <f>SUM(Q89:Q97)/9</f>
        <v>0.33834403521026279</v>
      </c>
      <c r="S100">
        <f t="shared" ref="S100" si="69">SUM(S89:S97)/9</f>
        <v>0.37413682599734277</v>
      </c>
    </row>
    <row r="101" spans="1:19" x14ac:dyDescent="0.3">
      <c r="B101" s="6"/>
      <c r="C101" s="9"/>
      <c r="D101" s="9"/>
      <c r="H101" s="6"/>
      <c r="I101" s="9"/>
      <c r="J101" s="9"/>
      <c r="M101" s="6"/>
      <c r="N101" s="9"/>
    </row>
    <row r="102" spans="1:19" ht="22.8" x14ac:dyDescent="0.3">
      <c r="B102" s="6" t="s">
        <v>85</v>
      </c>
      <c r="M102" s="23" t="s">
        <v>67</v>
      </c>
      <c r="N102" s="5">
        <f>C98/I98</f>
        <v>2.1964424572317265</v>
      </c>
    </row>
    <row r="103" spans="1:19" ht="22.8" x14ac:dyDescent="0.3">
      <c r="A103" s="12" t="s">
        <v>60</v>
      </c>
      <c r="B103" s="6" t="s">
        <v>8</v>
      </c>
      <c r="C103" s="7" t="s">
        <v>25</v>
      </c>
      <c r="D103" s="7" t="s">
        <v>26</v>
      </c>
      <c r="E103" s="7" t="s">
        <v>88</v>
      </c>
      <c r="F103" s="7"/>
      <c r="G103" s="12" t="s">
        <v>59</v>
      </c>
      <c r="H103" s="6" t="s">
        <v>8</v>
      </c>
      <c r="I103" s="7" t="s">
        <v>25</v>
      </c>
      <c r="J103" s="7" t="s">
        <v>26</v>
      </c>
      <c r="M103" s="23" t="s">
        <v>68</v>
      </c>
      <c r="N103" s="5">
        <f>C99/I99</f>
        <v>4.3176470588235292</v>
      </c>
    </row>
    <row r="104" spans="1:19" ht="34.200000000000003" x14ac:dyDescent="0.3">
      <c r="B104" s="8" t="s">
        <v>29</v>
      </c>
      <c r="C104" s="9">
        <v>997</v>
      </c>
      <c r="D104" s="9">
        <v>677</v>
      </c>
      <c r="E104" t="e">
        <f>#REF!*#REF!</f>
        <v>#REF!</v>
      </c>
      <c r="H104" s="8" t="s">
        <v>29</v>
      </c>
      <c r="I104" s="9">
        <v>197</v>
      </c>
      <c r="J104" s="9">
        <v>677</v>
      </c>
    </row>
    <row r="105" spans="1:19" ht="22.8" x14ac:dyDescent="0.3">
      <c r="B105" s="8" t="s">
        <v>30</v>
      </c>
      <c r="C105" s="9">
        <v>531</v>
      </c>
      <c r="D105" s="9">
        <v>309</v>
      </c>
      <c r="E105" t="e">
        <f>#REF!*#REF!</f>
        <v>#REF!</v>
      </c>
      <c r="H105" s="8" t="s">
        <v>30</v>
      </c>
      <c r="I105" s="9">
        <v>45</v>
      </c>
      <c r="J105" s="9">
        <v>309</v>
      </c>
    </row>
    <row r="106" spans="1:19" ht="22.8" x14ac:dyDescent="0.3">
      <c r="A106" s="21"/>
      <c r="B106" s="8" t="s">
        <v>31</v>
      </c>
      <c r="C106" s="9">
        <v>20085</v>
      </c>
      <c r="D106" s="9">
        <v>5891</v>
      </c>
      <c r="E106" t="e">
        <f>#REF!*#REF!</f>
        <v>#REF!</v>
      </c>
      <c r="G106" s="21"/>
      <c r="H106" s="8" t="s">
        <v>31</v>
      </c>
      <c r="I106" s="9">
        <v>15606</v>
      </c>
      <c r="J106" s="9">
        <v>5891</v>
      </c>
    </row>
    <row r="107" spans="1:19" ht="22.8" x14ac:dyDescent="0.3">
      <c r="B107" s="8" t="s">
        <v>32</v>
      </c>
      <c r="C107" s="9">
        <v>15</v>
      </c>
      <c r="D107" s="9">
        <v>34</v>
      </c>
      <c r="E107" t="e">
        <f>#REF!*#REF!</f>
        <v>#REF!</v>
      </c>
      <c r="H107" s="8" t="s">
        <v>32</v>
      </c>
      <c r="I107" s="9">
        <v>1</v>
      </c>
      <c r="J107" s="9">
        <v>34</v>
      </c>
    </row>
    <row r="108" spans="1:19" ht="34.200000000000003" x14ac:dyDescent="0.3">
      <c r="B108" s="8" t="s">
        <v>33</v>
      </c>
      <c r="C108" s="9">
        <v>1933</v>
      </c>
      <c r="D108" s="9">
        <v>1293</v>
      </c>
      <c r="E108" t="e">
        <f>#REF!*#REF!</f>
        <v>#REF!</v>
      </c>
      <c r="H108" s="8" t="s">
        <v>33</v>
      </c>
      <c r="I108" s="9">
        <v>770</v>
      </c>
      <c r="J108" s="9">
        <v>1293</v>
      </c>
    </row>
    <row r="109" spans="1:19" x14ac:dyDescent="0.3">
      <c r="B109" s="8" t="s">
        <v>34</v>
      </c>
      <c r="C109" s="9">
        <v>642</v>
      </c>
      <c r="D109" s="9">
        <v>508</v>
      </c>
      <c r="E109" t="e">
        <f>#REF!*#REF!</f>
        <v>#REF!</v>
      </c>
      <c r="H109" s="8" t="s">
        <v>34</v>
      </c>
      <c r="I109" s="9">
        <v>112</v>
      </c>
      <c r="J109" s="9">
        <v>508</v>
      </c>
    </row>
    <row r="110" spans="1:19" x14ac:dyDescent="0.3">
      <c r="B110" s="8" t="s">
        <v>35</v>
      </c>
      <c r="C110" s="9">
        <v>118</v>
      </c>
      <c r="D110" s="9">
        <v>75</v>
      </c>
      <c r="E110" t="e">
        <f>#REF!*#REF!</f>
        <v>#REF!</v>
      </c>
      <c r="H110" s="8" t="s">
        <v>35</v>
      </c>
      <c r="I110" s="9">
        <v>2</v>
      </c>
      <c r="J110" s="9">
        <v>75</v>
      </c>
    </row>
    <row r="111" spans="1:19" ht="22.8" x14ac:dyDescent="0.3">
      <c r="B111" s="8" t="s">
        <v>36</v>
      </c>
      <c r="C111" s="9">
        <v>788</v>
      </c>
      <c r="D111" s="9">
        <v>526</v>
      </c>
      <c r="E111" t="e">
        <f>#REF!*#REF!</f>
        <v>#REF!</v>
      </c>
      <c r="H111" s="8" t="s">
        <v>36</v>
      </c>
      <c r="I111" s="9">
        <v>111</v>
      </c>
      <c r="J111" s="9">
        <v>526</v>
      </c>
    </row>
    <row r="112" spans="1:19" x14ac:dyDescent="0.3">
      <c r="B112" s="8" t="s">
        <v>37</v>
      </c>
      <c r="C112" s="9">
        <v>1034</v>
      </c>
      <c r="D112" s="9">
        <v>528</v>
      </c>
      <c r="E112" t="e">
        <f>#REF!*#REF!</f>
        <v>#REF!</v>
      </c>
      <c r="H112" s="8" t="s">
        <v>37</v>
      </c>
      <c r="I112" s="9">
        <v>116</v>
      </c>
      <c r="J112" s="9">
        <v>528</v>
      </c>
    </row>
    <row r="113" spans="2:10" x14ac:dyDescent="0.3">
      <c r="B113" s="8" t="s">
        <v>38</v>
      </c>
      <c r="C113" s="9">
        <v>126</v>
      </c>
      <c r="D113" s="9">
        <v>159</v>
      </c>
      <c r="E113" t="e">
        <f>#REF!*#REF!</f>
        <v>#REF!</v>
      </c>
      <c r="H113" s="8" t="s">
        <v>38</v>
      </c>
      <c r="I113" s="9">
        <v>9</v>
      </c>
      <c r="J113" s="9">
        <v>159</v>
      </c>
    </row>
    <row r="114" spans="2:10" x14ac:dyDescent="0.3">
      <c r="B114" s="6" t="s">
        <v>63</v>
      </c>
      <c r="C114" s="9">
        <f>AVERAGE(C104:C113)</f>
        <v>2626.9</v>
      </c>
      <c r="D114" s="9">
        <f t="shared" ref="D114" si="70">AVERAGE(D104:D113)</f>
        <v>1000</v>
      </c>
      <c r="H114" s="6" t="s">
        <v>63</v>
      </c>
      <c r="I114" s="9">
        <f>AVERAGE(I104:I113)</f>
        <v>1696.9</v>
      </c>
      <c r="J114" s="9">
        <f t="shared" ref="J114" si="71">AVERAGE(J104:J113)</f>
        <v>1000</v>
      </c>
    </row>
    <row r="115" spans="2:10" x14ac:dyDescent="0.3">
      <c r="B115" s="6" t="s">
        <v>64</v>
      </c>
      <c r="C115" s="9">
        <f>MEDIAN(C104:C113)</f>
        <v>715</v>
      </c>
      <c r="D115" s="9">
        <f t="shared" ref="D115" si="72">MEDIAN(D104:D113)</f>
        <v>517</v>
      </c>
      <c r="H115" s="6" t="s">
        <v>64</v>
      </c>
      <c r="I115" s="9">
        <f>MEDIAN(I104:I113)</f>
        <v>111.5</v>
      </c>
      <c r="J115" s="9">
        <f t="shared" ref="J115" si="73">MEDIAN(J104:J113)</f>
        <v>517</v>
      </c>
    </row>
    <row r="116" spans="2:10" x14ac:dyDescent="0.3">
      <c r="B116" s="23" t="s">
        <v>84</v>
      </c>
      <c r="E116" t="e">
        <f>-SUM(E104:E113)</f>
        <v>#REF!</v>
      </c>
      <c r="H116" s="17"/>
    </row>
    <row r="117" spans="2:10" x14ac:dyDescent="0.3">
      <c r="B117" s="17"/>
      <c r="H117" s="17"/>
    </row>
    <row r="118" spans="2:10" x14ac:dyDescent="0.3">
      <c r="B118" s="17"/>
      <c r="H118" s="17"/>
    </row>
    <row r="119" spans="2:10" ht="22.8" x14ac:dyDescent="0.3">
      <c r="B119" s="6" t="s">
        <v>4</v>
      </c>
      <c r="C119" s="7" t="s">
        <v>25</v>
      </c>
      <c r="D119" s="7" t="s">
        <v>26</v>
      </c>
      <c r="E119" s="7" t="s">
        <v>88</v>
      </c>
      <c r="F119" s="7"/>
      <c r="H119" s="6" t="s">
        <v>4</v>
      </c>
      <c r="I119" s="7" t="s">
        <v>25</v>
      </c>
      <c r="J119" s="7" t="s">
        <v>26</v>
      </c>
    </row>
    <row r="120" spans="2:10" x14ac:dyDescent="0.3">
      <c r="B120" s="8" t="s">
        <v>39</v>
      </c>
      <c r="C120" s="9">
        <v>582</v>
      </c>
      <c r="D120" s="9">
        <v>223</v>
      </c>
      <c r="E120" t="e">
        <f>#REF!*#REF!</f>
        <v>#REF!</v>
      </c>
      <c r="H120" s="8" t="s">
        <v>39</v>
      </c>
      <c r="I120" s="9">
        <v>17</v>
      </c>
      <c r="J120" s="9">
        <v>223</v>
      </c>
    </row>
    <row r="121" spans="2:10" ht="22.8" x14ac:dyDescent="0.3">
      <c r="B121" s="8" t="s">
        <v>40</v>
      </c>
      <c r="C121" s="9">
        <v>2288</v>
      </c>
      <c r="D121" s="9">
        <v>1428</v>
      </c>
      <c r="E121" t="e">
        <f>#REF!*#REF!</f>
        <v>#REF!</v>
      </c>
      <c r="H121" s="8" t="s">
        <v>40</v>
      </c>
      <c r="I121" s="9">
        <v>914</v>
      </c>
      <c r="J121" s="9">
        <v>1428</v>
      </c>
    </row>
    <row r="122" spans="2:10" x14ac:dyDescent="0.3">
      <c r="B122" s="8" t="s">
        <v>41</v>
      </c>
      <c r="C122" s="9">
        <v>1061</v>
      </c>
      <c r="D122" s="9">
        <v>746</v>
      </c>
      <c r="E122" t="e">
        <f>#REF!*#REF!</f>
        <v>#REF!</v>
      </c>
      <c r="H122" s="8" t="s">
        <v>41</v>
      </c>
      <c r="I122" s="9">
        <v>270</v>
      </c>
      <c r="J122" s="9">
        <v>746</v>
      </c>
    </row>
    <row r="123" spans="2:10" ht="22.8" x14ac:dyDescent="0.3">
      <c r="B123" s="8" t="s">
        <v>42</v>
      </c>
      <c r="C123" s="9">
        <v>69</v>
      </c>
      <c r="D123" s="9">
        <v>80</v>
      </c>
      <c r="E123" t="e">
        <f>#REF!*#REF!</f>
        <v>#REF!</v>
      </c>
      <c r="H123" s="8" t="s">
        <v>42</v>
      </c>
      <c r="I123" s="9">
        <v>2</v>
      </c>
      <c r="J123" s="9">
        <v>80</v>
      </c>
    </row>
    <row r="124" spans="2:10" ht="34.200000000000003" x14ac:dyDescent="0.3">
      <c r="B124" s="8" t="s">
        <v>43</v>
      </c>
      <c r="C124" s="9">
        <v>806</v>
      </c>
      <c r="D124" s="9">
        <v>805</v>
      </c>
      <c r="E124" t="e">
        <f>#REF!*#REF!</f>
        <v>#REF!</v>
      </c>
      <c r="H124" s="8" t="s">
        <v>43</v>
      </c>
      <c r="I124" s="9">
        <v>288</v>
      </c>
      <c r="J124" s="9">
        <v>805</v>
      </c>
    </row>
    <row r="125" spans="2:10" ht="22.8" x14ac:dyDescent="0.3">
      <c r="B125" s="8" t="s">
        <v>44</v>
      </c>
      <c r="C125" s="9">
        <v>2192</v>
      </c>
      <c r="D125" s="9">
        <v>1202</v>
      </c>
      <c r="E125" t="e">
        <f>#REF!*#REF!</f>
        <v>#REF!</v>
      </c>
      <c r="H125" s="8" t="s">
        <v>44</v>
      </c>
      <c r="I125" s="9">
        <v>632</v>
      </c>
      <c r="J125" s="9">
        <v>1202</v>
      </c>
    </row>
    <row r="126" spans="2:10" ht="22.8" x14ac:dyDescent="0.3">
      <c r="B126" s="8" t="s">
        <v>45</v>
      </c>
      <c r="C126" s="9">
        <v>2282</v>
      </c>
      <c r="D126" s="9">
        <v>1202</v>
      </c>
      <c r="E126" t="e">
        <f>#REF!*#REF!</f>
        <v>#REF!</v>
      </c>
      <c r="H126" s="8" t="s">
        <v>45</v>
      </c>
      <c r="I126" s="9">
        <v>652</v>
      </c>
      <c r="J126" s="9">
        <v>1202</v>
      </c>
    </row>
    <row r="127" spans="2:10" x14ac:dyDescent="0.3">
      <c r="B127" s="8" t="s">
        <v>46</v>
      </c>
      <c r="C127" s="9">
        <v>111</v>
      </c>
      <c r="D127" s="9">
        <v>270</v>
      </c>
      <c r="E127" t="e">
        <f>#REF!*#REF!</f>
        <v>#REF!</v>
      </c>
      <c r="H127" s="8" t="s">
        <v>46</v>
      </c>
      <c r="I127" s="9">
        <v>36</v>
      </c>
      <c r="J127" s="9">
        <v>270</v>
      </c>
    </row>
    <row r="128" spans="2:10" x14ac:dyDescent="0.3">
      <c r="B128" s="8" t="s">
        <v>47</v>
      </c>
      <c r="C128" s="9">
        <v>12034</v>
      </c>
      <c r="D128" s="9">
        <v>4044</v>
      </c>
      <c r="E128" t="e">
        <f>#REF!*#REF!</f>
        <v>#REF!</v>
      </c>
      <c r="H128" s="8" t="s">
        <v>47</v>
      </c>
      <c r="I128" s="9">
        <v>7336</v>
      </c>
      <c r="J128" s="9">
        <v>4044</v>
      </c>
    </row>
    <row r="129" spans="2:10" x14ac:dyDescent="0.3">
      <c r="B129" s="6" t="s">
        <v>63</v>
      </c>
      <c r="C129" s="9">
        <f>AVERAGE(C120:C128)</f>
        <v>2380.5555555555557</v>
      </c>
      <c r="D129" s="9">
        <f t="shared" ref="D129" si="74">AVERAGE(D120:D128)</f>
        <v>1111.1111111111111</v>
      </c>
      <c r="H129" s="6" t="s">
        <v>63</v>
      </c>
      <c r="I129" s="9">
        <f>AVERAGE(I120:I128)</f>
        <v>1127.4444444444443</v>
      </c>
      <c r="J129" s="9">
        <f t="shared" ref="J129" si="75">AVERAGE(J120:J128)</f>
        <v>1111.1111111111111</v>
      </c>
    </row>
    <row r="130" spans="2:10" x14ac:dyDescent="0.3">
      <c r="B130" s="6" t="s">
        <v>64</v>
      </c>
      <c r="C130" s="9">
        <f>MEDIAN(C120:C128)</f>
        <v>1061</v>
      </c>
      <c r="D130" s="9">
        <f t="shared" ref="D130" si="76">MEDIAN(D120:D128)</f>
        <v>805</v>
      </c>
      <c r="H130" s="6" t="s">
        <v>64</v>
      </c>
      <c r="I130" s="9">
        <f>MEDIAN(I120:I128)</f>
        <v>288</v>
      </c>
      <c r="J130" s="9">
        <f t="shared" ref="J130" si="77">MEDIAN(J120:J128)</f>
        <v>805</v>
      </c>
    </row>
    <row r="131" spans="2:10" x14ac:dyDescent="0.3">
      <c r="B131" s="6"/>
      <c r="C131" s="9"/>
      <c r="D131" s="9"/>
      <c r="H131" s="6"/>
      <c r="I131" s="9"/>
      <c r="J131" s="9"/>
    </row>
    <row r="132" spans="2:10" x14ac:dyDescent="0.3">
      <c r="B132" s="6" t="s">
        <v>84</v>
      </c>
      <c r="C132" s="9"/>
      <c r="D132" s="9"/>
      <c r="E132" t="e">
        <f>-SUM(E120:E128)</f>
        <v>#REF!</v>
      </c>
      <c r="H132" s="6"/>
      <c r="I132" s="9"/>
      <c r="J132" s="9"/>
    </row>
    <row r="133" spans="2:10" x14ac:dyDescent="0.3">
      <c r="B133" s="17"/>
      <c r="H133" s="17"/>
    </row>
    <row r="134" spans="2:10" ht="22.8" x14ac:dyDescent="0.3">
      <c r="B134" s="6" t="s">
        <v>7</v>
      </c>
      <c r="C134" s="7" t="s">
        <v>25</v>
      </c>
      <c r="D134" s="7" t="s">
        <v>26</v>
      </c>
      <c r="E134" s="7" t="s">
        <v>88</v>
      </c>
      <c r="F134" s="7"/>
      <c r="H134" s="6" t="s">
        <v>7</v>
      </c>
      <c r="I134" s="7" t="s">
        <v>25</v>
      </c>
      <c r="J134" s="7" t="s">
        <v>26</v>
      </c>
    </row>
    <row r="135" spans="2:10" ht="34.200000000000003" x14ac:dyDescent="0.3">
      <c r="B135" s="8" t="s">
        <v>48</v>
      </c>
      <c r="C135" s="9">
        <v>943</v>
      </c>
      <c r="D135" s="9">
        <v>535</v>
      </c>
      <c r="E135" t="e">
        <f>#REF!*#REF!</f>
        <v>#REF!</v>
      </c>
      <c r="H135" s="8" t="s">
        <v>48</v>
      </c>
      <c r="I135" s="9">
        <v>123</v>
      </c>
      <c r="J135" s="9">
        <v>535</v>
      </c>
    </row>
    <row r="136" spans="2:10" ht="45.6" x14ac:dyDescent="0.3">
      <c r="B136" s="8" t="s">
        <v>49</v>
      </c>
      <c r="C136" s="9">
        <v>22840</v>
      </c>
      <c r="D136" s="9">
        <v>6476</v>
      </c>
      <c r="E136" t="e">
        <f>#REF!*#REF!</f>
        <v>#REF!</v>
      </c>
      <c r="H136" s="8" t="s">
        <v>49</v>
      </c>
      <c r="I136" s="9">
        <v>18861</v>
      </c>
      <c r="J136" s="9">
        <v>6476</v>
      </c>
    </row>
    <row r="137" spans="2:10" ht="34.200000000000003" x14ac:dyDescent="0.3">
      <c r="B137" s="8" t="s">
        <v>50</v>
      </c>
      <c r="C137" s="9">
        <v>2471</v>
      </c>
      <c r="D137" s="9">
        <v>1159</v>
      </c>
      <c r="E137" t="e">
        <f>#REF!*#REF!</f>
        <v>#REF!</v>
      </c>
      <c r="H137" s="8" t="s">
        <v>50</v>
      </c>
      <c r="I137" s="9">
        <v>616</v>
      </c>
      <c r="J137" s="9">
        <v>1159</v>
      </c>
    </row>
    <row r="138" spans="2:10" ht="22.8" x14ac:dyDescent="0.3">
      <c r="B138" s="8" t="s">
        <v>51</v>
      </c>
      <c r="C138" s="9">
        <v>613</v>
      </c>
      <c r="D138" s="9">
        <v>239</v>
      </c>
      <c r="E138" t="e">
        <f>#REF!*#REF!</f>
        <v>#REF!</v>
      </c>
      <c r="H138" s="8" t="s">
        <v>51</v>
      </c>
      <c r="I138" s="9">
        <v>37</v>
      </c>
      <c r="J138" s="9">
        <v>239</v>
      </c>
    </row>
    <row r="139" spans="2:10" x14ac:dyDescent="0.3">
      <c r="B139" s="8" t="s">
        <v>52</v>
      </c>
      <c r="C139" s="9">
        <v>61</v>
      </c>
      <c r="D139" s="9">
        <v>42</v>
      </c>
      <c r="E139" t="e">
        <f>#REF!*#REF!</f>
        <v>#REF!</v>
      </c>
      <c r="H139" s="8" t="s">
        <v>52</v>
      </c>
      <c r="I139" s="9">
        <v>1</v>
      </c>
      <c r="J139" s="9">
        <v>42</v>
      </c>
    </row>
    <row r="140" spans="2:10" x14ac:dyDescent="0.3">
      <c r="B140" s="8" t="s">
        <v>53</v>
      </c>
      <c r="C140" s="9">
        <v>2594</v>
      </c>
      <c r="D140" s="9">
        <v>1108</v>
      </c>
      <c r="E140" t="e">
        <f>#REF!*#REF!</f>
        <v>#REF!</v>
      </c>
      <c r="H140" s="8" t="s">
        <v>53</v>
      </c>
      <c r="I140" s="9">
        <v>541</v>
      </c>
      <c r="J140" s="9">
        <v>1108</v>
      </c>
    </row>
    <row r="141" spans="2:10" x14ac:dyDescent="0.3">
      <c r="B141" s="8" t="s">
        <v>54</v>
      </c>
      <c r="C141" s="9">
        <v>464</v>
      </c>
      <c r="D141" s="9">
        <v>382</v>
      </c>
      <c r="E141" t="e">
        <f>#REF!*#REF!</f>
        <v>#REF!</v>
      </c>
      <c r="H141" s="8" t="s">
        <v>54</v>
      </c>
      <c r="I141" s="9">
        <v>61</v>
      </c>
      <c r="J141" s="9">
        <v>382</v>
      </c>
    </row>
    <row r="142" spans="2:10" x14ac:dyDescent="0.3">
      <c r="B142" s="8" t="s">
        <v>55</v>
      </c>
      <c r="C142" s="9">
        <v>14</v>
      </c>
      <c r="D142" s="9">
        <v>59</v>
      </c>
      <c r="E142" t="e">
        <f>#REF!*#REF!</f>
        <v>#REF!</v>
      </c>
      <c r="H142" s="8" t="s">
        <v>55</v>
      </c>
      <c r="I142" s="9">
        <v>2</v>
      </c>
      <c r="J142" s="9">
        <v>59</v>
      </c>
    </row>
    <row r="143" spans="2:10" x14ac:dyDescent="0.3">
      <c r="B143" s="6" t="s">
        <v>63</v>
      </c>
      <c r="C143" s="9">
        <f>AVERAGE(C135:C142)</f>
        <v>3750</v>
      </c>
      <c r="D143" s="9">
        <f t="shared" ref="D143" si="78">AVERAGE(D135:D142)</f>
        <v>1250</v>
      </c>
      <c r="H143" s="6" t="s">
        <v>63</v>
      </c>
      <c r="I143" s="9">
        <f>AVERAGE(I135:I142)</f>
        <v>2530.25</v>
      </c>
      <c r="J143" s="9">
        <f t="shared" ref="J143" si="79">AVERAGE(J135:J142)</f>
        <v>1250</v>
      </c>
    </row>
    <row r="144" spans="2:10" x14ac:dyDescent="0.3">
      <c r="B144" s="6" t="s">
        <v>64</v>
      </c>
      <c r="C144" s="9">
        <f>MEDIAN(C135:C142)</f>
        <v>778</v>
      </c>
      <c r="D144" s="9">
        <f t="shared" ref="D144" si="80">MEDIAN(D135:D142)</f>
        <v>458.5</v>
      </c>
      <c r="H144" s="6" t="s">
        <v>64</v>
      </c>
      <c r="I144" s="9">
        <f>MEDIAN(I135:I142)</f>
        <v>92</v>
      </c>
      <c r="J144" s="9">
        <f t="shared" ref="J144" si="81">MEDIAN(J135:J142)</f>
        <v>458.5</v>
      </c>
    </row>
    <row r="145" spans="2:10" x14ac:dyDescent="0.3">
      <c r="B145" s="6" t="s">
        <v>84</v>
      </c>
      <c r="C145" s="9"/>
      <c r="D145" s="9"/>
      <c r="E145" t="e">
        <f>-SUM(E135:E142)</f>
        <v>#REF!</v>
      </c>
      <c r="H145" s="8"/>
      <c r="I145" s="9"/>
      <c r="J145" s="9"/>
    </row>
    <row r="146" spans="2:10" x14ac:dyDescent="0.3">
      <c r="B146" s="8"/>
      <c r="C146" s="9"/>
      <c r="D146" s="9"/>
      <c r="H146" s="8"/>
      <c r="I146" s="9"/>
      <c r="J146" s="9"/>
    </row>
    <row r="147" spans="2:10" x14ac:dyDescent="0.3">
      <c r="H147" s="8"/>
      <c r="I147" s="9"/>
      <c r="J147" s="9"/>
    </row>
    <row r="148" spans="2:10" x14ac:dyDescent="0.3">
      <c r="B148" s="17"/>
      <c r="H148" s="17"/>
    </row>
    <row r="149" spans="2:10" ht="22.8" x14ac:dyDescent="0.3">
      <c r="B149" s="6" t="s">
        <v>5</v>
      </c>
      <c r="C149" s="7" t="s">
        <v>25</v>
      </c>
      <c r="D149" s="7" t="s">
        <v>26</v>
      </c>
      <c r="E149" s="7" t="s">
        <v>88</v>
      </c>
      <c r="F149" s="7"/>
      <c r="H149" s="6" t="s">
        <v>5</v>
      </c>
      <c r="I149" s="7" t="s">
        <v>25</v>
      </c>
      <c r="J149" s="7" t="s">
        <v>26</v>
      </c>
    </row>
    <row r="150" spans="2:10" x14ac:dyDescent="0.3">
      <c r="B150" s="8" t="s">
        <v>39</v>
      </c>
      <c r="C150" s="9">
        <v>491</v>
      </c>
      <c r="D150" s="9">
        <v>199</v>
      </c>
      <c r="E150" t="e">
        <f>#REF!*#REF!</f>
        <v>#REF!</v>
      </c>
      <c r="H150" s="8" t="s">
        <v>39</v>
      </c>
      <c r="I150" s="9">
        <v>18</v>
      </c>
      <c r="J150" s="9">
        <v>199</v>
      </c>
    </row>
    <row r="151" spans="2:10" ht="22.8" x14ac:dyDescent="0.3">
      <c r="B151" s="8" t="s">
        <v>40</v>
      </c>
      <c r="C151" s="9">
        <v>2390</v>
      </c>
      <c r="D151" s="9">
        <v>1467</v>
      </c>
      <c r="E151" t="e">
        <f>#REF!*#REF!</f>
        <v>#REF!</v>
      </c>
      <c r="H151" s="8" t="s">
        <v>40</v>
      </c>
      <c r="I151" s="9">
        <v>980</v>
      </c>
      <c r="J151" s="9">
        <v>1467</v>
      </c>
    </row>
    <row r="152" spans="2:10" x14ac:dyDescent="0.3">
      <c r="B152" s="8" t="s">
        <v>41</v>
      </c>
      <c r="C152" s="9">
        <v>1349</v>
      </c>
      <c r="D152" s="9">
        <v>816</v>
      </c>
      <c r="E152" t="e">
        <f>#REF!*#REF!</f>
        <v>#REF!</v>
      </c>
      <c r="H152" s="8" t="s">
        <v>41</v>
      </c>
      <c r="I152" s="9">
        <v>295</v>
      </c>
      <c r="J152" s="9">
        <v>816</v>
      </c>
    </row>
    <row r="153" spans="2:10" x14ac:dyDescent="0.3">
      <c r="B153" s="8" t="s">
        <v>56</v>
      </c>
      <c r="C153" s="9">
        <v>63</v>
      </c>
      <c r="D153" s="9">
        <v>78</v>
      </c>
      <c r="E153" t="e">
        <f>#REF!*#REF!</f>
        <v>#REF!</v>
      </c>
      <c r="H153" s="8" t="s">
        <v>56</v>
      </c>
      <c r="I153" s="9">
        <v>3</v>
      </c>
      <c r="J153" s="9">
        <v>78</v>
      </c>
    </row>
    <row r="154" spans="2:10" x14ac:dyDescent="0.3">
      <c r="B154" s="8" t="s">
        <v>57</v>
      </c>
      <c r="C154" s="9">
        <v>2893</v>
      </c>
      <c r="D154" s="9">
        <v>1352</v>
      </c>
      <c r="E154" t="e">
        <f>#REF!*#REF!</f>
        <v>#REF!</v>
      </c>
      <c r="H154" s="8" t="s">
        <v>57</v>
      </c>
      <c r="I154" s="9">
        <v>816</v>
      </c>
      <c r="J154" s="9">
        <v>1352</v>
      </c>
    </row>
    <row r="155" spans="2:10" ht="22.8" x14ac:dyDescent="0.3">
      <c r="B155" s="8" t="s">
        <v>45</v>
      </c>
      <c r="C155" s="9">
        <v>1954</v>
      </c>
      <c r="D155" s="9">
        <v>993</v>
      </c>
      <c r="E155" t="e">
        <f>#REF!*#REF!</f>
        <v>#REF!</v>
      </c>
      <c r="H155" s="8" t="s">
        <v>45</v>
      </c>
      <c r="I155" s="9">
        <v>417</v>
      </c>
      <c r="J155" s="9">
        <v>993</v>
      </c>
    </row>
    <row r="156" spans="2:10" x14ac:dyDescent="0.3">
      <c r="B156" s="8" t="s">
        <v>46</v>
      </c>
      <c r="C156" s="9">
        <v>481</v>
      </c>
      <c r="D156" s="9">
        <v>615</v>
      </c>
      <c r="E156" t="e">
        <f>#REF!*#REF!</f>
        <v>#REF!</v>
      </c>
      <c r="H156" s="8" t="s">
        <v>46</v>
      </c>
      <c r="I156" s="9">
        <v>165</v>
      </c>
      <c r="J156" s="9">
        <v>615</v>
      </c>
    </row>
    <row r="157" spans="2:10" x14ac:dyDescent="0.3">
      <c r="B157" s="8" t="s">
        <v>47</v>
      </c>
      <c r="C157" s="9">
        <v>13786</v>
      </c>
      <c r="D157" s="9">
        <v>4467</v>
      </c>
      <c r="E157" t="e">
        <f>#REF!*#REF!</f>
        <v>#REF!</v>
      </c>
      <c r="H157" s="8" t="s">
        <v>47</v>
      </c>
      <c r="I157" s="9">
        <v>9012</v>
      </c>
      <c r="J157" s="9">
        <v>4467</v>
      </c>
    </row>
    <row r="158" spans="2:10" ht="22.8" x14ac:dyDescent="0.3">
      <c r="B158" s="8" t="s">
        <v>58</v>
      </c>
      <c r="C158" s="9">
        <v>7</v>
      </c>
      <c r="D158" s="9">
        <v>13</v>
      </c>
      <c r="E158" t="e">
        <f>#REF!*#REF!</f>
        <v>#REF!</v>
      </c>
      <c r="H158" s="8" t="s">
        <v>58</v>
      </c>
      <c r="I158" s="9">
        <v>0</v>
      </c>
      <c r="J158" s="9">
        <v>13</v>
      </c>
    </row>
    <row r="159" spans="2:10" x14ac:dyDescent="0.3">
      <c r="B159" s="6" t="s">
        <v>63</v>
      </c>
      <c r="C159" s="9">
        <f>AVERAGE(C150:C158)</f>
        <v>2601.5555555555557</v>
      </c>
      <c r="D159" s="9">
        <f t="shared" ref="D159" si="82">AVERAGE(D150:D158)</f>
        <v>1111.1111111111111</v>
      </c>
      <c r="H159" s="6" t="s">
        <v>63</v>
      </c>
      <c r="I159" s="9">
        <f>AVERAGE(I150:I158)</f>
        <v>1300.6666666666667</v>
      </c>
      <c r="J159" s="9">
        <f t="shared" ref="J159" si="83">AVERAGE(J150:J158)</f>
        <v>1111.1111111111111</v>
      </c>
    </row>
    <row r="160" spans="2:10" x14ac:dyDescent="0.3">
      <c r="B160" s="6" t="s">
        <v>64</v>
      </c>
      <c r="C160" s="9">
        <f>MEDIAN(C150:C158)</f>
        <v>1349</v>
      </c>
      <c r="D160" s="9">
        <f t="shared" ref="D160" si="84">MEDIAN(D150:D158)</f>
        <v>816</v>
      </c>
      <c r="H160" s="6" t="s">
        <v>64</v>
      </c>
      <c r="I160" s="9">
        <f>MEDIAN(I150:I158)</f>
        <v>295</v>
      </c>
      <c r="J160" s="9">
        <f t="shared" ref="J160" si="85">MEDIAN(J150:J158)</f>
        <v>816</v>
      </c>
    </row>
    <row r="161" spans="2:10" x14ac:dyDescent="0.3">
      <c r="B161" s="23" t="s">
        <v>84</v>
      </c>
      <c r="E161" t="e">
        <f>-SUM(E150:E158)</f>
        <v>#REF!</v>
      </c>
      <c r="H161" s="17"/>
    </row>
    <row r="162" spans="2:10" x14ac:dyDescent="0.3">
      <c r="B162" s="17"/>
      <c r="H162" s="17"/>
    </row>
    <row r="163" spans="2:10" x14ac:dyDescent="0.3">
      <c r="B163" s="17"/>
      <c r="H163" s="17"/>
    </row>
    <row r="164" spans="2:10" ht="22.8" x14ac:dyDescent="0.3">
      <c r="B164" s="6" t="s">
        <v>9</v>
      </c>
      <c r="C164" s="7" t="s">
        <v>25</v>
      </c>
      <c r="D164" s="7" t="s">
        <v>26</v>
      </c>
      <c r="E164" s="7" t="s">
        <v>88</v>
      </c>
      <c r="F164" s="7"/>
      <c r="H164" s="6" t="s">
        <v>9</v>
      </c>
      <c r="I164" s="7" t="s">
        <v>25</v>
      </c>
      <c r="J164" s="7" t="s">
        <v>26</v>
      </c>
    </row>
    <row r="165" spans="2:10" ht="22.8" x14ac:dyDescent="0.3">
      <c r="B165" s="8" t="s">
        <v>40</v>
      </c>
      <c r="C165" s="9">
        <v>3010</v>
      </c>
      <c r="D165" s="9">
        <v>1693</v>
      </c>
      <c r="E165" t="e">
        <f>#REF!*#REF!</f>
        <v>#REF!</v>
      </c>
      <c r="H165" s="8" t="s">
        <v>40</v>
      </c>
      <c r="I165" s="9">
        <v>1290</v>
      </c>
      <c r="J165" s="9">
        <v>1693</v>
      </c>
    </row>
    <row r="166" spans="2:10" x14ac:dyDescent="0.3">
      <c r="B166" s="8" t="s">
        <v>41</v>
      </c>
      <c r="C166" s="9">
        <v>934</v>
      </c>
      <c r="D166" s="9">
        <v>605</v>
      </c>
      <c r="E166" t="e">
        <f>#REF!*#REF!</f>
        <v>#REF!</v>
      </c>
      <c r="H166" s="8" t="s">
        <v>41</v>
      </c>
      <c r="I166" s="9">
        <v>173</v>
      </c>
      <c r="J166" s="9">
        <v>605</v>
      </c>
    </row>
    <row r="167" spans="2:10" x14ac:dyDescent="0.3">
      <c r="B167" s="8" t="s">
        <v>56</v>
      </c>
      <c r="C167" s="9">
        <v>245</v>
      </c>
      <c r="D167" s="9">
        <v>227</v>
      </c>
      <c r="E167" t="e">
        <f>#REF!*#REF!</f>
        <v>#REF!</v>
      </c>
      <c r="H167" s="8" t="s">
        <v>56</v>
      </c>
      <c r="I167" s="9">
        <v>20</v>
      </c>
      <c r="J167" s="9">
        <v>227</v>
      </c>
    </row>
    <row r="168" spans="2:10" x14ac:dyDescent="0.3">
      <c r="B168" s="8" t="s">
        <v>57</v>
      </c>
      <c r="C168" s="9">
        <v>1605</v>
      </c>
      <c r="D168" s="9">
        <v>789</v>
      </c>
      <c r="E168" t="e">
        <f>#REF!*#REF!</f>
        <v>#REF!</v>
      </c>
      <c r="H168" s="8" t="s">
        <v>57</v>
      </c>
      <c r="I168" s="9">
        <v>293</v>
      </c>
      <c r="J168" s="9">
        <v>789</v>
      </c>
    </row>
    <row r="169" spans="2:10" ht="22.8" x14ac:dyDescent="0.3">
      <c r="B169" s="8" t="s">
        <v>45</v>
      </c>
      <c r="C169" s="9">
        <v>629</v>
      </c>
      <c r="D169" s="9">
        <v>320</v>
      </c>
      <c r="E169" t="e">
        <f>#REF!*#REF!</f>
        <v>#REF!</v>
      </c>
      <c r="H169" s="8" t="s">
        <v>45</v>
      </c>
      <c r="I169" s="9">
        <v>47</v>
      </c>
      <c r="J169" s="9">
        <v>320</v>
      </c>
    </row>
    <row r="170" spans="2:10" x14ac:dyDescent="0.3">
      <c r="B170" s="8" t="s">
        <v>47</v>
      </c>
      <c r="C170" s="9">
        <v>21678</v>
      </c>
      <c r="D170" s="9">
        <v>6282</v>
      </c>
      <c r="E170" t="e">
        <f>#REF!*#REF!</f>
        <v>#REF!</v>
      </c>
      <c r="H170" s="8" t="s">
        <v>47</v>
      </c>
      <c r="I170" s="9">
        <v>17807</v>
      </c>
      <c r="J170" s="9">
        <v>6282</v>
      </c>
    </row>
    <row r="171" spans="2:10" ht="22.8" x14ac:dyDescent="0.3">
      <c r="B171" s="8" t="s">
        <v>58</v>
      </c>
      <c r="C171" s="9">
        <v>142</v>
      </c>
      <c r="D171" s="9">
        <v>84</v>
      </c>
      <c r="E171" t="e">
        <f>#REF!*#REF!</f>
        <v>#REF!</v>
      </c>
      <c r="H171" s="8" t="s">
        <v>58</v>
      </c>
      <c r="I171" s="9">
        <v>3</v>
      </c>
      <c r="J171" s="9">
        <v>84</v>
      </c>
    </row>
    <row r="172" spans="2:10" x14ac:dyDescent="0.3">
      <c r="B172" s="6" t="s">
        <v>63</v>
      </c>
      <c r="C172" s="9">
        <f>AVERAGE(C165:C171)</f>
        <v>4034.7142857142858</v>
      </c>
      <c r="D172" s="9">
        <f t="shared" ref="D172" si="86">AVERAGE(D165:D171)</f>
        <v>1428.5714285714287</v>
      </c>
      <c r="H172" s="6" t="s">
        <v>63</v>
      </c>
      <c r="I172" s="9">
        <f>AVERAGE(I165:I171)</f>
        <v>2804.7142857142858</v>
      </c>
      <c r="J172" s="9">
        <f t="shared" ref="J172" si="87">AVERAGE(J165:J171)</f>
        <v>1428.5714285714287</v>
      </c>
    </row>
    <row r="173" spans="2:10" x14ac:dyDescent="0.3">
      <c r="B173" s="6" t="s">
        <v>64</v>
      </c>
      <c r="C173" s="9">
        <f>MEDIAN(C165:C171)</f>
        <v>934</v>
      </c>
      <c r="D173" s="9">
        <f t="shared" ref="D173" si="88">MEDIAN(D165:D171)</f>
        <v>605</v>
      </c>
      <c r="H173" s="6" t="s">
        <v>64</v>
      </c>
      <c r="I173" s="9">
        <f>MEDIAN(I165:I171)</f>
        <v>173</v>
      </c>
      <c r="J173" s="9">
        <f t="shared" ref="J173" si="89">MEDIAN(J165:J171)</f>
        <v>605</v>
      </c>
    </row>
    <row r="174" spans="2:10" x14ac:dyDescent="0.3">
      <c r="B174" s="23" t="s">
        <v>84</v>
      </c>
      <c r="E174" t="e">
        <f>-SUM(E165:E171)</f>
        <v>#REF!</v>
      </c>
      <c r="H174" s="6"/>
      <c r="I174" s="9"/>
      <c r="J174" s="9"/>
    </row>
    <row r="175" spans="2:10" x14ac:dyDescent="0.3">
      <c r="B175" s="6"/>
      <c r="C175" s="9"/>
      <c r="D175" s="9"/>
      <c r="H175" s="6"/>
      <c r="I175" s="9"/>
      <c r="J175" s="9"/>
    </row>
    <row r="176" spans="2:10" x14ac:dyDescent="0.3">
      <c r="B176" s="17"/>
      <c r="H176" s="17"/>
    </row>
    <row r="177" spans="2:10" ht="22.8" x14ac:dyDescent="0.3">
      <c r="B177" s="6" t="s">
        <v>6</v>
      </c>
      <c r="C177" s="7" t="s">
        <v>25</v>
      </c>
      <c r="D177" s="7" t="s">
        <v>26</v>
      </c>
      <c r="E177" s="7" t="s">
        <v>88</v>
      </c>
      <c r="F177" s="7"/>
      <c r="H177" s="6" t="s">
        <v>6</v>
      </c>
      <c r="I177" s="7" t="s">
        <v>25</v>
      </c>
      <c r="J177" s="7" t="s">
        <v>26</v>
      </c>
    </row>
    <row r="178" spans="2:10" x14ac:dyDescent="0.3">
      <c r="B178" s="8" t="s">
        <v>39</v>
      </c>
      <c r="C178" s="9">
        <v>1292</v>
      </c>
      <c r="D178" s="9">
        <v>698</v>
      </c>
      <c r="E178" t="e">
        <f>#REF!*#REF!</f>
        <v>#REF!</v>
      </c>
      <c r="H178" s="8" t="s">
        <v>39</v>
      </c>
      <c r="I178" s="9">
        <v>224</v>
      </c>
      <c r="J178" s="9">
        <v>698</v>
      </c>
    </row>
    <row r="179" spans="2:10" ht="22.8" x14ac:dyDescent="0.3">
      <c r="B179" s="8" t="s">
        <v>40</v>
      </c>
      <c r="C179" s="9">
        <v>11123</v>
      </c>
      <c r="D179" s="9">
        <v>4085</v>
      </c>
      <c r="E179" t="e">
        <f>#REF!*#REF!</f>
        <v>#REF!</v>
      </c>
      <c r="H179" s="8" t="s">
        <v>40</v>
      </c>
      <c r="I179" s="9">
        <v>7539</v>
      </c>
      <c r="J179" s="9">
        <v>4085</v>
      </c>
    </row>
    <row r="180" spans="2:10" x14ac:dyDescent="0.3">
      <c r="B180" s="8" t="s">
        <v>41</v>
      </c>
      <c r="C180" s="9">
        <v>4510</v>
      </c>
      <c r="D180" s="9">
        <v>2019</v>
      </c>
      <c r="E180" t="e">
        <f>#REF!*#REF!</f>
        <v>#REF!</v>
      </c>
      <c r="H180" s="8" t="s">
        <v>41</v>
      </c>
      <c r="I180" s="9">
        <v>1908</v>
      </c>
      <c r="J180" s="9">
        <v>2019</v>
      </c>
    </row>
    <row r="181" spans="2:10" x14ac:dyDescent="0.3">
      <c r="B181" s="8" t="s">
        <v>57</v>
      </c>
      <c r="C181" s="9">
        <v>2867</v>
      </c>
      <c r="D181" s="9">
        <v>1343</v>
      </c>
      <c r="E181" t="e">
        <f>#REF!*#REF!</f>
        <v>#REF!</v>
      </c>
      <c r="H181" s="8" t="s">
        <v>57</v>
      </c>
      <c r="I181" s="9">
        <v>797</v>
      </c>
      <c r="J181" s="9">
        <v>1343</v>
      </c>
    </row>
    <row r="182" spans="2:10" ht="22.8" x14ac:dyDescent="0.3">
      <c r="B182" s="8" t="s">
        <v>45</v>
      </c>
      <c r="C182" s="9">
        <v>2142</v>
      </c>
      <c r="D182" s="9">
        <v>1444</v>
      </c>
      <c r="E182" t="e">
        <f>#REF!*#REF!</f>
        <v>#REF!</v>
      </c>
      <c r="H182" s="8" t="s">
        <v>45</v>
      </c>
      <c r="I182" s="9">
        <v>917</v>
      </c>
      <c r="J182" s="9">
        <v>1444</v>
      </c>
    </row>
    <row r="183" spans="2:10" x14ac:dyDescent="0.3">
      <c r="B183" s="8" t="s">
        <v>46</v>
      </c>
      <c r="C183" s="9">
        <v>132</v>
      </c>
      <c r="D183" s="9">
        <v>174</v>
      </c>
      <c r="E183" t="e">
        <f>#REF!*#REF!</f>
        <v>#REF!</v>
      </c>
      <c r="H183" s="8" t="s">
        <v>46</v>
      </c>
      <c r="I183" s="9">
        <v>18</v>
      </c>
      <c r="J183" s="9">
        <v>174</v>
      </c>
    </row>
    <row r="184" spans="2:10" ht="22.8" x14ac:dyDescent="0.3">
      <c r="B184" s="8" t="s">
        <v>58</v>
      </c>
      <c r="C184" s="9">
        <v>327</v>
      </c>
      <c r="D184" s="9">
        <v>237</v>
      </c>
      <c r="E184" t="e">
        <f>#REF!*#REF!</f>
        <v>#REF!</v>
      </c>
      <c r="H184" s="8" t="s">
        <v>58</v>
      </c>
      <c r="I184" s="9">
        <v>21</v>
      </c>
      <c r="J184" s="9">
        <v>237</v>
      </c>
    </row>
    <row r="185" spans="2:10" x14ac:dyDescent="0.3">
      <c r="B185" s="6" t="s">
        <v>63</v>
      </c>
      <c r="C185" s="9">
        <f>AVERAGE(C178:C184)</f>
        <v>3199</v>
      </c>
      <c r="D185" s="9">
        <f t="shared" ref="D185" si="90">AVERAGE(D178:D184)</f>
        <v>1428.5714285714287</v>
      </c>
      <c r="H185" s="6" t="s">
        <v>63</v>
      </c>
      <c r="I185" s="9">
        <f>AVERAGE(I178:I184)</f>
        <v>1632</v>
      </c>
      <c r="J185" s="9">
        <f t="shared" ref="J185" si="91">AVERAGE(J178:J184)</f>
        <v>1428.5714285714287</v>
      </c>
    </row>
    <row r="186" spans="2:10" x14ac:dyDescent="0.3">
      <c r="B186" s="6" t="s">
        <v>64</v>
      </c>
      <c r="C186" s="9">
        <f>MEDIAN(C178:C184)</f>
        <v>2142</v>
      </c>
      <c r="D186" s="9">
        <f t="shared" ref="D186" si="92">MEDIAN(D178:D184)</f>
        <v>1343</v>
      </c>
      <c r="H186" s="6" t="s">
        <v>64</v>
      </c>
      <c r="I186" s="9">
        <f>MEDIAN(I178:I184)</f>
        <v>797</v>
      </c>
      <c r="J186" s="9">
        <f t="shared" ref="J186" si="93">MEDIAN(J178:J184)</f>
        <v>1343</v>
      </c>
    </row>
    <row r="187" spans="2:10" x14ac:dyDescent="0.3">
      <c r="B187" s="23" t="s">
        <v>84</v>
      </c>
      <c r="E187" t="e">
        <f>-SUM(E178:E184)</f>
        <v>#REF!</v>
      </c>
      <c r="H187" s="6"/>
      <c r="I187" s="9"/>
      <c r="J187" s="9"/>
    </row>
    <row r="188" spans="2:10" x14ac:dyDescent="0.3">
      <c r="B188" s="6"/>
      <c r="C188" s="9"/>
      <c r="D188" s="9"/>
      <c r="H188" s="6"/>
      <c r="I188" s="9"/>
      <c r="J188" s="9"/>
    </row>
    <row r="189" spans="2:10" x14ac:dyDescent="0.3">
      <c r="B189" s="17"/>
      <c r="H189" s="17"/>
    </row>
    <row r="190" spans="2:10" ht="22.8" x14ac:dyDescent="0.3">
      <c r="B190" s="6" t="s">
        <v>3</v>
      </c>
      <c r="C190" s="7" t="s">
        <v>25</v>
      </c>
      <c r="D190" s="7" t="s">
        <v>26</v>
      </c>
      <c r="E190" s="7" t="s">
        <v>88</v>
      </c>
      <c r="F190" s="7"/>
      <c r="H190" s="6" t="s">
        <v>3</v>
      </c>
      <c r="I190" s="7" t="s">
        <v>25</v>
      </c>
      <c r="J190" s="7" t="s">
        <v>26</v>
      </c>
    </row>
    <row r="191" spans="2:10" x14ac:dyDescent="0.3">
      <c r="B191" s="8" t="s">
        <v>39</v>
      </c>
      <c r="C191" s="9">
        <v>638</v>
      </c>
      <c r="D191" s="9">
        <v>246</v>
      </c>
      <c r="E191" t="e">
        <f>#REF!*#REF!</f>
        <v>#REF!</v>
      </c>
      <c r="H191" s="8" t="s">
        <v>39</v>
      </c>
      <c r="I191" s="9">
        <v>31</v>
      </c>
      <c r="J191" s="9">
        <v>246</v>
      </c>
    </row>
    <row r="192" spans="2:10" ht="22.8" x14ac:dyDescent="0.3">
      <c r="B192" s="8" t="s">
        <v>40</v>
      </c>
      <c r="C192" s="9">
        <v>3185</v>
      </c>
      <c r="D192" s="9">
        <v>1810</v>
      </c>
      <c r="E192" t="e">
        <f>#REF!*#REF!</f>
        <v>#REF!</v>
      </c>
      <c r="H192" s="8" t="s">
        <v>40</v>
      </c>
      <c r="I192" s="9">
        <v>1513</v>
      </c>
      <c r="J192" s="9">
        <v>1810</v>
      </c>
    </row>
    <row r="193" spans="2:10" x14ac:dyDescent="0.3">
      <c r="B193" s="8" t="s">
        <v>41</v>
      </c>
      <c r="C193" s="9">
        <v>1468</v>
      </c>
      <c r="D193" s="9">
        <v>860</v>
      </c>
      <c r="E193" t="e">
        <f>#REF!*#REF!</f>
        <v>#REF!</v>
      </c>
      <c r="H193" s="8" t="s">
        <v>41</v>
      </c>
      <c r="I193" s="9">
        <v>340</v>
      </c>
      <c r="J193" s="9">
        <v>860</v>
      </c>
    </row>
    <row r="194" spans="2:10" x14ac:dyDescent="0.3">
      <c r="B194" s="8" t="s">
        <v>56</v>
      </c>
      <c r="C194" s="9">
        <v>118</v>
      </c>
      <c r="D194" s="9">
        <v>165</v>
      </c>
      <c r="E194" t="e">
        <f>#REF!*#REF!</f>
        <v>#REF!</v>
      </c>
      <c r="H194" s="8" t="s">
        <v>56</v>
      </c>
      <c r="I194" s="9">
        <v>18</v>
      </c>
      <c r="J194" s="9">
        <v>165</v>
      </c>
    </row>
    <row r="195" spans="2:10" x14ac:dyDescent="0.3">
      <c r="B195" s="8" t="s">
        <v>57</v>
      </c>
      <c r="C195" s="9">
        <v>3252</v>
      </c>
      <c r="D195" s="9">
        <v>1474</v>
      </c>
      <c r="E195" t="e">
        <f>#REF!*#REF!</f>
        <v>#REF!</v>
      </c>
      <c r="H195" s="8" t="s">
        <v>57</v>
      </c>
      <c r="I195" s="9">
        <v>1007</v>
      </c>
      <c r="J195" s="9">
        <v>1474</v>
      </c>
    </row>
    <row r="196" spans="2:10" ht="22.8" x14ac:dyDescent="0.3">
      <c r="B196" s="8" t="s">
        <v>45</v>
      </c>
      <c r="C196" s="9">
        <v>2350</v>
      </c>
      <c r="D196" s="9">
        <v>1185</v>
      </c>
      <c r="E196" t="e">
        <f>#REF!*#REF!</f>
        <v>#REF!</v>
      </c>
      <c r="H196" s="8" t="s">
        <v>45</v>
      </c>
      <c r="I196" s="9">
        <v>614</v>
      </c>
      <c r="J196" s="9">
        <v>1185</v>
      </c>
    </row>
    <row r="197" spans="2:10" x14ac:dyDescent="0.3">
      <c r="B197" s="8" t="s">
        <v>46</v>
      </c>
      <c r="C197" s="9">
        <v>149</v>
      </c>
      <c r="D197" s="9">
        <v>327</v>
      </c>
      <c r="E197" t="e">
        <f>#REF!*#REF!</f>
        <v>#REF!</v>
      </c>
      <c r="H197" s="8" t="s">
        <v>46</v>
      </c>
      <c r="I197" s="9">
        <v>53</v>
      </c>
      <c r="J197" s="9">
        <v>327</v>
      </c>
    </row>
    <row r="198" spans="2:10" x14ac:dyDescent="0.3">
      <c r="B198" s="8" t="s">
        <v>47</v>
      </c>
      <c r="C198" s="9">
        <v>11377</v>
      </c>
      <c r="D198" s="9">
        <v>3875</v>
      </c>
      <c r="E198" t="e">
        <f>#REF!*#REF!</f>
        <v>#REF!</v>
      </c>
      <c r="H198" s="8" t="s">
        <v>47</v>
      </c>
      <c r="I198" s="9">
        <v>6712</v>
      </c>
      <c r="J198" s="9">
        <v>3875</v>
      </c>
    </row>
    <row r="199" spans="2:10" ht="22.8" x14ac:dyDescent="0.3">
      <c r="B199" s="8" t="s">
        <v>58</v>
      </c>
      <c r="C199" s="9">
        <v>60</v>
      </c>
      <c r="D199" s="9">
        <v>58</v>
      </c>
      <c r="E199" t="e">
        <f>#REF!*#REF!</f>
        <v>#REF!</v>
      </c>
      <c r="H199" s="8" t="s">
        <v>58</v>
      </c>
      <c r="I199" s="9">
        <v>0</v>
      </c>
      <c r="J199" s="9">
        <v>58</v>
      </c>
    </row>
    <row r="200" spans="2:10" x14ac:dyDescent="0.3">
      <c r="B200" s="6" t="s">
        <v>63</v>
      </c>
      <c r="C200" s="9">
        <f>AVERAGE(C191:C199)</f>
        <v>2510.7777777777778</v>
      </c>
      <c r="D200" s="9">
        <f t="shared" ref="D200" si="94">AVERAGE(D191:D199)</f>
        <v>1111.1111111111111</v>
      </c>
      <c r="H200" s="6" t="s">
        <v>63</v>
      </c>
      <c r="I200" s="9">
        <f>AVERAGE(I191:I199)</f>
        <v>1143.1111111111111</v>
      </c>
      <c r="J200" s="9">
        <f t="shared" ref="J200" si="95">AVERAGE(J191:J199)</f>
        <v>1111.1111111111111</v>
      </c>
    </row>
    <row r="201" spans="2:10" x14ac:dyDescent="0.3">
      <c r="B201" s="6" t="s">
        <v>64</v>
      </c>
      <c r="C201" s="9">
        <f>MEDIAN(C191:C199)</f>
        <v>1468</v>
      </c>
      <c r="D201" s="9">
        <f t="shared" ref="D201" si="96">MEDIAN(D191:D199)</f>
        <v>860</v>
      </c>
      <c r="H201" s="6" t="s">
        <v>64</v>
      </c>
      <c r="I201" s="9">
        <f>MEDIAN(I191:I199)</f>
        <v>340</v>
      </c>
      <c r="J201" s="9">
        <f t="shared" ref="J201" si="97">MEDIAN(J191:J199)</f>
        <v>860</v>
      </c>
    </row>
    <row r="202" spans="2:10" x14ac:dyDescent="0.3">
      <c r="B202" s="23" t="s">
        <v>84</v>
      </c>
      <c r="E202" t="e">
        <f>-SUM(E191:E199)</f>
        <v>#REF!</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F0B1D-1578-44CC-B85D-A5A8C15D58E6}">
  <dimension ref="A1:AO204"/>
  <sheetViews>
    <sheetView topLeftCell="U1" workbookViewId="0">
      <selection activeCell="AN4" sqref="AN4:AO4"/>
    </sheetView>
  </sheetViews>
  <sheetFormatPr defaultRowHeight="14.4" x14ac:dyDescent="0.3"/>
  <cols>
    <col min="1" max="1" width="11.88671875" customWidth="1"/>
    <col min="11" max="11" width="14.44140625" customWidth="1"/>
    <col min="20" max="20" width="11" customWidth="1"/>
    <col min="26" max="26" width="10.5546875" bestFit="1" customWidth="1"/>
    <col min="31" max="31" width="17.5546875" customWidth="1"/>
    <col min="32" max="33" width="9.5546875" bestFit="1" customWidth="1"/>
    <col min="34" max="34" width="9" bestFit="1" customWidth="1"/>
    <col min="35" max="35" width="9.5546875" bestFit="1" customWidth="1"/>
  </cols>
  <sheetData>
    <row r="1" spans="1:41" ht="34.200000000000003" x14ac:dyDescent="0.3">
      <c r="A1" s="12" t="s">
        <v>60</v>
      </c>
      <c r="B1" s="6" t="s">
        <v>8</v>
      </c>
      <c r="C1" s="7" t="s">
        <v>25</v>
      </c>
      <c r="D1" s="7" t="s">
        <v>26</v>
      </c>
      <c r="E1" s="7" t="s">
        <v>27</v>
      </c>
      <c r="F1" s="7" t="s">
        <v>28</v>
      </c>
      <c r="G1" s="7" t="s">
        <v>80</v>
      </c>
      <c r="H1" s="7" t="s">
        <v>81</v>
      </c>
      <c r="I1" s="7"/>
      <c r="J1" s="7"/>
      <c r="K1" s="12" t="s">
        <v>59</v>
      </c>
      <c r="L1" s="6" t="s">
        <v>8</v>
      </c>
      <c r="M1" s="7" t="s">
        <v>25</v>
      </c>
      <c r="N1" s="7" t="s">
        <v>26</v>
      </c>
      <c r="O1" s="7" t="s">
        <v>27</v>
      </c>
      <c r="P1" s="7" t="s">
        <v>28</v>
      </c>
      <c r="Q1" s="7" t="s">
        <v>80</v>
      </c>
      <c r="R1" s="7" t="s">
        <v>81</v>
      </c>
      <c r="S1" s="7"/>
      <c r="U1" s="6" t="s">
        <v>24</v>
      </c>
      <c r="V1" s="12" t="s">
        <v>61</v>
      </c>
      <c r="W1" s="12" t="s">
        <v>62</v>
      </c>
      <c r="X1" s="12" t="s">
        <v>82</v>
      </c>
      <c r="Y1" s="12" t="s">
        <v>83</v>
      </c>
      <c r="Z1" s="12" t="s">
        <v>95</v>
      </c>
      <c r="AA1" s="12" t="s">
        <v>105</v>
      </c>
      <c r="AB1" s="12" t="s">
        <v>106</v>
      </c>
    </row>
    <row r="2" spans="1:41" ht="34.200000000000003" x14ac:dyDescent="0.3">
      <c r="B2" s="8" t="s">
        <v>29</v>
      </c>
      <c r="C2" s="9">
        <v>2547</v>
      </c>
      <c r="D2" s="9">
        <v>1343</v>
      </c>
      <c r="E2" s="9">
        <v>9540</v>
      </c>
      <c r="F2" s="9">
        <v>0.26700000000000002</v>
      </c>
      <c r="G2" s="9">
        <f>D2/10000</f>
        <v>0.1343</v>
      </c>
      <c r="H2">
        <f>C2/SUM(C$2:C$11)</f>
        <v>0.10767279644895371</v>
      </c>
      <c r="L2" s="8" t="s">
        <v>29</v>
      </c>
      <c r="M2" s="9">
        <v>814</v>
      </c>
      <c r="N2" s="9">
        <v>1343</v>
      </c>
      <c r="O2" s="9">
        <v>11273</v>
      </c>
      <c r="P2" s="9">
        <v>7.1999999999999995E-2</v>
      </c>
      <c r="Q2" s="9">
        <f>N2/10000</f>
        <v>0.1343</v>
      </c>
      <c r="R2">
        <f>M2/11380</f>
        <v>7.1528998242530756E-2</v>
      </c>
      <c r="U2" s="8" t="s">
        <v>29</v>
      </c>
      <c r="V2" s="5">
        <f>C2/M2</f>
        <v>3.1289926289926289</v>
      </c>
      <c r="W2" s="5">
        <f>F2/P2</f>
        <v>3.7083333333333339</v>
      </c>
      <c r="X2">
        <f>H2/R2</f>
        <v>1.5053027316819327</v>
      </c>
      <c r="Y2">
        <f>(H2-R2)*100</f>
        <v>3.6143798206422955</v>
      </c>
      <c r="Z2" s="5">
        <f>V2*G2</f>
        <v>0.42022371007371007</v>
      </c>
      <c r="AA2" s="5">
        <f>C2/(M2+1)</f>
        <v>3.125153374233129</v>
      </c>
      <c r="AB2" s="5">
        <f>AA2*G2</f>
        <v>0.41970809815950921</v>
      </c>
      <c r="AE2" s="12" t="s">
        <v>69</v>
      </c>
    </row>
    <row r="3" spans="1:41" ht="22.8" x14ac:dyDescent="0.3">
      <c r="B3" s="8" t="s">
        <v>30</v>
      </c>
      <c r="C3" s="9">
        <v>70</v>
      </c>
      <c r="D3" s="9">
        <v>114</v>
      </c>
      <c r="E3" s="9">
        <v>956</v>
      </c>
      <c r="F3" s="9">
        <v>7.2999999999999995E-2</v>
      </c>
      <c r="G3" s="9">
        <f t="shared" ref="G3:G11" si="0">D3/10000</f>
        <v>1.14E-2</v>
      </c>
      <c r="H3">
        <f t="shared" ref="H3:H11" si="1">C3/SUM(C$2:C$11)</f>
        <v>2.9592052420207146E-3</v>
      </c>
      <c r="L3" s="8" t="s">
        <v>30</v>
      </c>
      <c r="M3" s="9">
        <v>4</v>
      </c>
      <c r="N3" s="9">
        <v>114</v>
      </c>
      <c r="O3" s="9">
        <v>1022</v>
      </c>
      <c r="P3" s="9">
        <v>4.0000000000000001E-3</v>
      </c>
      <c r="Q3" s="9">
        <f t="shared" ref="Q3:Q11" si="2">N3/10000</f>
        <v>1.14E-2</v>
      </c>
      <c r="R3">
        <f t="shared" ref="R3:R11" si="3">M3/11380</f>
        <v>3.5149384885764501E-4</v>
      </c>
      <c r="U3" s="8" t="s">
        <v>30</v>
      </c>
      <c r="V3" s="5">
        <f t="shared" ref="V3:V11" si="4">C3/M3</f>
        <v>17.5</v>
      </c>
      <c r="W3" s="5">
        <f t="shared" ref="W3:W11" si="5">F3/P3</f>
        <v>18.25</v>
      </c>
      <c r="X3">
        <f t="shared" ref="X3:X11" si="6">H3/R3</f>
        <v>8.4189389135489332</v>
      </c>
      <c r="Y3">
        <f t="shared" ref="Y3:Y11" si="7">(H3-R3)*100</f>
        <v>0.26077113931630691</v>
      </c>
      <c r="Z3" s="5">
        <f t="shared" ref="Z3:Z11" si="8">V3*G3</f>
        <v>0.19950000000000001</v>
      </c>
      <c r="AA3" s="5">
        <f t="shared" ref="AA3:AA10" si="9">C3/(M3+1)</f>
        <v>14</v>
      </c>
      <c r="AB3" s="5">
        <f t="shared" ref="AB3:AB11" si="10">AA3*G3</f>
        <v>0.15960000000000002</v>
      </c>
      <c r="AE3" s="12"/>
    </row>
    <row r="4" spans="1:41" s="21" customFormat="1" ht="100.8" x14ac:dyDescent="0.3">
      <c r="B4" s="8" t="s">
        <v>31</v>
      </c>
      <c r="C4" s="9">
        <v>13178</v>
      </c>
      <c r="D4" s="9">
        <v>4226</v>
      </c>
      <c r="E4" s="9">
        <v>24856</v>
      </c>
      <c r="F4" s="9">
        <v>0.53</v>
      </c>
      <c r="G4" s="9">
        <f t="shared" si="0"/>
        <v>0.42259999999999998</v>
      </c>
      <c r="H4">
        <f t="shared" si="1"/>
        <v>0.55709152399069961</v>
      </c>
      <c r="I4"/>
      <c r="L4" s="8" t="s">
        <v>31</v>
      </c>
      <c r="M4" s="9">
        <v>7993</v>
      </c>
      <c r="N4" s="9">
        <v>4226</v>
      </c>
      <c r="O4" s="9">
        <v>30041</v>
      </c>
      <c r="P4" s="9">
        <v>0.26600000000000001</v>
      </c>
      <c r="Q4" s="9">
        <f t="shared" si="2"/>
        <v>0.42259999999999998</v>
      </c>
      <c r="R4">
        <f t="shared" si="3"/>
        <v>0.70237258347978915</v>
      </c>
      <c r="S4"/>
      <c r="U4" s="8" t="s">
        <v>31</v>
      </c>
      <c r="V4" s="5">
        <f t="shared" si="4"/>
        <v>1.6486926060302765</v>
      </c>
      <c r="W4" s="5">
        <f t="shared" si="5"/>
        <v>1.9924812030075187</v>
      </c>
      <c r="X4">
        <f t="shared" si="6"/>
        <v>0.79315670499363955</v>
      </c>
      <c r="Y4">
        <f t="shared" si="7"/>
        <v>-14.528105948908953</v>
      </c>
      <c r="Z4" s="5">
        <f t="shared" si="8"/>
        <v>0.69673749530839479</v>
      </c>
      <c r="AA4" s="5">
        <f t="shared" si="9"/>
        <v>1.6484863647735801</v>
      </c>
      <c r="AB4" s="5">
        <f t="shared" si="10"/>
        <v>0.69665033775331497</v>
      </c>
      <c r="AE4" s="22" t="s">
        <v>0</v>
      </c>
      <c r="AF4" s="22" t="s">
        <v>70</v>
      </c>
      <c r="AG4" s="22" t="s">
        <v>71</v>
      </c>
      <c r="AH4" s="22" t="s">
        <v>72</v>
      </c>
      <c r="AI4" s="22" t="s">
        <v>73</v>
      </c>
      <c r="AJ4" s="22" t="s">
        <v>74</v>
      </c>
      <c r="AK4" s="22" t="s">
        <v>75</v>
      </c>
      <c r="AL4" s="22" t="s">
        <v>76</v>
      </c>
      <c r="AM4" s="22" t="s">
        <v>77</v>
      </c>
      <c r="AN4" s="22" t="s">
        <v>93</v>
      </c>
      <c r="AO4" s="22" t="s">
        <v>106</v>
      </c>
    </row>
    <row r="5" spans="1:41" ht="22.8" x14ac:dyDescent="0.3">
      <c r="B5" s="8" t="s">
        <v>32</v>
      </c>
      <c r="C5" s="9">
        <v>45</v>
      </c>
      <c r="D5" s="9">
        <v>58</v>
      </c>
      <c r="E5" s="9">
        <v>477</v>
      </c>
      <c r="F5" s="9">
        <v>9.4E-2</v>
      </c>
      <c r="G5" s="9">
        <f t="shared" si="0"/>
        <v>5.7999999999999996E-3</v>
      </c>
      <c r="H5">
        <f t="shared" si="1"/>
        <v>1.9023462270133164E-3</v>
      </c>
      <c r="L5" s="8" t="s">
        <v>32</v>
      </c>
      <c r="M5" s="9">
        <v>1</v>
      </c>
      <c r="N5" s="9">
        <v>58</v>
      </c>
      <c r="O5" s="9">
        <v>521</v>
      </c>
      <c r="P5" s="9">
        <v>2E-3</v>
      </c>
      <c r="Q5" s="9">
        <f t="shared" si="2"/>
        <v>5.7999999999999996E-3</v>
      </c>
      <c r="R5">
        <f t="shared" si="3"/>
        <v>8.7873462214411253E-5</v>
      </c>
      <c r="U5" s="8" t="s">
        <v>32</v>
      </c>
      <c r="V5" s="5">
        <f t="shared" si="4"/>
        <v>45</v>
      </c>
      <c r="W5" s="5">
        <f t="shared" si="5"/>
        <v>47</v>
      </c>
      <c r="X5">
        <f t="shared" si="6"/>
        <v>21.648700063411539</v>
      </c>
      <c r="Y5">
        <f t="shared" si="7"/>
        <v>0.18144727647989051</v>
      </c>
      <c r="Z5" s="5">
        <f t="shared" si="8"/>
        <v>0.26100000000000001</v>
      </c>
      <c r="AA5" s="5">
        <f t="shared" si="9"/>
        <v>22.5</v>
      </c>
      <c r="AB5" s="5">
        <f t="shared" si="10"/>
        <v>0.1305</v>
      </c>
      <c r="AE5" s="22" t="s">
        <v>8</v>
      </c>
      <c r="AF5" s="25">
        <f>V12</f>
        <v>12.735042154970083</v>
      </c>
      <c r="AG5" s="25">
        <f>W12</f>
        <v>14.333291680906814</v>
      </c>
      <c r="AH5" s="24">
        <f>V13</f>
        <v>7.5209529276693452</v>
      </c>
      <c r="AI5" s="24">
        <f>W13</f>
        <v>8.4749999999999996</v>
      </c>
      <c r="AJ5" s="25">
        <f>V14</f>
        <v>2.0786467486818982</v>
      </c>
      <c r="AK5" s="25">
        <f>W14</f>
        <v>3.6140350877192979</v>
      </c>
      <c r="AL5" s="25">
        <f>V15</f>
        <v>7.5310344827586206</v>
      </c>
      <c r="AM5" s="25">
        <f>W15</f>
        <v>8.4749999999999996</v>
      </c>
      <c r="AN5" s="5">
        <v>0.34282576022868455</v>
      </c>
      <c r="AO5">
        <v>0.31688289684612536</v>
      </c>
    </row>
    <row r="6" spans="1:41" ht="34.200000000000003" x14ac:dyDescent="0.3">
      <c r="B6" s="8" t="s">
        <v>33</v>
      </c>
      <c r="C6" s="9">
        <v>1907</v>
      </c>
      <c r="D6" s="9">
        <v>1199</v>
      </c>
      <c r="E6" s="9">
        <v>8884</v>
      </c>
      <c r="F6" s="9">
        <v>0.215</v>
      </c>
      <c r="G6" s="9">
        <f t="shared" si="0"/>
        <v>0.11990000000000001</v>
      </c>
      <c r="H6">
        <f t="shared" si="1"/>
        <v>8.0617205664764324E-2</v>
      </c>
      <c r="L6" s="8" t="s">
        <v>33</v>
      </c>
      <c r="M6" s="9">
        <v>648</v>
      </c>
      <c r="N6" s="9">
        <v>1199</v>
      </c>
      <c r="O6" s="9">
        <v>10143</v>
      </c>
      <c r="P6" s="9">
        <v>6.4000000000000001E-2</v>
      </c>
      <c r="Q6" s="9">
        <f t="shared" si="2"/>
        <v>0.11990000000000001</v>
      </c>
      <c r="R6">
        <f t="shared" si="3"/>
        <v>5.6942003514938486E-2</v>
      </c>
      <c r="U6" s="8" t="s">
        <v>33</v>
      </c>
      <c r="V6" s="5">
        <f t="shared" si="4"/>
        <v>2.9429012345679011</v>
      </c>
      <c r="W6" s="5">
        <f t="shared" si="5"/>
        <v>3.359375</v>
      </c>
      <c r="X6">
        <f t="shared" si="6"/>
        <v>1.4157774698534229</v>
      </c>
      <c r="Y6">
        <f t="shared" si="7"/>
        <v>2.367520214982584</v>
      </c>
      <c r="Z6" s="5">
        <f t="shared" si="8"/>
        <v>0.35285385802469138</v>
      </c>
      <c r="AA6" s="5">
        <f t="shared" si="9"/>
        <v>2.9383667180277349</v>
      </c>
      <c r="AB6" s="5">
        <f t="shared" si="10"/>
        <v>0.35231016949152544</v>
      </c>
      <c r="AE6" s="22" t="s">
        <v>4</v>
      </c>
      <c r="AF6" s="25">
        <f>V27</f>
        <v>12.773299288591252</v>
      </c>
      <c r="AG6" s="25">
        <f>W27</f>
        <v>15.58585540838223</v>
      </c>
      <c r="AH6" s="25">
        <f>V28</f>
        <v>2.8928571428571428</v>
      </c>
      <c r="AI6" s="25">
        <f>W28</f>
        <v>3.2158273381294964</v>
      </c>
      <c r="AJ6" s="24">
        <f>V29</f>
        <v>2.3517196625567816</v>
      </c>
      <c r="AK6" s="24">
        <f>W29</f>
        <v>3.787769784172661</v>
      </c>
      <c r="AL6" s="25">
        <f>V30</f>
        <v>2.8888888888888888</v>
      </c>
      <c r="AM6" s="25">
        <f>W30</f>
        <v>5.1282051282051286</v>
      </c>
      <c r="AN6" s="5">
        <v>0.38418355093258383</v>
      </c>
      <c r="AO6">
        <v>0.36000426992628581</v>
      </c>
    </row>
    <row r="7" spans="1:41" x14ac:dyDescent="0.3">
      <c r="B7" s="8" t="s">
        <v>34</v>
      </c>
      <c r="C7" s="9">
        <v>495</v>
      </c>
      <c r="D7" s="9">
        <v>388</v>
      </c>
      <c r="E7" s="9">
        <v>2997</v>
      </c>
      <c r="F7" s="9">
        <v>0.16500000000000001</v>
      </c>
      <c r="G7" s="9">
        <f t="shared" si="0"/>
        <v>3.8800000000000001E-2</v>
      </c>
      <c r="H7">
        <f t="shared" si="1"/>
        <v>2.0925808497146481E-2</v>
      </c>
      <c r="L7" s="8" t="s">
        <v>34</v>
      </c>
      <c r="M7" s="9">
        <v>67</v>
      </c>
      <c r="N7" s="9">
        <v>388</v>
      </c>
      <c r="O7" s="9">
        <v>3425</v>
      </c>
      <c r="P7" s="9">
        <v>0.02</v>
      </c>
      <c r="Q7" s="9">
        <f t="shared" si="2"/>
        <v>3.8800000000000001E-2</v>
      </c>
      <c r="R7">
        <f t="shared" si="3"/>
        <v>5.8875219683655533E-3</v>
      </c>
      <c r="U7" s="8" t="s">
        <v>34</v>
      </c>
      <c r="V7" s="5">
        <f t="shared" si="4"/>
        <v>7.3880597014925371</v>
      </c>
      <c r="W7" s="5">
        <f t="shared" si="5"/>
        <v>8.25</v>
      </c>
      <c r="X7">
        <f t="shared" si="6"/>
        <v>3.5542641895153277</v>
      </c>
      <c r="Y7">
        <f t="shared" si="7"/>
        <v>1.5038286528780926</v>
      </c>
      <c r="Z7" s="5">
        <f t="shared" si="8"/>
        <v>0.28665671641791046</v>
      </c>
      <c r="AA7" s="5">
        <f t="shared" si="9"/>
        <v>7.2794117647058822</v>
      </c>
      <c r="AB7" s="5">
        <f t="shared" si="10"/>
        <v>0.28244117647058825</v>
      </c>
      <c r="AE7" s="22" t="s">
        <v>7</v>
      </c>
      <c r="AF7" s="25">
        <f>V41</f>
        <v>7.6433567644559828</v>
      </c>
      <c r="AG7" s="25">
        <f>W41</f>
        <v>9.071750353440942</v>
      </c>
      <c r="AH7" s="25">
        <f>V42</f>
        <v>5.8420634920634917</v>
      </c>
      <c r="AI7" s="25">
        <f>W42</f>
        <v>6.4428571428571431</v>
      </c>
      <c r="AJ7" s="25">
        <f>V43</f>
        <v>1.5952172485498521</v>
      </c>
      <c r="AK7" s="25">
        <f>W43</f>
        <v>3.2111801242236018</v>
      </c>
      <c r="AL7" s="24">
        <f>V44</f>
        <v>7.7452229299363058</v>
      </c>
      <c r="AM7" s="24">
        <f>W44</f>
        <v>10.341463414634147</v>
      </c>
      <c r="AN7" s="5">
        <v>0.34622414419296388</v>
      </c>
      <c r="AO7">
        <v>0.35711678635249589</v>
      </c>
    </row>
    <row r="8" spans="1:41" x14ac:dyDescent="0.3">
      <c r="B8" s="8" t="s">
        <v>35</v>
      </c>
      <c r="C8" s="9">
        <v>29</v>
      </c>
      <c r="D8" s="9">
        <v>47</v>
      </c>
      <c r="E8" s="9">
        <v>394</v>
      </c>
      <c r="F8" s="9">
        <v>7.3999999999999996E-2</v>
      </c>
      <c r="G8" s="9">
        <f t="shared" si="0"/>
        <v>4.7000000000000002E-3</v>
      </c>
      <c r="H8">
        <f t="shared" si="1"/>
        <v>1.2259564574085818E-3</v>
      </c>
      <c r="L8" s="8" t="s">
        <v>35</v>
      </c>
      <c r="M8" s="9">
        <v>1</v>
      </c>
      <c r="N8" s="9">
        <v>47</v>
      </c>
      <c r="O8" s="9">
        <v>422</v>
      </c>
      <c r="P8" s="9">
        <v>2E-3</v>
      </c>
      <c r="Q8" s="9">
        <f t="shared" si="2"/>
        <v>4.7000000000000002E-3</v>
      </c>
      <c r="R8">
        <f t="shared" si="3"/>
        <v>8.7873462214411253E-5</v>
      </c>
      <c r="U8" s="8" t="s">
        <v>35</v>
      </c>
      <c r="V8" s="5">
        <f t="shared" si="4"/>
        <v>29</v>
      </c>
      <c r="W8" s="5">
        <f t="shared" si="5"/>
        <v>37</v>
      </c>
      <c r="X8">
        <f t="shared" si="6"/>
        <v>13.95138448530966</v>
      </c>
      <c r="Y8">
        <f t="shared" si="7"/>
        <v>0.11380829951941704</v>
      </c>
      <c r="Z8" s="5">
        <f t="shared" si="8"/>
        <v>0.1363</v>
      </c>
      <c r="AA8" s="5">
        <f t="shared" si="9"/>
        <v>14.5</v>
      </c>
      <c r="AB8" s="5">
        <f t="shared" si="10"/>
        <v>6.8150000000000002E-2</v>
      </c>
      <c r="AE8" s="22" t="s">
        <v>5</v>
      </c>
      <c r="AF8" s="24">
        <f>V57</f>
        <v>17.060871870882774</v>
      </c>
      <c r="AG8" s="24">
        <f>W57</f>
        <v>22.479111122901543</v>
      </c>
      <c r="AH8" s="25">
        <f>V58</f>
        <v>2.120625</v>
      </c>
      <c r="AI8" s="25">
        <f>W58</f>
        <v>2.5449438202247192</v>
      </c>
      <c r="AJ8" s="25">
        <f>V59</f>
        <v>2.2015036106439809</v>
      </c>
      <c r="AK8" s="25">
        <f>W59</f>
        <v>3.6054054054054054</v>
      </c>
      <c r="AL8" s="25">
        <f>V60</f>
        <v>5.2242424242424246</v>
      </c>
      <c r="AM8" s="25">
        <f>W60</f>
        <v>6.6333333333333337</v>
      </c>
      <c r="AN8" s="5">
        <v>0.42468288992530101</v>
      </c>
      <c r="AO8">
        <v>0.37761179660110755</v>
      </c>
    </row>
    <row r="9" spans="1:41" ht="22.8" x14ac:dyDescent="0.3">
      <c r="B9" s="8" t="s">
        <v>36</v>
      </c>
      <c r="C9" s="9">
        <v>597</v>
      </c>
      <c r="D9" s="9">
        <v>447</v>
      </c>
      <c r="E9" s="9">
        <v>3426</v>
      </c>
      <c r="F9" s="9">
        <v>0.17399999999999999</v>
      </c>
      <c r="G9" s="9">
        <f t="shared" si="0"/>
        <v>4.4699999999999997E-2</v>
      </c>
      <c r="H9">
        <f t="shared" si="1"/>
        <v>2.5237793278376663E-2</v>
      </c>
      <c r="L9" s="8" t="s">
        <v>36</v>
      </c>
      <c r="M9" s="9">
        <v>78</v>
      </c>
      <c r="N9" s="9">
        <v>447</v>
      </c>
      <c r="O9" s="9">
        <v>3945</v>
      </c>
      <c r="P9" s="9">
        <v>0.02</v>
      </c>
      <c r="Q9" s="9">
        <f t="shared" si="2"/>
        <v>4.4699999999999997E-2</v>
      </c>
      <c r="R9">
        <f t="shared" si="3"/>
        <v>6.8541300527240777E-3</v>
      </c>
      <c r="U9" s="8" t="s">
        <v>36</v>
      </c>
      <c r="V9" s="5">
        <f t="shared" si="4"/>
        <v>7.6538461538461542</v>
      </c>
      <c r="W9" s="5">
        <f t="shared" si="5"/>
        <v>8.6999999999999993</v>
      </c>
      <c r="X9">
        <f t="shared" si="6"/>
        <v>3.6821293270246978</v>
      </c>
      <c r="Y9">
        <f t="shared" si="7"/>
        <v>1.8383663225652584</v>
      </c>
      <c r="Z9" s="5">
        <f t="shared" si="8"/>
        <v>0.34212692307692305</v>
      </c>
      <c r="AA9" s="5">
        <f t="shared" si="9"/>
        <v>7.556962025316456</v>
      </c>
      <c r="AB9" s="5">
        <f t="shared" si="10"/>
        <v>0.33779620253164555</v>
      </c>
      <c r="AE9" s="22" t="s">
        <v>9</v>
      </c>
      <c r="AF9" s="25">
        <f>V70</f>
        <v>9.7545442384737999</v>
      </c>
      <c r="AG9" s="25">
        <f>W70</f>
        <v>10.330628484524558</v>
      </c>
      <c r="AH9" s="25">
        <f>V71</f>
        <v>5.9075630252100844</v>
      </c>
      <c r="AI9" s="25">
        <f>W71</f>
        <v>6.9642857142857144</v>
      </c>
      <c r="AJ9" s="25">
        <f>V72</f>
        <v>1.8906352803567512</v>
      </c>
      <c r="AK9" s="25">
        <f>W72</f>
        <v>3.080267558528428</v>
      </c>
      <c r="AL9" s="25">
        <f>V73</f>
        <v>5.9075630252100844</v>
      </c>
      <c r="AM9" s="25">
        <f>W73</f>
        <v>6.9642857142857144</v>
      </c>
      <c r="AN9" s="5">
        <v>0.40103829713296629</v>
      </c>
      <c r="AO9">
        <v>0.38409870828380999</v>
      </c>
    </row>
    <row r="10" spans="1:41" x14ac:dyDescent="0.3">
      <c r="B10" s="8" t="s">
        <v>37</v>
      </c>
      <c r="C10" s="9">
        <v>4588</v>
      </c>
      <c r="D10" s="9">
        <v>1970</v>
      </c>
      <c r="E10" s="9">
        <v>13142</v>
      </c>
      <c r="F10" s="9">
        <v>0.34899999999999998</v>
      </c>
      <c r="G10" s="9">
        <f t="shared" si="0"/>
        <v>0.19700000000000001</v>
      </c>
      <c r="H10">
        <f t="shared" si="1"/>
        <v>0.19395476643415768</v>
      </c>
      <c r="L10" s="8" t="s">
        <v>37</v>
      </c>
      <c r="M10" s="9">
        <v>1755</v>
      </c>
      <c r="N10" s="9">
        <v>1970</v>
      </c>
      <c r="O10" s="9">
        <v>15975</v>
      </c>
      <c r="P10" s="9">
        <v>0.11</v>
      </c>
      <c r="Q10" s="9">
        <f t="shared" si="2"/>
        <v>0.19700000000000001</v>
      </c>
      <c r="R10">
        <f t="shared" si="3"/>
        <v>0.15421792618629174</v>
      </c>
      <c r="U10" s="8" t="s">
        <v>37</v>
      </c>
      <c r="V10" s="5">
        <f t="shared" si="4"/>
        <v>2.6142450142450144</v>
      </c>
      <c r="W10" s="5">
        <f t="shared" si="5"/>
        <v>3.1727272727272724</v>
      </c>
      <c r="X10">
        <f t="shared" si="6"/>
        <v>1.2576668045702077</v>
      </c>
      <c r="Y10">
        <f t="shared" si="7"/>
        <v>3.9736840247865945</v>
      </c>
      <c r="Z10" s="5">
        <f t="shared" si="8"/>
        <v>0.5150062678062679</v>
      </c>
      <c r="AA10" s="5">
        <f t="shared" si="9"/>
        <v>2.6127562642369022</v>
      </c>
      <c r="AB10" s="5">
        <f t="shared" si="10"/>
        <v>0.51471298405466981</v>
      </c>
      <c r="AE10" s="22" t="s">
        <v>6</v>
      </c>
      <c r="AF10" s="25">
        <f>V83</f>
        <v>4.6899672094427149</v>
      </c>
      <c r="AG10" s="25">
        <f>W83</f>
        <v>5.3972592347566009</v>
      </c>
      <c r="AH10" s="25">
        <f>V84</f>
        <v>2.8994974874371859</v>
      </c>
      <c r="AI10" s="25">
        <f>W84</f>
        <v>3.3648648648648649</v>
      </c>
      <c r="AJ10" s="25">
        <f>V85</f>
        <v>1.9818551806003053</v>
      </c>
      <c r="AK10" s="25">
        <f>W85</f>
        <v>2.8739352640545137</v>
      </c>
      <c r="AL10" s="25">
        <f>V86</f>
        <v>2.1772853185595569</v>
      </c>
      <c r="AM10" s="25">
        <f>W86</f>
        <v>2.7761194029850746</v>
      </c>
      <c r="AN10" s="5">
        <v>0.34866092256070264</v>
      </c>
      <c r="AO10">
        <v>0.34547806045804513</v>
      </c>
    </row>
    <row r="11" spans="1:41" x14ac:dyDescent="0.3">
      <c r="B11" s="8" t="s">
        <v>38</v>
      </c>
      <c r="C11" s="9">
        <v>199</v>
      </c>
      <c r="D11" s="9">
        <v>208</v>
      </c>
      <c r="E11" s="9">
        <v>1673</v>
      </c>
      <c r="F11" s="9">
        <v>0.11899999999999999</v>
      </c>
      <c r="G11" s="9">
        <f t="shared" si="0"/>
        <v>2.0799999999999999E-2</v>
      </c>
      <c r="H11">
        <f t="shared" si="1"/>
        <v>8.412597759458889E-3</v>
      </c>
      <c r="L11" s="8" t="s">
        <v>38</v>
      </c>
      <c r="M11" s="9">
        <v>19</v>
      </c>
      <c r="N11" s="9">
        <v>208</v>
      </c>
      <c r="O11" s="9">
        <v>1853</v>
      </c>
      <c r="P11" s="9">
        <v>0.01</v>
      </c>
      <c r="Q11" s="9">
        <f t="shared" si="2"/>
        <v>2.0799999999999999E-2</v>
      </c>
      <c r="R11">
        <f t="shared" si="3"/>
        <v>1.6695957820738138E-3</v>
      </c>
      <c r="U11" s="8" t="s">
        <v>38</v>
      </c>
      <c r="V11" s="5">
        <f t="shared" si="4"/>
        <v>10.473684210526315</v>
      </c>
      <c r="W11" s="5">
        <f t="shared" si="5"/>
        <v>11.899999999999999</v>
      </c>
      <c r="X11">
        <f t="shared" si="6"/>
        <v>5.0387032896127453</v>
      </c>
      <c r="Y11">
        <f t="shared" si="7"/>
        <v>0.67430019773850747</v>
      </c>
      <c r="Z11" s="5">
        <f t="shared" si="8"/>
        <v>0.21785263157894735</v>
      </c>
      <c r="AA11" s="5">
        <f>C11/(M11+1)</f>
        <v>9.9499999999999993</v>
      </c>
      <c r="AB11" s="5">
        <f t="shared" si="10"/>
        <v>0.20695999999999998</v>
      </c>
      <c r="AE11" s="22" t="s">
        <v>3</v>
      </c>
      <c r="AF11" s="25">
        <f>V98</f>
        <v>12.275520256456121</v>
      </c>
      <c r="AG11" s="25">
        <f>W98</f>
        <v>13.132440059853151</v>
      </c>
      <c r="AH11" s="25">
        <f>V99</f>
        <v>5</v>
      </c>
      <c r="AI11" s="25">
        <f>W99</f>
        <v>5.166666666666667</v>
      </c>
      <c r="AJ11" s="25">
        <f>V100</f>
        <v>2.2859625410310866</v>
      </c>
      <c r="AK11" s="25">
        <f>W100</f>
        <v>3.7701974865350096</v>
      </c>
      <c r="AL11" s="25">
        <f>V101</f>
        <v>5.7796610169491522</v>
      </c>
      <c r="AM11" s="25">
        <f>W101</f>
        <v>6.774193548387097</v>
      </c>
      <c r="AN11" s="5">
        <v>0.39168017333832289</v>
      </c>
      <c r="AO11">
        <v>0.36734861171622046</v>
      </c>
    </row>
    <row r="12" spans="1:41" ht="22.8" x14ac:dyDescent="0.3">
      <c r="B12" s="6" t="s">
        <v>63</v>
      </c>
      <c r="C12" s="9">
        <f>AVERAGE(C2:C11)</f>
        <v>2365.5</v>
      </c>
      <c r="D12" s="9">
        <f t="shared" ref="D12:F12" si="11">AVERAGE(D2:D11)</f>
        <v>1000</v>
      </c>
      <c r="E12" s="9">
        <f t="shared" si="11"/>
        <v>6634.5</v>
      </c>
      <c r="F12" s="9">
        <f t="shared" si="11"/>
        <v>0.20600000000000002</v>
      </c>
      <c r="G12" s="9"/>
      <c r="L12" s="6" t="s">
        <v>63</v>
      </c>
      <c r="M12" s="9">
        <f>AVERAGE(M2:M11)</f>
        <v>1138</v>
      </c>
      <c r="N12" s="9">
        <f t="shared" ref="N12:P12" si="12">AVERAGE(N2:N11)</f>
        <v>1000</v>
      </c>
      <c r="O12" s="9">
        <f t="shared" si="12"/>
        <v>7862</v>
      </c>
      <c r="P12" s="9">
        <f t="shared" si="12"/>
        <v>5.7000000000000009E-2</v>
      </c>
      <c r="Q12" s="9"/>
      <c r="U12" s="6" t="s">
        <v>65</v>
      </c>
      <c r="V12" s="5">
        <f>AVERAGE(V2:V11)</f>
        <v>12.735042154970083</v>
      </c>
      <c r="W12" s="5">
        <f>AVERAGE(W2:W11)</f>
        <v>14.333291680906814</v>
      </c>
      <c r="X12" s="5">
        <f>AVERAGE(X2:X11)</f>
        <v>6.1266023979522108</v>
      </c>
      <c r="Y12" s="5">
        <f>AVERAGE(Y2:Y11)</f>
        <v>-6.6613381477509392E-16</v>
      </c>
      <c r="Z12" s="5"/>
    </row>
    <row r="13" spans="1:41" ht="22.8" x14ac:dyDescent="0.3">
      <c r="B13" s="6" t="s">
        <v>64</v>
      </c>
      <c r="C13" s="9">
        <f>MEDIAN(C2:C11)</f>
        <v>546</v>
      </c>
      <c r="D13" s="9">
        <f t="shared" ref="D13:F13" si="13">MEDIAN(D2:D11)</f>
        <v>417.5</v>
      </c>
      <c r="E13" s="9">
        <f t="shared" si="13"/>
        <v>3211.5</v>
      </c>
      <c r="F13" s="9">
        <f t="shared" si="13"/>
        <v>0.16949999999999998</v>
      </c>
      <c r="G13" s="9"/>
      <c r="L13" s="6" t="s">
        <v>64</v>
      </c>
      <c r="M13" s="9">
        <f>MEDIAN(M2:M11)</f>
        <v>72.5</v>
      </c>
      <c r="N13" s="9">
        <f t="shared" ref="N13:P13" si="14">MEDIAN(N2:N11)</f>
        <v>417.5</v>
      </c>
      <c r="O13" s="9">
        <f t="shared" si="14"/>
        <v>3685</v>
      </c>
      <c r="P13" s="9">
        <f t="shared" si="14"/>
        <v>0.02</v>
      </c>
      <c r="Q13" s="9"/>
      <c r="U13" s="6" t="s">
        <v>66</v>
      </c>
      <c r="V13" s="5">
        <f>MEDIAN(V2:V11)</f>
        <v>7.5209529276693452</v>
      </c>
      <c r="W13" s="5">
        <f>MEDIAN(W2:W11)</f>
        <v>8.4749999999999996</v>
      </c>
      <c r="X13" s="5">
        <f>MEDIAN(X2:X11)</f>
        <v>3.6181967582700127</v>
      </c>
      <c r="Y13" s="5">
        <f>MEDIAN(Y2:Y11)</f>
        <v>1.0890644253083002</v>
      </c>
      <c r="Z13" s="5"/>
    </row>
    <row r="14" spans="1:41" ht="22.8" x14ac:dyDescent="0.3">
      <c r="B14" s="17"/>
      <c r="L14" s="17"/>
      <c r="U14" s="23" t="s">
        <v>67</v>
      </c>
      <c r="V14" s="5">
        <f>C12/M12</f>
        <v>2.0786467486818982</v>
      </c>
      <c r="W14" s="5">
        <f>F12/P12</f>
        <v>3.6140350877192979</v>
      </c>
    </row>
    <row r="15" spans="1:41" ht="22.8" x14ac:dyDescent="0.3">
      <c r="B15" s="17"/>
      <c r="L15" s="17"/>
      <c r="U15" s="23" t="s">
        <v>68</v>
      </c>
      <c r="V15" s="5">
        <f>C13/M13</f>
        <v>7.5310344827586206</v>
      </c>
      <c r="W15" s="5">
        <f>F13/P13</f>
        <v>8.4749999999999996</v>
      </c>
    </row>
    <row r="16" spans="1:41" ht="171" x14ac:dyDescent="0.3">
      <c r="B16" s="17"/>
      <c r="L16" s="17"/>
      <c r="U16" s="23" t="s">
        <v>94</v>
      </c>
      <c r="Z16">
        <f>SUM(Z2:Z11)/10</f>
        <v>0.34282576022868455</v>
      </c>
      <c r="AB16">
        <f>SUM(AB2:AB11)/10</f>
        <v>0.31688289684612536</v>
      </c>
    </row>
    <row r="17" spans="2:28" ht="34.200000000000003" x14ac:dyDescent="0.3">
      <c r="B17" s="6" t="s">
        <v>4</v>
      </c>
      <c r="C17" s="7" t="s">
        <v>25</v>
      </c>
      <c r="D17" s="7" t="s">
        <v>26</v>
      </c>
      <c r="E17" s="7" t="s">
        <v>27</v>
      </c>
      <c r="F17" s="7" t="s">
        <v>28</v>
      </c>
      <c r="G17" s="7" t="s">
        <v>80</v>
      </c>
      <c r="H17" s="7" t="s">
        <v>81</v>
      </c>
      <c r="L17" s="6" t="s">
        <v>4</v>
      </c>
      <c r="M17" s="7" t="s">
        <v>25</v>
      </c>
      <c r="N17" s="7" t="s">
        <v>26</v>
      </c>
      <c r="O17" s="7" t="s">
        <v>27</v>
      </c>
      <c r="P17" s="7" t="s">
        <v>28</v>
      </c>
      <c r="Q17" s="7" t="s">
        <v>80</v>
      </c>
      <c r="R17" s="7" t="s">
        <v>81</v>
      </c>
      <c r="U17" s="6" t="s">
        <v>4</v>
      </c>
      <c r="X17" s="12" t="s">
        <v>82</v>
      </c>
      <c r="Y17" s="12" t="s">
        <v>83</v>
      </c>
      <c r="Z17" s="12" t="s">
        <v>95</v>
      </c>
      <c r="AA17" s="12" t="s">
        <v>105</v>
      </c>
      <c r="AB17" s="12" t="s">
        <v>106</v>
      </c>
    </row>
    <row r="18" spans="2:28" x14ac:dyDescent="0.3">
      <c r="B18" s="8" t="s">
        <v>39</v>
      </c>
      <c r="C18" s="9">
        <v>201</v>
      </c>
      <c r="D18" s="9">
        <v>108</v>
      </c>
      <c r="E18" s="9">
        <v>771</v>
      </c>
      <c r="F18" s="9">
        <v>0.26100000000000001</v>
      </c>
      <c r="G18" s="9">
        <f>D18/10000</f>
        <v>1.0800000000000001E-2</v>
      </c>
      <c r="H18">
        <f>C18/21744</f>
        <v>9.2439293598233999E-3</v>
      </c>
      <c r="L18" s="8" t="s">
        <v>39</v>
      </c>
      <c r="M18" s="9">
        <v>4</v>
      </c>
      <c r="N18" s="9">
        <v>108</v>
      </c>
      <c r="O18" s="9">
        <v>968</v>
      </c>
      <c r="P18" s="9">
        <v>4.0000000000000001E-3</v>
      </c>
      <c r="Q18" s="9">
        <f>N18/10000</f>
        <v>1.0800000000000001E-2</v>
      </c>
      <c r="R18">
        <f>M18/9246</f>
        <v>4.3261951113995244E-4</v>
      </c>
      <c r="U18" s="8" t="s">
        <v>39</v>
      </c>
      <c r="V18" s="5">
        <f>C18/M18</f>
        <v>50.25</v>
      </c>
      <c r="W18" s="5">
        <f>F18/P18</f>
        <v>65.25</v>
      </c>
      <c r="X18">
        <f>H18/R18</f>
        <v>21.367342715231789</v>
      </c>
      <c r="Y18">
        <f>(H18-R18)*100</f>
        <v>0.88113098486834485</v>
      </c>
      <c r="Z18" s="5">
        <f>V18*G18</f>
        <v>0.54270000000000007</v>
      </c>
      <c r="AA18" s="5">
        <f>C18/(M18+1)</f>
        <v>40.200000000000003</v>
      </c>
      <c r="AB18" s="5">
        <f>AA18*G18</f>
        <v>0.43416000000000005</v>
      </c>
    </row>
    <row r="19" spans="2:28" ht="22.8" x14ac:dyDescent="0.3">
      <c r="B19" s="8" t="s">
        <v>40</v>
      </c>
      <c r="C19" s="9">
        <v>3256</v>
      </c>
      <c r="D19" s="9">
        <v>1772</v>
      </c>
      <c r="E19" s="9">
        <v>12692</v>
      </c>
      <c r="F19" s="9">
        <v>0.25700000000000001</v>
      </c>
      <c r="G19" s="9">
        <f t="shared" ref="G19:G26" si="15">D19/10000</f>
        <v>0.1772</v>
      </c>
      <c r="H19">
        <f t="shared" ref="H19:H26" si="16">C19/21744</f>
        <v>0.14974245768947755</v>
      </c>
      <c r="L19" s="8" t="s">
        <v>40</v>
      </c>
      <c r="M19" s="9">
        <v>1374</v>
      </c>
      <c r="N19" s="9">
        <v>1772</v>
      </c>
      <c r="O19" s="9">
        <v>14574</v>
      </c>
      <c r="P19" s="9">
        <v>9.4E-2</v>
      </c>
      <c r="Q19" s="9">
        <f t="shared" ref="Q19:Q26" si="17">N19/10000</f>
        <v>0.1772</v>
      </c>
      <c r="R19">
        <f t="shared" ref="R19:R26" si="18">M19/9246</f>
        <v>0.14860480207657364</v>
      </c>
      <c r="U19" s="8" t="s">
        <v>40</v>
      </c>
      <c r="V19" s="5">
        <f t="shared" ref="V19:V26" si="19">C19/M19</f>
        <v>2.3697234352256187</v>
      </c>
      <c r="W19" s="5">
        <f t="shared" ref="W19:W26" si="20">F19/P19</f>
        <v>2.7340425531914896</v>
      </c>
      <c r="X19">
        <f t="shared" ref="X19:X26" si="21">H19/R19</f>
        <v>1.0076555777270084</v>
      </c>
      <c r="Y19">
        <f t="shared" ref="Y19:Y26" si="22">(H19-R19)*100</f>
        <v>0.11376556129039095</v>
      </c>
      <c r="Z19" s="5">
        <f t="shared" ref="Z19:Z25" si="23">V19*G19</f>
        <v>0.41991499272197963</v>
      </c>
      <c r="AA19" s="5">
        <f t="shared" ref="AA19:AA26" si="24">C19/(M19+1)</f>
        <v>2.3679999999999999</v>
      </c>
      <c r="AB19" s="5">
        <f t="shared" ref="AB19:AB26" si="25">AA19*G19</f>
        <v>0.41960959999999997</v>
      </c>
    </row>
    <row r="20" spans="2:28" x14ac:dyDescent="0.3">
      <c r="B20" s="8" t="s">
        <v>41</v>
      </c>
      <c r="C20" s="9">
        <v>675</v>
      </c>
      <c r="D20" s="9">
        <v>488</v>
      </c>
      <c r="E20" s="9">
        <v>3717</v>
      </c>
      <c r="F20" s="9">
        <v>0.182</v>
      </c>
      <c r="G20" s="9">
        <f t="shared" si="15"/>
        <v>4.8800000000000003E-2</v>
      </c>
      <c r="H20">
        <f t="shared" si="16"/>
        <v>3.1043046357615893E-2</v>
      </c>
      <c r="L20" s="8" t="s">
        <v>41</v>
      </c>
      <c r="M20" s="9">
        <v>112</v>
      </c>
      <c r="N20" s="9">
        <v>488</v>
      </c>
      <c r="O20" s="9">
        <v>4280</v>
      </c>
      <c r="P20" s="9">
        <v>2.5999999999999999E-2</v>
      </c>
      <c r="Q20" s="9">
        <f t="shared" si="17"/>
        <v>4.8800000000000003E-2</v>
      </c>
      <c r="R20">
        <f t="shared" si="18"/>
        <v>1.2113346311918667E-2</v>
      </c>
      <c r="U20" s="8" t="s">
        <v>41</v>
      </c>
      <c r="V20" s="5">
        <f t="shared" si="19"/>
        <v>6.0267857142857144</v>
      </c>
      <c r="W20" s="5">
        <f t="shared" si="20"/>
        <v>7</v>
      </c>
      <c r="X20">
        <f t="shared" si="21"/>
        <v>2.562714344843898</v>
      </c>
      <c r="Y20">
        <f t="shared" si="22"/>
        <v>1.8929700045697224</v>
      </c>
      <c r="Z20" s="5">
        <f t="shared" si="23"/>
        <v>0.2941071428571429</v>
      </c>
      <c r="AA20" s="5">
        <f t="shared" si="24"/>
        <v>5.9734513274336285</v>
      </c>
      <c r="AB20" s="5">
        <f t="shared" si="25"/>
        <v>0.2915044247787611</v>
      </c>
    </row>
    <row r="21" spans="2:28" ht="22.8" x14ac:dyDescent="0.3">
      <c r="B21" s="8" t="s">
        <v>42</v>
      </c>
      <c r="C21" s="9">
        <v>84</v>
      </c>
      <c r="D21" s="9">
        <v>73</v>
      </c>
      <c r="E21" s="9">
        <v>573</v>
      </c>
      <c r="F21" s="9">
        <v>0.14699999999999999</v>
      </c>
      <c r="G21" s="9">
        <f t="shared" si="15"/>
        <v>7.3000000000000001E-3</v>
      </c>
      <c r="H21">
        <f t="shared" si="16"/>
        <v>3.8631346578366448E-3</v>
      </c>
      <c r="L21" s="8" t="s">
        <v>42</v>
      </c>
      <c r="M21" s="9">
        <v>2</v>
      </c>
      <c r="N21" s="9">
        <v>73</v>
      </c>
      <c r="O21" s="9">
        <v>655</v>
      </c>
      <c r="P21" s="9">
        <v>3.0000000000000001E-3</v>
      </c>
      <c r="Q21" s="9">
        <f t="shared" si="17"/>
        <v>7.3000000000000001E-3</v>
      </c>
      <c r="R21">
        <f t="shared" si="18"/>
        <v>2.1630975556997622E-4</v>
      </c>
      <c r="U21" s="8" t="s">
        <v>42</v>
      </c>
      <c r="V21" s="5">
        <f t="shared" si="19"/>
        <v>42</v>
      </c>
      <c r="W21" s="5">
        <f t="shared" si="20"/>
        <v>48.999999999999993</v>
      </c>
      <c r="X21">
        <f t="shared" si="21"/>
        <v>17.859271523178808</v>
      </c>
      <c r="Y21">
        <f t="shared" si="22"/>
        <v>0.36468249022666682</v>
      </c>
      <c r="Z21" s="5">
        <f t="shared" si="23"/>
        <v>0.30659999999999998</v>
      </c>
      <c r="AA21" s="5">
        <f t="shared" si="24"/>
        <v>28</v>
      </c>
      <c r="AB21" s="5">
        <f t="shared" si="25"/>
        <v>0.2044</v>
      </c>
    </row>
    <row r="22" spans="2:28" ht="34.200000000000003" x14ac:dyDescent="0.3">
      <c r="B22" s="8" t="s">
        <v>43</v>
      </c>
      <c r="C22" s="9">
        <v>806</v>
      </c>
      <c r="D22" s="9">
        <v>835</v>
      </c>
      <c r="E22" s="9">
        <v>6709</v>
      </c>
      <c r="F22" s="9">
        <v>0.12</v>
      </c>
      <c r="G22" s="9">
        <f t="shared" si="15"/>
        <v>8.3500000000000005E-2</v>
      </c>
      <c r="H22">
        <f t="shared" si="16"/>
        <v>3.7067696835908756E-2</v>
      </c>
      <c r="L22" s="8" t="s">
        <v>43</v>
      </c>
      <c r="M22" s="9">
        <v>321</v>
      </c>
      <c r="N22" s="9">
        <v>835</v>
      </c>
      <c r="O22" s="9">
        <v>7194</v>
      </c>
      <c r="P22" s="9">
        <v>4.4999999999999998E-2</v>
      </c>
      <c r="Q22" s="9">
        <f t="shared" si="17"/>
        <v>8.3500000000000005E-2</v>
      </c>
      <c r="R22">
        <f t="shared" si="18"/>
        <v>3.4717715768981181E-2</v>
      </c>
      <c r="U22" s="8" t="s">
        <v>43</v>
      </c>
      <c r="V22" s="5">
        <f t="shared" si="19"/>
        <v>2.5109034267912773</v>
      </c>
      <c r="W22" s="5">
        <f t="shared" si="20"/>
        <v>2.6666666666666665</v>
      </c>
      <c r="X22">
        <f t="shared" si="21"/>
        <v>1.0676882397034653</v>
      </c>
      <c r="Y22">
        <f t="shared" si="22"/>
        <v>0.23499810669275756</v>
      </c>
      <c r="Z22" s="5">
        <f t="shared" si="23"/>
        <v>0.20966043613707167</v>
      </c>
      <c r="AA22" s="5">
        <f t="shared" si="24"/>
        <v>2.5031055900621118</v>
      </c>
      <c r="AB22" s="5">
        <f t="shared" si="25"/>
        <v>0.20900931677018633</v>
      </c>
    </row>
    <row r="23" spans="2:28" ht="22.8" x14ac:dyDescent="0.3">
      <c r="B23" s="8" t="s">
        <v>44</v>
      </c>
      <c r="C23" s="9">
        <v>8535</v>
      </c>
      <c r="D23" s="9">
        <v>3136</v>
      </c>
      <c r="E23" s="9">
        <v>19689</v>
      </c>
      <c r="F23" s="9">
        <v>0.433</v>
      </c>
      <c r="G23" s="9">
        <f t="shared" si="15"/>
        <v>0.31359999999999999</v>
      </c>
      <c r="H23">
        <f t="shared" si="16"/>
        <v>0.39252207505518766</v>
      </c>
      <c r="L23" s="8" t="s">
        <v>44</v>
      </c>
      <c r="M23" s="9">
        <v>4427</v>
      </c>
      <c r="N23" s="9">
        <v>3136</v>
      </c>
      <c r="O23" s="9">
        <v>23797</v>
      </c>
      <c r="P23" s="9">
        <v>0.186</v>
      </c>
      <c r="Q23" s="9">
        <f t="shared" si="17"/>
        <v>0.31359999999999999</v>
      </c>
      <c r="R23">
        <f t="shared" si="18"/>
        <v>0.47880164395414232</v>
      </c>
      <c r="U23" s="8" t="s">
        <v>44</v>
      </c>
      <c r="V23" s="5">
        <f t="shared" si="19"/>
        <v>1.9279421730291393</v>
      </c>
      <c r="W23" s="5">
        <f t="shared" si="20"/>
        <v>2.327956989247312</v>
      </c>
      <c r="X23">
        <f t="shared" si="21"/>
        <v>0.81980101783606618</v>
      </c>
      <c r="Y23">
        <f t="shared" si="22"/>
        <v>-8.6279568898954668</v>
      </c>
      <c r="Z23" s="5">
        <f t="shared" si="23"/>
        <v>0.60460266546193808</v>
      </c>
      <c r="AA23" s="5">
        <f t="shared" si="24"/>
        <v>1.9275067750677506</v>
      </c>
      <c r="AB23" s="5">
        <f t="shared" si="25"/>
        <v>0.60446612466124661</v>
      </c>
    </row>
    <row r="24" spans="2:28" ht="22.8" x14ac:dyDescent="0.3">
      <c r="B24" s="8" t="s">
        <v>45</v>
      </c>
      <c r="C24" s="9">
        <v>1239</v>
      </c>
      <c r="D24" s="9">
        <v>827</v>
      </c>
      <c r="E24" s="9">
        <v>6204</v>
      </c>
      <c r="F24" s="9">
        <v>0.2</v>
      </c>
      <c r="G24" s="9">
        <f t="shared" si="15"/>
        <v>8.2699999999999996E-2</v>
      </c>
      <c r="H24">
        <f t="shared" si="16"/>
        <v>5.6981236203090507E-2</v>
      </c>
      <c r="L24" s="8" t="s">
        <v>45</v>
      </c>
      <c r="M24" s="9">
        <v>279</v>
      </c>
      <c r="N24" s="9">
        <v>827</v>
      </c>
      <c r="O24" s="9">
        <v>7164</v>
      </c>
      <c r="P24" s="9">
        <v>3.9E-2</v>
      </c>
      <c r="Q24" s="9">
        <f t="shared" si="17"/>
        <v>8.2699999999999996E-2</v>
      </c>
      <c r="R24">
        <f t="shared" si="18"/>
        <v>3.0175210902011682E-2</v>
      </c>
      <c r="U24" s="8" t="s">
        <v>45</v>
      </c>
      <c r="V24" s="5">
        <f t="shared" si="19"/>
        <v>4.440860215053763</v>
      </c>
      <c r="W24" s="5">
        <f t="shared" si="20"/>
        <v>5.1282051282051286</v>
      </c>
      <c r="X24">
        <f t="shared" si="21"/>
        <v>1.8883459137411285</v>
      </c>
      <c r="Y24">
        <f t="shared" si="22"/>
        <v>2.6806025301078824</v>
      </c>
      <c r="Z24" s="5">
        <f t="shared" si="23"/>
        <v>0.36725913978494618</v>
      </c>
      <c r="AA24" s="5">
        <f t="shared" si="24"/>
        <v>4.4249999999999998</v>
      </c>
      <c r="AB24" s="5">
        <f t="shared" si="25"/>
        <v>0.36594749999999998</v>
      </c>
    </row>
    <row r="25" spans="2:28" x14ac:dyDescent="0.3">
      <c r="B25" s="8" t="s">
        <v>46</v>
      </c>
      <c r="C25" s="9">
        <v>162</v>
      </c>
      <c r="D25" s="9">
        <v>322</v>
      </c>
      <c r="E25" s="9">
        <v>2736</v>
      </c>
      <c r="F25" s="9">
        <v>5.8999999999999997E-2</v>
      </c>
      <c r="G25" s="9">
        <f t="shared" si="15"/>
        <v>3.2199999999999999E-2</v>
      </c>
      <c r="H25">
        <f t="shared" si="16"/>
        <v>7.4503311258278145E-3</v>
      </c>
      <c r="L25" s="8" t="s">
        <v>46</v>
      </c>
      <c r="M25" s="9">
        <v>56</v>
      </c>
      <c r="N25" s="9">
        <v>322</v>
      </c>
      <c r="O25" s="9">
        <v>2842</v>
      </c>
      <c r="P25" s="9">
        <v>0.02</v>
      </c>
      <c r="Q25" s="9">
        <f t="shared" si="17"/>
        <v>3.2199999999999999E-2</v>
      </c>
      <c r="R25">
        <f t="shared" si="18"/>
        <v>6.0566731559593334E-3</v>
      </c>
      <c r="U25" s="8" t="s">
        <v>46</v>
      </c>
      <c r="V25" s="5">
        <f t="shared" si="19"/>
        <v>2.8928571428571428</v>
      </c>
      <c r="W25" s="5">
        <f t="shared" si="20"/>
        <v>2.9499999999999997</v>
      </c>
      <c r="X25">
        <f t="shared" si="21"/>
        <v>1.2301028855250711</v>
      </c>
      <c r="Y25">
        <f t="shared" si="22"/>
        <v>0.13936579698684812</v>
      </c>
      <c r="Z25" s="5">
        <f t="shared" si="23"/>
        <v>9.3149999999999997E-2</v>
      </c>
      <c r="AA25" s="5">
        <f t="shared" si="24"/>
        <v>2.8421052631578947</v>
      </c>
      <c r="AB25" s="5">
        <f t="shared" si="25"/>
        <v>9.1515789473684203E-2</v>
      </c>
    </row>
    <row r="26" spans="2:28" x14ac:dyDescent="0.3">
      <c r="B26" s="8" t="s">
        <v>47</v>
      </c>
      <c r="C26" s="9">
        <v>6786</v>
      </c>
      <c r="D26" s="9">
        <v>2439</v>
      </c>
      <c r="E26" s="9">
        <v>15165</v>
      </c>
      <c r="F26" s="9">
        <v>0.44700000000000001</v>
      </c>
      <c r="G26" s="9">
        <f t="shared" si="15"/>
        <v>0.24390000000000001</v>
      </c>
      <c r="H26">
        <f t="shared" si="16"/>
        <v>0.3120860927152318</v>
      </c>
      <c r="L26" s="8" t="s">
        <v>47</v>
      </c>
      <c r="M26" s="9">
        <v>2671</v>
      </c>
      <c r="N26" s="9">
        <v>2439</v>
      </c>
      <c r="O26" s="9">
        <v>19280</v>
      </c>
      <c r="P26" s="9">
        <v>0.13900000000000001</v>
      </c>
      <c r="Q26" s="9">
        <f t="shared" si="17"/>
        <v>0.24390000000000001</v>
      </c>
      <c r="R26">
        <f t="shared" si="18"/>
        <v>0.28888167856370323</v>
      </c>
      <c r="U26" s="8" t="s">
        <v>47</v>
      </c>
      <c r="V26" s="5">
        <f t="shared" si="19"/>
        <v>2.5406214900786224</v>
      </c>
      <c r="W26" s="5">
        <f t="shared" si="20"/>
        <v>3.2158273381294964</v>
      </c>
      <c r="X26">
        <f t="shared" si="21"/>
        <v>1.0803249768794583</v>
      </c>
      <c r="Y26">
        <f t="shared" si="22"/>
        <v>2.3204414151528576</v>
      </c>
      <c r="Z26" s="5">
        <f>V26*G26</f>
        <v>0.61965758143017602</v>
      </c>
      <c r="AA26" s="5">
        <f t="shared" si="24"/>
        <v>2.5396706586826348</v>
      </c>
      <c r="AB26" s="5">
        <f t="shared" si="25"/>
        <v>0.61942567365269463</v>
      </c>
    </row>
    <row r="27" spans="2:28" x14ac:dyDescent="0.3">
      <c r="B27" s="6" t="s">
        <v>63</v>
      </c>
      <c r="C27" s="9">
        <f>AVERAGE(C18:C26)</f>
        <v>2416</v>
      </c>
      <c r="D27" s="9">
        <f t="shared" ref="D27:F27" si="26">AVERAGE(D18:D26)</f>
        <v>1111.1111111111111</v>
      </c>
      <c r="E27" s="9">
        <f t="shared" si="26"/>
        <v>7584</v>
      </c>
      <c r="F27" s="9">
        <f t="shared" si="26"/>
        <v>0.23399999999999999</v>
      </c>
      <c r="G27" s="9"/>
      <c r="L27" s="6" t="s">
        <v>63</v>
      </c>
      <c r="M27" s="9">
        <f>AVERAGE(M18:M26)</f>
        <v>1027.3333333333333</v>
      </c>
      <c r="N27" s="9">
        <f t="shared" ref="N27:P27" si="27">AVERAGE(N18:N26)</f>
        <v>1111.1111111111111</v>
      </c>
      <c r="O27" s="9">
        <f t="shared" si="27"/>
        <v>8972.6666666666661</v>
      </c>
      <c r="P27" s="9">
        <f t="shared" si="27"/>
        <v>6.1777777777777786E-2</v>
      </c>
      <c r="Q27" s="9"/>
      <c r="R27" s="9"/>
      <c r="U27" s="6" t="s">
        <v>63</v>
      </c>
      <c r="V27">
        <f>AVERAGE(V18:V26)</f>
        <v>12.773299288591252</v>
      </c>
      <c r="W27">
        <f>AVERAGE(W18:W26)</f>
        <v>15.58585540838223</v>
      </c>
      <c r="X27">
        <f t="shared" ref="X27" si="28">AVERAGE(X18:X26)</f>
        <v>5.4314719105185212</v>
      </c>
      <c r="Y27">
        <f>AVERAGE(Y18:Y26)</f>
        <v>4.4408920985006262E-16</v>
      </c>
    </row>
    <row r="28" spans="2:28" x14ac:dyDescent="0.3">
      <c r="B28" s="6" t="s">
        <v>64</v>
      </c>
      <c r="C28" s="9">
        <f>MEDIAN(C18:C26)</f>
        <v>806</v>
      </c>
      <c r="D28" s="9">
        <f t="shared" ref="D28:F28" si="29">MEDIAN(D18:D26)</f>
        <v>827</v>
      </c>
      <c r="E28" s="9">
        <f t="shared" si="29"/>
        <v>6204</v>
      </c>
      <c r="F28" s="9">
        <f t="shared" si="29"/>
        <v>0.2</v>
      </c>
      <c r="G28" s="9"/>
      <c r="L28" s="6" t="s">
        <v>64</v>
      </c>
      <c r="M28" s="9">
        <f>MEDIAN(M18:M26)</f>
        <v>279</v>
      </c>
      <c r="N28" s="9">
        <f t="shared" ref="N28:P28" si="30">MEDIAN(N18:N26)</f>
        <v>827</v>
      </c>
      <c r="O28" s="9">
        <f t="shared" si="30"/>
        <v>7164</v>
      </c>
      <c r="P28" s="9">
        <f t="shared" si="30"/>
        <v>3.9E-2</v>
      </c>
      <c r="Q28" s="9"/>
      <c r="R28" s="9"/>
      <c r="U28" s="6" t="s">
        <v>64</v>
      </c>
      <c r="V28">
        <f>MEDIAN(V18:V26)</f>
        <v>2.8928571428571428</v>
      </c>
      <c r="W28">
        <f>MEDIAN(W18:W26)</f>
        <v>3.2158273381294964</v>
      </c>
      <c r="X28">
        <f t="shared" ref="X28:Y28" si="31">MEDIAN(X18:X26)</f>
        <v>1.2301028855250711</v>
      </c>
      <c r="Y28">
        <f t="shared" si="31"/>
        <v>0.36468249022666682</v>
      </c>
    </row>
    <row r="29" spans="2:28" ht="22.8" x14ac:dyDescent="0.3">
      <c r="B29" s="6"/>
      <c r="C29" s="9"/>
      <c r="D29" s="9"/>
      <c r="E29" s="9"/>
      <c r="F29" s="9"/>
      <c r="G29" s="9"/>
      <c r="L29" s="6"/>
      <c r="M29" s="9"/>
      <c r="N29" s="9"/>
      <c r="O29" s="9"/>
      <c r="P29" s="9"/>
      <c r="Q29" s="9"/>
      <c r="R29" s="9"/>
      <c r="U29" s="23" t="s">
        <v>67</v>
      </c>
      <c r="V29" s="5">
        <f>C27/M27</f>
        <v>2.3517196625567816</v>
      </c>
      <c r="W29" s="5">
        <f>F27/P27</f>
        <v>3.787769784172661</v>
      </c>
    </row>
    <row r="30" spans="2:28" ht="22.8" x14ac:dyDescent="0.3">
      <c r="B30" s="6"/>
      <c r="C30" s="9"/>
      <c r="D30" s="9"/>
      <c r="E30" s="9"/>
      <c r="F30" s="9"/>
      <c r="G30" s="9"/>
      <c r="L30" s="6"/>
      <c r="M30" s="9"/>
      <c r="N30" s="9"/>
      <c r="O30" s="9"/>
      <c r="P30" s="9"/>
      <c r="Q30" s="9"/>
      <c r="R30" s="9"/>
      <c r="U30" s="23" t="s">
        <v>68</v>
      </c>
      <c r="V30" s="5">
        <f>C28/M28</f>
        <v>2.8888888888888888</v>
      </c>
      <c r="W30" s="5">
        <f>F28/P28</f>
        <v>5.1282051282051286</v>
      </c>
    </row>
    <row r="31" spans="2:28" ht="171" x14ac:dyDescent="0.3">
      <c r="B31" s="17"/>
      <c r="L31" s="17"/>
      <c r="U31" s="23" t="s">
        <v>94</v>
      </c>
      <c r="Z31">
        <f>SUM(Z18:Z26)/9</f>
        <v>0.38418355093258383</v>
      </c>
      <c r="AB31">
        <f>SUM(AB18:AB26)/9</f>
        <v>0.36000426992628581</v>
      </c>
    </row>
    <row r="32" spans="2:28" ht="34.200000000000003" x14ac:dyDescent="0.3">
      <c r="B32" s="6" t="s">
        <v>7</v>
      </c>
      <c r="C32" s="7" t="s">
        <v>25</v>
      </c>
      <c r="D32" s="7" t="s">
        <v>26</v>
      </c>
      <c r="E32" s="7" t="s">
        <v>27</v>
      </c>
      <c r="F32" s="7" t="s">
        <v>28</v>
      </c>
      <c r="G32" s="7" t="s">
        <v>80</v>
      </c>
      <c r="H32" s="7" t="s">
        <v>81</v>
      </c>
      <c r="L32" s="6" t="s">
        <v>7</v>
      </c>
      <c r="M32" s="7" t="s">
        <v>25</v>
      </c>
      <c r="N32" s="7" t="s">
        <v>26</v>
      </c>
      <c r="O32" s="7" t="s">
        <v>27</v>
      </c>
      <c r="P32" s="7" t="s">
        <v>28</v>
      </c>
      <c r="Q32" s="7" t="s">
        <v>80</v>
      </c>
      <c r="R32" s="7" t="s">
        <v>81</v>
      </c>
      <c r="U32" s="6" t="s">
        <v>7</v>
      </c>
      <c r="V32" t="e">
        <v>#VALUE!</v>
      </c>
      <c r="W32" t="e">
        <v>#VALUE!</v>
      </c>
      <c r="X32" s="12" t="s">
        <v>82</v>
      </c>
      <c r="Y32" s="12" t="s">
        <v>83</v>
      </c>
      <c r="Z32" s="12" t="s">
        <v>95</v>
      </c>
      <c r="AA32" s="12" t="s">
        <v>105</v>
      </c>
      <c r="AB32" s="12" t="s">
        <v>106</v>
      </c>
    </row>
    <row r="33" spans="2:30" ht="34.200000000000003" x14ac:dyDescent="0.3">
      <c r="B33" s="8" t="s">
        <v>48</v>
      </c>
      <c r="C33" s="9">
        <v>641</v>
      </c>
      <c r="D33" s="9">
        <v>417</v>
      </c>
      <c r="E33" s="9">
        <v>3112</v>
      </c>
      <c r="F33" s="9">
        <v>0.20599999999999999</v>
      </c>
      <c r="G33" s="9">
        <f>D33/10000</f>
        <v>4.1700000000000001E-2</v>
      </c>
      <c r="H33">
        <f>C33/29151</f>
        <v>2.1988954066755856E-2</v>
      </c>
      <c r="L33" s="8" t="s">
        <v>48</v>
      </c>
      <c r="M33" s="9">
        <v>66</v>
      </c>
      <c r="N33" s="9">
        <v>417</v>
      </c>
      <c r="O33" s="9">
        <v>3687</v>
      </c>
      <c r="P33" s="9">
        <v>1.7999999999999999E-2</v>
      </c>
      <c r="Q33" s="9">
        <f>N33/10000</f>
        <v>4.1700000000000001E-2</v>
      </c>
      <c r="R33">
        <f>M33/18274</f>
        <v>3.6116887380978437E-3</v>
      </c>
      <c r="U33" s="8" t="s">
        <v>48</v>
      </c>
      <c r="V33" s="5">
        <f>C33/M33</f>
        <v>9.7121212121212128</v>
      </c>
      <c r="W33" s="5">
        <f>F33/P33</f>
        <v>11.444444444444445</v>
      </c>
      <c r="X33">
        <f>H33/R33</f>
        <v>6.0882749487257053</v>
      </c>
      <c r="Y33">
        <f>(H33-R33)*100</f>
        <v>1.837726532865801</v>
      </c>
      <c r="Z33" s="5">
        <f>V33*G33</f>
        <v>0.4049954545454546</v>
      </c>
      <c r="AA33" s="5">
        <f>C33/(M33+1)</f>
        <v>9.567164179104477</v>
      </c>
      <c r="AB33" s="5">
        <f>AA33*G33</f>
        <v>0.39895074626865668</v>
      </c>
    </row>
    <row r="34" spans="2:30" ht="45.6" x14ac:dyDescent="0.3">
      <c r="B34" s="8" t="s">
        <v>49</v>
      </c>
      <c r="C34" s="9">
        <v>19762</v>
      </c>
      <c r="D34" s="9">
        <v>5809</v>
      </c>
      <c r="E34" s="9">
        <v>32519</v>
      </c>
      <c r="F34" s="9">
        <v>0.60799999999999998</v>
      </c>
      <c r="G34" s="9">
        <f t="shared" ref="G34:G40" si="32">D34/10000</f>
        <v>0.58089999999999997</v>
      </c>
      <c r="H34">
        <f t="shared" ref="H34:H40" si="33">C34/29151</f>
        <v>0.67791842475386777</v>
      </c>
      <c r="L34" s="8" t="s">
        <v>49</v>
      </c>
      <c r="M34" s="9">
        <v>15264</v>
      </c>
      <c r="N34" s="9">
        <v>5809</v>
      </c>
      <c r="O34" s="9">
        <v>37017</v>
      </c>
      <c r="P34" s="9">
        <v>0.41199999999999998</v>
      </c>
      <c r="Q34" s="9">
        <f t="shared" ref="Q34:Q40" si="34">N34/10000</f>
        <v>0.58089999999999997</v>
      </c>
      <c r="R34">
        <f t="shared" ref="R34:R40" si="35">M34/18274</f>
        <v>0.8352851045200832</v>
      </c>
      <c r="U34" s="8" t="s">
        <v>49</v>
      </c>
      <c r="V34" s="5">
        <f t="shared" ref="V34:V40" si="36">C34/M34</f>
        <v>1.2946802935010482</v>
      </c>
      <c r="W34" s="5">
        <f t="shared" ref="W34:W40" si="37">F34/P34</f>
        <v>1.4757281553398058</v>
      </c>
      <c r="X34">
        <f t="shared" ref="X34:X40" si="38">H34/R34</f>
        <v>0.81160123781133253</v>
      </c>
      <c r="Y34">
        <f t="shared" ref="Y34:Y40" si="39">(H34-R34)*100</f>
        <v>-15.736667976621543</v>
      </c>
      <c r="Z34" s="5">
        <f t="shared" ref="Z34:Z40" si="40">V34*G34</f>
        <v>0.75207978249475882</v>
      </c>
      <c r="AA34" s="5">
        <f t="shared" ref="AA34:AA40" si="41">C34/(M34+1)</f>
        <v>1.2945954798558794</v>
      </c>
      <c r="AB34" s="5">
        <f t="shared" ref="AB34:AB40" si="42">AA34*G34</f>
        <v>0.75203051424828027</v>
      </c>
    </row>
    <row r="35" spans="2:30" ht="34.200000000000003" x14ac:dyDescent="0.3">
      <c r="B35" s="8" t="s">
        <v>50</v>
      </c>
      <c r="C35" s="9">
        <v>1382</v>
      </c>
      <c r="D35" s="9">
        <v>736</v>
      </c>
      <c r="E35" s="9">
        <v>5242</v>
      </c>
      <c r="F35" s="9">
        <v>0.26400000000000001</v>
      </c>
      <c r="G35" s="9">
        <f t="shared" si="32"/>
        <v>7.3599999999999999E-2</v>
      </c>
      <c r="H35">
        <f t="shared" si="33"/>
        <v>4.7408322184487671E-2</v>
      </c>
      <c r="L35" s="8" t="s">
        <v>50</v>
      </c>
      <c r="M35" s="9">
        <v>252</v>
      </c>
      <c r="N35" s="9">
        <v>736</v>
      </c>
      <c r="O35" s="9">
        <v>6372</v>
      </c>
      <c r="P35" s="9">
        <v>0.04</v>
      </c>
      <c r="Q35" s="9">
        <f t="shared" si="34"/>
        <v>7.3599999999999999E-2</v>
      </c>
      <c r="R35">
        <f t="shared" si="35"/>
        <v>1.3790084272737223E-2</v>
      </c>
      <c r="U35" s="8" t="s">
        <v>50</v>
      </c>
      <c r="V35" s="5">
        <f t="shared" si="36"/>
        <v>5.4841269841269842</v>
      </c>
      <c r="W35" s="5">
        <f t="shared" si="37"/>
        <v>6.6000000000000005</v>
      </c>
      <c r="X35">
        <f t="shared" si="38"/>
        <v>3.4378558714259033</v>
      </c>
      <c r="Y35">
        <f t="shared" si="39"/>
        <v>3.3618237911750448</v>
      </c>
      <c r="Z35" s="5">
        <f t="shared" si="40"/>
        <v>0.40363174603174601</v>
      </c>
      <c r="AA35" s="5">
        <f t="shared" si="41"/>
        <v>5.4624505928853759</v>
      </c>
      <c r="AB35" s="5">
        <f t="shared" si="42"/>
        <v>0.40203636363636364</v>
      </c>
    </row>
    <row r="36" spans="2:30" ht="22.8" x14ac:dyDescent="0.3">
      <c r="B36" s="8" t="s">
        <v>51</v>
      </c>
      <c r="C36" s="9">
        <v>148</v>
      </c>
      <c r="D36" s="9">
        <v>92</v>
      </c>
      <c r="E36" s="9">
        <v>680</v>
      </c>
      <c r="F36" s="9">
        <v>0.218</v>
      </c>
      <c r="G36" s="9">
        <f t="shared" si="32"/>
        <v>9.1999999999999998E-3</v>
      </c>
      <c r="H36">
        <f t="shared" si="33"/>
        <v>5.0770127954444105E-3</v>
      </c>
      <c r="L36" s="8" t="s">
        <v>51</v>
      </c>
      <c r="M36" s="9">
        <v>5</v>
      </c>
      <c r="N36" s="9">
        <v>92</v>
      </c>
      <c r="O36" s="9">
        <v>823</v>
      </c>
      <c r="P36" s="9">
        <v>6.0000000000000001E-3</v>
      </c>
      <c r="Q36" s="9">
        <f t="shared" si="34"/>
        <v>9.1999999999999998E-3</v>
      </c>
      <c r="R36">
        <f t="shared" si="35"/>
        <v>2.736127831892306E-4</v>
      </c>
      <c r="U36" s="8" t="s">
        <v>51</v>
      </c>
      <c r="V36" s="5">
        <f t="shared" si="36"/>
        <v>29.6</v>
      </c>
      <c r="W36" s="5">
        <f t="shared" si="37"/>
        <v>36.333333333333336</v>
      </c>
      <c r="X36">
        <f t="shared" si="38"/>
        <v>18.555466364790231</v>
      </c>
      <c r="Y36">
        <f t="shared" si="39"/>
        <v>0.48034000122551795</v>
      </c>
      <c r="Z36" s="5">
        <f t="shared" si="40"/>
        <v>0.27232000000000001</v>
      </c>
      <c r="AA36" s="5">
        <f t="shared" si="41"/>
        <v>24.666666666666668</v>
      </c>
      <c r="AB36" s="5">
        <f t="shared" si="42"/>
        <v>0.22693333333333335</v>
      </c>
    </row>
    <row r="37" spans="2:30" x14ac:dyDescent="0.3">
      <c r="B37" s="8" t="s">
        <v>52</v>
      </c>
      <c r="C37" s="9">
        <v>38</v>
      </c>
      <c r="D37" s="9">
        <v>40</v>
      </c>
      <c r="E37" s="9">
        <v>322</v>
      </c>
      <c r="F37" s="9">
        <v>0.11799999999999999</v>
      </c>
      <c r="G37" s="9">
        <f t="shared" si="32"/>
        <v>4.0000000000000001E-3</v>
      </c>
      <c r="H37">
        <f t="shared" si="33"/>
        <v>1.303557339370862E-3</v>
      </c>
      <c r="L37" s="8" t="s">
        <v>52</v>
      </c>
      <c r="M37" s="9">
        <v>0</v>
      </c>
      <c r="N37" s="9">
        <v>40</v>
      </c>
      <c r="O37" s="9">
        <v>360</v>
      </c>
      <c r="P37" s="9">
        <v>0</v>
      </c>
      <c r="Q37" s="9">
        <f t="shared" si="34"/>
        <v>4.0000000000000001E-3</v>
      </c>
      <c r="R37">
        <f t="shared" si="35"/>
        <v>0</v>
      </c>
      <c r="U37" s="8" t="s">
        <v>52</v>
      </c>
      <c r="V37" s="5">
        <v>0</v>
      </c>
      <c r="W37" s="5">
        <v>0</v>
      </c>
      <c r="X37">
        <v>0</v>
      </c>
      <c r="Y37">
        <f t="shared" si="39"/>
        <v>0.13035573393708622</v>
      </c>
      <c r="Z37" s="5">
        <f t="shared" si="40"/>
        <v>0</v>
      </c>
      <c r="AA37" s="5">
        <f t="shared" si="41"/>
        <v>38</v>
      </c>
      <c r="AB37" s="5">
        <f t="shared" si="42"/>
        <v>0.152</v>
      </c>
    </row>
    <row r="38" spans="2:30" x14ac:dyDescent="0.3">
      <c r="B38" s="8" t="s">
        <v>53</v>
      </c>
      <c r="C38" s="9">
        <v>6574</v>
      </c>
      <c r="D38" s="9">
        <v>2376</v>
      </c>
      <c r="E38" s="9">
        <v>14810</v>
      </c>
      <c r="F38" s="9">
        <v>0.44400000000000001</v>
      </c>
      <c r="G38" s="9">
        <f t="shared" si="32"/>
        <v>0.23760000000000001</v>
      </c>
      <c r="H38">
        <f t="shared" si="33"/>
        <v>0.22551541971115913</v>
      </c>
      <c r="L38" s="8" t="s">
        <v>53</v>
      </c>
      <c r="M38" s="9">
        <v>2591</v>
      </c>
      <c r="N38" s="9">
        <v>2376</v>
      </c>
      <c r="O38" s="9">
        <v>18793</v>
      </c>
      <c r="P38" s="9">
        <v>0.13800000000000001</v>
      </c>
      <c r="Q38" s="9">
        <f t="shared" si="34"/>
        <v>0.23760000000000001</v>
      </c>
      <c r="R38">
        <f t="shared" si="35"/>
        <v>0.14178614424865929</v>
      </c>
      <c r="U38" s="8" t="s">
        <v>53</v>
      </c>
      <c r="V38" s="5">
        <f t="shared" si="36"/>
        <v>2.5372443072172906</v>
      </c>
      <c r="W38" s="5">
        <f t="shared" si="37"/>
        <v>3.2173913043478257</v>
      </c>
      <c r="X38">
        <f t="shared" si="38"/>
        <v>1.5905321419535785</v>
      </c>
      <c r="Y38">
        <f t="shared" si="39"/>
        <v>8.3729275462499828</v>
      </c>
      <c r="Z38" s="5">
        <f t="shared" si="40"/>
        <v>0.60284924739482826</v>
      </c>
      <c r="AA38" s="5">
        <f t="shared" si="41"/>
        <v>2.5362654320987654</v>
      </c>
      <c r="AB38" s="5">
        <f t="shared" si="42"/>
        <v>0.60261666666666669</v>
      </c>
    </row>
    <row r="39" spans="2:30" x14ac:dyDescent="0.3">
      <c r="B39" s="8" t="s">
        <v>54</v>
      </c>
      <c r="C39" s="9">
        <v>575</v>
      </c>
      <c r="D39" s="9">
        <v>448</v>
      </c>
      <c r="E39" s="9">
        <v>3457</v>
      </c>
      <c r="F39" s="9">
        <v>0.16600000000000001</v>
      </c>
      <c r="G39" s="9">
        <f t="shared" si="32"/>
        <v>4.48E-2</v>
      </c>
      <c r="H39">
        <f t="shared" si="33"/>
        <v>1.9724880793111729E-2</v>
      </c>
      <c r="L39" s="8" t="s">
        <v>54</v>
      </c>
      <c r="M39" s="9">
        <v>91</v>
      </c>
      <c r="N39" s="9">
        <v>448</v>
      </c>
      <c r="O39" s="9">
        <v>3941</v>
      </c>
      <c r="P39" s="9">
        <v>2.3E-2</v>
      </c>
      <c r="Q39" s="9">
        <f t="shared" si="34"/>
        <v>4.48E-2</v>
      </c>
      <c r="R39">
        <f t="shared" si="35"/>
        <v>4.9797526540439965E-3</v>
      </c>
      <c r="U39" s="8" t="s">
        <v>54</v>
      </c>
      <c r="V39" s="5">
        <f t="shared" si="36"/>
        <v>6.3186813186813184</v>
      </c>
      <c r="W39" s="5">
        <f t="shared" si="37"/>
        <v>7.2173913043478262</v>
      </c>
      <c r="X39">
        <f t="shared" si="38"/>
        <v>3.9610161715749865</v>
      </c>
      <c r="Y39">
        <f t="shared" si="39"/>
        <v>1.4745128139067734</v>
      </c>
      <c r="Z39" s="5">
        <f t="shared" si="40"/>
        <v>0.28307692307692306</v>
      </c>
      <c r="AA39" s="5">
        <f t="shared" si="41"/>
        <v>6.25</v>
      </c>
      <c r="AB39" s="5">
        <f t="shared" si="42"/>
        <v>0.27999999999999997</v>
      </c>
    </row>
    <row r="40" spans="2:30" x14ac:dyDescent="0.3">
      <c r="B40" s="8" t="s">
        <v>55</v>
      </c>
      <c r="C40" s="9">
        <v>31</v>
      </c>
      <c r="D40" s="9">
        <v>82</v>
      </c>
      <c r="E40" s="9">
        <v>707</v>
      </c>
      <c r="F40" s="9">
        <v>4.3999999999999997E-2</v>
      </c>
      <c r="G40" s="9">
        <f t="shared" si="32"/>
        <v>8.2000000000000007E-3</v>
      </c>
      <c r="H40">
        <f t="shared" si="33"/>
        <v>1.0634283558025454E-3</v>
      </c>
      <c r="L40" s="8" t="s">
        <v>55</v>
      </c>
      <c r="M40" s="9">
        <v>5</v>
      </c>
      <c r="N40" s="9">
        <v>82</v>
      </c>
      <c r="O40" s="9">
        <v>733</v>
      </c>
      <c r="P40" s="9">
        <v>7.0000000000000001E-3</v>
      </c>
      <c r="Q40" s="9">
        <f t="shared" si="34"/>
        <v>8.2000000000000007E-3</v>
      </c>
      <c r="R40">
        <f t="shared" si="35"/>
        <v>2.736127831892306E-4</v>
      </c>
      <c r="U40" s="8" t="s">
        <v>55</v>
      </c>
      <c r="V40" s="5">
        <f t="shared" si="36"/>
        <v>6.2</v>
      </c>
      <c r="W40" s="5">
        <f t="shared" si="37"/>
        <v>6.2857142857142856</v>
      </c>
      <c r="X40">
        <f t="shared" si="38"/>
        <v>3.8866179547871429</v>
      </c>
      <c r="Y40">
        <f t="shared" si="39"/>
        <v>7.8981557261331478E-2</v>
      </c>
      <c r="Z40" s="5">
        <f t="shared" si="40"/>
        <v>5.0840000000000003E-2</v>
      </c>
      <c r="AA40" s="5">
        <f t="shared" si="41"/>
        <v>5.166666666666667</v>
      </c>
      <c r="AB40" s="5">
        <f t="shared" si="42"/>
        <v>4.2366666666666671E-2</v>
      </c>
    </row>
    <row r="41" spans="2:30" x14ac:dyDescent="0.3">
      <c r="B41" s="6" t="s">
        <v>63</v>
      </c>
      <c r="C41" s="9">
        <f>AVERAGE(C33:C40)</f>
        <v>3643.875</v>
      </c>
      <c r="D41" s="9">
        <f t="shared" ref="D41:E41" si="43">AVERAGE(D33:D40)</f>
        <v>1250</v>
      </c>
      <c r="E41" s="9">
        <f t="shared" si="43"/>
        <v>7606.125</v>
      </c>
      <c r="F41" s="9">
        <f>AVERAGE(F33:F40)</f>
        <v>0.25849999999999995</v>
      </c>
      <c r="G41" s="9"/>
      <c r="L41" s="6" t="s">
        <v>63</v>
      </c>
      <c r="M41" s="9">
        <f>AVERAGE(M33:M40)</f>
        <v>2284.25</v>
      </c>
      <c r="N41" s="9">
        <f t="shared" ref="N41:O41" si="44">AVERAGE(N33:N40)</f>
        <v>1250</v>
      </c>
      <c r="O41" s="9">
        <f t="shared" si="44"/>
        <v>8965.75</v>
      </c>
      <c r="P41" s="9">
        <f>AVERAGE(P33:P40)</f>
        <v>8.0500000000000002E-2</v>
      </c>
      <c r="Q41" s="9"/>
      <c r="R41" s="9"/>
      <c r="U41" s="6" t="s">
        <v>63</v>
      </c>
      <c r="V41" s="9">
        <f>AVERAGE(V33:V40)</f>
        <v>7.6433567644559828</v>
      </c>
      <c r="W41" s="9">
        <f>AVERAGE(W33:W40)</f>
        <v>9.071750353440942</v>
      </c>
      <c r="X41" s="9">
        <f t="shared" ref="X41:Y41" si="45">AVERAGE(X33:X40)</f>
        <v>4.7914205863836097</v>
      </c>
      <c r="Y41" s="9">
        <f t="shared" si="45"/>
        <v>-6.6786853825107073E-16</v>
      </c>
      <c r="Z41" s="5"/>
      <c r="AC41" s="5"/>
      <c r="AD41" s="5"/>
    </row>
    <row r="42" spans="2:30" x14ac:dyDescent="0.3">
      <c r="B42" s="6" t="s">
        <v>64</v>
      </c>
      <c r="C42" s="9">
        <f>MEDIAN(C33:C40)</f>
        <v>608</v>
      </c>
      <c r="D42" s="9">
        <f t="shared" ref="D42:E42" si="46">MEDIAN(D33:D40)</f>
        <v>432.5</v>
      </c>
      <c r="E42" s="9">
        <f t="shared" si="46"/>
        <v>3284.5</v>
      </c>
      <c r="F42" s="9">
        <f>MEDIAN(F33:F40)</f>
        <v>0.21199999999999999</v>
      </c>
      <c r="G42" s="9"/>
      <c r="L42" s="6" t="s">
        <v>64</v>
      </c>
      <c r="M42" s="9">
        <f>MEDIAN(M33:M40)</f>
        <v>78.5</v>
      </c>
      <c r="N42" s="9">
        <f t="shared" ref="N42:P42" si="47">MEDIAN(N33:N40)</f>
        <v>432.5</v>
      </c>
      <c r="O42" s="9">
        <f t="shared" si="47"/>
        <v>3814</v>
      </c>
      <c r="P42" s="9">
        <f t="shared" si="47"/>
        <v>2.0499999999999997E-2</v>
      </c>
      <c r="Q42" s="9"/>
      <c r="R42" s="9"/>
      <c r="U42" s="6" t="s">
        <v>64</v>
      </c>
      <c r="V42" s="9">
        <f>MEDIAN(V33:V40)</f>
        <v>5.8420634920634917</v>
      </c>
      <c r="W42" s="9">
        <f>MEDIAN(W33:W40)</f>
        <v>6.4428571428571431</v>
      </c>
      <c r="X42" s="9">
        <f t="shared" ref="X42:Y42" si="48">MEDIAN(X33:X40)</f>
        <v>3.6622369131065229</v>
      </c>
      <c r="Y42" s="9">
        <f t="shared" si="48"/>
        <v>0.97742640756614563</v>
      </c>
      <c r="Z42" s="5"/>
    </row>
    <row r="43" spans="2:30" ht="22.8" x14ac:dyDescent="0.3">
      <c r="B43" s="8"/>
      <c r="C43" s="9"/>
      <c r="D43" s="9"/>
      <c r="E43" s="9"/>
      <c r="F43" s="9"/>
      <c r="G43" s="9"/>
      <c r="L43" s="8"/>
      <c r="M43" s="9"/>
      <c r="N43" s="9"/>
      <c r="O43" s="9"/>
      <c r="P43" s="9"/>
      <c r="Q43" s="9"/>
      <c r="R43" s="9"/>
      <c r="U43" s="23" t="s">
        <v>67</v>
      </c>
      <c r="V43" s="5">
        <f>C41/M41</f>
        <v>1.5952172485498521</v>
      </c>
      <c r="W43" s="5">
        <f>F41/P41</f>
        <v>3.2111801242236018</v>
      </c>
      <c r="Z43" s="5"/>
    </row>
    <row r="44" spans="2:30" ht="22.8" x14ac:dyDescent="0.3">
      <c r="B44" s="8"/>
      <c r="C44" s="9"/>
      <c r="D44" s="9"/>
      <c r="E44" s="9"/>
      <c r="F44" s="9"/>
      <c r="G44" s="9"/>
      <c r="L44" s="8"/>
      <c r="M44" s="9"/>
      <c r="N44" s="9"/>
      <c r="O44" s="9"/>
      <c r="P44" s="9"/>
      <c r="Q44" s="9"/>
      <c r="R44" s="9"/>
      <c r="U44" s="23" t="s">
        <v>68</v>
      </c>
      <c r="V44" s="5">
        <f>C42/M42</f>
        <v>7.7452229299363058</v>
      </c>
      <c r="W44" s="5">
        <f>F42/P42</f>
        <v>10.341463414634147</v>
      </c>
      <c r="Z44" s="5"/>
    </row>
    <row r="45" spans="2:30" ht="171" x14ac:dyDescent="0.3">
      <c r="B45" s="8"/>
      <c r="C45" s="9"/>
      <c r="D45" s="9"/>
      <c r="E45" s="9"/>
      <c r="F45" s="9"/>
      <c r="G45" s="9"/>
      <c r="L45" s="8"/>
      <c r="M45" s="9"/>
      <c r="N45" s="9"/>
      <c r="O45" s="9"/>
      <c r="P45" s="9"/>
      <c r="Q45" s="9"/>
      <c r="R45" s="9"/>
      <c r="U45" s="23" t="s">
        <v>94</v>
      </c>
      <c r="Z45">
        <f>SUM(Z33:Z40)/8</f>
        <v>0.34622414419296388</v>
      </c>
      <c r="AB45">
        <f>SUM(AB33:AB40)/8</f>
        <v>0.35711678635249589</v>
      </c>
    </row>
    <row r="46" spans="2:30" x14ac:dyDescent="0.3">
      <c r="B46" s="17"/>
      <c r="L46" s="17"/>
      <c r="U46" s="17"/>
    </row>
    <row r="47" spans="2:30" ht="34.200000000000003" x14ac:dyDescent="0.3">
      <c r="B47" s="6" t="s">
        <v>5</v>
      </c>
      <c r="C47" s="7" t="s">
        <v>25</v>
      </c>
      <c r="D47" s="7" t="s">
        <v>26</v>
      </c>
      <c r="E47" s="7" t="s">
        <v>27</v>
      </c>
      <c r="F47" s="7" t="s">
        <v>28</v>
      </c>
      <c r="G47" s="7" t="s">
        <v>80</v>
      </c>
      <c r="L47" s="6" t="s">
        <v>5</v>
      </c>
      <c r="M47" s="7" t="s">
        <v>25</v>
      </c>
      <c r="N47" s="7" t="s">
        <v>26</v>
      </c>
      <c r="O47" s="7" t="s">
        <v>27</v>
      </c>
      <c r="P47" s="7" t="s">
        <v>28</v>
      </c>
      <c r="Q47" s="7"/>
      <c r="R47" s="7"/>
      <c r="U47" s="6" t="s">
        <v>5</v>
      </c>
      <c r="V47" t="e">
        <v>#VALUE!</v>
      </c>
      <c r="W47" t="e">
        <v>#VALUE!</v>
      </c>
      <c r="Z47" s="12" t="s">
        <v>95</v>
      </c>
      <c r="AA47" s="12" t="s">
        <v>105</v>
      </c>
      <c r="AB47" s="12" t="s">
        <v>106</v>
      </c>
    </row>
    <row r="48" spans="2:30" x14ac:dyDescent="0.3">
      <c r="B48" s="8" t="s">
        <v>39</v>
      </c>
      <c r="C48" s="9">
        <v>184</v>
      </c>
      <c r="D48" s="9">
        <v>98</v>
      </c>
      <c r="E48" s="9">
        <v>698</v>
      </c>
      <c r="F48" s="9">
        <v>0.26400000000000001</v>
      </c>
      <c r="G48" s="9">
        <f>D48/10000</f>
        <v>9.7999999999999997E-3</v>
      </c>
      <c r="L48" s="8" t="s">
        <v>39</v>
      </c>
      <c r="M48" s="9">
        <v>2</v>
      </c>
      <c r="N48" s="9">
        <v>98</v>
      </c>
      <c r="O48" s="9">
        <v>880</v>
      </c>
      <c r="P48" s="9">
        <v>2E-3</v>
      </c>
      <c r="Q48" s="9"/>
      <c r="R48" s="9"/>
      <c r="U48" s="8" t="s">
        <v>39</v>
      </c>
      <c r="V48" s="5">
        <f>C48/M48</f>
        <v>92</v>
      </c>
      <c r="W48" s="5">
        <f>F48/P48</f>
        <v>132</v>
      </c>
      <c r="Z48" s="5">
        <f>V48*G48</f>
        <v>0.90159999999999996</v>
      </c>
      <c r="AA48" s="5">
        <f>C48/(M48+1)</f>
        <v>61.333333333333336</v>
      </c>
      <c r="AB48" s="5">
        <f>AA48*G48</f>
        <v>0.60106666666666664</v>
      </c>
    </row>
    <row r="49" spans="2:28" ht="22.8" x14ac:dyDescent="0.3">
      <c r="B49" s="8" t="s">
        <v>40</v>
      </c>
      <c r="C49" s="9">
        <v>3393</v>
      </c>
      <c r="D49" s="9">
        <v>1865</v>
      </c>
      <c r="E49" s="9">
        <v>13392</v>
      </c>
      <c r="F49" s="9">
        <v>0.253</v>
      </c>
      <c r="G49" s="9">
        <f t="shared" ref="G49:G56" si="49">D49/10000</f>
        <v>0.1865</v>
      </c>
      <c r="L49" s="8" t="s">
        <v>40</v>
      </c>
      <c r="M49" s="9">
        <v>1600</v>
      </c>
      <c r="N49" s="9">
        <v>1865</v>
      </c>
      <c r="O49" s="9">
        <v>15185</v>
      </c>
      <c r="P49" s="9">
        <v>0.105</v>
      </c>
      <c r="Q49" s="9"/>
      <c r="R49" s="9"/>
      <c r="U49" s="8" t="s">
        <v>40</v>
      </c>
      <c r="V49" s="5">
        <f t="shared" ref="V49:V55" si="50">C49/M49</f>
        <v>2.120625</v>
      </c>
      <c r="W49" s="5">
        <f t="shared" ref="W49:W55" si="51">F49/P49</f>
        <v>2.4095238095238098</v>
      </c>
      <c r="Z49" s="5">
        <f t="shared" ref="Z49:Z56" si="52">V49*G49</f>
        <v>0.39549656249999998</v>
      </c>
      <c r="AA49" s="5">
        <f t="shared" ref="AA49:AA56" si="53">C49/(M49+1)</f>
        <v>2.1193004372267334</v>
      </c>
      <c r="AB49" s="5">
        <f t="shared" ref="AB49:AB56" si="54">AA49*G49</f>
        <v>0.3952495315427858</v>
      </c>
    </row>
    <row r="50" spans="2:28" x14ac:dyDescent="0.3">
      <c r="B50" s="8" t="s">
        <v>41</v>
      </c>
      <c r="C50" s="9">
        <v>862</v>
      </c>
      <c r="D50" s="9">
        <v>576</v>
      </c>
      <c r="E50" s="9">
        <v>4322</v>
      </c>
      <c r="F50" s="9">
        <v>0.19900000000000001</v>
      </c>
      <c r="G50" s="9">
        <f t="shared" si="49"/>
        <v>5.7599999999999998E-2</v>
      </c>
      <c r="L50" s="8" t="s">
        <v>41</v>
      </c>
      <c r="M50" s="9">
        <v>147</v>
      </c>
      <c r="N50" s="9">
        <v>576</v>
      </c>
      <c r="O50" s="9">
        <v>5037</v>
      </c>
      <c r="P50" s="9">
        <v>2.9000000000000001E-2</v>
      </c>
      <c r="Q50" s="9"/>
      <c r="R50" s="9"/>
      <c r="U50" s="8" t="s">
        <v>41</v>
      </c>
      <c r="V50" s="5">
        <f t="shared" si="50"/>
        <v>5.8639455782312924</v>
      </c>
      <c r="W50" s="5">
        <f t="shared" si="51"/>
        <v>6.8620689655172411</v>
      </c>
      <c r="Z50" s="5">
        <f t="shared" si="52"/>
        <v>0.33776326530612244</v>
      </c>
      <c r="AA50" s="5">
        <f t="shared" si="53"/>
        <v>5.8243243243243246</v>
      </c>
      <c r="AB50" s="5">
        <f t="shared" si="54"/>
        <v>0.3354810810810811</v>
      </c>
    </row>
    <row r="51" spans="2:28" x14ac:dyDescent="0.3">
      <c r="B51" s="8" t="s">
        <v>56</v>
      </c>
      <c r="C51" s="9">
        <v>126</v>
      </c>
      <c r="D51" s="9">
        <v>112</v>
      </c>
      <c r="E51" s="9">
        <v>882</v>
      </c>
      <c r="F51" s="9">
        <v>0.14299999999999999</v>
      </c>
      <c r="G51" s="9">
        <f t="shared" si="49"/>
        <v>1.12E-2</v>
      </c>
      <c r="L51" s="8" t="s">
        <v>56</v>
      </c>
      <c r="M51" s="9">
        <v>3</v>
      </c>
      <c r="N51" s="9">
        <v>112</v>
      </c>
      <c r="O51" s="9">
        <v>1005</v>
      </c>
      <c r="P51" s="9">
        <v>3.0000000000000001E-3</v>
      </c>
      <c r="Q51" s="9"/>
      <c r="R51" s="9"/>
      <c r="U51" s="8" t="s">
        <v>56</v>
      </c>
      <c r="V51" s="5">
        <f t="shared" si="50"/>
        <v>42</v>
      </c>
      <c r="W51" s="5">
        <f t="shared" si="51"/>
        <v>47.666666666666664</v>
      </c>
      <c r="Z51" s="5">
        <f t="shared" si="52"/>
        <v>0.47039999999999998</v>
      </c>
      <c r="AA51" s="5">
        <f t="shared" si="53"/>
        <v>31.5</v>
      </c>
      <c r="AB51" s="5">
        <f t="shared" si="54"/>
        <v>0.3528</v>
      </c>
    </row>
    <row r="52" spans="2:28" x14ac:dyDescent="0.3">
      <c r="B52" s="8" t="s">
        <v>57</v>
      </c>
      <c r="C52" s="9">
        <v>8560</v>
      </c>
      <c r="D52" s="9">
        <v>3051</v>
      </c>
      <c r="E52" s="9">
        <v>18899</v>
      </c>
      <c r="F52" s="9">
        <v>0.45300000000000001</v>
      </c>
      <c r="G52" s="9">
        <f t="shared" si="49"/>
        <v>0.30509999999999998</v>
      </c>
      <c r="L52" s="8" t="s">
        <v>57</v>
      </c>
      <c r="M52" s="9">
        <v>4155</v>
      </c>
      <c r="N52" s="9">
        <v>3051</v>
      </c>
      <c r="O52" s="9">
        <v>23304</v>
      </c>
      <c r="P52" s="9">
        <v>0.17799999999999999</v>
      </c>
      <c r="Q52" s="9"/>
      <c r="R52" s="9"/>
      <c r="U52" s="8" t="s">
        <v>57</v>
      </c>
      <c r="V52" s="5">
        <f t="shared" si="50"/>
        <v>2.0601684717208184</v>
      </c>
      <c r="W52" s="5">
        <f t="shared" si="51"/>
        <v>2.5449438202247192</v>
      </c>
      <c r="Z52" s="5">
        <f t="shared" si="52"/>
        <v>0.62855740072202171</v>
      </c>
      <c r="AA52" s="5">
        <f t="shared" si="53"/>
        <v>2.0596727622714148</v>
      </c>
      <c r="AB52" s="5">
        <f t="shared" si="54"/>
        <v>0.6284061597690086</v>
      </c>
    </row>
    <row r="53" spans="2:28" ht="22.8" x14ac:dyDescent="0.3">
      <c r="B53" s="8" t="s">
        <v>45</v>
      </c>
      <c r="C53" s="9">
        <v>900</v>
      </c>
      <c r="D53" s="9">
        <v>632</v>
      </c>
      <c r="E53" s="9">
        <v>4788</v>
      </c>
      <c r="F53" s="9">
        <v>0.188</v>
      </c>
      <c r="G53" s="9">
        <f t="shared" si="49"/>
        <v>6.3200000000000006E-2</v>
      </c>
      <c r="L53" s="8" t="s">
        <v>45</v>
      </c>
      <c r="M53" s="9">
        <v>165</v>
      </c>
      <c r="N53" s="9">
        <v>632</v>
      </c>
      <c r="O53" s="9">
        <v>5523</v>
      </c>
      <c r="P53" s="9">
        <v>0.03</v>
      </c>
      <c r="Q53" s="9"/>
      <c r="R53" s="9"/>
      <c r="U53" s="8" t="s">
        <v>45</v>
      </c>
      <c r="V53" s="5">
        <f t="shared" si="50"/>
        <v>5.4545454545454541</v>
      </c>
      <c r="W53" s="5">
        <f t="shared" si="51"/>
        <v>6.2666666666666666</v>
      </c>
      <c r="Z53" s="5">
        <f t="shared" si="52"/>
        <v>0.34472727272727272</v>
      </c>
      <c r="AA53" s="5">
        <f t="shared" si="53"/>
        <v>5.4216867469879517</v>
      </c>
      <c r="AB53" s="5">
        <f t="shared" si="54"/>
        <v>0.34265060240963857</v>
      </c>
    </row>
    <row r="54" spans="2:28" x14ac:dyDescent="0.3">
      <c r="B54" s="8" t="s">
        <v>46</v>
      </c>
      <c r="C54" s="9">
        <v>512</v>
      </c>
      <c r="D54" s="9">
        <v>756</v>
      </c>
      <c r="E54" s="9">
        <v>6292</v>
      </c>
      <c r="F54" s="9">
        <v>8.1000000000000003E-2</v>
      </c>
      <c r="G54" s="9">
        <f t="shared" si="49"/>
        <v>7.5600000000000001E-2</v>
      </c>
      <c r="L54" s="8" t="s">
        <v>46</v>
      </c>
      <c r="M54" s="9">
        <v>255</v>
      </c>
      <c r="N54" s="9">
        <v>756</v>
      </c>
      <c r="O54" s="9">
        <v>6549</v>
      </c>
      <c r="P54" s="9">
        <v>3.9E-2</v>
      </c>
      <c r="Q54" s="9"/>
      <c r="R54" s="9"/>
      <c r="U54" s="8" t="s">
        <v>46</v>
      </c>
      <c r="V54" s="5">
        <f t="shared" si="50"/>
        <v>2.0078431372549019</v>
      </c>
      <c r="W54" s="5">
        <f t="shared" si="51"/>
        <v>2.0769230769230771</v>
      </c>
      <c r="Z54" s="5">
        <f t="shared" si="52"/>
        <v>0.15179294117647057</v>
      </c>
      <c r="AA54" s="5">
        <f t="shared" si="53"/>
        <v>2</v>
      </c>
      <c r="AB54" s="5">
        <f t="shared" si="54"/>
        <v>0.1512</v>
      </c>
    </row>
    <row r="55" spans="2:28" x14ac:dyDescent="0.3">
      <c r="B55" s="8" t="s">
        <v>47</v>
      </c>
      <c r="C55" s="9">
        <v>7718</v>
      </c>
      <c r="D55" s="9">
        <v>2900</v>
      </c>
      <c r="E55" s="9">
        <v>18382</v>
      </c>
      <c r="F55" s="9">
        <v>0.42</v>
      </c>
      <c r="G55" s="9">
        <f t="shared" si="49"/>
        <v>0.28999999999999998</v>
      </c>
      <c r="L55" s="8" t="s">
        <v>47</v>
      </c>
      <c r="M55" s="9">
        <v>3782</v>
      </c>
      <c r="N55" s="9">
        <v>2900</v>
      </c>
      <c r="O55" s="9">
        <v>22318</v>
      </c>
      <c r="P55" s="9">
        <v>0.16900000000000001</v>
      </c>
      <c r="Q55" s="9"/>
      <c r="R55" s="9"/>
      <c r="U55" s="8" t="s">
        <v>47</v>
      </c>
      <c r="V55" s="5">
        <f t="shared" si="50"/>
        <v>2.0407191961924909</v>
      </c>
      <c r="W55" s="5">
        <f t="shared" si="51"/>
        <v>2.4852071005917158</v>
      </c>
      <c r="Z55" s="5">
        <f t="shared" si="52"/>
        <v>0.59180856689582229</v>
      </c>
      <c r="AA55" s="5">
        <f t="shared" si="53"/>
        <v>2.0401797515199576</v>
      </c>
      <c r="AB55" s="5">
        <f t="shared" si="54"/>
        <v>0.5916521279407877</v>
      </c>
    </row>
    <row r="56" spans="2:28" ht="22.8" x14ac:dyDescent="0.3">
      <c r="B56" s="8" t="s">
        <v>58</v>
      </c>
      <c r="C56" s="9">
        <v>0</v>
      </c>
      <c r="D56" s="9">
        <v>10</v>
      </c>
      <c r="E56" s="9">
        <v>90</v>
      </c>
      <c r="F56" s="9">
        <v>0</v>
      </c>
      <c r="G56" s="9">
        <f t="shared" si="49"/>
        <v>1E-3</v>
      </c>
      <c r="L56" s="8" t="s">
        <v>58</v>
      </c>
      <c r="M56" s="9">
        <v>0</v>
      </c>
      <c r="N56" s="9">
        <v>10</v>
      </c>
      <c r="O56" s="9">
        <v>90</v>
      </c>
      <c r="P56" s="9">
        <v>0</v>
      </c>
      <c r="Q56" s="9"/>
      <c r="R56" s="9"/>
      <c r="U56" s="8" t="s">
        <v>58</v>
      </c>
      <c r="V56" s="5">
        <v>0</v>
      </c>
      <c r="W56" s="5">
        <v>0</v>
      </c>
      <c r="Z56" s="5">
        <f t="shared" si="52"/>
        <v>0</v>
      </c>
      <c r="AA56" s="5">
        <f t="shared" si="53"/>
        <v>0</v>
      </c>
      <c r="AB56" s="5">
        <f t="shared" si="54"/>
        <v>0</v>
      </c>
    </row>
    <row r="57" spans="2:28" x14ac:dyDescent="0.3">
      <c r="B57" s="6" t="s">
        <v>63</v>
      </c>
      <c r="C57" s="9">
        <f>AVERAGE(C48:C56)</f>
        <v>2472.7777777777778</v>
      </c>
      <c r="D57" s="9">
        <f t="shared" ref="D57:E57" si="55">AVERAGE(D48:D56)</f>
        <v>1111.1111111111111</v>
      </c>
      <c r="E57" s="9">
        <f t="shared" si="55"/>
        <v>7527.2222222222226</v>
      </c>
      <c r="F57" s="9">
        <f>AVERAGE(F48:F56)</f>
        <v>0.22233333333333333</v>
      </c>
      <c r="G57" s="9"/>
      <c r="L57" s="6" t="s">
        <v>63</v>
      </c>
      <c r="M57" s="9">
        <f>AVERAGE(M48:M56)</f>
        <v>1123.2222222222222</v>
      </c>
      <c r="N57" s="9">
        <f t="shared" ref="N57:O57" si="56">AVERAGE(N48:N56)</f>
        <v>1111.1111111111111</v>
      </c>
      <c r="O57" s="9">
        <f t="shared" si="56"/>
        <v>8876.7777777777774</v>
      </c>
      <c r="P57" s="9">
        <f>AVERAGE(P48:P56)</f>
        <v>6.1666666666666661E-2</v>
      </c>
      <c r="Q57" s="9"/>
      <c r="R57" s="9"/>
      <c r="U57" s="6" t="s">
        <v>63</v>
      </c>
      <c r="V57" s="9">
        <f>AVERAGE(V48:V56)</f>
        <v>17.060871870882774</v>
      </c>
      <c r="W57" s="9">
        <f>AVERAGE(W48:W56)</f>
        <v>22.479111122901543</v>
      </c>
    </row>
    <row r="58" spans="2:28" x14ac:dyDescent="0.3">
      <c r="B58" s="6" t="s">
        <v>64</v>
      </c>
      <c r="C58" s="9">
        <f>MEDIAN(C48:C56)</f>
        <v>862</v>
      </c>
      <c r="D58" s="9">
        <f t="shared" ref="D58:E58" si="57">MEDIAN(D48:D56)</f>
        <v>632</v>
      </c>
      <c r="E58" s="9">
        <f t="shared" si="57"/>
        <v>4788</v>
      </c>
      <c r="F58" s="9">
        <f>MEDIAN(F48:F56)</f>
        <v>0.19900000000000001</v>
      </c>
      <c r="G58" s="9"/>
      <c r="L58" s="6" t="s">
        <v>64</v>
      </c>
      <c r="M58" s="9">
        <f>MEDIAN(M48:M56)</f>
        <v>165</v>
      </c>
      <c r="N58" s="9">
        <f t="shared" ref="N58:O58" si="58">MEDIAN(N48:N56)</f>
        <v>632</v>
      </c>
      <c r="O58" s="9">
        <f t="shared" si="58"/>
        <v>5523</v>
      </c>
      <c r="P58" s="9">
        <f>MEDIAN(P48:P56)</f>
        <v>0.03</v>
      </c>
      <c r="Q58" s="9"/>
      <c r="R58" s="9"/>
      <c r="U58" s="6" t="s">
        <v>64</v>
      </c>
      <c r="V58" s="9">
        <f>MEDIAN(V48:V56)</f>
        <v>2.120625</v>
      </c>
      <c r="W58" s="9">
        <f>MEDIAN(W48:W56)</f>
        <v>2.5449438202247192</v>
      </c>
    </row>
    <row r="59" spans="2:28" ht="22.8" x14ac:dyDescent="0.3">
      <c r="B59" s="17"/>
      <c r="L59" s="17"/>
      <c r="U59" s="23" t="s">
        <v>67</v>
      </c>
      <c r="V59" s="5">
        <f>C57/M57</f>
        <v>2.2015036106439809</v>
      </c>
      <c r="W59" s="5">
        <f>F57/P57</f>
        <v>3.6054054054054054</v>
      </c>
    </row>
    <row r="60" spans="2:28" ht="22.8" x14ac:dyDescent="0.3">
      <c r="B60" s="17"/>
      <c r="L60" s="17"/>
      <c r="U60" s="23" t="s">
        <v>68</v>
      </c>
      <c r="V60" s="5">
        <f>C58/M58</f>
        <v>5.2242424242424246</v>
      </c>
      <c r="W60" s="5">
        <f>F58/P58</f>
        <v>6.6333333333333337</v>
      </c>
    </row>
    <row r="61" spans="2:28" ht="171" x14ac:dyDescent="0.3">
      <c r="B61" s="17"/>
      <c r="L61" s="17"/>
      <c r="U61" s="23" t="s">
        <v>94</v>
      </c>
      <c r="Z61">
        <f>SUM(Z48:Z56)/9</f>
        <v>0.42468288992530101</v>
      </c>
      <c r="AB61">
        <f t="shared" ref="AB61" si="59">SUM(AB48:AB56)/9</f>
        <v>0.37761179660110755</v>
      </c>
    </row>
    <row r="62" spans="2:28" ht="34.200000000000003" x14ac:dyDescent="0.3">
      <c r="B62" s="6" t="s">
        <v>9</v>
      </c>
      <c r="C62" s="7" t="s">
        <v>25</v>
      </c>
      <c r="D62" s="7" t="s">
        <v>26</v>
      </c>
      <c r="E62" s="7" t="s">
        <v>27</v>
      </c>
      <c r="F62" s="7" t="s">
        <v>28</v>
      </c>
      <c r="G62" s="7" t="s">
        <v>80</v>
      </c>
      <c r="L62" s="6" t="s">
        <v>9</v>
      </c>
      <c r="M62" s="7" t="s">
        <v>25</v>
      </c>
      <c r="N62" s="7" t="s">
        <v>26</v>
      </c>
      <c r="O62" s="7" t="s">
        <v>27</v>
      </c>
      <c r="P62" s="7" t="s">
        <v>28</v>
      </c>
      <c r="Q62" s="7"/>
      <c r="R62" s="7"/>
      <c r="U62" s="6" t="s">
        <v>9</v>
      </c>
      <c r="V62" t="e">
        <v>#VALUE!</v>
      </c>
      <c r="W62" t="e">
        <v>#VALUE!</v>
      </c>
      <c r="Z62" s="12" t="s">
        <v>95</v>
      </c>
      <c r="AA62" s="12" t="s">
        <v>105</v>
      </c>
      <c r="AB62" s="12" t="s">
        <v>106</v>
      </c>
    </row>
    <row r="63" spans="2:28" ht="22.8" x14ac:dyDescent="0.3">
      <c r="B63" s="8" t="s">
        <v>40</v>
      </c>
      <c r="C63" s="9">
        <v>3833</v>
      </c>
      <c r="D63" s="9">
        <v>1938</v>
      </c>
      <c r="E63" s="9">
        <v>13609</v>
      </c>
      <c r="F63" s="9">
        <v>0.28199999999999997</v>
      </c>
      <c r="G63" s="9">
        <f>D63/10000</f>
        <v>0.1938</v>
      </c>
      <c r="L63" s="8" t="s">
        <v>40</v>
      </c>
      <c r="M63" s="9">
        <v>1730</v>
      </c>
      <c r="N63" s="9">
        <v>1938</v>
      </c>
      <c r="O63" s="9">
        <v>15712</v>
      </c>
      <c r="P63" s="9">
        <v>0.11</v>
      </c>
      <c r="Q63" s="9"/>
      <c r="R63" s="9"/>
      <c r="U63" s="8" t="s">
        <v>40</v>
      </c>
      <c r="V63" s="5">
        <f>C63/M63</f>
        <v>2.2156069364161848</v>
      </c>
      <c r="W63" s="5">
        <f>F63/P63</f>
        <v>2.5636363636363635</v>
      </c>
      <c r="Z63" s="5">
        <f>V63*G63</f>
        <v>0.42938462427745661</v>
      </c>
      <c r="AA63" s="5">
        <f>C63/(M63+1)</f>
        <v>2.2143269786250723</v>
      </c>
      <c r="AB63" s="5">
        <f>AA63*G63</f>
        <v>0.429136568457539</v>
      </c>
    </row>
    <row r="64" spans="2:28" x14ac:dyDescent="0.3">
      <c r="B64" s="8" t="s">
        <v>41</v>
      </c>
      <c r="C64" s="9">
        <v>703</v>
      </c>
      <c r="D64" s="9">
        <v>479</v>
      </c>
      <c r="E64" s="9">
        <v>3608</v>
      </c>
      <c r="F64" s="9">
        <v>0.19500000000000001</v>
      </c>
      <c r="G64" s="9">
        <f t="shared" ref="G64:G69" si="60">D64/10000</f>
        <v>4.7899999999999998E-2</v>
      </c>
      <c r="L64" s="8" t="s">
        <v>41</v>
      </c>
      <c r="M64" s="9">
        <v>119</v>
      </c>
      <c r="N64" s="9">
        <v>479</v>
      </c>
      <c r="O64" s="9">
        <v>4192</v>
      </c>
      <c r="P64" s="9">
        <v>2.8000000000000001E-2</v>
      </c>
      <c r="Q64" s="9"/>
      <c r="R64" s="9"/>
      <c r="U64" s="8" t="s">
        <v>41</v>
      </c>
      <c r="V64" s="5">
        <f t="shared" ref="V64:V69" si="61">C64/M64</f>
        <v>5.9075630252100844</v>
      </c>
      <c r="W64" s="5">
        <f t="shared" ref="W64:W69" si="62">F64/P64</f>
        <v>6.9642857142857144</v>
      </c>
      <c r="Z64" s="5">
        <f t="shared" ref="Z64:Z69" si="63">V64*G64</f>
        <v>0.28297226890756305</v>
      </c>
      <c r="AA64" s="5">
        <f t="shared" ref="AA64:AA69" si="64">C64/(M64+1)</f>
        <v>5.8583333333333334</v>
      </c>
      <c r="AB64" s="5">
        <f t="shared" ref="AB64:AB69" si="65">AA64*G64</f>
        <v>0.28061416666666666</v>
      </c>
    </row>
    <row r="65" spans="2:30" x14ac:dyDescent="0.3">
      <c r="B65" s="8" t="s">
        <v>56</v>
      </c>
      <c r="C65" s="9">
        <v>337</v>
      </c>
      <c r="D65" s="9">
        <v>312</v>
      </c>
      <c r="E65" s="9">
        <v>2471</v>
      </c>
      <c r="F65" s="9">
        <v>0.13600000000000001</v>
      </c>
      <c r="G65" s="9">
        <f t="shared" si="60"/>
        <v>3.1199999999999999E-2</v>
      </c>
      <c r="L65" s="8" t="s">
        <v>56</v>
      </c>
      <c r="M65" s="9">
        <v>45</v>
      </c>
      <c r="N65" s="9">
        <v>312</v>
      </c>
      <c r="O65" s="9">
        <v>2763</v>
      </c>
      <c r="P65" s="9">
        <v>1.6E-2</v>
      </c>
      <c r="Q65" s="9"/>
      <c r="R65" s="9"/>
      <c r="U65" s="8" t="s">
        <v>56</v>
      </c>
      <c r="V65" s="5">
        <f t="shared" si="61"/>
        <v>7.4888888888888889</v>
      </c>
      <c r="W65" s="5">
        <f t="shared" si="62"/>
        <v>8.5</v>
      </c>
      <c r="Z65" s="5">
        <f t="shared" si="63"/>
        <v>0.23365333333333332</v>
      </c>
      <c r="AA65" s="5">
        <f t="shared" si="64"/>
        <v>7.3260869565217392</v>
      </c>
      <c r="AB65" s="5">
        <f t="shared" si="65"/>
        <v>0.22857391304347827</v>
      </c>
    </row>
    <row r="66" spans="2:30" x14ac:dyDescent="0.3">
      <c r="B66" s="8" t="s">
        <v>57</v>
      </c>
      <c r="C66" s="9">
        <v>7427</v>
      </c>
      <c r="D66" s="9">
        <v>2644</v>
      </c>
      <c r="E66" s="9">
        <v>16369</v>
      </c>
      <c r="F66" s="9">
        <v>0.45400000000000001</v>
      </c>
      <c r="G66" s="9">
        <f t="shared" si="60"/>
        <v>0.26440000000000002</v>
      </c>
      <c r="L66" s="8" t="s">
        <v>57</v>
      </c>
      <c r="M66" s="9">
        <v>3080</v>
      </c>
      <c r="N66" s="9">
        <v>2644</v>
      </c>
      <c r="O66" s="9">
        <v>20716</v>
      </c>
      <c r="P66" s="9">
        <v>0.14899999999999999</v>
      </c>
      <c r="Q66" s="9"/>
      <c r="R66" s="9"/>
      <c r="U66" s="8" t="s">
        <v>57</v>
      </c>
      <c r="V66" s="5">
        <f t="shared" si="61"/>
        <v>2.4113636363636362</v>
      </c>
      <c r="W66" s="5">
        <f t="shared" si="62"/>
        <v>3.0469798657718123</v>
      </c>
      <c r="Z66" s="5">
        <f t="shared" si="63"/>
        <v>0.63756454545454544</v>
      </c>
      <c r="AA66" s="5">
        <f t="shared" si="64"/>
        <v>2.4105809802012335</v>
      </c>
      <c r="AB66" s="5">
        <f t="shared" si="65"/>
        <v>0.63735761116520617</v>
      </c>
    </row>
    <row r="67" spans="2:30" ht="22.8" x14ac:dyDescent="0.3">
      <c r="B67" s="8" t="s">
        <v>45</v>
      </c>
      <c r="C67" s="9">
        <v>224</v>
      </c>
      <c r="D67" s="9">
        <v>165</v>
      </c>
      <c r="E67" s="9">
        <v>1261</v>
      </c>
      <c r="F67" s="9">
        <v>0.17799999999999999</v>
      </c>
      <c r="G67" s="9">
        <f t="shared" si="60"/>
        <v>1.6500000000000001E-2</v>
      </c>
      <c r="L67" s="8" t="s">
        <v>45</v>
      </c>
      <c r="M67" s="9">
        <v>13</v>
      </c>
      <c r="N67" s="9">
        <v>165</v>
      </c>
      <c r="O67" s="9">
        <v>1472</v>
      </c>
      <c r="P67" s="9">
        <v>8.9999999999999993E-3</v>
      </c>
      <c r="Q67" s="9"/>
      <c r="R67" s="9"/>
      <c r="U67" s="8" t="s">
        <v>45</v>
      </c>
      <c r="V67" s="5">
        <f t="shared" si="61"/>
        <v>17.23076923076923</v>
      </c>
      <c r="W67" s="5">
        <f t="shared" si="62"/>
        <v>19.777777777777779</v>
      </c>
      <c r="Z67" s="5">
        <f t="shared" si="63"/>
        <v>0.28430769230769232</v>
      </c>
      <c r="AA67" s="5">
        <f t="shared" si="64"/>
        <v>16</v>
      </c>
      <c r="AB67" s="5">
        <f t="shared" si="65"/>
        <v>0.26400000000000001</v>
      </c>
    </row>
    <row r="68" spans="2:30" x14ac:dyDescent="0.3">
      <c r="B68" s="8" t="s">
        <v>47</v>
      </c>
      <c r="C68" s="9">
        <v>13275</v>
      </c>
      <c r="D68" s="9">
        <v>4376</v>
      </c>
      <c r="E68" s="9">
        <v>26109</v>
      </c>
      <c r="F68" s="9">
        <v>0.50800000000000001</v>
      </c>
      <c r="G68" s="9">
        <f t="shared" si="60"/>
        <v>0.43759999999999999</v>
      </c>
      <c r="L68" s="8" t="s">
        <v>47</v>
      </c>
      <c r="M68" s="9">
        <v>8690</v>
      </c>
      <c r="N68" s="9">
        <v>4376</v>
      </c>
      <c r="O68" s="9">
        <v>30694</v>
      </c>
      <c r="P68" s="9">
        <v>0.28299999999999997</v>
      </c>
      <c r="Q68" s="9"/>
      <c r="R68" s="9"/>
      <c r="U68" s="8" t="s">
        <v>47</v>
      </c>
      <c r="V68" s="5">
        <f t="shared" si="61"/>
        <v>1.5276179516685846</v>
      </c>
      <c r="W68" s="5">
        <f t="shared" si="62"/>
        <v>1.795053003533569</v>
      </c>
      <c r="Z68" s="5">
        <f t="shared" si="63"/>
        <v>0.66848561565017262</v>
      </c>
      <c r="AA68" s="5">
        <f t="shared" si="64"/>
        <v>1.5274421815671384</v>
      </c>
      <c r="AB68" s="5">
        <f t="shared" si="65"/>
        <v>0.66840869865377972</v>
      </c>
    </row>
    <row r="69" spans="2:30" ht="22.8" x14ac:dyDescent="0.3">
      <c r="B69" s="8" t="s">
        <v>58</v>
      </c>
      <c r="C69" s="9">
        <v>63</v>
      </c>
      <c r="D69" s="9">
        <v>86</v>
      </c>
      <c r="E69" s="9">
        <v>711</v>
      </c>
      <c r="F69" s="9">
        <v>8.8999999999999996E-2</v>
      </c>
      <c r="G69" s="9">
        <f t="shared" si="60"/>
        <v>8.6E-3</v>
      </c>
      <c r="L69" s="8" t="s">
        <v>58</v>
      </c>
      <c r="M69" s="9">
        <v>2</v>
      </c>
      <c r="N69" s="9">
        <v>86</v>
      </c>
      <c r="O69" s="9">
        <v>772</v>
      </c>
      <c r="P69" s="9">
        <v>3.0000000000000001E-3</v>
      </c>
      <c r="Q69" s="9"/>
      <c r="R69" s="9"/>
      <c r="U69" s="8" t="s">
        <v>58</v>
      </c>
      <c r="V69" s="5">
        <f t="shared" si="61"/>
        <v>31.5</v>
      </c>
      <c r="W69" s="5">
        <f t="shared" si="62"/>
        <v>29.666666666666664</v>
      </c>
      <c r="Z69" s="5">
        <f t="shared" si="63"/>
        <v>0.27089999999999997</v>
      </c>
      <c r="AA69" s="5">
        <f t="shared" si="64"/>
        <v>21</v>
      </c>
      <c r="AB69" s="5">
        <f t="shared" si="65"/>
        <v>0.18060000000000001</v>
      </c>
    </row>
    <row r="70" spans="2:30" x14ac:dyDescent="0.3">
      <c r="B70" s="6" t="s">
        <v>63</v>
      </c>
      <c r="C70" s="9">
        <f>AVERAGE(C63:C69)</f>
        <v>3694.5714285714284</v>
      </c>
      <c r="D70" s="9">
        <f t="shared" ref="D70:F70" si="66">AVERAGE(D63:D69)</f>
        <v>1428.5714285714287</v>
      </c>
      <c r="E70" s="9">
        <f t="shared" si="66"/>
        <v>9162.5714285714294</v>
      </c>
      <c r="F70" s="9">
        <f t="shared" si="66"/>
        <v>0.26314285714285712</v>
      </c>
      <c r="G70" s="9"/>
      <c r="L70" s="6" t="s">
        <v>63</v>
      </c>
      <c r="M70" s="9">
        <f>AVERAGE(M63:M69)</f>
        <v>1954.1428571428571</v>
      </c>
      <c r="N70" s="9">
        <f t="shared" ref="N70:P70" si="67">AVERAGE(N63:N69)</f>
        <v>1428.5714285714287</v>
      </c>
      <c r="O70" s="9">
        <f t="shared" si="67"/>
        <v>10903</v>
      </c>
      <c r="P70" s="9">
        <f t="shared" si="67"/>
        <v>8.5428571428571423E-2</v>
      </c>
      <c r="Q70" s="9"/>
      <c r="R70" s="9"/>
      <c r="U70" s="6" t="s">
        <v>63</v>
      </c>
      <c r="V70" s="9">
        <f>AVERAGE(V63:V69)</f>
        <v>9.7545442384737999</v>
      </c>
      <c r="W70" s="9">
        <f>AVERAGE(W63:W69)</f>
        <v>10.330628484524558</v>
      </c>
      <c r="X70" s="9"/>
      <c r="Y70" s="9"/>
      <c r="Z70" s="9"/>
      <c r="AA70" s="9"/>
      <c r="AB70" s="9"/>
      <c r="AC70" s="9"/>
      <c r="AD70" s="9"/>
    </row>
    <row r="71" spans="2:30" x14ac:dyDescent="0.3">
      <c r="B71" s="6" t="s">
        <v>64</v>
      </c>
      <c r="C71" s="9">
        <f>MEDIAN(C63:C69)</f>
        <v>703</v>
      </c>
      <c r="D71" s="9">
        <f t="shared" ref="D71:E71" si="68">MEDIAN(D63:D69)</f>
        <v>479</v>
      </c>
      <c r="E71" s="9">
        <f t="shared" si="68"/>
        <v>3608</v>
      </c>
      <c r="F71" s="9">
        <f>MEDIAN(F63:F69)</f>
        <v>0.19500000000000001</v>
      </c>
      <c r="G71" s="9"/>
      <c r="L71" s="6" t="s">
        <v>64</v>
      </c>
      <c r="M71" s="9">
        <f>MEDIAN(M63:M69)</f>
        <v>119</v>
      </c>
      <c r="N71" s="9">
        <f t="shared" ref="N71:O71" si="69">MEDIAN(N63:N69)</f>
        <v>479</v>
      </c>
      <c r="O71" s="9">
        <f t="shared" si="69"/>
        <v>4192</v>
      </c>
      <c r="P71" s="9">
        <f>MEDIAN(P63:P69)</f>
        <v>2.8000000000000001E-2</v>
      </c>
      <c r="Q71" s="9"/>
      <c r="R71" s="9"/>
      <c r="U71" s="6" t="s">
        <v>64</v>
      </c>
      <c r="V71" s="9">
        <f>MEDIAN(V63:V69)</f>
        <v>5.9075630252100844</v>
      </c>
      <c r="W71" s="9">
        <f t="shared" ref="W71" si="70">MEDIAN(W63:W69)</f>
        <v>6.9642857142857144</v>
      </c>
      <c r="X71" s="9"/>
      <c r="Y71" s="9"/>
      <c r="Z71" s="9"/>
      <c r="AA71" s="9"/>
      <c r="AB71" s="9"/>
      <c r="AC71" s="9"/>
      <c r="AD71" s="9"/>
    </row>
    <row r="72" spans="2:30" ht="22.8" x14ac:dyDescent="0.3">
      <c r="B72" s="6"/>
      <c r="C72" s="9"/>
      <c r="D72" s="9"/>
      <c r="E72" s="9"/>
      <c r="F72" s="9"/>
      <c r="G72" s="9"/>
      <c r="L72" s="6"/>
      <c r="M72" s="9"/>
      <c r="N72" s="9"/>
      <c r="O72" s="9"/>
      <c r="P72" s="9"/>
      <c r="Q72" s="9"/>
      <c r="R72" s="9"/>
      <c r="U72" s="23" t="s">
        <v>67</v>
      </c>
      <c r="V72" s="5">
        <f>C70/M70</f>
        <v>1.8906352803567512</v>
      </c>
      <c r="W72" s="5">
        <f>F70/P70</f>
        <v>3.080267558528428</v>
      </c>
      <c r="X72" s="9"/>
      <c r="Y72" s="9"/>
      <c r="Z72" s="9"/>
      <c r="AA72" s="9"/>
      <c r="AB72" s="9"/>
      <c r="AC72" s="9"/>
      <c r="AD72" s="9"/>
    </row>
    <row r="73" spans="2:30" ht="22.8" x14ac:dyDescent="0.3">
      <c r="B73" s="6"/>
      <c r="C73" s="9"/>
      <c r="D73" s="9"/>
      <c r="E73" s="9"/>
      <c r="F73" s="9"/>
      <c r="G73" s="9"/>
      <c r="L73" s="6"/>
      <c r="M73" s="9"/>
      <c r="N73" s="9"/>
      <c r="O73" s="9"/>
      <c r="P73" s="9"/>
      <c r="Q73" s="9"/>
      <c r="R73" s="9"/>
      <c r="U73" s="23" t="s">
        <v>68</v>
      </c>
      <c r="V73" s="5">
        <f>C71/M71</f>
        <v>5.9075630252100844</v>
      </c>
      <c r="W73" s="5">
        <f>F71/P71</f>
        <v>6.9642857142857144</v>
      </c>
      <c r="X73" s="9"/>
      <c r="Y73" s="9"/>
      <c r="Z73" s="9"/>
      <c r="AA73" s="9"/>
      <c r="AB73" s="9"/>
      <c r="AC73" s="9"/>
      <c r="AD73" s="9"/>
    </row>
    <row r="74" spans="2:30" ht="171" x14ac:dyDescent="0.3">
      <c r="B74" s="17"/>
      <c r="L74" s="17"/>
      <c r="U74" s="23" t="s">
        <v>94</v>
      </c>
      <c r="Z74">
        <f>SUM(Z63:Z69)/7</f>
        <v>0.40103829713296629</v>
      </c>
      <c r="AB74">
        <f t="shared" ref="AB74" si="71">SUM(AB63:AB69)/7</f>
        <v>0.38409870828380999</v>
      </c>
    </row>
    <row r="75" spans="2:30" ht="34.200000000000003" x14ac:dyDescent="0.3">
      <c r="B75" s="6" t="s">
        <v>6</v>
      </c>
      <c r="C75" s="7" t="s">
        <v>25</v>
      </c>
      <c r="D75" s="7" t="s">
        <v>26</v>
      </c>
      <c r="E75" s="7" t="s">
        <v>27</v>
      </c>
      <c r="F75" s="7" t="s">
        <v>28</v>
      </c>
      <c r="G75" s="7" t="s">
        <v>80</v>
      </c>
      <c r="L75" s="6" t="s">
        <v>6</v>
      </c>
      <c r="M75" s="7" t="s">
        <v>25</v>
      </c>
      <c r="N75" s="7" t="s">
        <v>26</v>
      </c>
      <c r="O75" s="7" t="s">
        <v>27</v>
      </c>
      <c r="P75" s="7" t="s">
        <v>28</v>
      </c>
      <c r="Q75" s="7"/>
      <c r="R75" s="7"/>
      <c r="U75" s="6" t="s">
        <v>6</v>
      </c>
      <c r="V75" t="e">
        <v>#VALUE!</v>
      </c>
      <c r="W75" t="e">
        <v>#VALUE!</v>
      </c>
      <c r="Z75" s="12" t="s">
        <v>95</v>
      </c>
      <c r="AA75" s="12" t="s">
        <v>105</v>
      </c>
      <c r="AB75" s="12" t="s">
        <v>106</v>
      </c>
    </row>
    <row r="76" spans="2:30" x14ac:dyDescent="0.3">
      <c r="B76" s="8" t="s">
        <v>39</v>
      </c>
      <c r="C76" s="9">
        <v>606</v>
      </c>
      <c r="D76" s="9">
        <v>430</v>
      </c>
      <c r="E76" s="9">
        <v>3264</v>
      </c>
      <c r="F76" s="9">
        <v>0.186</v>
      </c>
      <c r="G76" s="9">
        <f>D76/10000</f>
        <v>4.2999999999999997E-2</v>
      </c>
      <c r="L76" s="8" t="s">
        <v>39</v>
      </c>
      <c r="M76" s="9">
        <v>93</v>
      </c>
      <c r="N76" s="9">
        <v>430</v>
      </c>
      <c r="O76" s="9">
        <v>3777</v>
      </c>
      <c r="P76" s="9">
        <v>2.5000000000000001E-2</v>
      </c>
      <c r="Q76" s="9"/>
      <c r="R76" s="9"/>
      <c r="U76" s="8" t="s">
        <v>39</v>
      </c>
      <c r="V76" s="5">
        <f>C76/M76</f>
        <v>6.5161290322580649</v>
      </c>
      <c r="W76" s="5">
        <f>F76/P76</f>
        <v>7.4399999999999995</v>
      </c>
      <c r="Z76" s="5">
        <f>V76*G76</f>
        <v>0.28019354838709676</v>
      </c>
      <c r="AA76" s="5">
        <f>C76/(M76+1)</f>
        <v>6.4468085106382977</v>
      </c>
      <c r="AB76" s="5">
        <f>AA76*G76</f>
        <v>0.27721276595744676</v>
      </c>
    </row>
    <row r="77" spans="2:30" ht="22.8" x14ac:dyDescent="0.3">
      <c r="B77" s="8" t="s">
        <v>40</v>
      </c>
      <c r="C77" s="9">
        <v>9618</v>
      </c>
      <c r="D77" s="9">
        <v>3621</v>
      </c>
      <c r="E77" s="9">
        <v>22971</v>
      </c>
      <c r="F77" s="9">
        <v>0.41899999999999998</v>
      </c>
      <c r="G77" s="9">
        <f t="shared" ref="G77:G82" si="72">D77/10000</f>
        <v>0.36209999999999998</v>
      </c>
      <c r="L77" s="8" t="s">
        <v>40</v>
      </c>
      <c r="M77" s="9">
        <v>5831</v>
      </c>
      <c r="N77" s="9">
        <v>3621</v>
      </c>
      <c r="O77" s="9">
        <v>26758</v>
      </c>
      <c r="P77" s="9">
        <v>0.218</v>
      </c>
      <c r="Q77" s="9"/>
      <c r="R77" s="9"/>
      <c r="U77" s="8" t="s">
        <v>40</v>
      </c>
      <c r="V77" s="5">
        <f t="shared" ref="V77:V82" si="73">C77/M77</f>
        <v>1.6494597839135654</v>
      </c>
      <c r="W77" s="5">
        <f t="shared" ref="W77:W82" si="74">F77/P77</f>
        <v>1.9220183486238531</v>
      </c>
      <c r="Z77" s="5">
        <f t="shared" ref="Z77:Z82" si="75">V77*G77</f>
        <v>0.59726938775510197</v>
      </c>
      <c r="AA77" s="5">
        <f t="shared" ref="AA77:AA82" si="76">C77/(M77+1)</f>
        <v>1.6491769547325104</v>
      </c>
      <c r="AB77" s="5">
        <f t="shared" ref="AB77:AB82" si="77">AA77*G77</f>
        <v>0.59716697530864193</v>
      </c>
    </row>
    <row r="78" spans="2:30" x14ac:dyDescent="0.3">
      <c r="B78" s="8" t="s">
        <v>41</v>
      </c>
      <c r="C78" s="9">
        <v>2308</v>
      </c>
      <c r="D78" s="9">
        <v>1286</v>
      </c>
      <c r="E78" s="9">
        <v>9266</v>
      </c>
      <c r="F78" s="9">
        <v>0.249</v>
      </c>
      <c r="G78" s="9">
        <f t="shared" si="72"/>
        <v>0.12859999999999999</v>
      </c>
      <c r="L78" s="8" t="s">
        <v>41</v>
      </c>
      <c r="M78" s="9">
        <v>796</v>
      </c>
      <c r="N78" s="9">
        <v>1286</v>
      </c>
      <c r="O78" s="9">
        <v>10778</v>
      </c>
      <c r="P78" s="9">
        <v>7.3999999999999996E-2</v>
      </c>
      <c r="Q78" s="9"/>
      <c r="R78" s="9"/>
      <c r="U78" s="8" t="s">
        <v>41</v>
      </c>
      <c r="V78" s="5">
        <f t="shared" si="73"/>
        <v>2.8994974874371859</v>
      </c>
      <c r="W78" s="5">
        <f t="shared" si="74"/>
        <v>3.3648648648648649</v>
      </c>
      <c r="Z78" s="5">
        <f t="shared" si="75"/>
        <v>0.37287537688442207</v>
      </c>
      <c r="AA78" s="5">
        <f t="shared" si="76"/>
        <v>2.8958594730238394</v>
      </c>
      <c r="AB78" s="5">
        <f t="shared" si="77"/>
        <v>0.3724075282308657</v>
      </c>
    </row>
    <row r="79" spans="2:30" x14ac:dyDescent="0.3">
      <c r="B79" s="8" t="s">
        <v>57</v>
      </c>
      <c r="C79" s="9">
        <v>9028</v>
      </c>
      <c r="D79" s="9">
        <v>3090</v>
      </c>
      <c r="E79" s="9">
        <v>18782</v>
      </c>
      <c r="F79" s="9">
        <v>0.48099999999999998</v>
      </c>
      <c r="G79" s="9">
        <f t="shared" si="72"/>
        <v>0.309</v>
      </c>
      <c r="L79" s="8" t="s">
        <v>57</v>
      </c>
      <c r="M79" s="9">
        <v>4325</v>
      </c>
      <c r="N79" s="9">
        <v>3090</v>
      </c>
      <c r="O79" s="9">
        <v>23485</v>
      </c>
      <c r="P79" s="9">
        <v>0.184</v>
      </c>
      <c r="Q79" s="9"/>
      <c r="R79" s="9"/>
      <c r="U79" s="8" t="s">
        <v>57</v>
      </c>
      <c r="V79" s="5">
        <f t="shared" si="73"/>
        <v>2.0873988439306359</v>
      </c>
      <c r="W79" s="5">
        <f t="shared" si="74"/>
        <v>2.6141304347826089</v>
      </c>
      <c r="Z79" s="5">
        <f t="shared" si="75"/>
        <v>0.64500624277456653</v>
      </c>
      <c r="AA79" s="5">
        <f t="shared" si="76"/>
        <v>2.0869163199260288</v>
      </c>
      <c r="AB79" s="5">
        <f t="shared" si="77"/>
        <v>0.64485714285714291</v>
      </c>
    </row>
    <row r="80" spans="2:30" ht="22.8" x14ac:dyDescent="0.3">
      <c r="B80" s="8" t="s">
        <v>45</v>
      </c>
      <c r="C80" s="9">
        <v>1572</v>
      </c>
      <c r="D80" s="9">
        <v>1270</v>
      </c>
      <c r="E80" s="9">
        <v>9858</v>
      </c>
      <c r="F80" s="9">
        <v>0.159</v>
      </c>
      <c r="G80" s="9">
        <f t="shared" si="72"/>
        <v>0.127</v>
      </c>
      <c r="L80" s="8" t="s">
        <v>45</v>
      </c>
      <c r="M80" s="9">
        <v>722</v>
      </c>
      <c r="N80" s="9">
        <v>1270</v>
      </c>
      <c r="O80" s="9">
        <v>10708</v>
      </c>
      <c r="P80" s="9">
        <v>6.7000000000000004E-2</v>
      </c>
      <c r="Q80" s="9"/>
      <c r="R80" s="9"/>
      <c r="U80" s="8" t="s">
        <v>45</v>
      </c>
      <c r="V80" s="5">
        <f t="shared" si="73"/>
        <v>2.1772853185595569</v>
      </c>
      <c r="W80" s="5">
        <f t="shared" si="74"/>
        <v>2.3731343283582089</v>
      </c>
      <c r="Z80" s="5">
        <f t="shared" si="75"/>
        <v>0.27651523545706375</v>
      </c>
      <c r="AA80" s="5">
        <f t="shared" si="76"/>
        <v>2.1742738589211617</v>
      </c>
      <c r="AB80" s="5">
        <f t="shared" si="77"/>
        <v>0.27613278008298753</v>
      </c>
    </row>
    <row r="81" spans="2:30" x14ac:dyDescent="0.3">
      <c r="B81" s="8" t="s">
        <v>46</v>
      </c>
      <c r="C81" s="9">
        <v>82</v>
      </c>
      <c r="D81" s="9">
        <v>142</v>
      </c>
      <c r="E81" s="9">
        <v>1196</v>
      </c>
      <c r="F81" s="9">
        <v>6.9000000000000006E-2</v>
      </c>
      <c r="G81" s="9">
        <f t="shared" si="72"/>
        <v>1.4200000000000001E-2</v>
      </c>
      <c r="L81" s="8" t="s">
        <v>46</v>
      </c>
      <c r="M81" s="9">
        <v>12</v>
      </c>
      <c r="N81" s="9">
        <v>142</v>
      </c>
      <c r="O81" s="9">
        <v>1266</v>
      </c>
      <c r="P81" s="9">
        <v>8.9999999999999993E-3</v>
      </c>
      <c r="Q81" s="9"/>
      <c r="R81" s="9"/>
      <c r="U81" s="8" t="s">
        <v>46</v>
      </c>
      <c r="V81" s="5">
        <f t="shared" si="73"/>
        <v>6.833333333333333</v>
      </c>
      <c r="W81" s="5">
        <f t="shared" si="74"/>
        <v>7.6666666666666679</v>
      </c>
      <c r="Z81" s="5">
        <f t="shared" si="75"/>
        <v>9.7033333333333333E-2</v>
      </c>
      <c r="AA81" s="5">
        <f t="shared" si="76"/>
        <v>6.3076923076923075</v>
      </c>
      <c r="AB81" s="5">
        <f t="shared" si="77"/>
        <v>8.9569230769230776E-2</v>
      </c>
    </row>
    <row r="82" spans="2:30" ht="22.8" x14ac:dyDescent="0.3">
      <c r="B82" s="8" t="s">
        <v>58</v>
      </c>
      <c r="C82" s="9">
        <v>160</v>
      </c>
      <c r="D82" s="9">
        <v>161</v>
      </c>
      <c r="E82" s="9">
        <v>1289</v>
      </c>
      <c r="F82" s="9">
        <v>0.124</v>
      </c>
      <c r="G82" s="9">
        <f t="shared" si="72"/>
        <v>1.61E-2</v>
      </c>
      <c r="L82" s="8" t="s">
        <v>58</v>
      </c>
      <c r="M82" s="9">
        <v>15</v>
      </c>
      <c r="N82" s="9">
        <v>161</v>
      </c>
      <c r="O82" s="9">
        <v>1434</v>
      </c>
      <c r="P82" s="9">
        <v>0.01</v>
      </c>
      <c r="Q82" s="9"/>
      <c r="R82" s="9"/>
      <c r="U82" s="8" t="s">
        <v>58</v>
      </c>
      <c r="V82" s="5">
        <f t="shared" si="73"/>
        <v>10.666666666666666</v>
      </c>
      <c r="W82" s="5">
        <f t="shared" si="74"/>
        <v>12.4</v>
      </c>
      <c r="Z82" s="5">
        <f t="shared" si="75"/>
        <v>0.17173333333333332</v>
      </c>
      <c r="AA82" s="5">
        <f t="shared" si="76"/>
        <v>10</v>
      </c>
      <c r="AB82" s="5">
        <f t="shared" si="77"/>
        <v>0.161</v>
      </c>
    </row>
    <row r="83" spans="2:30" x14ac:dyDescent="0.3">
      <c r="B83" s="6" t="s">
        <v>63</v>
      </c>
      <c r="C83" s="9">
        <f>AVERAGE(C76:C82)</f>
        <v>3339.1428571428573</v>
      </c>
      <c r="D83" s="9">
        <f t="shared" ref="D83:E83" si="78">AVERAGE(D76:D82)</f>
        <v>1428.5714285714287</v>
      </c>
      <c r="E83" s="9">
        <f t="shared" si="78"/>
        <v>9518</v>
      </c>
      <c r="F83" s="9">
        <f>AVERAGE(F76:F82)</f>
        <v>0.24099999999999996</v>
      </c>
      <c r="G83" s="9"/>
      <c r="L83" s="6" t="s">
        <v>63</v>
      </c>
      <c r="M83" s="9">
        <f>AVERAGE(M76:M82)</f>
        <v>1684.8571428571429</v>
      </c>
      <c r="N83" s="9">
        <f t="shared" ref="N83:O83" si="79">AVERAGE(N76:N82)</f>
        <v>1428.5714285714287</v>
      </c>
      <c r="O83" s="9">
        <f t="shared" si="79"/>
        <v>11172.285714285714</v>
      </c>
      <c r="P83" s="9">
        <f>AVERAGE(P76:P82)</f>
        <v>8.3857142857142866E-2</v>
      </c>
      <c r="Q83" s="9"/>
      <c r="R83" s="9"/>
      <c r="U83" s="6" t="s">
        <v>63</v>
      </c>
      <c r="V83" s="9">
        <f>AVERAGE(V76:V82)</f>
        <v>4.6899672094427149</v>
      </c>
      <c r="W83" s="9">
        <f t="shared" ref="W83" si="80">AVERAGE(W76:W82)</f>
        <v>5.3972592347566009</v>
      </c>
    </row>
    <row r="84" spans="2:30" x14ac:dyDescent="0.3">
      <c r="B84" s="6" t="s">
        <v>64</v>
      </c>
      <c r="C84" s="9">
        <f>MEDIAN(C76:C82)</f>
        <v>1572</v>
      </c>
      <c r="D84" s="9">
        <f t="shared" ref="D84:E84" si="81">MEDIAN(D76:D82)</f>
        <v>1270</v>
      </c>
      <c r="E84" s="9">
        <f t="shared" si="81"/>
        <v>9266</v>
      </c>
      <c r="F84" s="9">
        <f>MEDIAN(F76:F82)</f>
        <v>0.186</v>
      </c>
      <c r="G84" s="9"/>
      <c r="L84" s="6" t="s">
        <v>64</v>
      </c>
      <c r="M84" s="9">
        <f>MEDIAN(M76:M82)</f>
        <v>722</v>
      </c>
      <c r="N84" s="9">
        <f t="shared" ref="N84:O84" si="82">MEDIAN(N76:N82)</f>
        <v>1270</v>
      </c>
      <c r="O84" s="9">
        <f t="shared" si="82"/>
        <v>10708</v>
      </c>
      <c r="P84" s="9">
        <f>MEDIAN(P76:P82)</f>
        <v>6.7000000000000004E-2</v>
      </c>
      <c r="Q84" s="9"/>
      <c r="R84" s="9"/>
      <c r="U84" s="6" t="s">
        <v>64</v>
      </c>
      <c r="V84" s="9">
        <f>MEDIAN(V76:V82)</f>
        <v>2.8994974874371859</v>
      </c>
      <c r="W84" s="9">
        <f t="shared" ref="W84" si="83">MEDIAN(W76:W82)</f>
        <v>3.3648648648648649</v>
      </c>
    </row>
    <row r="85" spans="2:30" ht="22.8" x14ac:dyDescent="0.3">
      <c r="B85" s="6"/>
      <c r="C85" s="9"/>
      <c r="D85" s="9"/>
      <c r="E85" s="9"/>
      <c r="F85" s="9"/>
      <c r="G85" s="9"/>
      <c r="L85" s="6"/>
      <c r="M85" s="9"/>
      <c r="N85" s="9"/>
      <c r="O85" s="9"/>
      <c r="P85" s="9"/>
      <c r="Q85" s="9"/>
      <c r="R85" s="9"/>
      <c r="U85" s="23" t="s">
        <v>67</v>
      </c>
      <c r="V85" s="5">
        <f>C83/M83</f>
        <v>1.9818551806003053</v>
      </c>
      <c r="W85" s="5">
        <f>F83/P83</f>
        <v>2.8739352640545137</v>
      </c>
      <c r="X85" s="5"/>
      <c r="Y85" s="5"/>
      <c r="Z85" s="5"/>
      <c r="AC85" s="5"/>
      <c r="AD85" s="5"/>
    </row>
    <row r="86" spans="2:30" ht="22.8" x14ac:dyDescent="0.3">
      <c r="B86" s="6"/>
      <c r="C86" s="9"/>
      <c r="D86" s="9"/>
      <c r="E86" s="9"/>
      <c r="F86" s="9"/>
      <c r="G86" s="9"/>
      <c r="L86" s="6"/>
      <c r="M86" s="9"/>
      <c r="N86" s="9"/>
      <c r="O86" s="9"/>
      <c r="P86" s="9"/>
      <c r="Q86" s="9"/>
      <c r="R86" s="9"/>
      <c r="U86" s="23" t="s">
        <v>68</v>
      </c>
      <c r="V86" s="5">
        <f>C84/M84</f>
        <v>2.1772853185595569</v>
      </c>
      <c r="W86" s="5">
        <f>F84/P84</f>
        <v>2.7761194029850746</v>
      </c>
    </row>
    <row r="87" spans="2:30" ht="171" x14ac:dyDescent="0.3">
      <c r="B87" s="17"/>
      <c r="L87" s="17"/>
      <c r="U87" s="23" t="s">
        <v>94</v>
      </c>
      <c r="Z87">
        <f>SUM(Z76:Z82)/7</f>
        <v>0.34866092256070264</v>
      </c>
      <c r="AB87">
        <f t="shared" ref="AB87" si="84">SUM(AB76:AB82)/7</f>
        <v>0.34547806045804513</v>
      </c>
    </row>
    <row r="88" spans="2:30" ht="34.200000000000003" x14ac:dyDescent="0.3">
      <c r="B88" s="6" t="s">
        <v>3</v>
      </c>
      <c r="C88" s="7" t="s">
        <v>25</v>
      </c>
      <c r="D88" s="7" t="s">
        <v>26</v>
      </c>
      <c r="E88" s="7" t="s">
        <v>27</v>
      </c>
      <c r="F88" s="7" t="s">
        <v>28</v>
      </c>
      <c r="G88" s="7" t="s">
        <v>80</v>
      </c>
      <c r="H88" s="7" t="s">
        <v>81</v>
      </c>
      <c r="L88" s="6" t="s">
        <v>3</v>
      </c>
      <c r="M88" s="7" t="s">
        <v>25</v>
      </c>
      <c r="N88" s="7" t="s">
        <v>26</v>
      </c>
      <c r="O88" s="7" t="s">
        <v>27</v>
      </c>
      <c r="P88" s="7" t="s">
        <v>28</v>
      </c>
      <c r="Q88" s="7" t="s">
        <v>80</v>
      </c>
      <c r="R88" s="7" t="s">
        <v>81</v>
      </c>
      <c r="U88" s="6" t="s">
        <v>3</v>
      </c>
      <c r="V88" t="e">
        <v>#VALUE!</v>
      </c>
      <c r="W88" t="e">
        <v>#VALUE!</v>
      </c>
      <c r="X88" s="12" t="s">
        <v>82</v>
      </c>
      <c r="Y88" s="12" t="s">
        <v>83</v>
      </c>
      <c r="Z88" s="12" t="s">
        <v>95</v>
      </c>
      <c r="AA88" s="12" t="s">
        <v>105</v>
      </c>
      <c r="AB88" s="12" t="s">
        <v>106</v>
      </c>
    </row>
    <row r="89" spans="2:30" x14ac:dyDescent="0.3">
      <c r="B89" s="8" t="s">
        <v>39</v>
      </c>
      <c r="C89" s="9">
        <v>233</v>
      </c>
      <c r="D89" s="9">
        <v>138</v>
      </c>
      <c r="E89" s="9">
        <v>1009</v>
      </c>
      <c r="F89" s="9">
        <v>0.23100000000000001</v>
      </c>
      <c r="G89" s="9">
        <f>D89/10000</f>
        <v>1.38E-2</v>
      </c>
      <c r="H89">
        <f>C89/23678</f>
        <v>9.84035813835628E-3</v>
      </c>
      <c r="L89" s="8" t="s">
        <v>39</v>
      </c>
      <c r="M89" s="9">
        <v>7</v>
      </c>
      <c r="N89" s="9">
        <v>138</v>
      </c>
      <c r="O89" s="9">
        <v>1235</v>
      </c>
      <c r="P89" s="9">
        <v>6.0000000000000001E-3</v>
      </c>
      <c r="Q89" s="9">
        <f>N89/10000</f>
        <v>1.38E-2</v>
      </c>
      <c r="R89">
        <f>M89/10358</f>
        <v>6.7580614018150219E-4</v>
      </c>
      <c r="U89" s="8" t="s">
        <v>39</v>
      </c>
      <c r="V89" s="5">
        <f>C89/M89</f>
        <v>33.285714285714285</v>
      </c>
      <c r="W89" s="5">
        <f>F89/P89</f>
        <v>38.5</v>
      </c>
      <c r="X89">
        <f>H89/R89</f>
        <v>14.560918513870622</v>
      </c>
      <c r="Y89">
        <f>(H89-R89)*100</f>
        <v>0.91645519981747769</v>
      </c>
      <c r="Z89" s="5">
        <f>V89*G89</f>
        <v>0.45934285714285711</v>
      </c>
      <c r="AA89" s="5">
        <f>C89/(M89+1)</f>
        <v>29.125</v>
      </c>
      <c r="AB89" s="5">
        <f>AA89*G89</f>
        <v>0.40192499999999998</v>
      </c>
    </row>
    <row r="90" spans="2:30" ht="22.8" x14ac:dyDescent="0.3">
      <c r="B90" s="8" t="s">
        <v>40</v>
      </c>
      <c r="C90" s="9">
        <v>3314</v>
      </c>
      <c r="D90" s="9">
        <v>1802</v>
      </c>
      <c r="E90" s="9">
        <v>12904</v>
      </c>
      <c r="F90" s="9">
        <v>0.25700000000000001</v>
      </c>
      <c r="G90" s="9">
        <f t="shared" ref="G90:G97" si="85">D90/10000</f>
        <v>0.1802</v>
      </c>
      <c r="H90">
        <f t="shared" ref="H90:H97" si="86">C90/23678</f>
        <v>0.13996114536700735</v>
      </c>
      <c r="L90" s="8" t="s">
        <v>40</v>
      </c>
      <c r="M90" s="9">
        <v>1468</v>
      </c>
      <c r="N90" s="9">
        <v>1802</v>
      </c>
      <c r="O90" s="9">
        <v>14750</v>
      </c>
      <c r="P90" s="9">
        <v>0.1</v>
      </c>
      <c r="Q90" s="9">
        <f t="shared" ref="Q90:Q97" si="87">N90/10000</f>
        <v>0.1802</v>
      </c>
      <c r="R90">
        <f t="shared" ref="R90:R97" si="88">M90/10358</f>
        <v>0.14172620196949218</v>
      </c>
      <c r="U90" s="8" t="s">
        <v>40</v>
      </c>
      <c r="V90" s="5">
        <f t="shared" ref="V90:V97" si="89">C90/M90</f>
        <v>2.257493188010899</v>
      </c>
      <c r="W90" s="5">
        <f t="shared" ref="W90:W97" si="90">F90/P90</f>
        <v>2.57</v>
      </c>
      <c r="X90">
        <f t="shared" ref="X90:X97" si="91">H90/R90</f>
        <v>0.98754601070263093</v>
      </c>
      <c r="Y90">
        <f t="shared" ref="Y90:Y97" si="92">(H90-R90)*100</f>
        <v>-0.17650566024848269</v>
      </c>
      <c r="Z90" s="5">
        <f t="shared" ref="Z90:Z97" si="93">V90*G90</f>
        <v>0.40680027247956402</v>
      </c>
      <c r="AA90" s="5">
        <f t="shared" ref="AA90:AA97" si="94">C90/(M90+1)</f>
        <v>2.2559564329475834</v>
      </c>
      <c r="AB90" s="5">
        <f t="shared" ref="AB90:AB97" si="95">AA90*G90</f>
        <v>0.40652334921715455</v>
      </c>
    </row>
    <row r="91" spans="2:30" x14ac:dyDescent="0.3">
      <c r="B91" s="8" t="s">
        <v>41</v>
      </c>
      <c r="C91" s="9">
        <v>1023</v>
      </c>
      <c r="D91" s="9">
        <v>654</v>
      </c>
      <c r="E91" s="9">
        <v>4863</v>
      </c>
      <c r="F91" s="9">
        <v>0.21</v>
      </c>
      <c r="G91" s="9">
        <f t="shared" si="85"/>
        <v>6.54E-2</v>
      </c>
      <c r="H91">
        <f t="shared" si="86"/>
        <v>4.3204662555959117E-2</v>
      </c>
      <c r="L91" s="8" t="s">
        <v>41</v>
      </c>
      <c r="M91" s="9">
        <v>177</v>
      </c>
      <c r="N91" s="9">
        <v>654</v>
      </c>
      <c r="O91" s="9">
        <v>5709</v>
      </c>
      <c r="P91" s="9">
        <v>3.1E-2</v>
      </c>
      <c r="Q91" s="9">
        <f t="shared" si="87"/>
        <v>6.54E-2</v>
      </c>
      <c r="R91">
        <f t="shared" si="88"/>
        <v>1.7088240973160841E-2</v>
      </c>
      <c r="U91" s="8" t="s">
        <v>41</v>
      </c>
      <c r="V91" s="5">
        <f t="shared" si="89"/>
        <v>5.7796610169491522</v>
      </c>
      <c r="W91" s="5">
        <f t="shared" si="90"/>
        <v>6.774193548387097</v>
      </c>
      <c r="X91">
        <f t="shared" si="91"/>
        <v>2.5283270890091782</v>
      </c>
      <c r="Y91">
        <f t="shared" si="92"/>
        <v>2.6116421582798277</v>
      </c>
      <c r="Z91" s="5">
        <f t="shared" si="93"/>
        <v>0.37798983050847457</v>
      </c>
      <c r="AA91" s="5">
        <f t="shared" si="94"/>
        <v>5.7471910112359552</v>
      </c>
      <c r="AB91" s="5">
        <f t="shared" si="95"/>
        <v>0.37586629213483147</v>
      </c>
    </row>
    <row r="92" spans="2:30" x14ac:dyDescent="0.3">
      <c r="B92" s="8" t="s">
        <v>56</v>
      </c>
      <c r="C92" s="9">
        <v>235</v>
      </c>
      <c r="D92" s="9">
        <v>243</v>
      </c>
      <c r="E92" s="9">
        <v>1952</v>
      </c>
      <c r="F92" s="9">
        <v>0.12</v>
      </c>
      <c r="G92" s="9">
        <f t="shared" si="85"/>
        <v>2.4299999999999999E-2</v>
      </c>
      <c r="H92">
        <f t="shared" si="86"/>
        <v>9.9248247318185663E-3</v>
      </c>
      <c r="L92" s="8" t="s">
        <v>56</v>
      </c>
      <c r="M92" s="9">
        <v>22</v>
      </c>
      <c r="N92" s="9">
        <v>243</v>
      </c>
      <c r="O92" s="9">
        <v>2165</v>
      </c>
      <c r="P92" s="9">
        <v>0.01</v>
      </c>
      <c r="Q92" s="9">
        <f t="shared" si="87"/>
        <v>2.4299999999999999E-2</v>
      </c>
      <c r="R92">
        <f t="shared" si="88"/>
        <v>2.1239621548561497E-3</v>
      </c>
      <c r="U92" s="8" t="s">
        <v>56</v>
      </c>
      <c r="V92" s="5">
        <f t="shared" si="89"/>
        <v>10.681818181818182</v>
      </c>
      <c r="W92" s="5">
        <f t="shared" si="90"/>
        <v>12</v>
      </c>
      <c r="X92">
        <f t="shared" si="91"/>
        <v>4.6727879350989419</v>
      </c>
      <c r="Y92">
        <f t="shared" si="92"/>
        <v>0.78008625769624163</v>
      </c>
      <c r="Z92" s="5">
        <f t="shared" si="93"/>
        <v>0.25956818181818181</v>
      </c>
      <c r="AA92" s="5">
        <f t="shared" si="94"/>
        <v>10.217391304347826</v>
      </c>
      <c r="AB92" s="5">
        <f t="shared" si="95"/>
        <v>0.24828260869565216</v>
      </c>
    </row>
    <row r="93" spans="2:30" x14ac:dyDescent="0.3">
      <c r="B93" s="8" t="s">
        <v>57</v>
      </c>
      <c r="C93" s="9">
        <v>10204</v>
      </c>
      <c r="D93" s="9">
        <v>3420</v>
      </c>
      <c r="E93" s="9">
        <v>20576</v>
      </c>
      <c r="F93" s="9">
        <v>0.496</v>
      </c>
      <c r="G93" s="9">
        <f t="shared" si="85"/>
        <v>0.34200000000000003</v>
      </c>
      <c r="H93">
        <f t="shared" si="86"/>
        <v>0.43094855984458147</v>
      </c>
      <c r="L93" s="8" t="s">
        <v>57</v>
      </c>
      <c r="M93" s="9">
        <v>5260</v>
      </c>
      <c r="N93" s="9">
        <v>3420</v>
      </c>
      <c r="O93" s="9">
        <v>25520</v>
      </c>
      <c r="P93" s="9">
        <v>0.20599999999999999</v>
      </c>
      <c r="Q93" s="9">
        <f t="shared" si="87"/>
        <v>0.34200000000000003</v>
      </c>
      <c r="R93">
        <f t="shared" si="88"/>
        <v>0.50782004247924306</v>
      </c>
      <c r="U93" s="8" t="s">
        <v>57</v>
      </c>
      <c r="V93" s="5">
        <f t="shared" si="89"/>
        <v>1.9399239543726237</v>
      </c>
      <c r="W93" s="5">
        <f t="shared" si="90"/>
        <v>2.4077669902912624</v>
      </c>
      <c r="X93">
        <f t="shared" si="91"/>
        <v>0.84862455948102189</v>
      </c>
      <c r="Y93">
        <f t="shared" si="92"/>
        <v>-7.6871482634661596</v>
      </c>
      <c r="Z93" s="5">
        <f t="shared" si="93"/>
        <v>0.66345399239543734</v>
      </c>
      <c r="AA93" s="5">
        <f t="shared" si="94"/>
        <v>1.9395552176392321</v>
      </c>
      <c r="AB93" s="5">
        <f t="shared" si="95"/>
        <v>0.66332788443261748</v>
      </c>
    </row>
    <row r="94" spans="2:30" ht="22.8" x14ac:dyDescent="0.3">
      <c r="B94" s="8" t="s">
        <v>45</v>
      </c>
      <c r="C94" s="9">
        <v>1107</v>
      </c>
      <c r="D94" s="9">
        <v>762</v>
      </c>
      <c r="E94" s="9">
        <v>5751</v>
      </c>
      <c r="F94" s="9">
        <v>0.192</v>
      </c>
      <c r="G94" s="9">
        <f t="shared" si="85"/>
        <v>7.6200000000000004E-2</v>
      </c>
      <c r="H94">
        <f t="shared" si="86"/>
        <v>4.6752259481375118E-2</v>
      </c>
      <c r="L94" s="8" t="s">
        <v>45</v>
      </c>
      <c r="M94" s="9">
        <v>265</v>
      </c>
      <c r="N94" s="9">
        <v>762</v>
      </c>
      <c r="O94" s="9">
        <v>6593</v>
      </c>
      <c r="P94" s="9">
        <v>0.04</v>
      </c>
      <c r="Q94" s="9">
        <f t="shared" si="87"/>
        <v>7.6200000000000004E-2</v>
      </c>
      <c r="R94">
        <f t="shared" si="88"/>
        <v>2.558408959258544E-2</v>
      </c>
      <c r="U94" s="8" t="s">
        <v>45</v>
      </c>
      <c r="V94" s="5">
        <f t="shared" si="89"/>
        <v>4.1773584905660375</v>
      </c>
      <c r="W94" s="5">
        <f t="shared" si="90"/>
        <v>4.8</v>
      </c>
      <c r="X94">
        <f t="shared" si="91"/>
        <v>1.8273958630493716</v>
      </c>
      <c r="Y94">
        <f t="shared" si="92"/>
        <v>2.1168169888789676</v>
      </c>
      <c r="Z94" s="5">
        <f t="shared" si="93"/>
        <v>0.31831471698113206</v>
      </c>
      <c r="AA94" s="5">
        <f t="shared" si="94"/>
        <v>4.1616541353383463</v>
      </c>
      <c r="AB94" s="5">
        <f t="shared" si="95"/>
        <v>0.31711804511278202</v>
      </c>
    </row>
    <row r="95" spans="2:30" x14ac:dyDescent="0.3">
      <c r="B95" s="8" t="s">
        <v>46</v>
      </c>
      <c r="C95" s="9">
        <v>135</v>
      </c>
      <c r="D95" s="9">
        <v>258</v>
      </c>
      <c r="E95" s="9">
        <v>2187</v>
      </c>
      <c r="F95" s="9">
        <v>6.2E-2</v>
      </c>
      <c r="G95" s="9">
        <f t="shared" si="85"/>
        <v>2.58E-2</v>
      </c>
      <c r="H95">
        <f t="shared" si="86"/>
        <v>5.7014950587042828E-3</v>
      </c>
      <c r="L95" s="8" t="s">
        <v>46</v>
      </c>
      <c r="M95" s="9">
        <v>27</v>
      </c>
      <c r="N95" s="9">
        <v>258</v>
      </c>
      <c r="O95" s="9">
        <v>2295</v>
      </c>
      <c r="P95" s="9">
        <v>1.2E-2</v>
      </c>
      <c r="Q95" s="9">
        <f t="shared" si="87"/>
        <v>2.58E-2</v>
      </c>
      <c r="R95">
        <f t="shared" si="88"/>
        <v>2.6066808264143659E-3</v>
      </c>
      <c r="U95" s="8" t="s">
        <v>46</v>
      </c>
      <c r="V95" s="5">
        <f t="shared" si="89"/>
        <v>5</v>
      </c>
      <c r="W95" s="5">
        <f t="shared" si="90"/>
        <v>5.166666666666667</v>
      </c>
      <c r="X95">
        <f t="shared" si="91"/>
        <v>2.1872624377058871</v>
      </c>
      <c r="Y95">
        <f t="shared" si="92"/>
        <v>0.30948142322899169</v>
      </c>
      <c r="Z95" s="5">
        <f t="shared" si="93"/>
        <v>0.129</v>
      </c>
      <c r="AA95" s="5">
        <f t="shared" si="94"/>
        <v>4.8214285714285712</v>
      </c>
      <c r="AB95" s="5">
        <f t="shared" si="95"/>
        <v>0.12439285714285714</v>
      </c>
    </row>
    <row r="96" spans="2:30" x14ac:dyDescent="0.3">
      <c r="B96" s="8" t="s">
        <v>47</v>
      </c>
      <c r="C96" s="9">
        <v>7382</v>
      </c>
      <c r="D96" s="9">
        <v>2660</v>
      </c>
      <c r="E96" s="9">
        <v>16558</v>
      </c>
      <c r="F96" s="9">
        <v>0.44600000000000001</v>
      </c>
      <c r="G96" s="9">
        <f t="shared" si="85"/>
        <v>0.26600000000000001</v>
      </c>
      <c r="H96">
        <f t="shared" si="86"/>
        <v>0.31176619646929637</v>
      </c>
      <c r="L96" s="8" t="s">
        <v>47</v>
      </c>
      <c r="M96" s="9">
        <v>3131</v>
      </c>
      <c r="N96" s="9">
        <v>2660</v>
      </c>
      <c r="O96" s="9">
        <v>20809</v>
      </c>
      <c r="P96" s="9">
        <v>0.15</v>
      </c>
      <c r="Q96" s="9">
        <f t="shared" si="87"/>
        <v>0.26600000000000001</v>
      </c>
      <c r="R96">
        <f t="shared" si="88"/>
        <v>0.3022784321297548</v>
      </c>
      <c r="U96" s="8" t="s">
        <v>47</v>
      </c>
      <c r="V96" s="5">
        <f t="shared" si="89"/>
        <v>2.3577131906739059</v>
      </c>
      <c r="W96" s="5">
        <f t="shared" si="90"/>
        <v>2.9733333333333336</v>
      </c>
      <c r="X96">
        <f t="shared" si="91"/>
        <v>1.0313875001689465</v>
      </c>
      <c r="Y96">
        <f t="shared" si="92"/>
        <v>0.94877643395415712</v>
      </c>
      <c r="Z96" s="5">
        <f t="shared" si="93"/>
        <v>0.62715170871925896</v>
      </c>
      <c r="AA96" s="5">
        <f t="shared" si="94"/>
        <v>2.3569604086845466</v>
      </c>
      <c r="AB96" s="5">
        <f t="shared" si="95"/>
        <v>0.62695146871008944</v>
      </c>
    </row>
    <row r="97" spans="1:28" ht="22.8" x14ac:dyDescent="0.3">
      <c r="B97" s="8" t="s">
        <v>58</v>
      </c>
      <c r="C97" s="9">
        <v>45</v>
      </c>
      <c r="D97" s="9">
        <v>63</v>
      </c>
      <c r="E97" s="9">
        <v>522</v>
      </c>
      <c r="F97" s="9">
        <v>8.5999999999999993E-2</v>
      </c>
      <c r="G97" s="9">
        <f t="shared" si="85"/>
        <v>6.3E-3</v>
      </c>
      <c r="H97">
        <f t="shared" si="86"/>
        <v>1.9004983529014275E-3</v>
      </c>
      <c r="L97" s="8" t="s">
        <v>58</v>
      </c>
      <c r="M97" s="9">
        <v>1</v>
      </c>
      <c r="N97" s="9">
        <v>63</v>
      </c>
      <c r="O97" s="9">
        <v>566</v>
      </c>
      <c r="P97" s="9">
        <v>2E-3</v>
      </c>
      <c r="Q97" s="9">
        <f t="shared" si="87"/>
        <v>6.3E-3</v>
      </c>
      <c r="R97">
        <f t="shared" si="88"/>
        <v>9.6543734311643176E-5</v>
      </c>
      <c r="U97" s="8" t="s">
        <v>58</v>
      </c>
      <c r="V97" s="5">
        <f t="shared" si="89"/>
        <v>45</v>
      </c>
      <c r="W97" s="5">
        <f t="shared" si="90"/>
        <v>42.999999999999993</v>
      </c>
      <c r="X97">
        <f t="shared" si="91"/>
        <v>19.685361939352987</v>
      </c>
      <c r="Y97">
        <f t="shared" si="92"/>
        <v>0.18039546185897845</v>
      </c>
      <c r="Z97" s="5">
        <f t="shared" si="93"/>
        <v>0.28349999999999997</v>
      </c>
      <c r="AA97" s="5">
        <f t="shared" si="94"/>
        <v>22.5</v>
      </c>
      <c r="AB97" s="5">
        <f t="shared" si="95"/>
        <v>0.14174999999999999</v>
      </c>
    </row>
    <row r="98" spans="1:28" x14ac:dyDescent="0.3">
      <c r="B98" s="6" t="s">
        <v>63</v>
      </c>
      <c r="C98" s="9">
        <f>AVERAGE(C89:C97)</f>
        <v>2630.8888888888887</v>
      </c>
      <c r="D98" s="9">
        <f t="shared" ref="D98:F98" si="96">AVERAGE(D89:D97)</f>
        <v>1111.1111111111111</v>
      </c>
      <c r="E98" s="9">
        <f t="shared" si="96"/>
        <v>7369.1111111111113</v>
      </c>
      <c r="F98" s="9">
        <f t="shared" si="96"/>
        <v>0.23333333333333334</v>
      </c>
      <c r="G98" s="9"/>
      <c r="L98" s="6" t="s">
        <v>63</v>
      </c>
      <c r="M98" s="9">
        <f>AVERAGE(M89:M97)</f>
        <v>1150.8888888888889</v>
      </c>
      <c r="N98" s="9">
        <f t="shared" ref="N98:P98" si="97">AVERAGE(N89:N97)</f>
        <v>1111.1111111111111</v>
      </c>
      <c r="O98" s="9">
        <f t="shared" si="97"/>
        <v>8849.1111111111113</v>
      </c>
      <c r="P98" s="9">
        <f t="shared" si="97"/>
        <v>6.1888888888888882E-2</v>
      </c>
      <c r="Q98" s="9"/>
      <c r="R98" s="9"/>
      <c r="U98" s="6" t="s">
        <v>63</v>
      </c>
      <c r="V98" s="9">
        <f>AVERAGE(V89:V97)</f>
        <v>12.275520256456121</v>
      </c>
      <c r="W98" s="9">
        <f t="shared" ref="W98:Y98" si="98">AVERAGE(W89:W97)</f>
        <v>13.132440059853151</v>
      </c>
      <c r="X98" s="9">
        <f t="shared" si="98"/>
        <v>5.3699568720488422</v>
      </c>
      <c r="Y98" s="9">
        <f t="shared" si="98"/>
        <v>-5.2427198385076835E-17</v>
      </c>
    </row>
    <row r="99" spans="1:28" x14ac:dyDescent="0.3">
      <c r="B99" s="6" t="s">
        <v>64</v>
      </c>
      <c r="C99" s="9">
        <f>MEDIAN(C89:C97)</f>
        <v>1023</v>
      </c>
      <c r="D99" s="9">
        <f t="shared" ref="D99:F99" si="99">MEDIAN(D89:D97)</f>
        <v>654</v>
      </c>
      <c r="E99" s="9">
        <f t="shared" si="99"/>
        <v>4863</v>
      </c>
      <c r="F99" s="9">
        <f t="shared" si="99"/>
        <v>0.21</v>
      </c>
      <c r="G99" s="9"/>
      <c r="L99" s="6" t="s">
        <v>64</v>
      </c>
      <c r="M99" s="9">
        <f>MEDIAN(M89:M97)</f>
        <v>177</v>
      </c>
      <c r="N99" s="9">
        <f t="shared" ref="N99:P99" si="100">MEDIAN(N89:N97)</f>
        <v>654</v>
      </c>
      <c r="O99" s="9">
        <f t="shared" si="100"/>
        <v>5709</v>
      </c>
      <c r="P99" s="9">
        <f t="shared" si="100"/>
        <v>3.1E-2</v>
      </c>
      <c r="Q99" s="9"/>
      <c r="R99" s="9"/>
      <c r="U99" s="6" t="s">
        <v>64</v>
      </c>
      <c r="V99" s="9">
        <f>MEDIAN(V89:V97)</f>
        <v>5</v>
      </c>
      <c r="W99" s="9">
        <f t="shared" ref="W99:Y99" si="101">MEDIAN(W89:W97)</f>
        <v>5.166666666666667</v>
      </c>
      <c r="X99" s="9">
        <f t="shared" si="101"/>
        <v>2.1872624377058871</v>
      </c>
      <c r="Y99" s="9">
        <f t="shared" si="101"/>
        <v>0.78008625769624163</v>
      </c>
    </row>
    <row r="100" spans="1:28" ht="22.8" x14ac:dyDescent="0.3">
      <c r="U100" s="23" t="s">
        <v>67</v>
      </c>
      <c r="V100" s="5">
        <f>C98/M98</f>
        <v>2.2859625410310866</v>
      </c>
      <c r="W100" s="5">
        <f>F98/P98</f>
        <v>3.7701974865350096</v>
      </c>
      <c r="AB100">
        <f t="shared" ref="AB100" si="102">SUM(AB89:AB97)/9</f>
        <v>0.36734861171622046</v>
      </c>
    </row>
    <row r="101" spans="1:28" ht="22.8" x14ac:dyDescent="0.3">
      <c r="U101" s="23" t="s">
        <v>68</v>
      </c>
      <c r="V101" s="5">
        <f>C99/M99</f>
        <v>5.7796610169491522</v>
      </c>
      <c r="W101" s="5">
        <f>F99/P99</f>
        <v>6.774193548387097</v>
      </c>
    </row>
    <row r="102" spans="1:28" ht="171" x14ac:dyDescent="0.3">
      <c r="U102" s="23" t="s">
        <v>94</v>
      </c>
      <c r="Z102">
        <f>SUM(Z89:Z97)/9</f>
        <v>0.39168017333832289</v>
      </c>
      <c r="AB102">
        <f t="shared" ref="AB102" si="103">SUM(AB89:AB97)/9</f>
        <v>0.36734861171622046</v>
      </c>
    </row>
    <row r="103" spans="1:28" x14ac:dyDescent="0.3">
      <c r="A103" s="12" t="s">
        <v>85</v>
      </c>
    </row>
    <row r="105" spans="1:28" ht="22.8" x14ac:dyDescent="0.3">
      <c r="A105" s="12" t="s">
        <v>60</v>
      </c>
      <c r="B105" s="6" t="s">
        <v>8</v>
      </c>
      <c r="C105" s="7" t="s">
        <v>25</v>
      </c>
      <c r="D105" s="7" t="s">
        <v>26</v>
      </c>
      <c r="E105" s="7" t="s">
        <v>86</v>
      </c>
      <c r="F105" s="7" t="s">
        <v>87</v>
      </c>
      <c r="G105" s="7" t="s">
        <v>88</v>
      </c>
      <c r="H105" s="7"/>
    </row>
    <row r="106" spans="1:28" ht="34.200000000000003" x14ac:dyDescent="0.3">
      <c r="B106" s="8" t="s">
        <v>29</v>
      </c>
      <c r="C106" s="9">
        <v>2547</v>
      </c>
      <c r="D106" s="9">
        <v>1343</v>
      </c>
      <c r="E106" s="9">
        <f>D106/10000</f>
        <v>0.1343</v>
      </c>
      <c r="F106" s="9">
        <f>LOG(E106,2)</f>
        <v>-2.896468790122007</v>
      </c>
      <c r="G106">
        <f>E106*F106</f>
        <v>-0.38899575851338553</v>
      </c>
    </row>
    <row r="107" spans="1:28" ht="22.8" x14ac:dyDescent="0.3">
      <c r="B107" s="8" t="s">
        <v>30</v>
      </c>
      <c r="C107" s="9">
        <v>70</v>
      </c>
      <c r="D107" s="9">
        <v>114</v>
      </c>
      <c r="E107" s="9">
        <f t="shared" ref="E107:E115" si="104">D107/10000</f>
        <v>1.14E-2</v>
      </c>
      <c r="F107" s="9">
        <f t="shared" ref="F107:F115" si="105">LOG(E107,2)</f>
        <v>-6.4548223653847074</v>
      </c>
      <c r="G107">
        <f t="shared" ref="G107:G115" si="106">E107*F107</f>
        <v>-7.3584974965385672E-2</v>
      </c>
    </row>
    <row r="108" spans="1:28" ht="22.8" x14ac:dyDescent="0.3">
      <c r="A108" s="21"/>
      <c r="B108" s="8" t="s">
        <v>31</v>
      </c>
      <c r="C108" s="9">
        <v>13178</v>
      </c>
      <c r="D108" s="9">
        <v>4226</v>
      </c>
      <c r="E108" s="9">
        <f t="shared" si="104"/>
        <v>0.42259999999999998</v>
      </c>
      <c r="F108" s="9">
        <f t="shared" si="105"/>
        <v>-1.242635327614509</v>
      </c>
      <c r="G108">
        <f t="shared" si="106"/>
        <v>-0.52513768944989148</v>
      </c>
    </row>
    <row r="109" spans="1:28" ht="22.8" x14ac:dyDescent="0.3">
      <c r="B109" s="8" t="s">
        <v>32</v>
      </c>
      <c r="C109" s="9">
        <v>45</v>
      </c>
      <c r="D109" s="9">
        <v>58</v>
      </c>
      <c r="E109" s="9">
        <f t="shared" si="104"/>
        <v>5.7999999999999996E-3</v>
      </c>
      <c r="F109" s="9">
        <f t="shared" si="105"/>
        <v>-7.4297313844218777</v>
      </c>
      <c r="G109">
        <f t="shared" si="106"/>
        <v>-4.3092442029646891E-2</v>
      </c>
    </row>
    <row r="110" spans="1:28" ht="34.200000000000003" x14ac:dyDescent="0.3">
      <c r="B110" s="8" t="s">
        <v>33</v>
      </c>
      <c r="C110" s="9">
        <v>1907</v>
      </c>
      <c r="D110" s="9">
        <v>1199</v>
      </c>
      <c r="E110" s="9">
        <f t="shared" si="104"/>
        <v>0.11990000000000001</v>
      </c>
      <c r="F110" s="9">
        <f t="shared" si="105"/>
        <v>-3.0600964361352259</v>
      </c>
      <c r="G110">
        <f t="shared" si="106"/>
        <v>-0.3669055626926136</v>
      </c>
    </row>
    <row r="111" spans="1:28" x14ac:dyDescent="0.3">
      <c r="B111" s="8" t="s">
        <v>34</v>
      </c>
      <c r="C111" s="9">
        <v>495</v>
      </c>
      <c r="D111" s="9">
        <v>388</v>
      </c>
      <c r="E111" s="9">
        <f t="shared" si="104"/>
        <v>3.8800000000000001E-2</v>
      </c>
      <c r="F111" s="9">
        <f t="shared" si="105"/>
        <v>-4.6877995373623218</v>
      </c>
      <c r="G111">
        <f t="shared" si="106"/>
        <v>-0.18188662204965808</v>
      </c>
    </row>
    <row r="112" spans="1:28" x14ac:dyDescent="0.3">
      <c r="B112" s="8" t="s">
        <v>35</v>
      </c>
      <c r="C112" s="9">
        <v>29</v>
      </c>
      <c r="D112" s="9">
        <v>47</v>
      </c>
      <c r="E112" s="9">
        <f t="shared" si="104"/>
        <v>4.7000000000000002E-3</v>
      </c>
      <c r="F112" s="9">
        <f t="shared" si="105"/>
        <v>-7.7331235278718129</v>
      </c>
      <c r="G112">
        <f t="shared" si="106"/>
        <v>-3.6345680580997519E-2</v>
      </c>
    </row>
    <row r="113" spans="2:8" ht="22.8" x14ac:dyDescent="0.3">
      <c r="B113" s="8" t="s">
        <v>36</v>
      </c>
      <c r="C113" s="9">
        <v>597</v>
      </c>
      <c r="D113" s="9">
        <v>447</v>
      </c>
      <c r="E113" s="9">
        <f t="shared" si="104"/>
        <v>4.4699999999999997E-2</v>
      </c>
      <c r="F113" s="9">
        <f t="shared" si="105"/>
        <v>-4.4835813583661315</v>
      </c>
      <c r="G113">
        <f t="shared" si="106"/>
        <v>-0.20041608671896607</v>
      </c>
    </row>
    <row r="114" spans="2:8" x14ac:dyDescent="0.3">
      <c r="B114" s="8" t="s">
        <v>37</v>
      </c>
      <c r="C114" s="9">
        <v>4588</v>
      </c>
      <c r="D114" s="9">
        <v>1970</v>
      </c>
      <c r="E114" s="9">
        <f t="shared" si="104"/>
        <v>0.19700000000000001</v>
      </c>
      <c r="F114" s="9">
        <f t="shared" si="105"/>
        <v>-2.343732465205711</v>
      </c>
      <c r="G114">
        <f t="shared" si="106"/>
        <v>-0.4617152956455251</v>
      </c>
    </row>
    <row r="115" spans="2:8" x14ac:dyDescent="0.3">
      <c r="B115" s="8" t="s">
        <v>38</v>
      </c>
      <c r="C115" s="9">
        <v>199</v>
      </c>
      <c r="D115" s="9">
        <v>208</v>
      </c>
      <c r="E115" s="9">
        <f t="shared" si="104"/>
        <v>2.0799999999999999E-2</v>
      </c>
      <c r="F115" s="9">
        <f t="shared" si="105"/>
        <v>-5.5872726614083579</v>
      </c>
      <c r="G115">
        <f t="shared" si="106"/>
        <v>-0.11621527135729384</v>
      </c>
    </row>
    <row r="116" spans="2:8" x14ac:dyDescent="0.3">
      <c r="B116" s="6" t="s">
        <v>63</v>
      </c>
      <c r="C116" s="9">
        <f>AVERAGE(C106:C115)</f>
        <v>2365.5</v>
      </c>
      <c r="D116" s="9">
        <f t="shared" ref="D116" si="107">AVERAGE(D106:D115)</f>
        <v>1000</v>
      </c>
      <c r="E116" s="9"/>
      <c r="F116" s="9"/>
      <c r="G116" s="9"/>
    </row>
    <row r="117" spans="2:8" x14ac:dyDescent="0.3">
      <c r="B117" s="6" t="s">
        <v>64</v>
      </c>
      <c r="C117" s="9">
        <f>MEDIAN(C106:C115)</f>
        <v>546</v>
      </c>
      <c r="D117" s="9">
        <f t="shared" ref="D117" si="108">MEDIAN(D106:D115)</f>
        <v>417.5</v>
      </c>
      <c r="E117" s="9"/>
      <c r="F117" s="9"/>
      <c r="G117" s="9"/>
    </row>
    <row r="118" spans="2:8" x14ac:dyDescent="0.3">
      <c r="B118" s="23" t="s">
        <v>84</v>
      </c>
      <c r="G118">
        <f>-SUM(G106:G115)</f>
        <v>2.3942953840033638</v>
      </c>
    </row>
    <row r="119" spans="2:8" x14ac:dyDescent="0.3">
      <c r="B119" s="17"/>
    </row>
    <row r="120" spans="2:8" x14ac:dyDescent="0.3">
      <c r="B120" s="17"/>
    </row>
    <row r="121" spans="2:8" ht="22.8" x14ac:dyDescent="0.3">
      <c r="B121" s="6" t="s">
        <v>4</v>
      </c>
      <c r="C121" s="7" t="s">
        <v>25</v>
      </c>
      <c r="D121" s="7" t="s">
        <v>26</v>
      </c>
      <c r="E121" s="7" t="s">
        <v>86</v>
      </c>
      <c r="F121" s="7" t="s">
        <v>87</v>
      </c>
      <c r="G121" s="7" t="s">
        <v>88</v>
      </c>
      <c r="H121" s="7"/>
    </row>
    <row r="122" spans="2:8" x14ac:dyDescent="0.3">
      <c r="B122" s="8" t="s">
        <v>39</v>
      </c>
      <c r="C122" s="9">
        <v>201</v>
      </c>
      <c r="D122" s="9">
        <v>108</v>
      </c>
      <c r="E122" s="9">
        <f>D122/10000</f>
        <v>1.0800000000000001E-2</v>
      </c>
      <c r="F122" s="9">
        <f>LOG(E122,2)</f>
        <v>-6.5328248773859805</v>
      </c>
      <c r="G122">
        <f>E122*F122</f>
        <v>-7.0554508675768596E-2</v>
      </c>
    </row>
    <row r="123" spans="2:8" ht="22.8" x14ac:dyDescent="0.3">
      <c r="B123" s="8" t="s">
        <v>40</v>
      </c>
      <c r="C123" s="9">
        <v>3256</v>
      </c>
      <c r="D123" s="9">
        <v>1772</v>
      </c>
      <c r="E123" s="9">
        <f t="shared" ref="E123:E130" si="109">D123/10000</f>
        <v>0.1772</v>
      </c>
      <c r="F123" s="9">
        <f t="shared" ref="F123:F130" si="110">LOG(E123,2)</f>
        <v>-2.4965494909944312</v>
      </c>
      <c r="G123">
        <f t="shared" ref="G123:G130" si="111">E123*F123</f>
        <v>-0.44238856980421321</v>
      </c>
    </row>
    <row r="124" spans="2:8" x14ac:dyDescent="0.3">
      <c r="B124" s="8" t="s">
        <v>41</v>
      </c>
      <c r="C124" s="9">
        <v>675</v>
      </c>
      <c r="D124" s="9">
        <v>488</v>
      </c>
      <c r="E124" s="9">
        <f t="shared" si="109"/>
        <v>4.8800000000000003E-2</v>
      </c>
      <c r="F124" s="9">
        <f t="shared" si="110"/>
        <v>-4.3569750419865629</v>
      </c>
      <c r="G124">
        <f t="shared" si="111"/>
        <v>-0.21262038204894429</v>
      </c>
    </row>
    <row r="125" spans="2:8" ht="22.8" x14ac:dyDescent="0.3">
      <c r="B125" s="8" t="s">
        <v>42</v>
      </c>
      <c r="C125" s="9">
        <v>84</v>
      </c>
      <c r="D125" s="9">
        <v>73</v>
      </c>
      <c r="E125" s="9">
        <f t="shared" si="109"/>
        <v>7.3000000000000001E-3</v>
      </c>
      <c r="F125" s="9">
        <f t="shared" si="110"/>
        <v>-7.0978878206694329</v>
      </c>
      <c r="G125">
        <f t="shared" si="111"/>
        <v>-5.1814581090886859E-2</v>
      </c>
    </row>
    <row r="126" spans="2:8" ht="34.200000000000003" x14ac:dyDescent="0.3">
      <c r="B126" s="8" t="s">
        <v>43</v>
      </c>
      <c r="C126" s="9">
        <v>806</v>
      </c>
      <c r="D126" s="9">
        <v>835</v>
      </c>
      <c r="E126" s="9">
        <f t="shared" si="109"/>
        <v>8.3500000000000005E-2</v>
      </c>
      <c r="F126" s="9">
        <f t="shared" si="110"/>
        <v>-3.5820799921880351</v>
      </c>
      <c r="G126">
        <f t="shared" si="111"/>
        <v>-0.29910367934770093</v>
      </c>
    </row>
    <row r="127" spans="2:8" ht="22.8" x14ac:dyDescent="0.3">
      <c r="B127" s="8" t="s">
        <v>44</v>
      </c>
      <c r="C127" s="9">
        <v>8535</v>
      </c>
      <c r="D127" s="9">
        <v>3136</v>
      </c>
      <c r="E127" s="9">
        <f t="shared" si="109"/>
        <v>0.31359999999999999</v>
      </c>
      <c r="F127" s="9">
        <f t="shared" si="110"/>
        <v>-1.6730025354342413</v>
      </c>
      <c r="G127">
        <f t="shared" si="111"/>
        <v>-0.52465359511217802</v>
      </c>
    </row>
    <row r="128" spans="2:8" ht="22.8" x14ac:dyDescent="0.3">
      <c r="B128" s="8" t="s">
        <v>45</v>
      </c>
      <c r="C128" s="9">
        <v>1239</v>
      </c>
      <c r="D128" s="9">
        <v>827</v>
      </c>
      <c r="E128" s="9">
        <f t="shared" si="109"/>
        <v>8.2699999999999996E-2</v>
      </c>
      <c r="F128" s="9">
        <f t="shared" si="110"/>
        <v>-3.595968860378175</v>
      </c>
      <c r="G128">
        <f t="shared" si="111"/>
        <v>-0.29738662475327504</v>
      </c>
    </row>
    <row r="129" spans="2:8" x14ac:dyDescent="0.3">
      <c r="B129" s="8" t="s">
        <v>46</v>
      </c>
      <c r="C129" s="9">
        <v>162</v>
      </c>
      <c r="D129" s="9">
        <v>322</v>
      </c>
      <c r="E129" s="9">
        <f t="shared" si="109"/>
        <v>3.2199999999999999E-2</v>
      </c>
      <c r="F129" s="9">
        <f t="shared" si="110"/>
        <v>-4.9567955014348328</v>
      </c>
      <c r="G129">
        <f t="shared" si="111"/>
        <v>-0.15960881514620162</v>
      </c>
    </row>
    <row r="130" spans="2:8" x14ac:dyDescent="0.3">
      <c r="B130" s="8" t="s">
        <v>47</v>
      </c>
      <c r="C130" s="9">
        <v>6786</v>
      </c>
      <c r="D130" s="9">
        <v>2439</v>
      </c>
      <c r="E130" s="9">
        <f t="shared" si="109"/>
        <v>0.24390000000000001</v>
      </c>
      <c r="F130" s="9">
        <f t="shared" si="110"/>
        <v>-2.0356383367532653</v>
      </c>
      <c r="G130">
        <f t="shared" si="111"/>
        <v>-0.49649219033412145</v>
      </c>
    </row>
    <row r="131" spans="2:8" x14ac:dyDescent="0.3">
      <c r="B131" s="6" t="s">
        <v>63</v>
      </c>
      <c r="C131" s="9">
        <f>AVERAGE(C122:C130)</f>
        <v>2416</v>
      </c>
      <c r="D131" s="9">
        <f t="shared" ref="D131" si="112">AVERAGE(D122:D130)</f>
        <v>1111.1111111111111</v>
      </c>
      <c r="E131" s="9"/>
      <c r="F131" s="9"/>
      <c r="G131" s="9"/>
    </row>
    <row r="132" spans="2:8" x14ac:dyDescent="0.3">
      <c r="B132" s="6" t="s">
        <v>64</v>
      </c>
      <c r="C132" s="9">
        <f>MEDIAN(C122:C130)</f>
        <v>806</v>
      </c>
      <c r="D132" s="9">
        <f t="shared" ref="D132" si="113">MEDIAN(D122:D130)</f>
        <v>827</v>
      </c>
      <c r="E132" s="9"/>
      <c r="F132" s="9"/>
      <c r="G132" s="9"/>
    </row>
    <row r="133" spans="2:8" x14ac:dyDescent="0.3">
      <c r="B133" s="23" t="s">
        <v>84</v>
      </c>
      <c r="G133">
        <f>-SUM(G122:G130)</f>
        <v>2.5546229463132897</v>
      </c>
    </row>
    <row r="134" spans="2:8" x14ac:dyDescent="0.3">
      <c r="B134" s="6"/>
      <c r="C134" s="9"/>
      <c r="D134" s="9"/>
      <c r="E134" s="9"/>
      <c r="F134" s="9"/>
      <c r="G134" s="9"/>
    </row>
    <row r="135" spans="2:8" x14ac:dyDescent="0.3">
      <c r="B135" s="17"/>
    </row>
    <row r="136" spans="2:8" ht="22.8" x14ac:dyDescent="0.3">
      <c r="B136" s="6" t="s">
        <v>7</v>
      </c>
      <c r="C136" s="7" t="s">
        <v>25</v>
      </c>
      <c r="D136" s="7" t="s">
        <v>26</v>
      </c>
      <c r="E136" s="7" t="s">
        <v>86</v>
      </c>
      <c r="F136" s="7" t="s">
        <v>87</v>
      </c>
      <c r="G136" s="7" t="s">
        <v>88</v>
      </c>
      <c r="H136" s="7"/>
    </row>
    <row r="137" spans="2:8" ht="34.200000000000003" x14ac:dyDescent="0.3">
      <c r="B137" s="8" t="s">
        <v>48</v>
      </c>
      <c r="C137" s="9">
        <v>641</v>
      </c>
      <c r="D137" s="9">
        <v>417</v>
      </c>
      <c r="E137" s="9">
        <f>D137/10000</f>
        <v>4.1700000000000001E-2</v>
      </c>
      <c r="F137" s="9">
        <f>LOG(E137,2)</f>
        <v>-4.5838088061047859</v>
      </c>
      <c r="G137">
        <f>E137*F137</f>
        <v>-0.19114482721456957</v>
      </c>
    </row>
    <row r="138" spans="2:8" ht="45.6" x14ac:dyDescent="0.3">
      <c r="B138" s="8" t="s">
        <v>49</v>
      </c>
      <c r="C138" s="9">
        <v>19762</v>
      </c>
      <c r="D138" s="9">
        <v>5809</v>
      </c>
      <c r="E138" s="9">
        <f t="shared" ref="E138:E144" si="114">D138/10000</f>
        <v>0.58089999999999997</v>
      </c>
      <c r="F138" s="9">
        <f t="shared" ref="F138:F144" si="115">LOG(E138,2)</f>
        <v>-0.78363826502887279</v>
      </c>
      <c r="G138">
        <f t="shared" ref="G138:G144" si="116">E138*F138</f>
        <v>-0.4552154681552722</v>
      </c>
    </row>
    <row r="139" spans="2:8" ht="34.200000000000003" x14ac:dyDescent="0.3">
      <c r="B139" s="8" t="s">
        <v>50</v>
      </c>
      <c r="C139" s="9">
        <v>1382</v>
      </c>
      <c r="D139" s="9">
        <v>736</v>
      </c>
      <c r="E139" s="9">
        <f t="shared" si="114"/>
        <v>7.3599999999999999E-2</v>
      </c>
      <c r="F139" s="9">
        <f t="shared" si="115"/>
        <v>-3.7641504234924366</v>
      </c>
      <c r="G139">
        <f t="shared" si="116"/>
        <v>-0.27704147116904332</v>
      </c>
    </row>
    <row r="140" spans="2:8" ht="22.8" x14ac:dyDescent="0.3">
      <c r="B140" s="8" t="s">
        <v>51</v>
      </c>
      <c r="C140" s="9">
        <v>148</v>
      </c>
      <c r="D140" s="9">
        <v>92</v>
      </c>
      <c r="E140" s="9">
        <f t="shared" si="114"/>
        <v>9.1999999999999998E-3</v>
      </c>
      <c r="F140" s="9">
        <f t="shared" si="115"/>
        <v>-6.7641504234924366</v>
      </c>
      <c r="G140">
        <f t="shared" si="116"/>
        <v>-6.2230183896130414E-2</v>
      </c>
    </row>
    <row r="141" spans="2:8" x14ac:dyDescent="0.3">
      <c r="B141" s="8" t="s">
        <v>52</v>
      </c>
      <c r="C141" s="9">
        <v>38</v>
      </c>
      <c r="D141" s="9">
        <v>40</v>
      </c>
      <c r="E141" s="9">
        <f t="shared" si="114"/>
        <v>4.0000000000000001E-3</v>
      </c>
      <c r="F141" s="9">
        <f t="shared" si="115"/>
        <v>-7.965784284662087</v>
      </c>
      <c r="G141">
        <f t="shared" si="116"/>
        <v>-3.1863137138648349E-2</v>
      </c>
    </row>
    <row r="142" spans="2:8" x14ac:dyDescent="0.3">
      <c r="B142" s="8" t="s">
        <v>53</v>
      </c>
      <c r="C142" s="9">
        <v>6574</v>
      </c>
      <c r="D142" s="9">
        <v>2376</v>
      </c>
      <c r="E142" s="9">
        <f t="shared" si="114"/>
        <v>0.23760000000000001</v>
      </c>
      <c r="F142" s="9">
        <f t="shared" si="115"/>
        <v>-2.0733932587486836</v>
      </c>
      <c r="G142">
        <f t="shared" si="116"/>
        <v>-0.49263823827868725</v>
      </c>
    </row>
    <row r="143" spans="2:8" x14ac:dyDescent="0.3">
      <c r="B143" s="8" t="s">
        <v>54</v>
      </c>
      <c r="C143" s="9">
        <v>575</v>
      </c>
      <c r="D143" s="9">
        <v>448</v>
      </c>
      <c r="E143" s="9">
        <f t="shared" si="114"/>
        <v>4.48E-2</v>
      </c>
      <c r="F143" s="9">
        <f t="shared" si="115"/>
        <v>-4.4803574574918459</v>
      </c>
      <c r="G143">
        <f t="shared" si="116"/>
        <v>-0.2007200140956347</v>
      </c>
    </row>
    <row r="144" spans="2:8" x14ac:dyDescent="0.3">
      <c r="B144" s="8" t="s">
        <v>55</v>
      </c>
      <c r="C144" s="9">
        <v>31</v>
      </c>
      <c r="D144" s="9">
        <v>82</v>
      </c>
      <c r="E144" s="9">
        <f t="shared" si="114"/>
        <v>8.2000000000000007E-3</v>
      </c>
      <c r="F144" s="9">
        <f t="shared" si="115"/>
        <v>-6.9301603749313658</v>
      </c>
      <c r="G144">
        <f t="shared" si="116"/>
        <v>-5.6827315074437203E-2</v>
      </c>
    </row>
    <row r="145" spans="2:7" x14ac:dyDescent="0.3">
      <c r="B145" s="6" t="s">
        <v>63</v>
      </c>
      <c r="C145" s="9">
        <f>AVERAGE(C137:C144)</f>
        <v>3643.875</v>
      </c>
      <c r="D145" s="9">
        <f t="shared" ref="D145" si="117">AVERAGE(D137:D144)</f>
        <v>1250</v>
      </c>
      <c r="E145" s="9"/>
      <c r="F145" s="9"/>
      <c r="G145" s="9"/>
    </row>
    <row r="146" spans="2:7" x14ac:dyDescent="0.3">
      <c r="B146" s="6" t="s">
        <v>64</v>
      </c>
      <c r="C146" s="9">
        <f>MEDIAN(C137:C144)</f>
        <v>608</v>
      </c>
      <c r="D146" s="9">
        <f t="shared" ref="D146" si="118">MEDIAN(D137:D144)</f>
        <v>432.5</v>
      </c>
      <c r="E146" s="9"/>
      <c r="F146" s="9"/>
      <c r="G146" s="9"/>
    </row>
    <row r="147" spans="2:7" x14ac:dyDescent="0.3">
      <c r="B147" s="23" t="s">
        <v>84</v>
      </c>
      <c r="G147">
        <f>-SUM(G137:G144)</f>
        <v>1.7676806550224229</v>
      </c>
    </row>
    <row r="148" spans="2:7" x14ac:dyDescent="0.3">
      <c r="B148" s="8"/>
      <c r="C148" s="9"/>
      <c r="D148" s="9"/>
      <c r="E148" s="9"/>
      <c r="F148" s="9"/>
      <c r="G148" s="9"/>
    </row>
    <row r="149" spans="2:7" x14ac:dyDescent="0.3">
      <c r="B149" s="8"/>
      <c r="C149" s="9"/>
      <c r="D149" s="9"/>
      <c r="E149" s="9"/>
      <c r="F149" s="9"/>
      <c r="G149" s="9"/>
    </row>
    <row r="150" spans="2:7" x14ac:dyDescent="0.3">
      <c r="B150" s="17"/>
    </row>
    <row r="151" spans="2:7" ht="22.8" x14ac:dyDescent="0.3">
      <c r="B151" s="6" t="s">
        <v>5</v>
      </c>
      <c r="C151" s="7" t="s">
        <v>25</v>
      </c>
      <c r="D151" s="7" t="s">
        <v>26</v>
      </c>
      <c r="E151" s="7" t="s">
        <v>86</v>
      </c>
      <c r="F151" s="7" t="s">
        <v>87</v>
      </c>
      <c r="G151" s="7" t="s">
        <v>88</v>
      </c>
    </row>
    <row r="152" spans="2:7" x14ac:dyDescent="0.3">
      <c r="B152" s="8" t="s">
        <v>39</v>
      </c>
      <c r="C152" s="9">
        <v>184</v>
      </c>
      <c r="D152" s="9">
        <v>98</v>
      </c>
      <c r="E152" s="9">
        <f>D152/10000</f>
        <v>9.7999999999999997E-3</v>
      </c>
      <c r="F152" s="9">
        <f>LOG(E152,2)</f>
        <v>-6.6730025354342404</v>
      </c>
      <c r="G152">
        <f>E152*F152</f>
        <v>-6.5395424847255551E-2</v>
      </c>
    </row>
    <row r="153" spans="2:7" ht="22.8" x14ac:dyDescent="0.3">
      <c r="B153" s="8" t="s">
        <v>40</v>
      </c>
      <c r="C153" s="9">
        <v>3393</v>
      </c>
      <c r="D153" s="9">
        <v>1865</v>
      </c>
      <c r="E153" s="9">
        <f t="shared" ref="E153:E160" si="119">D153/10000</f>
        <v>0.1865</v>
      </c>
      <c r="F153" s="9">
        <f t="shared" ref="F153:F160" si="120">LOG(E153,2)</f>
        <v>-2.4227524644068494</v>
      </c>
      <c r="G153">
        <f t="shared" ref="G153:G160" si="121">E153*F153</f>
        <v>-0.45184333461187742</v>
      </c>
    </row>
    <row r="154" spans="2:7" x14ac:dyDescent="0.3">
      <c r="B154" s="8" t="s">
        <v>41</v>
      </c>
      <c r="C154" s="9">
        <v>862</v>
      </c>
      <c r="D154" s="9">
        <v>576</v>
      </c>
      <c r="E154" s="9">
        <f t="shared" si="119"/>
        <v>5.7599999999999998E-2</v>
      </c>
      <c r="F154" s="9">
        <f t="shared" si="120"/>
        <v>-4.1177873781071375</v>
      </c>
      <c r="G154">
        <f t="shared" si="121"/>
        <v>-0.23718455297897112</v>
      </c>
    </row>
    <row r="155" spans="2:7" x14ac:dyDescent="0.3">
      <c r="B155" s="8" t="s">
        <v>56</v>
      </c>
      <c r="C155" s="9">
        <v>126</v>
      </c>
      <c r="D155" s="9">
        <v>112</v>
      </c>
      <c r="E155" s="9">
        <f t="shared" si="119"/>
        <v>1.12E-2</v>
      </c>
      <c r="F155" s="9">
        <f t="shared" si="120"/>
        <v>-6.4803574574918459</v>
      </c>
      <c r="G155">
        <f t="shared" si="121"/>
        <v>-7.258000352390867E-2</v>
      </c>
    </row>
    <row r="156" spans="2:7" x14ac:dyDescent="0.3">
      <c r="B156" s="8" t="s">
        <v>57</v>
      </c>
      <c r="C156" s="9">
        <v>8560</v>
      </c>
      <c r="D156" s="9">
        <v>3051</v>
      </c>
      <c r="E156" s="9">
        <f t="shared" si="119"/>
        <v>0.30509999999999998</v>
      </c>
      <c r="F156" s="9">
        <f t="shared" si="120"/>
        <v>-1.7126459149707933</v>
      </c>
      <c r="G156">
        <f t="shared" si="121"/>
        <v>-0.52252826865758906</v>
      </c>
    </row>
    <row r="157" spans="2:7" ht="22.8" x14ac:dyDescent="0.3">
      <c r="B157" s="8" t="s">
        <v>45</v>
      </c>
      <c r="C157" s="9">
        <v>900</v>
      </c>
      <c r="D157" s="9">
        <v>632</v>
      </c>
      <c r="E157" s="9">
        <f t="shared" si="119"/>
        <v>6.3200000000000006E-2</v>
      </c>
      <c r="F157" s="9">
        <f t="shared" si="120"/>
        <v>-3.9839316313723461</v>
      </c>
      <c r="G157">
        <f t="shared" si="121"/>
        <v>-0.25178447910273227</v>
      </c>
    </row>
    <row r="158" spans="2:7" x14ac:dyDescent="0.3">
      <c r="B158" s="8" t="s">
        <v>46</v>
      </c>
      <c r="C158" s="9">
        <v>512</v>
      </c>
      <c r="D158" s="9">
        <v>756</v>
      </c>
      <c r="E158" s="9">
        <f t="shared" si="119"/>
        <v>7.5600000000000001E-2</v>
      </c>
      <c r="F158" s="9">
        <f t="shared" si="120"/>
        <v>-3.7254699553283768</v>
      </c>
      <c r="G158">
        <f t="shared" si="121"/>
        <v>-0.28164552862282527</v>
      </c>
    </row>
    <row r="159" spans="2:7" x14ac:dyDescent="0.3">
      <c r="B159" s="8" t="s">
        <v>47</v>
      </c>
      <c r="C159" s="9">
        <v>7718</v>
      </c>
      <c r="D159" s="9">
        <v>2900</v>
      </c>
      <c r="E159" s="9">
        <f t="shared" si="119"/>
        <v>0.28999999999999998</v>
      </c>
      <c r="F159" s="9">
        <f t="shared" si="120"/>
        <v>-1.7858751946471527</v>
      </c>
      <c r="G159">
        <f t="shared" si="121"/>
        <v>-0.5179038064476742</v>
      </c>
    </row>
    <row r="160" spans="2:7" ht="22.8" x14ac:dyDescent="0.3">
      <c r="B160" s="8" t="s">
        <v>58</v>
      </c>
      <c r="C160" s="9">
        <v>0</v>
      </c>
      <c r="D160" s="9">
        <v>10</v>
      </c>
      <c r="E160" s="9">
        <f t="shared" si="119"/>
        <v>1E-3</v>
      </c>
      <c r="F160" s="9">
        <f t="shared" si="120"/>
        <v>-9.965784284662087</v>
      </c>
      <c r="G160">
        <f t="shared" si="121"/>
        <v>-9.9657842846620874E-3</v>
      </c>
    </row>
    <row r="161" spans="2:7" x14ac:dyDescent="0.3">
      <c r="B161" s="6" t="s">
        <v>63</v>
      </c>
      <c r="C161" s="9">
        <f>AVERAGE(C152:C160)</f>
        <v>2472.7777777777778</v>
      </c>
      <c r="D161" s="9">
        <f t="shared" ref="D161" si="122">AVERAGE(D152:D160)</f>
        <v>1111.1111111111111</v>
      </c>
      <c r="E161" s="9"/>
      <c r="F161" s="9"/>
    </row>
    <row r="162" spans="2:7" x14ac:dyDescent="0.3">
      <c r="B162" s="6" t="s">
        <v>64</v>
      </c>
      <c r="C162" s="9">
        <f>MEDIAN(C152:C160)</f>
        <v>862</v>
      </c>
      <c r="D162" s="9">
        <f t="shared" ref="D162" si="123">MEDIAN(D152:D160)</f>
        <v>632</v>
      </c>
      <c r="E162" s="9"/>
      <c r="F162" s="9"/>
    </row>
    <row r="163" spans="2:7" x14ac:dyDescent="0.3">
      <c r="B163" s="23" t="s">
        <v>84</v>
      </c>
      <c r="G163">
        <f>-SUM(G152:G160)</f>
        <v>2.4108311830774958</v>
      </c>
    </row>
    <row r="164" spans="2:7" x14ac:dyDescent="0.3">
      <c r="B164" s="17"/>
    </row>
    <row r="165" spans="2:7" x14ac:dyDescent="0.3">
      <c r="B165" s="17"/>
    </row>
    <row r="166" spans="2:7" ht="22.8" x14ac:dyDescent="0.3">
      <c r="B166" s="6" t="s">
        <v>9</v>
      </c>
      <c r="C166" s="7" t="s">
        <v>25</v>
      </c>
      <c r="D166" s="7" t="s">
        <v>26</v>
      </c>
      <c r="E166" s="7" t="s">
        <v>86</v>
      </c>
      <c r="F166" s="7" t="s">
        <v>87</v>
      </c>
      <c r="G166" s="7" t="s">
        <v>88</v>
      </c>
    </row>
    <row r="167" spans="2:7" ht="22.8" x14ac:dyDescent="0.3">
      <c r="B167" s="8" t="s">
        <v>40</v>
      </c>
      <c r="C167" s="9">
        <v>3833</v>
      </c>
      <c r="D167" s="9">
        <v>1938</v>
      </c>
      <c r="E167" s="9">
        <f>D167/10000</f>
        <v>0.1938</v>
      </c>
      <c r="F167" s="9">
        <f>LOG(E167,2)</f>
        <v>-2.3673595241343683</v>
      </c>
      <c r="G167">
        <f>E167*F167</f>
        <v>-0.45879427577724058</v>
      </c>
    </row>
    <row r="168" spans="2:7" x14ac:dyDescent="0.3">
      <c r="B168" s="8" t="s">
        <v>41</v>
      </c>
      <c r="C168" s="9">
        <v>703</v>
      </c>
      <c r="D168" s="9">
        <v>479</v>
      </c>
      <c r="E168" s="9">
        <f t="shared" ref="E168:E173" si="124">D168/10000</f>
        <v>4.7899999999999998E-2</v>
      </c>
      <c r="F168" s="9">
        <f t="shared" ref="F168:F173" si="125">LOG(E168,2)</f>
        <v>-4.3838305338132688</v>
      </c>
      <c r="G168">
        <f t="shared" ref="G168:G173" si="126">E168*F168</f>
        <v>-0.20998548256965557</v>
      </c>
    </row>
    <row r="169" spans="2:7" x14ac:dyDescent="0.3">
      <c r="B169" s="8" t="s">
        <v>56</v>
      </c>
      <c r="C169" s="9">
        <v>337</v>
      </c>
      <c r="D169" s="9">
        <v>312</v>
      </c>
      <c r="E169" s="9">
        <f t="shared" si="124"/>
        <v>3.1199999999999999E-2</v>
      </c>
      <c r="F169" s="9">
        <f t="shared" si="125"/>
        <v>-5.0023101606872009</v>
      </c>
      <c r="G169">
        <f t="shared" si="126"/>
        <v>-0.15607207701344067</v>
      </c>
    </row>
    <row r="170" spans="2:7" x14ac:dyDescent="0.3">
      <c r="B170" s="8" t="s">
        <v>57</v>
      </c>
      <c r="C170" s="9">
        <v>7427</v>
      </c>
      <c r="D170" s="9">
        <v>2644</v>
      </c>
      <c r="E170" s="9">
        <f t="shared" si="124"/>
        <v>0.26440000000000002</v>
      </c>
      <c r="F170" s="9">
        <f t="shared" si="125"/>
        <v>-1.9192059180417578</v>
      </c>
      <c r="G170">
        <f t="shared" si="126"/>
        <v>-0.50743804473024079</v>
      </c>
    </row>
    <row r="171" spans="2:7" ht="22.8" x14ac:dyDescent="0.3">
      <c r="B171" s="8" t="s">
        <v>45</v>
      </c>
      <c r="C171" s="9">
        <v>224</v>
      </c>
      <c r="D171" s="9">
        <v>165</v>
      </c>
      <c r="E171" s="9">
        <f t="shared" si="124"/>
        <v>1.6500000000000001E-2</v>
      </c>
      <c r="F171" s="9">
        <f t="shared" si="125"/>
        <v>-5.9213901653036345</v>
      </c>
      <c r="G171">
        <f t="shared" si="126"/>
        <v>-9.7702937727509973E-2</v>
      </c>
    </row>
    <row r="172" spans="2:7" x14ac:dyDescent="0.3">
      <c r="B172" s="8" t="s">
        <v>47</v>
      </c>
      <c r="C172" s="9">
        <v>13275</v>
      </c>
      <c r="D172" s="9">
        <v>4376</v>
      </c>
      <c r="E172" s="9">
        <f t="shared" si="124"/>
        <v>0.43759999999999999</v>
      </c>
      <c r="F172" s="9">
        <f t="shared" si="125"/>
        <v>-1.1923153567568929</v>
      </c>
      <c r="G172">
        <f t="shared" si="126"/>
        <v>-0.52175720011681637</v>
      </c>
    </row>
    <row r="173" spans="2:7" ht="22.8" x14ac:dyDescent="0.3">
      <c r="B173" s="8" t="s">
        <v>58</v>
      </c>
      <c r="C173" s="9">
        <v>63</v>
      </c>
      <c r="D173" s="9">
        <v>86</v>
      </c>
      <c r="E173" s="9">
        <f t="shared" si="124"/>
        <v>8.6E-3</v>
      </c>
      <c r="F173" s="9">
        <f t="shared" si="125"/>
        <v>-6.8614476248473526</v>
      </c>
      <c r="G173">
        <f t="shared" si="126"/>
        <v>-5.9008449573687234E-2</v>
      </c>
    </row>
    <row r="174" spans="2:7" x14ac:dyDescent="0.3">
      <c r="B174" s="6" t="s">
        <v>63</v>
      </c>
      <c r="C174" s="9">
        <f>AVERAGE(C167:C173)</f>
        <v>3694.5714285714284</v>
      </c>
      <c r="D174" s="9">
        <f t="shared" ref="D174" si="127">AVERAGE(D167:D173)</f>
        <v>1428.5714285714287</v>
      </c>
      <c r="E174" s="9"/>
      <c r="F174" s="9"/>
    </row>
    <row r="175" spans="2:7" x14ac:dyDescent="0.3">
      <c r="B175" s="6" t="s">
        <v>64</v>
      </c>
      <c r="C175" s="9">
        <f>MEDIAN(C167:C173)</f>
        <v>703</v>
      </c>
      <c r="D175" s="9">
        <f t="shared" ref="D175" si="128">MEDIAN(D167:D173)</f>
        <v>479</v>
      </c>
      <c r="E175" s="9"/>
      <c r="F175" s="9"/>
    </row>
    <row r="176" spans="2:7" x14ac:dyDescent="0.3">
      <c r="B176" s="23" t="s">
        <v>84</v>
      </c>
      <c r="G176">
        <f>-SUM(G167:G173)</f>
        <v>2.010758467508591</v>
      </c>
    </row>
    <row r="177" spans="2:8" x14ac:dyDescent="0.3">
      <c r="B177" s="6"/>
      <c r="C177" s="9"/>
      <c r="D177" s="9"/>
      <c r="E177" s="9"/>
      <c r="F177" s="9"/>
      <c r="G177" s="9"/>
    </row>
    <row r="178" spans="2:8" x14ac:dyDescent="0.3">
      <c r="B178" s="17"/>
    </row>
    <row r="179" spans="2:8" ht="22.8" x14ac:dyDescent="0.3">
      <c r="B179" s="6" t="s">
        <v>6</v>
      </c>
      <c r="C179" s="7" t="s">
        <v>25</v>
      </c>
      <c r="D179" s="7" t="s">
        <v>26</v>
      </c>
      <c r="E179" s="7" t="s">
        <v>86</v>
      </c>
      <c r="F179" s="7" t="s">
        <v>87</v>
      </c>
      <c r="G179" s="7" t="s">
        <v>88</v>
      </c>
    </row>
    <row r="180" spans="2:8" x14ac:dyDescent="0.3">
      <c r="B180" s="8" t="s">
        <v>39</v>
      </c>
      <c r="C180" s="9">
        <v>606</v>
      </c>
      <c r="D180" s="9">
        <v>430</v>
      </c>
      <c r="E180" s="9">
        <f>D180/10000</f>
        <v>4.2999999999999997E-2</v>
      </c>
      <c r="F180" s="9">
        <f>LOG(E180,2)</f>
        <v>-4.53951952995999</v>
      </c>
      <c r="G180">
        <f>E180*F180</f>
        <v>-0.19519933978827955</v>
      </c>
    </row>
    <row r="181" spans="2:8" ht="22.8" x14ac:dyDescent="0.3">
      <c r="B181" s="8" t="s">
        <v>40</v>
      </c>
      <c r="C181" s="9">
        <v>9618</v>
      </c>
      <c r="D181" s="9">
        <v>3621</v>
      </c>
      <c r="E181" s="9">
        <f t="shared" ref="E181:E186" si="129">D181/10000</f>
        <v>0.36209999999999998</v>
      </c>
      <c r="F181" s="9">
        <f t="shared" ref="F181:F186" si="130">LOG(E181,2)</f>
        <v>-1.4655399180732718</v>
      </c>
      <c r="G181">
        <f t="shared" ref="G181:G186" si="131">E181*F181</f>
        <v>-0.5306720043343317</v>
      </c>
    </row>
    <row r="182" spans="2:8" x14ac:dyDescent="0.3">
      <c r="B182" s="8" t="s">
        <v>41</v>
      </c>
      <c r="C182" s="9">
        <v>2308</v>
      </c>
      <c r="D182" s="9">
        <v>1286</v>
      </c>
      <c r="E182" s="9">
        <f t="shared" si="129"/>
        <v>0.12859999999999999</v>
      </c>
      <c r="F182" s="9">
        <f t="shared" si="130"/>
        <v>-2.9590374522215024</v>
      </c>
      <c r="G182">
        <f t="shared" si="131"/>
        <v>-0.38053221635568518</v>
      </c>
    </row>
    <row r="183" spans="2:8" x14ac:dyDescent="0.3">
      <c r="B183" s="8" t="s">
        <v>57</v>
      </c>
      <c r="C183" s="9">
        <v>9028</v>
      </c>
      <c r="D183" s="9">
        <v>3090</v>
      </c>
      <c r="E183" s="9">
        <f t="shared" si="129"/>
        <v>0.309</v>
      </c>
      <c r="F183" s="9">
        <f t="shared" si="130"/>
        <v>-1.6943212567577126</v>
      </c>
      <c r="G183">
        <f t="shared" si="131"/>
        <v>-0.5235452683381332</v>
      </c>
    </row>
    <row r="184" spans="2:8" ht="22.8" x14ac:dyDescent="0.3">
      <c r="B184" s="8" t="s">
        <v>45</v>
      </c>
      <c r="C184" s="9">
        <v>1572</v>
      </c>
      <c r="D184" s="9">
        <v>1270</v>
      </c>
      <c r="E184" s="9">
        <f t="shared" si="129"/>
        <v>0.127</v>
      </c>
      <c r="F184" s="9">
        <f t="shared" si="130"/>
        <v>-2.9770995978899211</v>
      </c>
      <c r="G184">
        <f t="shared" si="131"/>
        <v>-0.37809164893201996</v>
      </c>
    </row>
    <row r="185" spans="2:8" x14ac:dyDescent="0.3">
      <c r="B185" s="8" t="s">
        <v>46</v>
      </c>
      <c r="C185" s="9">
        <v>82</v>
      </c>
      <c r="D185" s="9">
        <v>142</v>
      </c>
      <c r="E185" s="9">
        <f t="shared" si="129"/>
        <v>1.4200000000000001E-2</v>
      </c>
      <c r="F185" s="9">
        <f t="shared" si="130"/>
        <v>-6.1379652600447674</v>
      </c>
      <c r="G185">
        <f t="shared" si="131"/>
        <v>-8.7159106692635699E-2</v>
      </c>
    </row>
    <row r="186" spans="2:8" ht="22.8" x14ac:dyDescent="0.3">
      <c r="B186" s="8" t="s">
        <v>58</v>
      </c>
      <c r="C186" s="9">
        <v>160</v>
      </c>
      <c r="D186" s="9">
        <v>161</v>
      </c>
      <c r="E186" s="9">
        <f t="shared" si="129"/>
        <v>1.61E-2</v>
      </c>
      <c r="F186" s="9">
        <f t="shared" si="130"/>
        <v>-5.9567955014348328</v>
      </c>
      <c r="G186">
        <f t="shared" si="131"/>
        <v>-9.59044075731008E-2</v>
      </c>
    </row>
    <row r="187" spans="2:8" x14ac:dyDescent="0.3">
      <c r="B187" s="6" t="s">
        <v>63</v>
      </c>
      <c r="C187" s="9">
        <f>AVERAGE(C180:C186)</f>
        <v>3339.1428571428573</v>
      </c>
      <c r="D187" s="9">
        <f t="shared" ref="D187" si="132">AVERAGE(D180:D186)</f>
        <v>1428.5714285714287</v>
      </c>
      <c r="E187" s="9"/>
      <c r="F187" s="9"/>
    </row>
    <row r="188" spans="2:8" x14ac:dyDescent="0.3">
      <c r="B188" s="6" t="s">
        <v>64</v>
      </c>
      <c r="C188" s="9">
        <f>MEDIAN(C180:C186)</f>
        <v>1572</v>
      </c>
      <c r="D188" s="9">
        <f t="shared" ref="D188" si="133">MEDIAN(D180:D186)</f>
        <v>1270</v>
      </c>
      <c r="E188" s="9"/>
      <c r="F188" s="9"/>
    </row>
    <row r="189" spans="2:8" x14ac:dyDescent="0.3">
      <c r="B189" s="23" t="s">
        <v>84</v>
      </c>
      <c r="G189">
        <f>-SUM(G180:G186)</f>
        <v>2.1911039920141859</v>
      </c>
    </row>
    <row r="190" spans="2:8" x14ac:dyDescent="0.3">
      <c r="B190" s="6"/>
      <c r="C190" s="9"/>
      <c r="D190" s="9"/>
      <c r="E190" s="9"/>
      <c r="F190" s="9"/>
      <c r="G190" s="9"/>
    </row>
    <row r="191" spans="2:8" x14ac:dyDescent="0.3">
      <c r="B191" s="17"/>
    </row>
    <row r="192" spans="2:8" ht="22.8" x14ac:dyDescent="0.3">
      <c r="B192" s="6" t="s">
        <v>3</v>
      </c>
      <c r="C192" s="7" t="s">
        <v>25</v>
      </c>
      <c r="D192" s="7" t="s">
        <v>26</v>
      </c>
      <c r="E192" s="7" t="s">
        <v>86</v>
      </c>
      <c r="F192" s="7" t="s">
        <v>87</v>
      </c>
      <c r="G192" s="7" t="s">
        <v>88</v>
      </c>
      <c r="H192" s="7"/>
    </row>
    <row r="193" spans="2:7" x14ac:dyDescent="0.3">
      <c r="B193" s="8" t="s">
        <v>39</v>
      </c>
      <c r="C193" s="9">
        <v>233</v>
      </c>
      <c r="D193" s="9">
        <v>138</v>
      </c>
      <c r="E193" s="9">
        <f>D193/10000</f>
        <v>1.38E-2</v>
      </c>
      <c r="F193" s="9">
        <f>LOG(E193,2)</f>
        <v>-6.1791879227712796</v>
      </c>
      <c r="G193">
        <f>E193*F193</f>
        <v>-8.527279333424366E-2</v>
      </c>
    </row>
    <row r="194" spans="2:7" ht="22.8" x14ac:dyDescent="0.3">
      <c r="B194" s="8" t="s">
        <v>40</v>
      </c>
      <c r="C194" s="9">
        <v>3314</v>
      </c>
      <c r="D194" s="9">
        <v>1802</v>
      </c>
      <c r="E194" s="9">
        <f t="shared" ref="E194:E201" si="134">D194/10000</f>
        <v>0.1802</v>
      </c>
      <c r="F194" s="9">
        <f t="shared" ref="F194:F201" si="135">LOG(E194,2)</f>
        <v>-2.4723290837359109</v>
      </c>
      <c r="G194">
        <f t="shared" ref="G194:G201" si="136">E194*F194</f>
        <v>-0.44551370088921116</v>
      </c>
    </row>
    <row r="195" spans="2:7" x14ac:dyDescent="0.3">
      <c r="B195" s="8" t="s">
        <v>41</v>
      </c>
      <c r="C195" s="9">
        <v>1023</v>
      </c>
      <c r="D195" s="9">
        <v>654</v>
      </c>
      <c r="E195" s="9">
        <f t="shared" si="134"/>
        <v>6.54E-2</v>
      </c>
      <c r="F195" s="9">
        <f t="shared" si="135"/>
        <v>-3.9345655540513667</v>
      </c>
      <c r="G195">
        <f t="shared" si="136"/>
        <v>-0.25732058723495937</v>
      </c>
    </row>
    <row r="196" spans="2:7" x14ac:dyDescent="0.3">
      <c r="B196" s="8" t="s">
        <v>56</v>
      </c>
      <c r="C196" s="9">
        <v>235</v>
      </c>
      <c r="D196" s="9">
        <v>243</v>
      </c>
      <c r="E196" s="9">
        <f t="shared" si="134"/>
        <v>2.4299999999999999E-2</v>
      </c>
      <c r="F196" s="9">
        <f t="shared" si="135"/>
        <v>-5.3628998759436692</v>
      </c>
      <c r="G196">
        <f t="shared" si="136"/>
        <v>-0.13031846698543115</v>
      </c>
    </row>
    <row r="197" spans="2:7" x14ac:dyDescent="0.3">
      <c r="B197" s="8" t="s">
        <v>57</v>
      </c>
      <c r="C197" s="9">
        <v>10204</v>
      </c>
      <c r="D197" s="9">
        <v>3420</v>
      </c>
      <c r="E197" s="9">
        <f t="shared" si="134"/>
        <v>0.34200000000000003</v>
      </c>
      <c r="F197" s="9">
        <f t="shared" si="135"/>
        <v>-1.5479317697761892</v>
      </c>
      <c r="G197">
        <f t="shared" si="136"/>
        <v>-0.52939266526345674</v>
      </c>
    </row>
    <row r="198" spans="2:7" ht="22.8" x14ac:dyDescent="0.3">
      <c r="B198" s="8" t="s">
        <v>45</v>
      </c>
      <c r="C198" s="9">
        <v>1107</v>
      </c>
      <c r="D198" s="9">
        <v>762</v>
      </c>
      <c r="E198" s="9">
        <f t="shared" si="134"/>
        <v>7.6200000000000004E-2</v>
      </c>
      <c r="F198" s="9">
        <f t="shared" si="135"/>
        <v>-3.7140651920561276</v>
      </c>
      <c r="G198">
        <f t="shared" si="136"/>
        <v>-0.28301176763467695</v>
      </c>
    </row>
    <row r="199" spans="2:7" x14ac:dyDescent="0.3">
      <c r="B199" s="8" t="s">
        <v>46</v>
      </c>
      <c r="C199" s="9">
        <v>135</v>
      </c>
      <c r="D199" s="9">
        <v>258</v>
      </c>
      <c r="E199" s="9">
        <f t="shared" si="134"/>
        <v>2.58E-2</v>
      </c>
      <c r="F199" s="9">
        <f t="shared" si="135"/>
        <v>-5.2764851241261956</v>
      </c>
      <c r="G199">
        <f t="shared" si="136"/>
        <v>-0.13613331620245583</v>
      </c>
    </row>
    <row r="200" spans="2:7" x14ac:dyDescent="0.3">
      <c r="B200" s="8" t="s">
        <v>47</v>
      </c>
      <c r="C200" s="9">
        <v>7382</v>
      </c>
      <c r="D200" s="9">
        <v>2660</v>
      </c>
      <c r="E200" s="9">
        <f t="shared" si="134"/>
        <v>0.26600000000000001</v>
      </c>
      <c r="F200" s="9">
        <f t="shared" si="135"/>
        <v>-1.9105018491608974</v>
      </c>
      <c r="G200">
        <f t="shared" si="136"/>
        <v>-0.50819349187679874</v>
      </c>
    </row>
    <row r="201" spans="2:7" ht="22.8" x14ac:dyDescent="0.3">
      <c r="B201" s="8" t="s">
        <v>58</v>
      </c>
      <c r="C201" s="9">
        <v>45</v>
      </c>
      <c r="D201" s="9">
        <v>63</v>
      </c>
      <c r="E201" s="9">
        <f t="shared" si="134"/>
        <v>6.3E-3</v>
      </c>
      <c r="F201" s="9">
        <f t="shared" si="135"/>
        <v>-7.3104324560495337</v>
      </c>
      <c r="G201">
        <f t="shared" si="136"/>
        <v>-4.6055724473112063E-2</v>
      </c>
    </row>
    <row r="202" spans="2:7" x14ac:dyDescent="0.3">
      <c r="B202" s="6" t="s">
        <v>63</v>
      </c>
      <c r="C202" s="9">
        <f>AVERAGE(C193:C201)</f>
        <v>2630.8888888888887</v>
      </c>
      <c r="D202" s="9">
        <f t="shared" ref="D202" si="137">AVERAGE(D193:D201)</f>
        <v>1111.1111111111111</v>
      </c>
      <c r="E202" s="9"/>
      <c r="F202" s="9"/>
      <c r="G202" s="9"/>
    </row>
    <row r="203" spans="2:7" x14ac:dyDescent="0.3">
      <c r="B203" s="6" t="s">
        <v>64</v>
      </c>
      <c r="C203" s="9">
        <f>MEDIAN(C193:C201)</f>
        <v>1023</v>
      </c>
      <c r="D203" s="9">
        <f t="shared" ref="D203" si="138">MEDIAN(D193:D201)</f>
        <v>654</v>
      </c>
      <c r="E203" s="9"/>
      <c r="F203" s="9"/>
      <c r="G203" s="9"/>
    </row>
    <row r="204" spans="2:7" x14ac:dyDescent="0.3">
      <c r="B204" s="23" t="s">
        <v>84</v>
      </c>
      <c r="G204">
        <f>-SUM(G193:G201)</f>
        <v>2.4212125138943454</v>
      </c>
    </row>
  </sheetData>
  <sortState ref="AE5:AM11">
    <sortCondition ref="AE4"/>
  </sortState>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8388-18E8-4FD0-A873-DA3D6536FA29}">
  <dimension ref="A1:AH201"/>
  <sheetViews>
    <sheetView topLeftCell="G94" workbookViewId="0">
      <selection activeCell="S97" sqref="S97"/>
    </sheetView>
  </sheetViews>
  <sheetFormatPr defaultRowHeight="14.4" x14ac:dyDescent="0.3"/>
  <cols>
    <col min="1" max="1" width="11.88671875" customWidth="1"/>
    <col min="8" max="8" width="14.44140625" customWidth="1"/>
    <col min="15" max="15" width="11" customWidth="1"/>
    <col min="24" max="24" width="17.5546875" customWidth="1"/>
    <col min="25" max="26" width="9.5546875" bestFit="1" customWidth="1"/>
    <col min="27" max="27" width="9" bestFit="1" customWidth="1"/>
    <col min="28" max="28" width="9.5546875" bestFit="1" customWidth="1"/>
    <col min="33" max="34" width="10.5546875" bestFit="1" customWidth="1"/>
  </cols>
  <sheetData>
    <row r="1" spans="1:34" ht="34.200000000000003" x14ac:dyDescent="0.3">
      <c r="A1" s="12" t="s">
        <v>60</v>
      </c>
      <c r="B1" s="6" t="s">
        <v>8</v>
      </c>
      <c r="C1" s="7" t="s">
        <v>25</v>
      </c>
      <c r="D1" s="7" t="s">
        <v>26</v>
      </c>
      <c r="E1" s="7" t="s">
        <v>27</v>
      </c>
      <c r="F1" s="7" t="s">
        <v>28</v>
      </c>
      <c r="G1" s="7" t="s">
        <v>80</v>
      </c>
      <c r="H1" s="12" t="s">
        <v>59</v>
      </c>
      <c r="I1" s="6" t="s">
        <v>8</v>
      </c>
      <c r="J1" s="7" t="s">
        <v>25</v>
      </c>
      <c r="K1" s="7" t="s">
        <v>26</v>
      </c>
      <c r="L1" s="7" t="s">
        <v>27</v>
      </c>
      <c r="M1" s="7" t="s">
        <v>28</v>
      </c>
      <c r="P1" s="6" t="s">
        <v>24</v>
      </c>
      <c r="Q1" s="12" t="s">
        <v>61</v>
      </c>
      <c r="R1" s="12" t="s">
        <v>62</v>
      </c>
      <c r="S1" s="12" t="s">
        <v>95</v>
      </c>
      <c r="T1" s="12" t="s">
        <v>105</v>
      </c>
      <c r="U1" s="12" t="s">
        <v>106</v>
      </c>
    </row>
    <row r="2" spans="1:34" ht="34.200000000000003" x14ac:dyDescent="0.3">
      <c r="B2" s="8" t="s">
        <v>29</v>
      </c>
      <c r="C2" s="9">
        <v>5009</v>
      </c>
      <c r="D2" s="9">
        <v>1916</v>
      </c>
      <c r="E2" s="9">
        <v>12235</v>
      </c>
      <c r="F2" s="9">
        <v>0.40899999999999997</v>
      </c>
      <c r="G2" s="9">
        <f>D2/10000</f>
        <v>0.19159999999999999</v>
      </c>
      <c r="I2" s="8" t="s">
        <v>29</v>
      </c>
      <c r="J2" s="9">
        <v>1682</v>
      </c>
      <c r="K2" s="9">
        <v>1916</v>
      </c>
      <c r="L2" s="9">
        <v>15562</v>
      </c>
      <c r="M2" s="9">
        <v>0.108</v>
      </c>
      <c r="P2" s="8" t="s">
        <v>29</v>
      </c>
      <c r="Q2" s="5">
        <f>C2/J2</f>
        <v>2.9780023781212841</v>
      </c>
      <c r="R2" s="5">
        <f>F2/M2</f>
        <v>3.7870370370370368</v>
      </c>
      <c r="S2" s="5">
        <f>Q2*G2</f>
        <v>0.57058525564803797</v>
      </c>
      <c r="T2" s="5">
        <f>C2/(J2+1)</f>
        <v>2.976232917409388</v>
      </c>
      <c r="U2" s="5">
        <f>T2*G2</f>
        <v>0.57024622697563876</v>
      </c>
      <c r="X2" s="12" t="s">
        <v>69</v>
      </c>
    </row>
    <row r="3" spans="1:34" ht="22.8" x14ac:dyDescent="0.3">
      <c r="B3" s="8" t="s">
        <v>30</v>
      </c>
      <c r="C3" s="9">
        <v>1690</v>
      </c>
      <c r="D3" s="9">
        <v>806</v>
      </c>
      <c r="E3" s="9">
        <v>5564</v>
      </c>
      <c r="F3" s="9">
        <v>0.30399999999999999</v>
      </c>
      <c r="G3" s="9">
        <f t="shared" ref="G3:G11" si="0">D3/10000</f>
        <v>8.0600000000000005E-2</v>
      </c>
      <c r="I3" s="8" t="s">
        <v>30</v>
      </c>
      <c r="J3" s="9">
        <v>282</v>
      </c>
      <c r="K3" s="9">
        <v>806</v>
      </c>
      <c r="L3" s="9">
        <v>6972</v>
      </c>
      <c r="M3" s="9">
        <v>0.04</v>
      </c>
      <c r="P3" s="8" t="s">
        <v>30</v>
      </c>
      <c r="Q3" s="5">
        <f t="shared" ref="Q3:Q11" si="1">C3/J3</f>
        <v>5.9929078014184398</v>
      </c>
      <c r="R3" s="5">
        <f t="shared" ref="R3:R11" si="2">F3/M3</f>
        <v>7.6</v>
      </c>
      <c r="S3" s="5">
        <f t="shared" ref="S3:S15" si="3">Q3*G3</f>
        <v>0.48302836879432626</v>
      </c>
      <c r="T3" s="5">
        <f t="shared" ref="T3:T15" si="4">C3/(J3+1)</f>
        <v>5.9717314487632507</v>
      </c>
      <c r="U3" s="5">
        <f t="shared" ref="U3:U15" si="5">T3*G3</f>
        <v>0.48132155477031802</v>
      </c>
      <c r="X3" s="12"/>
    </row>
    <row r="4" spans="1:34" s="21" customFormat="1" ht="100.8" x14ac:dyDescent="0.3">
      <c r="B4" s="8" t="s">
        <v>31</v>
      </c>
      <c r="C4" s="9">
        <v>8496</v>
      </c>
      <c r="D4" s="9">
        <v>3054</v>
      </c>
      <c r="E4" s="9">
        <v>18990</v>
      </c>
      <c r="F4" s="9">
        <v>0.44700000000000001</v>
      </c>
      <c r="G4" s="9">
        <f t="shared" si="0"/>
        <v>0.3054</v>
      </c>
      <c r="I4" s="8" t="s">
        <v>31</v>
      </c>
      <c r="J4" s="9">
        <v>4185</v>
      </c>
      <c r="K4" s="9">
        <v>3054</v>
      </c>
      <c r="L4" s="9">
        <v>23301</v>
      </c>
      <c r="M4" s="9">
        <v>0.18</v>
      </c>
      <c r="P4" s="8" t="s">
        <v>31</v>
      </c>
      <c r="Q4" s="5">
        <f t="shared" si="1"/>
        <v>2.0301075268817206</v>
      </c>
      <c r="R4" s="5">
        <f t="shared" si="2"/>
        <v>2.4833333333333334</v>
      </c>
      <c r="S4" s="5">
        <f t="shared" si="3"/>
        <v>0.61999483870967742</v>
      </c>
      <c r="T4" s="5">
        <f t="shared" si="4"/>
        <v>2.0296225513616819</v>
      </c>
      <c r="U4" s="5">
        <f t="shared" si="5"/>
        <v>0.61984672718585765</v>
      </c>
      <c r="X4" s="22" t="s">
        <v>0</v>
      </c>
      <c r="Y4" s="22" t="s">
        <v>70</v>
      </c>
      <c r="Z4" s="22" t="s">
        <v>71</v>
      </c>
      <c r="AA4" s="22" t="s">
        <v>72</v>
      </c>
      <c r="AB4" s="22" t="s">
        <v>73</v>
      </c>
      <c r="AC4" s="22" t="s">
        <v>74</v>
      </c>
      <c r="AD4" s="22" t="s">
        <v>75</v>
      </c>
      <c r="AE4" s="22" t="s">
        <v>76</v>
      </c>
      <c r="AF4" s="22" t="s">
        <v>77</v>
      </c>
      <c r="AG4" s="22" t="s">
        <v>93</v>
      </c>
      <c r="AH4" s="22" t="s">
        <v>106</v>
      </c>
    </row>
    <row r="5" spans="1:34" ht="22.8" x14ac:dyDescent="0.3">
      <c r="B5" s="8" t="s">
        <v>32</v>
      </c>
      <c r="C5" s="9">
        <v>14</v>
      </c>
      <c r="D5" s="9">
        <v>29</v>
      </c>
      <c r="E5" s="9">
        <v>247</v>
      </c>
      <c r="F5" s="9">
        <v>5.7000000000000002E-2</v>
      </c>
      <c r="G5" s="9">
        <f t="shared" si="0"/>
        <v>2.8999999999999998E-3</v>
      </c>
      <c r="I5" s="8" t="s">
        <v>32</v>
      </c>
      <c r="J5" s="9">
        <v>0</v>
      </c>
      <c r="K5" s="9">
        <v>29</v>
      </c>
      <c r="L5" s="9">
        <v>261</v>
      </c>
      <c r="M5" s="9">
        <v>0</v>
      </c>
      <c r="P5" s="8" t="s">
        <v>32</v>
      </c>
      <c r="Q5" s="5">
        <v>0</v>
      </c>
      <c r="R5" s="5">
        <v>0</v>
      </c>
      <c r="S5" s="5">
        <f t="shared" si="3"/>
        <v>0</v>
      </c>
      <c r="T5" s="5">
        <f t="shared" si="4"/>
        <v>14</v>
      </c>
      <c r="U5" s="5">
        <f t="shared" si="5"/>
        <v>4.0599999999999997E-2</v>
      </c>
      <c r="X5" s="22" t="s">
        <v>8</v>
      </c>
      <c r="Y5" s="25">
        <f>Q12</f>
        <v>10.540600463753691</v>
      </c>
      <c r="Z5" s="25">
        <f>R12</f>
        <v>11.340293848200735</v>
      </c>
      <c r="AA5" s="25">
        <f>Q13</f>
        <v>4.3759481224833792</v>
      </c>
      <c r="AB5" s="25">
        <f>R13</f>
        <v>4.9590301003344486</v>
      </c>
      <c r="AC5" s="25">
        <f>Q14</f>
        <v>2.5989055769006866</v>
      </c>
      <c r="AD5" s="24">
        <f>R14</f>
        <v>4.2112932604735871</v>
      </c>
      <c r="AE5" s="25">
        <f>Q15</f>
        <v>4.9325000000000001</v>
      </c>
      <c r="AF5" s="25">
        <f>R15</f>
        <v>5.4696969696969688</v>
      </c>
      <c r="AG5" s="5">
        <v>0.36932620520055415</v>
      </c>
      <c r="AH5" s="5">
        <v>0.35106494512042169</v>
      </c>
    </row>
    <row r="6" spans="1:34" ht="34.200000000000003" x14ac:dyDescent="0.3">
      <c r="B6" s="8" t="s">
        <v>33</v>
      </c>
      <c r="C6" s="9">
        <v>4251</v>
      </c>
      <c r="D6" s="9">
        <v>2028</v>
      </c>
      <c r="E6" s="9">
        <v>14001</v>
      </c>
      <c r="F6" s="9">
        <v>0.30399999999999999</v>
      </c>
      <c r="G6" s="9">
        <f t="shared" si="0"/>
        <v>0.20280000000000001</v>
      </c>
      <c r="I6" s="8" t="s">
        <v>33</v>
      </c>
      <c r="J6" s="9">
        <v>1847</v>
      </c>
      <c r="K6" s="9">
        <v>2028</v>
      </c>
      <c r="L6" s="9">
        <v>16405</v>
      </c>
      <c r="M6" s="9">
        <v>0.113</v>
      </c>
      <c r="P6" s="8" t="s">
        <v>33</v>
      </c>
      <c r="Q6" s="5">
        <f t="shared" si="1"/>
        <v>2.3015701136978883</v>
      </c>
      <c r="R6" s="5">
        <f t="shared" si="2"/>
        <v>2.6902654867256635</v>
      </c>
      <c r="S6" s="5">
        <f t="shared" si="3"/>
        <v>0.46675841905793175</v>
      </c>
      <c r="T6" s="5">
        <f t="shared" si="4"/>
        <v>2.3003246753246751</v>
      </c>
      <c r="U6" s="5">
        <f t="shared" si="5"/>
        <v>0.46650584415584412</v>
      </c>
      <c r="X6" s="22" t="s">
        <v>4</v>
      </c>
      <c r="Y6" s="25">
        <f>Q27</f>
        <v>6.16148891588292</v>
      </c>
      <c r="Z6" s="25">
        <f>R27</f>
        <v>7.1443546924560781</v>
      </c>
      <c r="AA6" s="25">
        <f>Q28</f>
        <v>3.5947843530591777</v>
      </c>
      <c r="AB6" s="25">
        <f>R28</f>
        <v>4.25</v>
      </c>
      <c r="AC6" s="25">
        <f>Q29</f>
        <v>2.7029493453246927</v>
      </c>
      <c r="AD6" s="25">
        <f>R29</f>
        <v>3.9633699633699631</v>
      </c>
      <c r="AE6" s="25">
        <f>Q30</f>
        <v>6.8095238095238093</v>
      </c>
      <c r="AF6" s="25">
        <f>R30</f>
        <v>8.3636363636363633</v>
      </c>
      <c r="AG6" s="5">
        <v>0.37514137350253901</v>
      </c>
      <c r="AH6" s="5">
        <v>0.36957356700501509</v>
      </c>
    </row>
    <row r="7" spans="1:34" x14ac:dyDescent="0.3">
      <c r="B7" s="8" t="s">
        <v>34</v>
      </c>
      <c r="C7" s="9">
        <v>578</v>
      </c>
      <c r="D7" s="9">
        <v>516</v>
      </c>
      <c r="E7" s="9">
        <v>4066</v>
      </c>
      <c r="F7" s="9">
        <v>0.14199999999999999</v>
      </c>
      <c r="G7" s="9">
        <f t="shared" si="0"/>
        <v>5.16E-2</v>
      </c>
      <c r="I7" s="8" t="s">
        <v>34</v>
      </c>
      <c r="J7" s="9">
        <v>118</v>
      </c>
      <c r="K7" s="9">
        <v>516</v>
      </c>
      <c r="L7" s="9">
        <v>4526</v>
      </c>
      <c r="M7" s="9">
        <v>2.5999999999999999E-2</v>
      </c>
      <c r="P7" s="8" t="s">
        <v>34</v>
      </c>
      <c r="Q7" s="5">
        <f t="shared" si="1"/>
        <v>4.898305084745763</v>
      </c>
      <c r="R7" s="5">
        <f t="shared" si="2"/>
        <v>5.4615384615384617</v>
      </c>
      <c r="S7" s="5">
        <f t="shared" si="3"/>
        <v>0.25275254237288136</v>
      </c>
      <c r="T7" s="5">
        <f t="shared" si="4"/>
        <v>4.8571428571428568</v>
      </c>
      <c r="U7" s="5">
        <f t="shared" si="5"/>
        <v>0.25062857142857142</v>
      </c>
      <c r="X7" s="22" t="s">
        <v>7</v>
      </c>
      <c r="Y7" s="25">
        <f>Q41</f>
        <v>9.201418634461632</v>
      </c>
      <c r="Z7" s="25">
        <f>R41</f>
        <v>11.199590421332186</v>
      </c>
      <c r="AA7" s="24">
        <f>Q42</f>
        <v>6.5498665141113648</v>
      </c>
      <c r="AB7" s="24">
        <f>R42</f>
        <v>7.6825396825396837</v>
      </c>
      <c r="AC7" s="25">
        <f>Q43</f>
        <v>1.6160116939337719</v>
      </c>
      <c r="AD7" s="25">
        <f>R43</f>
        <v>3.4228934817170105</v>
      </c>
      <c r="AE7" s="24">
        <f>Q44</f>
        <v>12.052631578947368</v>
      </c>
      <c r="AF7" s="24">
        <f>R44</f>
        <v>15.058823529411764</v>
      </c>
      <c r="AG7" s="5">
        <v>0.40429662961154877</v>
      </c>
      <c r="AH7" s="5">
        <v>0.39640083537541487</v>
      </c>
    </row>
    <row r="8" spans="1:34" x14ac:dyDescent="0.3">
      <c r="B8" s="8" t="s">
        <v>35</v>
      </c>
      <c r="C8" s="9">
        <v>66</v>
      </c>
      <c r="D8" s="9">
        <v>62</v>
      </c>
      <c r="E8" s="9">
        <v>492</v>
      </c>
      <c r="F8" s="9">
        <v>0.13400000000000001</v>
      </c>
      <c r="G8" s="9">
        <f t="shared" si="0"/>
        <v>6.1999999999999998E-3</v>
      </c>
      <c r="I8" s="8" t="s">
        <v>35</v>
      </c>
      <c r="J8" s="9">
        <v>1</v>
      </c>
      <c r="K8" s="9">
        <v>62</v>
      </c>
      <c r="L8" s="9">
        <v>557</v>
      </c>
      <c r="M8" s="9">
        <v>2E-3</v>
      </c>
      <c r="P8" s="8" t="s">
        <v>35</v>
      </c>
      <c r="Q8" s="5">
        <f t="shared" si="1"/>
        <v>66</v>
      </c>
      <c r="R8" s="5">
        <f t="shared" si="2"/>
        <v>67</v>
      </c>
      <c r="S8" s="5">
        <f t="shared" si="3"/>
        <v>0.40920000000000001</v>
      </c>
      <c r="T8" s="5">
        <f t="shared" si="4"/>
        <v>33</v>
      </c>
      <c r="U8" s="5">
        <f t="shared" si="5"/>
        <v>0.2046</v>
      </c>
      <c r="X8" s="22" t="s">
        <v>5</v>
      </c>
      <c r="Y8" s="25">
        <f>Q57</f>
        <v>10.545302107548487</v>
      </c>
      <c r="Z8" s="25">
        <f>R57</f>
        <v>12.389847368879627</v>
      </c>
      <c r="AA8" s="25">
        <f>Q58</f>
        <v>3.190580503833516</v>
      </c>
      <c r="AB8" s="25">
        <f>R58</f>
        <v>3.8205128205128203</v>
      </c>
      <c r="AC8" s="25">
        <f>Q59</f>
        <v>2.53860103626943</v>
      </c>
      <c r="AD8" s="25">
        <f>R59</f>
        <v>3.9316546762589919</v>
      </c>
      <c r="AE8" s="25">
        <f>Q60</f>
        <v>2.0395314787701317</v>
      </c>
      <c r="AF8" s="25">
        <f>R60</f>
        <v>3.615384615384615</v>
      </c>
      <c r="AG8" s="5">
        <v>0.38457568674274967</v>
      </c>
      <c r="AH8" s="5">
        <v>0.36835764740137183</v>
      </c>
    </row>
    <row r="9" spans="1:34" ht="22.8" x14ac:dyDescent="0.3">
      <c r="B9" s="8" t="s">
        <v>36</v>
      </c>
      <c r="C9" s="9">
        <v>533</v>
      </c>
      <c r="D9" s="9">
        <v>438</v>
      </c>
      <c r="E9" s="9">
        <v>3409</v>
      </c>
      <c r="F9" s="9">
        <v>0.156</v>
      </c>
      <c r="G9" s="9">
        <f t="shared" si="0"/>
        <v>4.3799999999999999E-2</v>
      </c>
      <c r="I9" s="8" t="s">
        <v>36</v>
      </c>
      <c r="J9" s="9">
        <v>86</v>
      </c>
      <c r="K9" s="9">
        <v>438</v>
      </c>
      <c r="L9" s="9">
        <v>3856</v>
      </c>
      <c r="M9" s="9">
        <v>2.1999999999999999E-2</v>
      </c>
      <c r="P9" s="8" t="s">
        <v>36</v>
      </c>
      <c r="Q9" s="5">
        <f t="shared" si="1"/>
        <v>6.1976744186046515</v>
      </c>
      <c r="R9" s="5">
        <f t="shared" si="2"/>
        <v>7.0909090909090917</v>
      </c>
      <c r="S9" s="5">
        <f t="shared" si="3"/>
        <v>0.27145813953488374</v>
      </c>
      <c r="T9" s="5">
        <f t="shared" si="4"/>
        <v>6.1264367816091951</v>
      </c>
      <c r="U9" s="5">
        <f t="shared" si="5"/>
        <v>0.26833793103448272</v>
      </c>
      <c r="X9" s="22" t="s">
        <v>9</v>
      </c>
      <c r="Y9" s="25">
        <f>Q70</f>
        <v>5.7576532053775207</v>
      </c>
      <c r="Z9" s="25">
        <f>R70</f>
        <v>6.628836008565071</v>
      </c>
      <c r="AA9" s="25">
        <f>Q71</f>
        <v>5.4129979035639417</v>
      </c>
      <c r="AB9" s="25">
        <f>R71</f>
        <v>7.0370370370370372</v>
      </c>
      <c r="AC9" s="25">
        <f>Q72</f>
        <v>2.1375718390804597</v>
      </c>
      <c r="AD9" s="25">
        <f>R72</f>
        <v>3.4010507880910694</v>
      </c>
      <c r="AE9" s="25">
        <f>Q73</f>
        <v>5.4129979035639417</v>
      </c>
      <c r="AF9" s="25">
        <f>R73</f>
        <v>4.8148148148148149</v>
      </c>
      <c r="AG9" s="5">
        <v>0.42449929264489611</v>
      </c>
      <c r="AH9" s="5">
        <v>0.42071459785429666</v>
      </c>
    </row>
    <row r="10" spans="1:34" x14ac:dyDescent="0.3">
      <c r="B10" s="8" t="s">
        <v>37</v>
      </c>
      <c r="C10" s="9">
        <v>1395</v>
      </c>
      <c r="D10" s="9">
        <v>910</v>
      </c>
      <c r="E10" s="9">
        <v>6795</v>
      </c>
      <c r="F10" s="9">
        <v>0.20499999999999999</v>
      </c>
      <c r="G10" s="9">
        <f t="shared" si="0"/>
        <v>9.0999999999999998E-2</v>
      </c>
      <c r="I10" s="8" t="s">
        <v>37</v>
      </c>
      <c r="J10" s="9">
        <v>362</v>
      </c>
      <c r="K10" s="9">
        <v>910</v>
      </c>
      <c r="L10" s="9">
        <v>7828</v>
      </c>
      <c r="M10" s="9">
        <v>4.5999999999999999E-2</v>
      </c>
      <c r="P10" s="8" t="s">
        <v>37</v>
      </c>
      <c r="Q10" s="5">
        <f t="shared" si="1"/>
        <v>3.8535911602209945</v>
      </c>
      <c r="R10" s="5">
        <f t="shared" si="2"/>
        <v>4.4565217391304346</v>
      </c>
      <c r="S10" s="5">
        <f t="shared" si="3"/>
        <v>0.3506767955801105</v>
      </c>
      <c r="T10" s="5">
        <f t="shared" si="4"/>
        <v>3.8429752066115701</v>
      </c>
      <c r="U10" s="5">
        <f t="shared" si="5"/>
        <v>0.34971074380165285</v>
      </c>
      <c r="X10" s="22" t="s">
        <v>6</v>
      </c>
      <c r="Y10" s="25">
        <f>Q83</f>
        <v>3.9600526551485369</v>
      </c>
      <c r="Z10" s="25">
        <f>R83</f>
        <v>4.5332760264698582</v>
      </c>
      <c r="AA10" s="25">
        <f>Q84</f>
        <v>3.487528344671202</v>
      </c>
      <c r="AB10" s="25">
        <f>R84</f>
        <v>4.32</v>
      </c>
      <c r="AC10" s="25">
        <f>Q85</f>
        <v>2.0767263427109977</v>
      </c>
      <c r="AD10" s="25">
        <f>R85</f>
        <v>3.0106382978723412</v>
      </c>
      <c r="AE10" s="25">
        <f>Q86</f>
        <v>2.5498866213151929</v>
      </c>
      <c r="AF10" s="25">
        <f>R86</f>
        <v>2.706666666666667</v>
      </c>
      <c r="AG10" s="5">
        <v>0.37638569102887354</v>
      </c>
      <c r="AH10" s="5">
        <v>0.37460245767062395</v>
      </c>
    </row>
    <row r="11" spans="1:34" x14ac:dyDescent="0.3">
      <c r="B11" s="8" t="s">
        <v>38</v>
      </c>
      <c r="C11" s="9">
        <v>290</v>
      </c>
      <c r="D11" s="9">
        <v>241</v>
      </c>
      <c r="E11" s="9">
        <v>1879</v>
      </c>
      <c r="F11" s="9">
        <v>0.154</v>
      </c>
      <c r="G11" s="9">
        <f t="shared" si="0"/>
        <v>2.41E-2</v>
      </c>
      <c r="I11" s="8" t="s">
        <v>38</v>
      </c>
      <c r="J11" s="9">
        <v>26</v>
      </c>
      <c r="K11" s="9">
        <v>241</v>
      </c>
      <c r="L11" s="9">
        <v>2143</v>
      </c>
      <c r="M11" s="9">
        <v>1.2E-2</v>
      </c>
      <c r="P11" s="8" t="s">
        <v>38</v>
      </c>
      <c r="Q11" s="5">
        <f t="shared" si="1"/>
        <v>11.153846153846153</v>
      </c>
      <c r="R11" s="5">
        <f t="shared" si="2"/>
        <v>12.833333333333332</v>
      </c>
      <c r="S11" s="5">
        <f>Q11*G11</f>
        <v>0.2688076923076923</v>
      </c>
      <c r="T11" s="5">
        <f>C11/(J11+1)</f>
        <v>10.74074074074074</v>
      </c>
      <c r="U11" s="5">
        <f>T11*G11</f>
        <v>0.25885185185185183</v>
      </c>
      <c r="X11" s="22" t="s">
        <v>3</v>
      </c>
      <c r="Y11" s="24">
        <f>Q98</f>
        <v>13.055478173857493</v>
      </c>
      <c r="Z11" s="24">
        <f>R98</f>
        <v>16.182564719247726</v>
      </c>
      <c r="AA11" s="25">
        <f>Q99</f>
        <v>3.457752255947498</v>
      </c>
      <c r="AB11" s="25">
        <f>R99</f>
        <v>4.4666666666666668</v>
      </c>
      <c r="AC11" s="24">
        <f>Q100</f>
        <v>2.779511804721889</v>
      </c>
      <c r="AD11" s="25">
        <f>R100</f>
        <v>4.1439114391143912</v>
      </c>
      <c r="AE11" s="25">
        <f>Q101</f>
        <v>5.7720930232558141</v>
      </c>
      <c r="AF11" s="25">
        <f>R101</f>
        <v>6.9189189189189193</v>
      </c>
      <c r="AG11" s="5">
        <v>0.44852228846547793</v>
      </c>
      <c r="AH11" s="5">
        <v>0.41422151479594188</v>
      </c>
    </row>
    <row r="12" spans="1:34" ht="22.8" x14ac:dyDescent="0.3">
      <c r="B12" s="6" t="s">
        <v>63</v>
      </c>
      <c r="C12" s="9">
        <f>AVERAGE(C2:C11)</f>
        <v>2232.1999999999998</v>
      </c>
      <c r="D12" s="9">
        <f t="shared" ref="D12:F12" si="6">AVERAGE(D2:D11)</f>
        <v>1000</v>
      </c>
      <c r="E12" s="9">
        <f t="shared" si="6"/>
        <v>6767.8</v>
      </c>
      <c r="F12" s="9">
        <f t="shared" si="6"/>
        <v>0.23119999999999993</v>
      </c>
      <c r="I12" s="6" t="s">
        <v>63</v>
      </c>
      <c r="J12" s="9">
        <f>AVERAGE(J2:J11)</f>
        <v>858.9</v>
      </c>
      <c r="K12" s="9">
        <f t="shared" ref="K12:M12" si="7">AVERAGE(K2:K11)</f>
        <v>1000</v>
      </c>
      <c r="L12" s="9">
        <f t="shared" si="7"/>
        <v>8141.1</v>
      </c>
      <c r="M12" s="9">
        <f t="shared" si="7"/>
        <v>5.4900000000000004E-2</v>
      </c>
      <c r="P12" s="6" t="s">
        <v>65</v>
      </c>
      <c r="Q12" s="5">
        <f>AVERAGE(Q2:Q11)</f>
        <v>10.540600463753691</v>
      </c>
      <c r="R12" s="5">
        <f>AVERAGE(R2:R11)</f>
        <v>11.340293848200735</v>
      </c>
      <c r="S12" s="5"/>
      <c r="T12" s="5"/>
      <c r="U12" s="5"/>
    </row>
    <row r="13" spans="1:34" ht="22.8" x14ac:dyDescent="0.3">
      <c r="B13" s="6" t="s">
        <v>64</v>
      </c>
      <c r="C13" s="9">
        <f>MEDIAN(C2:C11)</f>
        <v>986.5</v>
      </c>
      <c r="D13" s="9">
        <f t="shared" ref="D13:F13" si="8">MEDIAN(D2:D11)</f>
        <v>661</v>
      </c>
      <c r="E13" s="9">
        <f t="shared" si="8"/>
        <v>4815</v>
      </c>
      <c r="F13" s="9">
        <f t="shared" si="8"/>
        <v>0.18049999999999999</v>
      </c>
      <c r="I13" s="6" t="s">
        <v>64</v>
      </c>
      <c r="J13" s="9">
        <f>MEDIAN(J2:J11)</f>
        <v>200</v>
      </c>
      <c r="K13" s="9">
        <f t="shared" ref="K13:M13" si="9">MEDIAN(K2:K11)</f>
        <v>661</v>
      </c>
      <c r="L13" s="9">
        <f t="shared" si="9"/>
        <v>5749</v>
      </c>
      <c r="M13" s="9">
        <f t="shared" si="9"/>
        <v>3.3000000000000002E-2</v>
      </c>
      <c r="P13" s="6" t="s">
        <v>66</v>
      </c>
      <c r="Q13" s="5">
        <f>MEDIAN(Q2:Q11)</f>
        <v>4.3759481224833792</v>
      </c>
      <c r="R13" s="5">
        <f>MEDIAN(R2:R11)</f>
        <v>4.9590301003344486</v>
      </c>
      <c r="S13" s="5"/>
      <c r="T13" s="5"/>
      <c r="U13" s="5"/>
    </row>
    <row r="14" spans="1:34" ht="22.8" x14ac:dyDescent="0.3">
      <c r="B14" s="17"/>
      <c r="I14" s="17"/>
      <c r="P14" s="23" t="s">
        <v>67</v>
      </c>
      <c r="Q14" s="5">
        <f>C12/J12</f>
        <v>2.5989055769006866</v>
      </c>
      <c r="R14" s="5">
        <f>F12/M12</f>
        <v>4.2112932604735871</v>
      </c>
      <c r="S14" s="5"/>
      <c r="T14" s="5"/>
      <c r="U14" s="5"/>
    </row>
    <row r="15" spans="1:34" ht="22.8" x14ac:dyDescent="0.3">
      <c r="B15" s="17"/>
      <c r="I15" s="17"/>
      <c r="P15" s="23" t="s">
        <v>68</v>
      </c>
      <c r="Q15" s="5">
        <f>C13/J13</f>
        <v>4.9325000000000001</v>
      </c>
      <c r="R15" s="5">
        <f>F13/M13</f>
        <v>5.4696969696969688</v>
      </c>
      <c r="S15" s="5"/>
      <c r="T15" s="5"/>
      <c r="U15" s="5"/>
    </row>
    <row r="16" spans="1:34" ht="171" x14ac:dyDescent="0.3">
      <c r="B16" s="17"/>
      <c r="I16" s="17"/>
      <c r="P16" s="23" t="s">
        <v>94</v>
      </c>
      <c r="S16">
        <f>SUM(S2:S11)/10</f>
        <v>0.36932620520055415</v>
      </c>
      <c r="U16">
        <f>SUM(U2:U11)/10</f>
        <v>0.35106494512042169</v>
      </c>
    </row>
    <row r="17" spans="2:24" ht="34.200000000000003" x14ac:dyDescent="0.3">
      <c r="B17" s="6" t="s">
        <v>4</v>
      </c>
      <c r="C17" s="7" t="s">
        <v>25</v>
      </c>
      <c r="D17" s="7" t="s">
        <v>26</v>
      </c>
      <c r="E17" s="7" t="s">
        <v>27</v>
      </c>
      <c r="F17" s="7" t="s">
        <v>28</v>
      </c>
      <c r="G17" s="7" t="s">
        <v>80</v>
      </c>
      <c r="I17" s="6" t="s">
        <v>4</v>
      </c>
      <c r="J17" s="7" t="s">
        <v>25</v>
      </c>
      <c r="K17" s="7" t="s">
        <v>26</v>
      </c>
      <c r="L17" s="7" t="s">
        <v>27</v>
      </c>
      <c r="M17" s="7" t="s">
        <v>28</v>
      </c>
      <c r="P17" s="6" t="s">
        <v>4</v>
      </c>
      <c r="S17" s="12" t="s">
        <v>95</v>
      </c>
      <c r="T17" s="12" t="s">
        <v>105</v>
      </c>
      <c r="U17" s="12" t="s">
        <v>106</v>
      </c>
      <c r="V17" s="12"/>
      <c r="W17" s="12"/>
      <c r="X17" s="12"/>
    </row>
    <row r="18" spans="2:24" x14ac:dyDescent="0.3">
      <c r="B18" s="8" t="s">
        <v>39</v>
      </c>
      <c r="C18" s="9">
        <v>1287</v>
      </c>
      <c r="D18" s="9">
        <v>637</v>
      </c>
      <c r="E18" s="9">
        <v>4446</v>
      </c>
      <c r="F18" s="9">
        <v>0.28899999999999998</v>
      </c>
      <c r="G18" s="9">
        <f>D18/10000</f>
        <v>6.3700000000000007E-2</v>
      </c>
      <c r="I18" s="8" t="s">
        <v>39</v>
      </c>
      <c r="J18" s="9">
        <v>185</v>
      </c>
      <c r="K18" s="9">
        <v>637</v>
      </c>
      <c r="L18" s="9">
        <v>5548</v>
      </c>
      <c r="M18" s="9">
        <v>3.3000000000000002E-2</v>
      </c>
      <c r="P18" s="8" t="s">
        <v>39</v>
      </c>
      <c r="Q18" s="5">
        <f>C18/J18</f>
        <v>6.9567567567567572</v>
      </c>
      <c r="R18" s="5">
        <f>F18/M18</f>
        <v>8.757575757575756</v>
      </c>
      <c r="S18" s="5">
        <f>Q18*G18</f>
        <v>0.44314540540540548</v>
      </c>
      <c r="T18" s="5">
        <f>C18/(J18+1)</f>
        <v>6.919354838709677</v>
      </c>
      <c r="U18" s="5">
        <f>T18*G18</f>
        <v>0.44076290322580647</v>
      </c>
      <c r="V18" s="5"/>
      <c r="W18" s="5"/>
      <c r="X18" s="5"/>
    </row>
    <row r="19" spans="2:24" ht="22.8" x14ac:dyDescent="0.3">
      <c r="B19" s="8" t="s">
        <v>40</v>
      </c>
      <c r="C19" s="9">
        <v>5591</v>
      </c>
      <c r="D19" s="9">
        <v>2468</v>
      </c>
      <c r="E19" s="9">
        <v>16621</v>
      </c>
      <c r="F19" s="9">
        <v>0.33600000000000002</v>
      </c>
      <c r="G19" s="9">
        <f t="shared" ref="G19:G26" si="10">D19/10000</f>
        <v>0.24679999999999999</v>
      </c>
      <c r="I19" s="8" t="s">
        <v>40</v>
      </c>
      <c r="J19" s="9">
        <v>2700</v>
      </c>
      <c r="K19" s="9">
        <v>2468</v>
      </c>
      <c r="L19" s="9">
        <v>19512</v>
      </c>
      <c r="M19" s="9">
        <v>0.13800000000000001</v>
      </c>
      <c r="P19" s="8" t="s">
        <v>40</v>
      </c>
      <c r="Q19" s="5">
        <f t="shared" ref="Q19:Q26" si="11">C19/J19</f>
        <v>2.0707407407407405</v>
      </c>
      <c r="R19" s="5">
        <f t="shared" ref="R19:R26" si="12">F19/M19</f>
        <v>2.4347826086956523</v>
      </c>
      <c r="S19" s="5">
        <f t="shared" ref="S19:S30" si="13">Q19*G19</f>
        <v>0.51105881481481474</v>
      </c>
      <c r="T19" s="5">
        <f t="shared" ref="T19:T30" si="14">C19/(J19+1)</f>
        <v>2.0699740836727138</v>
      </c>
      <c r="U19" s="5">
        <f t="shared" ref="U19:U30" si="15">T19*G19</f>
        <v>0.51086960385042579</v>
      </c>
    </row>
    <row r="20" spans="2:24" x14ac:dyDescent="0.3">
      <c r="B20" s="8" t="s">
        <v>41</v>
      </c>
      <c r="C20" s="9">
        <v>647</v>
      </c>
      <c r="D20" s="9">
        <v>514</v>
      </c>
      <c r="E20" s="9">
        <v>3979</v>
      </c>
      <c r="F20" s="9">
        <v>0.16300000000000001</v>
      </c>
      <c r="G20" s="9">
        <f t="shared" si="10"/>
        <v>5.1400000000000001E-2</v>
      </c>
      <c r="I20" s="8" t="s">
        <v>41</v>
      </c>
      <c r="J20" s="9">
        <v>112</v>
      </c>
      <c r="K20" s="9">
        <v>514</v>
      </c>
      <c r="L20" s="9">
        <v>4514</v>
      </c>
      <c r="M20" s="9">
        <v>2.5000000000000001E-2</v>
      </c>
      <c r="P20" s="8" t="s">
        <v>41</v>
      </c>
      <c r="Q20" s="5">
        <f t="shared" si="11"/>
        <v>5.7767857142857144</v>
      </c>
      <c r="R20" s="5">
        <f t="shared" si="12"/>
        <v>6.52</v>
      </c>
      <c r="S20" s="5">
        <f t="shared" si="13"/>
        <v>0.29692678571428571</v>
      </c>
      <c r="T20" s="5">
        <f t="shared" si="14"/>
        <v>5.7256637168141591</v>
      </c>
      <c r="U20" s="5">
        <f t="shared" si="15"/>
        <v>0.29429911504424777</v>
      </c>
    </row>
    <row r="21" spans="2:24" ht="22.8" x14ac:dyDescent="0.3">
      <c r="B21" s="8" t="s">
        <v>42</v>
      </c>
      <c r="C21" s="9">
        <v>149</v>
      </c>
      <c r="D21" s="9">
        <v>114</v>
      </c>
      <c r="E21" s="9">
        <v>877</v>
      </c>
      <c r="F21" s="9">
        <v>0.17</v>
      </c>
      <c r="G21" s="9">
        <f t="shared" si="10"/>
        <v>1.14E-2</v>
      </c>
      <c r="I21" s="8" t="s">
        <v>42</v>
      </c>
      <c r="J21" s="9">
        <v>6</v>
      </c>
      <c r="K21" s="9">
        <v>114</v>
      </c>
      <c r="L21" s="9">
        <v>1020</v>
      </c>
      <c r="M21" s="9">
        <v>6.0000000000000001E-3</v>
      </c>
      <c r="P21" s="8" t="s">
        <v>42</v>
      </c>
      <c r="Q21" s="5">
        <f t="shared" si="11"/>
        <v>24.833333333333332</v>
      </c>
      <c r="R21" s="5">
        <f t="shared" si="12"/>
        <v>28.333333333333336</v>
      </c>
      <c r="S21" s="5">
        <f t="shared" si="13"/>
        <v>0.28310000000000002</v>
      </c>
      <c r="T21" s="5">
        <f t="shared" si="14"/>
        <v>21.285714285714285</v>
      </c>
      <c r="U21" s="5">
        <f t="shared" si="15"/>
        <v>0.24265714285714285</v>
      </c>
    </row>
    <row r="22" spans="2:24" ht="34.200000000000003" x14ac:dyDescent="0.3">
      <c r="B22" s="8" t="s">
        <v>43</v>
      </c>
      <c r="C22" s="9">
        <v>562</v>
      </c>
      <c r="D22" s="9">
        <v>657</v>
      </c>
      <c r="E22" s="9">
        <v>5351</v>
      </c>
      <c r="F22" s="9">
        <v>0.105</v>
      </c>
      <c r="G22" s="9">
        <f t="shared" si="10"/>
        <v>6.5699999999999995E-2</v>
      </c>
      <c r="I22" s="8" t="s">
        <v>43</v>
      </c>
      <c r="J22" s="9">
        <v>189</v>
      </c>
      <c r="K22" s="9">
        <v>657</v>
      </c>
      <c r="L22" s="9">
        <v>5724</v>
      </c>
      <c r="M22" s="9">
        <v>3.3000000000000002E-2</v>
      </c>
      <c r="P22" s="8" t="s">
        <v>43</v>
      </c>
      <c r="Q22" s="5">
        <f t="shared" si="11"/>
        <v>2.9735449735449735</v>
      </c>
      <c r="R22" s="5">
        <f t="shared" si="12"/>
        <v>3.1818181818181817</v>
      </c>
      <c r="S22" s="5">
        <f t="shared" si="13"/>
        <v>0.19536190476190474</v>
      </c>
      <c r="T22" s="5">
        <f t="shared" si="14"/>
        <v>2.9578947368421051</v>
      </c>
      <c r="U22" s="5">
        <f t="shared" si="15"/>
        <v>0.1943336842105263</v>
      </c>
    </row>
    <row r="23" spans="2:24" ht="22.8" x14ac:dyDescent="0.3">
      <c r="B23" s="8" t="s">
        <v>44</v>
      </c>
      <c r="C23" s="9">
        <v>3014</v>
      </c>
      <c r="D23" s="9">
        <v>1547</v>
      </c>
      <c r="E23" s="9">
        <v>10909</v>
      </c>
      <c r="F23" s="9">
        <v>0.27600000000000002</v>
      </c>
      <c r="G23" s="9">
        <f t="shared" si="10"/>
        <v>0.1547</v>
      </c>
      <c r="I23" s="8" t="s">
        <v>44</v>
      </c>
      <c r="J23" s="9">
        <v>1052</v>
      </c>
      <c r="K23" s="9">
        <v>1547</v>
      </c>
      <c r="L23" s="9">
        <v>12871</v>
      </c>
      <c r="M23" s="9">
        <v>8.2000000000000003E-2</v>
      </c>
      <c r="P23" s="8" t="s">
        <v>44</v>
      </c>
      <c r="Q23" s="5">
        <f t="shared" si="11"/>
        <v>2.8650190114068441</v>
      </c>
      <c r="R23" s="5">
        <f t="shared" si="12"/>
        <v>3.3658536585365857</v>
      </c>
      <c r="S23" s="5">
        <f t="shared" si="13"/>
        <v>0.44321844106463881</v>
      </c>
      <c r="T23" s="5">
        <f t="shared" si="14"/>
        <v>2.8622981956315288</v>
      </c>
      <c r="U23" s="5">
        <f t="shared" si="15"/>
        <v>0.44279753086419749</v>
      </c>
    </row>
    <row r="24" spans="2:24" ht="22.8" x14ac:dyDescent="0.3">
      <c r="B24" s="8" t="s">
        <v>45</v>
      </c>
      <c r="C24" s="9">
        <v>5334</v>
      </c>
      <c r="D24" s="9">
        <v>2226</v>
      </c>
      <c r="E24" s="9">
        <v>14700</v>
      </c>
      <c r="F24" s="9">
        <v>0.36299999999999999</v>
      </c>
      <c r="G24" s="9">
        <f t="shared" si="10"/>
        <v>0.22259999999999999</v>
      </c>
      <c r="I24" s="8" t="s">
        <v>45</v>
      </c>
      <c r="J24" s="9">
        <v>2253</v>
      </c>
      <c r="K24" s="9">
        <v>2226</v>
      </c>
      <c r="L24" s="9">
        <v>17781</v>
      </c>
      <c r="M24" s="9">
        <v>0.127</v>
      </c>
      <c r="P24" s="8" t="s">
        <v>45</v>
      </c>
      <c r="Q24" s="5">
        <f t="shared" si="11"/>
        <v>2.3675099866844209</v>
      </c>
      <c r="R24" s="5">
        <f t="shared" si="12"/>
        <v>2.8582677165354329</v>
      </c>
      <c r="S24" s="5">
        <f t="shared" si="13"/>
        <v>0.52700772303595211</v>
      </c>
      <c r="T24" s="5">
        <f t="shared" si="14"/>
        <v>2.3664596273291925</v>
      </c>
      <c r="U24" s="5">
        <f t="shared" si="15"/>
        <v>0.5267739130434782</v>
      </c>
    </row>
    <row r="25" spans="2:24" x14ac:dyDescent="0.3">
      <c r="B25" s="8" t="s">
        <v>46</v>
      </c>
      <c r="C25" s="9">
        <v>269</v>
      </c>
      <c r="D25" s="9">
        <v>383</v>
      </c>
      <c r="E25" s="9">
        <v>3178</v>
      </c>
      <c r="F25" s="9">
        <v>8.5000000000000006E-2</v>
      </c>
      <c r="G25" s="9">
        <f t="shared" si="10"/>
        <v>3.8300000000000001E-2</v>
      </c>
      <c r="I25" s="8" t="s">
        <v>46</v>
      </c>
      <c r="J25" s="9">
        <v>67</v>
      </c>
      <c r="K25" s="9">
        <v>383</v>
      </c>
      <c r="L25" s="9">
        <v>3380</v>
      </c>
      <c r="M25" s="9">
        <v>0.02</v>
      </c>
      <c r="P25" s="8" t="s">
        <v>46</v>
      </c>
      <c r="Q25" s="5">
        <f t="shared" si="11"/>
        <v>4.0149253731343286</v>
      </c>
      <c r="R25" s="5">
        <f t="shared" si="12"/>
        <v>4.25</v>
      </c>
      <c r="S25" s="5">
        <f t="shared" si="13"/>
        <v>0.1537716417910448</v>
      </c>
      <c r="T25" s="5">
        <f t="shared" si="14"/>
        <v>3.9558823529411766</v>
      </c>
      <c r="U25" s="5">
        <f t="shared" si="15"/>
        <v>0.15151029411764708</v>
      </c>
    </row>
    <row r="26" spans="2:24" x14ac:dyDescent="0.3">
      <c r="B26" s="8" t="s">
        <v>47</v>
      </c>
      <c r="C26" s="9">
        <v>3584</v>
      </c>
      <c r="D26" s="9">
        <v>1454</v>
      </c>
      <c r="E26" s="9">
        <v>9502</v>
      </c>
      <c r="F26" s="9">
        <v>0.377</v>
      </c>
      <c r="G26" s="9">
        <f t="shared" si="10"/>
        <v>0.1454</v>
      </c>
      <c r="I26" s="8" t="s">
        <v>47</v>
      </c>
      <c r="J26" s="9">
        <v>997</v>
      </c>
      <c r="K26" s="9">
        <v>1454</v>
      </c>
      <c r="L26" s="9">
        <v>12089</v>
      </c>
      <c r="M26" s="9">
        <v>8.2000000000000003E-2</v>
      </c>
      <c r="P26" s="8" t="s">
        <v>47</v>
      </c>
      <c r="Q26" s="5">
        <f>C26/J26</f>
        <v>3.5947843530591777</v>
      </c>
      <c r="R26" s="5">
        <f t="shared" si="12"/>
        <v>4.5975609756097562</v>
      </c>
      <c r="S26" s="5">
        <f t="shared" si="13"/>
        <v>0.5226816449348044</v>
      </c>
      <c r="T26" s="5">
        <f t="shared" si="14"/>
        <v>3.591182364729459</v>
      </c>
      <c r="U26" s="5">
        <f t="shared" si="15"/>
        <v>0.52215791583166338</v>
      </c>
    </row>
    <row r="27" spans="2:24" x14ac:dyDescent="0.3">
      <c r="B27" s="6" t="s">
        <v>63</v>
      </c>
      <c r="C27" s="9">
        <f>AVERAGE(C18:C26)</f>
        <v>2270.7777777777778</v>
      </c>
      <c r="D27" s="9">
        <f t="shared" ref="D27:F27" si="16">AVERAGE(D18:D26)</f>
        <v>1111.1111111111111</v>
      </c>
      <c r="E27" s="9">
        <f t="shared" si="16"/>
        <v>7729.2222222222226</v>
      </c>
      <c r="F27" s="9">
        <f t="shared" si="16"/>
        <v>0.24044444444444446</v>
      </c>
      <c r="G27" s="9"/>
      <c r="I27" s="6" t="s">
        <v>63</v>
      </c>
      <c r="J27" s="9">
        <f>AVERAGE(J18:J26)</f>
        <v>840.11111111111109</v>
      </c>
      <c r="K27" s="9">
        <f t="shared" ref="K27:M27" si="17">AVERAGE(K18:K26)</f>
        <v>1111.1111111111111</v>
      </c>
      <c r="L27" s="9">
        <f t="shared" si="17"/>
        <v>9159.8888888888887</v>
      </c>
      <c r="M27" s="9">
        <f t="shared" si="17"/>
        <v>6.0666666666666674E-2</v>
      </c>
      <c r="P27" s="6" t="s">
        <v>63</v>
      </c>
      <c r="Q27">
        <f>AVERAGE(Q18:Q26)</f>
        <v>6.16148891588292</v>
      </c>
      <c r="R27">
        <f>AVERAGE(R18:R26)</f>
        <v>7.1443546924560781</v>
      </c>
      <c r="S27" s="5"/>
      <c r="T27" s="5"/>
      <c r="U27" s="5"/>
    </row>
    <row r="28" spans="2:24" x14ac:dyDescent="0.3">
      <c r="B28" s="6" t="s">
        <v>64</v>
      </c>
      <c r="C28" s="9">
        <f>MEDIAN(C18:C26)</f>
        <v>1287</v>
      </c>
      <c r="D28" s="9">
        <f t="shared" ref="D28:F28" si="18">MEDIAN(D18:D26)</f>
        <v>657</v>
      </c>
      <c r="E28" s="9">
        <f t="shared" si="18"/>
        <v>5351</v>
      </c>
      <c r="F28" s="9">
        <f t="shared" si="18"/>
        <v>0.27600000000000002</v>
      </c>
      <c r="G28" s="9"/>
      <c r="I28" s="6" t="s">
        <v>64</v>
      </c>
      <c r="J28" s="9">
        <f>MEDIAN(J18:J26)</f>
        <v>189</v>
      </c>
      <c r="K28" s="9">
        <f t="shared" ref="K28:M28" si="19">MEDIAN(K18:K26)</f>
        <v>657</v>
      </c>
      <c r="L28" s="9">
        <f t="shared" si="19"/>
        <v>5724</v>
      </c>
      <c r="M28" s="9">
        <f t="shared" si="19"/>
        <v>3.3000000000000002E-2</v>
      </c>
      <c r="P28" s="6" t="s">
        <v>64</v>
      </c>
      <c r="Q28">
        <f>MEDIAN(Q18:Q26)</f>
        <v>3.5947843530591777</v>
      </c>
      <c r="R28">
        <f>MEDIAN(R18:R26)</f>
        <v>4.25</v>
      </c>
      <c r="S28" s="5"/>
      <c r="T28" s="5"/>
      <c r="U28" s="5"/>
    </row>
    <row r="29" spans="2:24" ht="22.8" x14ac:dyDescent="0.3">
      <c r="B29" s="6"/>
      <c r="C29" s="9"/>
      <c r="D29" s="9"/>
      <c r="E29" s="9"/>
      <c r="F29" s="9"/>
      <c r="I29" s="6"/>
      <c r="J29" s="9"/>
      <c r="K29" s="9"/>
      <c r="L29" s="9"/>
      <c r="M29" s="9"/>
      <c r="P29" s="23" t="s">
        <v>67</v>
      </c>
      <c r="Q29" s="5">
        <f>C27/J27</f>
        <v>2.7029493453246927</v>
      </c>
      <c r="R29" s="5">
        <f>F27/M27</f>
        <v>3.9633699633699631</v>
      </c>
      <c r="S29" s="5"/>
      <c r="T29" s="5"/>
      <c r="U29" s="5"/>
    </row>
    <row r="30" spans="2:24" ht="22.8" x14ac:dyDescent="0.3">
      <c r="B30" s="6"/>
      <c r="C30" s="9"/>
      <c r="D30" s="9"/>
      <c r="E30" s="9"/>
      <c r="F30" s="9"/>
      <c r="I30" s="6"/>
      <c r="J30" s="9"/>
      <c r="K30" s="9"/>
      <c r="L30" s="9"/>
      <c r="M30" s="9"/>
      <c r="P30" s="23" t="s">
        <v>68</v>
      </c>
      <c r="Q30" s="5">
        <f>C28/J28</f>
        <v>6.8095238095238093</v>
      </c>
      <c r="R30" s="5">
        <f>F28/M28</f>
        <v>8.3636363636363633</v>
      </c>
      <c r="S30" s="5"/>
      <c r="T30" s="5"/>
      <c r="U30" s="5"/>
    </row>
    <row r="31" spans="2:24" ht="171" x14ac:dyDescent="0.3">
      <c r="B31" s="17"/>
      <c r="I31" s="17"/>
      <c r="P31" s="23" t="s">
        <v>94</v>
      </c>
      <c r="S31">
        <f>SUM(S18:S26)/9</f>
        <v>0.37514137350253901</v>
      </c>
      <c r="U31">
        <f>SUM(U18:U26)/9</f>
        <v>0.36957356700501509</v>
      </c>
    </row>
    <row r="32" spans="2:24" ht="34.200000000000003" x14ac:dyDescent="0.3">
      <c r="B32" s="6" t="s">
        <v>7</v>
      </c>
      <c r="C32" s="7" t="s">
        <v>25</v>
      </c>
      <c r="D32" s="7" t="s">
        <v>26</v>
      </c>
      <c r="E32" s="7" t="s">
        <v>27</v>
      </c>
      <c r="F32" s="7" t="s">
        <v>28</v>
      </c>
      <c r="G32" s="7" t="s">
        <v>80</v>
      </c>
      <c r="I32" s="6" t="s">
        <v>7</v>
      </c>
      <c r="J32" s="7" t="s">
        <v>25</v>
      </c>
      <c r="K32" s="7" t="s">
        <v>26</v>
      </c>
      <c r="L32" s="7" t="s">
        <v>27</v>
      </c>
      <c r="M32" s="7" t="s">
        <v>28</v>
      </c>
      <c r="P32" s="6" t="s">
        <v>7</v>
      </c>
      <c r="Q32" t="e">
        <v>#VALUE!</v>
      </c>
      <c r="R32" t="e">
        <v>#VALUE!</v>
      </c>
      <c r="S32" s="12" t="s">
        <v>95</v>
      </c>
      <c r="T32" s="12" t="s">
        <v>105</v>
      </c>
      <c r="U32" s="12" t="s">
        <v>106</v>
      </c>
    </row>
    <row r="33" spans="2:21" ht="34.200000000000003" x14ac:dyDescent="0.3">
      <c r="B33" s="8" t="s">
        <v>48</v>
      </c>
      <c r="C33" s="9">
        <v>705</v>
      </c>
      <c r="D33" s="9">
        <v>323</v>
      </c>
      <c r="E33" s="9">
        <v>2202</v>
      </c>
      <c r="F33" s="9">
        <v>0.32</v>
      </c>
      <c r="G33" s="9">
        <f>D33/10000</f>
        <v>3.2300000000000002E-2</v>
      </c>
      <c r="I33" s="8" t="s">
        <v>48</v>
      </c>
      <c r="J33" s="9">
        <v>41</v>
      </c>
      <c r="K33" s="9">
        <v>323</v>
      </c>
      <c r="L33" s="9">
        <v>2866</v>
      </c>
      <c r="M33" s="9">
        <v>1.4E-2</v>
      </c>
      <c r="P33" s="8" t="s">
        <v>48</v>
      </c>
      <c r="Q33" s="5">
        <f>C33/J33</f>
        <v>17.195121951219512</v>
      </c>
      <c r="R33" s="5">
        <f>F33/M33</f>
        <v>22.857142857142858</v>
      </c>
      <c r="S33" s="5">
        <f>Q33*G33</f>
        <v>0.55540243902439024</v>
      </c>
      <c r="T33" s="5">
        <f>C33/(J33+1)</f>
        <v>16.785714285714285</v>
      </c>
      <c r="U33" s="5">
        <f>T33*G33</f>
        <v>0.5421785714285714</v>
      </c>
    </row>
    <row r="34" spans="2:21" ht="45.6" x14ac:dyDescent="0.3">
      <c r="B34" s="8" t="s">
        <v>49</v>
      </c>
      <c r="C34" s="9">
        <v>20112</v>
      </c>
      <c r="D34" s="9">
        <v>5787</v>
      </c>
      <c r="E34" s="9">
        <v>31971</v>
      </c>
      <c r="F34" s="9">
        <v>0.629</v>
      </c>
      <c r="G34" s="9">
        <f t="shared" ref="G34:G40" si="20">D34/10000</f>
        <v>0.57869999999999999</v>
      </c>
      <c r="I34" s="8" t="s">
        <v>49</v>
      </c>
      <c r="J34" s="9">
        <v>15025</v>
      </c>
      <c r="K34" s="9">
        <v>5787</v>
      </c>
      <c r="L34" s="9">
        <v>37058</v>
      </c>
      <c r="M34" s="9">
        <v>0.40500000000000003</v>
      </c>
      <c r="P34" s="8" t="s">
        <v>49</v>
      </c>
      <c r="Q34" s="5">
        <f t="shared" ref="Q34:Q39" si="21">C34/J34</f>
        <v>1.3385690515806989</v>
      </c>
      <c r="R34" s="5">
        <f t="shared" ref="R34:R39" si="22">F34/M34</f>
        <v>1.5530864197530863</v>
      </c>
      <c r="S34" s="5">
        <f t="shared" ref="S34:S44" si="23">Q34*G34</f>
        <v>0.77462991014975047</v>
      </c>
      <c r="T34" s="5">
        <f t="shared" ref="T34:T44" si="24">C34/(J34+1)</f>
        <v>1.3384799680553707</v>
      </c>
      <c r="U34" s="5">
        <f t="shared" ref="U34:U44" si="25">T34*G34</f>
        <v>0.77457835751364301</v>
      </c>
    </row>
    <row r="35" spans="2:21" ht="34.200000000000003" x14ac:dyDescent="0.3">
      <c r="B35" s="8" t="s">
        <v>50</v>
      </c>
      <c r="C35" s="9">
        <v>669</v>
      </c>
      <c r="D35" s="9">
        <v>394</v>
      </c>
      <c r="E35" s="9">
        <v>2877</v>
      </c>
      <c r="F35" s="9">
        <v>0.23300000000000001</v>
      </c>
      <c r="G35" s="9">
        <f t="shared" si="20"/>
        <v>3.9399999999999998E-2</v>
      </c>
      <c r="I35" s="8" t="s">
        <v>50</v>
      </c>
      <c r="J35" s="9">
        <v>57</v>
      </c>
      <c r="K35" s="9">
        <v>394</v>
      </c>
      <c r="L35" s="9">
        <v>3489</v>
      </c>
      <c r="M35" s="9">
        <v>1.6E-2</v>
      </c>
      <c r="P35" s="8" t="s">
        <v>50</v>
      </c>
      <c r="Q35" s="5">
        <f t="shared" si="21"/>
        <v>11.736842105263158</v>
      </c>
      <c r="R35" s="5">
        <f t="shared" si="22"/>
        <v>14.5625</v>
      </c>
      <c r="S35" s="5">
        <f t="shared" si="23"/>
        <v>0.46243157894736836</v>
      </c>
      <c r="T35" s="5">
        <f t="shared" si="24"/>
        <v>11.53448275862069</v>
      </c>
      <c r="U35" s="5">
        <f t="shared" si="25"/>
        <v>0.45445862068965515</v>
      </c>
    </row>
    <row r="36" spans="2:21" ht="22.8" x14ac:dyDescent="0.3">
      <c r="B36" s="8" t="s">
        <v>51</v>
      </c>
      <c r="C36" s="9">
        <v>440</v>
      </c>
      <c r="D36" s="9">
        <v>360</v>
      </c>
      <c r="E36" s="9">
        <v>2800</v>
      </c>
      <c r="F36" s="9">
        <v>0.157</v>
      </c>
      <c r="G36" s="9">
        <f t="shared" si="20"/>
        <v>3.5999999999999997E-2</v>
      </c>
      <c r="I36" s="8" t="s">
        <v>51</v>
      </c>
      <c r="J36" s="9">
        <v>57</v>
      </c>
      <c r="K36" s="9">
        <v>360</v>
      </c>
      <c r="L36" s="9">
        <v>3183</v>
      </c>
      <c r="M36" s="9">
        <v>1.7999999999999999E-2</v>
      </c>
      <c r="P36" s="8" t="s">
        <v>51</v>
      </c>
      <c r="Q36" s="5">
        <f t="shared" si="21"/>
        <v>7.7192982456140351</v>
      </c>
      <c r="R36" s="5">
        <f t="shared" si="22"/>
        <v>8.7222222222222232</v>
      </c>
      <c r="S36" s="5">
        <f t="shared" si="23"/>
        <v>0.27789473684210525</v>
      </c>
      <c r="T36" s="5">
        <f t="shared" si="24"/>
        <v>7.5862068965517242</v>
      </c>
      <c r="U36" s="5">
        <f t="shared" si="25"/>
        <v>0.27310344827586203</v>
      </c>
    </row>
    <row r="37" spans="2:21" x14ac:dyDescent="0.3">
      <c r="B37" s="8" t="s">
        <v>52</v>
      </c>
      <c r="C37" s="9">
        <v>112</v>
      </c>
      <c r="D37" s="9">
        <v>89</v>
      </c>
      <c r="E37" s="9">
        <v>689</v>
      </c>
      <c r="F37" s="9">
        <v>0.16300000000000001</v>
      </c>
      <c r="G37" s="9">
        <f t="shared" si="20"/>
        <v>8.8999999999999999E-3</v>
      </c>
      <c r="I37" s="8" t="s">
        <v>52</v>
      </c>
      <c r="J37" s="9">
        <v>4</v>
      </c>
      <c r="K37" s="9">
        <v>89</v>
      </c>
      <c r="L37" s="9">
        <v>797</v>
      </c>
      <c r="M37" s="9">
        <v>5.0000000000000001E-3</v>
      </c>
      <c r="P37" s="8" t="s">
        <v>52</v>
      </c>
      <c r="Q37" s="5">
        <f t="shared" si="21"/>
        <v>28</v>
      </c>
      <c r="R37" s="5">
        <f t="shared" si="22"/>
        <v>32.6</v>
      </c>
      <c r="S37" s="5">
        <f t="shared" si="23"/>
        <v>0.2492</v>
      </c>
      <c r="T37" s="5">
        <f t="shared" si="24"/>
        <v>22.4</v>
      </c>
      <c r="U37" s="5">
        <f t="shared" si="25"/>
        <v>0.19935999999999998</v>
      </c>
    </row>
    <row r="38" spans="2:21" x14ac:dyDescent="0.3">
      <c r="B38" s="8" t="s">
        <v>53</v>
      </c>
      <c r="C38" s="9">
        <v>5215</v>
      </c>
      <c r="D38" s="9">
        <v>2267</v>
      </c>
      <c r="E38" s="9">
        <v>15188</v>
      </c>
      <c r="F38" s="9">
        <v>0.34300000000000003</v>
      </c>
      <c r="G38" s="9">
        <f t="shared" si="20"/>
        <v>0.22670000000000001</v>
      </c>
      <c r="I38" s="8" t="s">
        <v>53</v>
      </c>
      <c r="J38" s="9">
        <v>2327</v>
      </c>
      <c r="K38" s="9">
        <v>2267</v>
      </c>
      <c r="L38" s="9">
        <v>18076</v>
      </c>
      <c r="M38" s="9">
        <v>0.129</v>
      </c>
      <c r="P38" s="8" t="s">
        <v>53</v>
      </c>
      <c r="Q38" s="5">
        <f t="shared" si="21"/>
        <v>2.2410829394069616</v>
      </c>
      <c r="R38" s="5">
        <f t="shared" si="22"/>
        <v>2.6589147286821708</v>
      </c>
      <c r="S38" s="5">
        <f t="shared" si="23"/>
        <v>0.50805350236355817</v>
      </c>
      <c r="T38" s="5">
        <f t="shared" si="24"/>
        <v>2.2401202749140894</v>
      </c>
      <c r="U38" s="5">
        <f t="shared" si="25"/>
        <v>0.50783526632302411</v>
      </c>
    </row>
    <row r="39" spans="2:21" x14ac:dyDescent="0.3">
      <c r="B39" s="8" t="s">
        <v>54</v>
      </c>
      <c r="C39" s="9">
        <v>1485</v>
      </c>
      <c r="D39" s="9">
        <v>756</v>
      </c>
      <c r="E39" s="9">
        <v>5319</v>
      </c>
      <c r="F39" s="9">
        <v>0.27900000000000003</v>
      </c>
      <c r="G39" s="9">
        <f t="shared" si="20"/>
        <v>7.5600000000000001E-2</v>
      </c>
      <c r="I39" s="8" t="s">
        <v>54</v>
      </c>
      <c r="J39" s="9">
        <v>276</v>
      </c>
      <c r="K39" s="9">
        <v>756</v>
      </c>
      <c r="L39" s="9">
        <v>6528</v>
      </c>
      <c r="M39" s="9">
        <v>4.2000000000000003E-2</v>
      </c>
      <c r="P39" s="8" t="s">
        <v>54</v>
      </c>
      <c r="Q39" s="5">
        <f t="shared" si="21"/>
        <v>5.3804347826086953</v>
      </c>
      <c r="R39" s="5">
        <f t="shared" si="22"/>
        <v>6.6428571428571432</v>
      </c>
      <c r="S39" s="5">
        <f t="shared" si="23"/>
        <v>0.4067608695652174</v>
      </c>
      <c r="T39" s="5">
        <f t="shared" si="24"/>
        <v>5.3610108303249095</v>
      </c>
      <c r="U39" s="5">
        <f t="shared" si="25"/>
        <v>0.40529241877256317</v>
      </c>
    </row>
    <row r="40" spans="2:21" x14ac:dyDescent="0.3">
      <c r="B40" s="8" t="s">
        <v>55</v>
      </c>
      <c r="C40" s="9">
        <v>6</v>
      </c>
      <c r="D40" s="9">
        <v>24</v>
      </c>
      <c r="E40" s="9">
        <v>210</v>
      </c>
      <c r="F40" s="9">
        <v>2.9000000000000001E-2</v>
      </c>
      <c r="G40" s="9">
        <f t="shared" si="20"/>
        <v>2.3999999999999998E-3</v>
      </c>
      <c r="I40" s="8" t="s">
        <v>55</v>
      </c>
      <c r="J40" s="9">
        <v>0</v>
      </c>
      <c r="K40" s="9">
        <v>24</v>
      </c>
      <c r="L40" s="9">
        <v>216</v>
      </c>
      <c r="M40" s="9">
        <v>0</v>
      </c>
      <c r="P40" s="8" t="s">
        <v>55</v>
      </c>
      <c r="Q40" s="5">
        <v>0</v>
      </c>
      <c r="R40" s="5">
        <v>0</v>
      </c>
      <c r="S40" s="5">
        <f t="shared" si="23"/>
        <v>0</v>
      </c>
      <c r="T40" s="5">
        <f t="shared" si="24"/>
        <v>6</v>
      </c>
      <c r="U40" s="5">
        <f t="shared" si="25"/>
        <v>1.44E-2</v>
      </c>
    </row>
    <row r="41" spans="2:21" x14ac:dyDescent="0.3">
      <c r="B41" s="6" t="s">
        <v>63</v>
      </c>
      <c r="C41" s="9">
        <f>AVERAGE(C33:C40)</f>
        <v>3593</v>
      </c>
      <c r="D41" s="9">
        <f t="shared" ref="D41:E41" si="26">AVERAGE(D33:D40)</f>
        <v>1250</v>
      </c>
      <c r="E41" s="9">
        <f t="shared" si="26"/>
        <v>7657</v>
      </c>
      <c r="F41" s="9">
        <f>AVERAGE(F33:F40)</f>
        <v>0.269125</v>
      </c>
      <c r="G41" s="9"/>
      <c r="I41" s="6" t="s">
        <v>63</v>
      </c>
      <c r="J41" s="9">
        <f>AVERAGE(J33:J40)</f>
        <v>2223.375</v>
      </c>
      <c r="K41" s="9">
        <f t="shared" ref="K41:L41" si="27">AVERAGE(K33:K40)</f>
        <v>1250</v>
      </c>
      <c r="L41" s="9">
        <f t="shared" si="27"/>
        <v>9026.625</v>
      </c>
      <c r="M41" s="9">
        <f>AVERAGE(M33:M40)</f>
        <v>7.8625000000000014E-2</v>
      </c>
      <c r="P41" s="6" t="s">
        <v>63</v>
      </c>
      <c r="Q41" s="9">
        <f>AVERAGE(Q33:Q40)</f>
        <v>9.201418634461632</v>
      </c>
      <c r="R41" s="9">
        <f>AVERAGE(R33:R40)</f>
        <v>11.199590421332186</v>
      </c>
      <c r="S41" s="5"/>
      <c r="T41" s="5"/>
      <c r="U41" s="5"/>
    </row>
    <row r="42" spans="2:21" x14ac:dyDescent="0.3">
      <c r="B42" s="6" t="s">
        <v>64</v>
      </c>
      <c r="C42" s="9">
        <f>MEDIAN(C33:C40)</f>
        <v>687</v>
      </c>
      <c r="D42" s="9">
        <f t="shared" ref="D42:E42" si="28">MEDIAN(D33:D40)</f>
        <v>377</v>
      </c>
      <c r="E42" s="9">
        <f t="shared" si="28"/>
        <v>2838.5</v>
      </c>
      <c r="F42" s="9">
        <f>MEDIAN(F33:F40)</f>
        <v>0.25600000000000001</v>
      </c>
      <c r="G42" s="9"/>
      <c r="I42" s="6" t="s">
        <v>64</v>
      </c>
      <c r="J42" s="9">
        <f>MEDIAN(J33:J40)</f>
        <v>57</v>
      </c>
      <c r="K42" s="9">
        <f t="shared" ref="K42:M42" si="29">MEDIAN(K33:K40)</f>
        <v>377</v>
      </c>
      <c r="L42" s="9">
        <f t="shared" si="29"/>
        <v>3336</v>
      </c>
      <c r="M42" s="9">
        <f t="shared" si="29"/>
        <v>1.7000000000000001E-2</v>
      </c>
      <c r="P42" s="6" t="s">
        <v>64</v>
      </c>
      <c r="Q42" s="9">
        <f>MEDIAN(Q33:Q40)</f>
        <v>6.5498665141113648</v>
      </c>
      <c r="R42" s="9">
        <f>MEDIAN(R33:R40)</f>
        <v>7.6825396825396837</v>
      </c>
      <c r="S42" s="5"/>
      <c r="T42" s="5"/>
      <c r="U42" s="5"/>
    </row>
    <row r="43" spans="2:21" ht="22.8" x14ac:dyDescent="0.3">
      <c r="B43" s="8"/>
      <c r="C43" s="9"/>
      <c r="D43" s="9"/>
      <c r="E43" s="9"/>
      <c r="F43" s="9"/>
      <c r="I43" s="8"/>
      <c r="J43" s="9"/>
      <c r="K43" s="9"/>
      <c r="L43" s="9"/>
      <c r="M43" s="9"/>
      <c r="P43" s="23" t="s">
        <v>67</v>
      </c>
      <c r="Q43" s="5">
        <f>C41/J41</f>
        <v>1.6160116939337719</v>
      </c>
      <c r="R43" s="5">
        <f>F41/M41</f>
        <v>3.4228934817170105</v>
      </c>
      <c r="S43" s="5"/>
      <c r="T43" s="5"/>
      <c r="U43" s="5"/>
    </row>
    <row r="44" spans="2:21" ht="22.8" x14ac:dyDescent="0.3">
      <c r="B44" s="8"/>
      <c r="C44" s="9"/>
      <c r="D44" s="9"/>
      <c r="E44" s="9"/>
      <c r="F44" s="9"/>
      <c r="I44" s="8"/>
      <c r="J44" s="9"/>
      <c r="K44" s="9"/>
      <c r="L44" s="9"/>
      <c r="M44" s="9"/>
      <c r="P44" s="23" t="s">
        <v>68</v>
      </c>
      <c r="Q44" s="5">
        <f>C42/J42</f>
        <v>12.052631578947368</v>
      </c>
      <c r="R44" s="5">
        <f>F42/M42</f>
        <v>15.058823529411764</v>
      </c>
      <c r="S44" s="5"/>
      <c r="T44" s="5"/>
      <c r="U44" s="5"/>
    </row>
    <row r="45" spans="2:21" ht="171" x14ac:dyDescent="0.3">
      <c r="B45" s="8"/>
      <c r="C45" s="9"/>
      <c r="D45" s="9"/>
      <c r="E45" s="9"/>
      <c r="F45" s="9"/>
      <c r="I45" s="8"/>
      <c r="J45" s="9"/>
      <c r="K45" s="9"/>
      <c r="L45" s="9"/>
      <c r="M45" s="9"/>
      <c r="P45" s="23" t="s">
        <v>94</v>
      </c>
      <c r="S45">
        <f>SUM(S33:S40)/8</f>
        <v>0.40429662961154877</v>
      </c>
      <c r="U45">
        <f>SUM(U33:U40)/8</f>
        <v>0.39640083537541487</v>
      </c>
    </row>
    <row r="46" spans="2:21" x14ac:dyDescent="0.3">
      <c r="B46" s="17"/>
      <c r="I46" s="17"/>
      <c r="P46" s="17"/>
    </row>
    <row r="47" spans="2:21" ht="34.200000000000003" x14ac:dyDescent="0.3">
      <c r="B47" s="6" t="s">
        <v>5</v>
      </c>
      <c r="C47" s="7" t="s">
        <v>25</v>
      </c>
      <c r="D47" s="7" t="s">
        <v>26</v>
      </c>
      <c r="E47" s="7" t="s">
        <v>27</v>
      </c>
      <c r="F47" s="7" t="s">
        <v>28</v>
      </c>
      <c r="G47" s="7" t="s">
        <v>80</v>
      </c>
      <c r="I47" s="6" t="s">
        <v>5</v>
      </c>
      <c r="J47" s="7" t="s">
        <v>25</v>
      </c>
      <c r="K47" s="7" t="s">
        <v>26</v>
      </c>
      <c r="L47" s="7" t="s">
        <v>27</v>
      </c>
      <c r="M47" s="7" t="s">
        <v>28</v>
      </c>
      <c r="P47" s="6" t="s">
        <v>5</v>
      </c>
      <c r="Q47" t="e">
        <v>#VALUE!</v>
      </c>
      <c r="R47" t="e">
        <v>#VALUE!</v>
      </c>
      <c r="S47" s="12" t="s">
        <v>95</v>
      </c>
      <c r="T47" s="12" t="s">
        <v>105</v>
      </c>
      <c r="U47" s="12" t="s">
        <v>106</v>
      </c>
    </row>
    <row r="48" spans="2:21" x14ac:dyDescent="0.3">
      <c r="B48" s="8" t="s">
        <v>39</v>
      </c>
      <c r="C48" s="9">
        <v>818</v>
      </c>
      <c r="D48" s="9">
        <v>478</v>
      </c>
      <c r="E48" s="9">
        <v>3484</v>
      </c>
      <c r="F48" s="9">
        <v>0.23499999999999999</v>
      </c>
      <c r="G48" s="9">
        <f>D48/10000</f>
        <v>4.7800000000000002E-2</v>
      </c>
      <c r="I48" s="8" t="s">
        <v>39</v>
      </c>
      <c r="J48" s="9">
        <v>118</v>
      </c>
      <c r="K48" s="9">
        <v>478</v>
      </c>
      <c r="L48" s="9">
        <v>4184</v>
      </c>
      <c r="M48" s="9">
        <v>2.8000000000000001E-2</v>
      </c>
      <c r="P48" s="8" t="s">
        <v>39</v>
      </c>
      <c r="Q48" s="5">
        <f>C48/J48</f>
        <v>6.9322033898305087</v>
      </c>
      <c r="R48" s="5">
        <f>F48/M48</f>
        <v>8.3928571428571423</v>
      </c>
      <c r="S48" s="5">
        <f>Q48*G48</f>
        <v>0.33135932203389834</v>
      </c>
      <c r="T48" s="5">
        <f>C48/(J48+1)</f>
        <v>6.8739495798319323</v>
      </c>
      <c r="U48" s="5">
        <f>T48*G48</f>
        <v>0.32857478991596639</v>
      </c>
    </row>
    <row r="49" spans="2:21" ht="22.8" x14ac:dyDescent="0.3">
      <c r="B49" s="8" t="s">
        <v>40</v>
      </c>
      <c r="C49" s="9">
        <v>5558</v>
      </c>
      <c r="D49" s="9">
        <v>2489</v>
      </c>
      <c r="E49" s="9">
        <v>16843</v>
      </c>
      <c r="F49" s="9">
        <v>0.33</v>
      </c>
      <c r="G49" s="9">
        <f t="shared" ref="G49:G56" si="30">D49/10000</f>
        <v>0.24890000000000001</v>
      </c>
      <c r="I49" s="8" t="s">
        <v>40</v>
      </c>
      <c r="J49" s="9">
        <v>2753</v>
      </c>
      <c r="K49" s="9">
        <v>2489</v>
      </c>
      <c r="L49" s="9">
        <v>19648</v>
      </c>
      <c r="M49" s="9">
        <v>0.14000000000000001</v>
      </c>
      <c r="P49" s="8" t="s">
        <v>40</v>
      </c>
      <c r="Q49" s="5">
        <f t="shared" ref="Q49:Q56" si="31">C49/J49</f>
        <v>2.0188884852887758</v>
      </c>
      <c r="R49" s="5">
        <f t="shared" ref="R49:R56" si="32">F49/M49</f>
        <v>2.3571428571428572</v>
      </c>
      <c r="S49" s="5">
        <f t="shared" ref="S49:S60" si="33">Q49*G49</f>
        <v>0.50250134398837631</v>
      </c>
      <c r="T49" s="5">
        <f t="shared" ref="T49:T60" si="34">C49/(J49+1)</f>
        <v>2.0181554103122732</v>
      </c>
      <c r="U49" s="5">
        <f t="shared" ref="U49:U60" si="35">T49*G49</f>
        <v>0.50231888162672478</v>
      </c>
    </row>
    <row r="50" spans="2:21" x14ac:dyDescent="0.3">
      <c r="B50" s="8" t="s">
        <v>41</v>
      </c>
      <c r="C50" s="9">
        <v>913</v>
      </c>
      <c r="D50" s="9">
        <v>634</v>
      </c>
      <c r="E50" s="9">
        <v>4793</v>
      </c>
      <c r="F50" s="9">
        <v>0.19</v>
      </c>
      <c r="G50" s="9">
        <f t="shared" si="30"/>
        <v>6.3399999999999998E-2</v>
      </c>
      <c r="I50" s="8" t="s">
        <v>41</v>
      </c>
      <c r="J50" s="9">
        <v>192</v>
      </c>
      <c r="K50" s="9">
        <v>634</v>
      </c>
      <c r="L50" s="9">
        <v>5514</v>
      </c>
      <c r="M50" s="9">
        <v>3.5000000000000003E-2</v>
      </c>
      <c r="P50" s="8" t="s">
        <v>41</v>
      </c>
      <c r="Q50" s="5">
        <f t="shared" si="31"/>
        <v>4.755208333333333</v>
      </c>
      <c r="R50" s="5">
        <f t="shared" si="32"/>
        <v>5.4285714285714279</v>
      </c>
      <c r="S50" s="5">
        <f t="shared" si="33"/>
        <v>0.30148020833333333</v>
      </c>
      <c r="T50" s="5">
        <f t="shared" si="34"/>
        <v>4.7305699481865284</v>
      </c>
      <c r="U50" s="5">
        <f t="shared" si="35"/>
        <v>0.29991813471502587</v>
      </c>
    </row>
    <row r="51" spans="2:21" x14ac:dyDescent="0.3">
      <c r="B51" s="8" t="s">
        <v>56</v>
      </c>
      <c r="C51" s="9">
        <v>196</v>
      </c>
      <c r="D51" s="9">
        <v>145</v>
      </c>
      <c r="E51" s="9">
        <v>1109</v>
      </c>
      <c r="F51" s="9">
        <v>0.17699999999999999</v>
      </c>
      <c r="G51" s="9">
        <f t="shared" si="30"/>
        <v>1.4500000000000001E-2</v>
      </c>
      <c r="I51" s="8" t="s">
        <v>56</v>
      </c>
      <c r="J51" s="9">
        <v>5</v>
      </c>
      <c r="K51" s="9">
        <v>145</v>
      </c>
      <c r="L51" s="9">
        <v>1300</v>
      </c>
      <c r="M51" s="9">
        <v>4.0000000000000001E-3</v>
      </c>
      <c r="P51" s="8" t="s">
        <v>56</v>
      </c>
      <c r="Q51" s="5">
        <f t="shared" si="31"/>
        <v>39.200000000000003</v>
      </c>
      <c r="R51" s="5">
        <f t="shared" si="32"/>
        <v>44.25</v>
      </c>
      <c r="S51" s="5">
        <f t="shared" si="33"/>
        <v>0.56840000000000002</v>
      </c>
      <c r="T51" s="5">
        <f t="shared" si="34"/>
        <v>32.666666666666664</v>
      </c>
      <c r="U51" s="5">
        <f t="shared" si="35"/>
        <v>0.47366666666666668</v>
      </c>
    </row>
    <row r="52" spans="2:21" x14ac:dyDescent="0.3">
      <c r="B52" s="8" t="s">
        <v>57</v>
      </c>
      <c r="C52" s="9">
        <v>2559</v>
      </c>
      <c r="D52" s="9">
        <v>1384</v>
      </c>
      <c r="E52" s="9">
        <v>9897</v>
      </c>
      <c r="F52" s="9">
        <v>0.25900000000000001</v>
      </c>
      <c r="G52" s="9">
        <f t="shared" si="30"/>
        <v>0.1384</v>
      </c>
      <c r="I52" s="8" t="s">
        <v>57</v>
      </c>
      <c r="J52" s="9">
        <v>890</v>
      </c>
      <c r="K52" s="9">
        <v>1384</v>
      </c>
      <c r="L52" s="9">
        <v>11566</v>
      </c>
      <c r="M52" s="9">
        <v>7.6999999999999999E-2</v>
      </c>
      <c r="P52" s="8" t="s">
        <v>57</v>
      </c>
      <c r="Q52" s="5">
        <f t="shared" si="31"/>
        <v>2.8752808988764045</v>
      </c>
      <c r="R52" s="5">
        <f t="shared" si="32"/>
        <v>3.3636363636363638</v>
      </c>
      <c r="S52" s="5">
        <f t="shared" si="33"/>
        <v>0.39793887640449438</v>
      </c>
      <c r="T52" s="5">
        <f t="shared" si="34"/>
        <v>2.872053872053872</v>
      </c>
      <c r="U52" s="5">
        <f t="shared" si="35"/>
        <v>0.39749225589225584</v>
      </c>
    </row>
    <row r="53" spans="2:21" ht="22.8" x14ac:dyDescent="0.3">
      <c r="B53" s="8" t="s">
        <v>45</v>
      </c>
      <c r="C53" s="9">
        <v>2913</v>
      </c>
      <c r="D53" s="9">
        <v>1408</v>
      </c>
      <c r="E53" s="9">
        <v>9759</v>
      </c>
      <c r="F53" s="9">
        <v>0.29799999999999999</v>
      </c>
      <c r="G53" s="9">
        <f t="shared" si="30"/>
        <v>0.14080000000000001</v>
      </c>
      <c r="I53" s="8" t="s">
        <v>45</v>
      </c>
      <c r="J53" s="9">
        <v>913</v>
      </c>
      <c r="K53" s="9">
        <v>1408</v>
      </c>
      <c r="L53" s="9">
        <v>11759</v>
      </c>
      <c r="M53" s="9">
        <v>7.8E-2</v>
      </c>
      <c r="P53" s="8" t="s">
        <v>45</v>
      </c>
      <c r="Q53" s="5">
        <f t="shared" si="31"/>
        <v>3.190580503833516</v>
      </c>
      <c r="R53" s="5">
        <f t="shared" si="32"/>
        <v>3.8205128205128203</v>
      </c>
      <c r="S53" s="5">
        <f t="shared" si="33"/>
        <v>0.4492337349397591</v>
      </c>
      <c r="T53" s="5">
        <f t="shared" si="34"/>
        <v>3.1870897155361049</v>
      </c>
      <c r="U53" s="5">
        <f t="shared" si="35"/>
        <v>0.44874223194748358</v>
      </c>
    </row>
    <row r="54" spans="2:21" x14ac:dyDescent="0.3">
      <c r="B54" s="8" t="s">
        <v>46</v>
      </c>
      <c r="C54" s="9">
        <v>1393</v>
      </c>
      <c r="D54" s="9">
        <v>1245</v>
      </c>
      <c r="E54" s="9">
        <v>9812</v>
      </c>
      <c r="F54" s="9">
        <v>0.14199999999999999</v>
      </c>
      <c r="G54" s="9">
        <f t="shared" si="30"/>
        <v>0.1245</v>
      </c>
      <c r="I54" s="8" t="s">
        <v>46</v>
      </c>
      <c r="J54" s="9">
        <v>683</v>
      </c>
      <c r="K54" s="9">
        <v>1245</v>
      </c>
      <c r="L54" s="9">
        <v>10522</v>
      </c>
      <c r="M54" s="9">
        <v>6.5000000000000002E-2</v>
      </c>
      <c r="P54" s="8" t="s">
        <v>46</v>
      </c>
      <c r="Q54" s="5">
        <f t="shared" si="31"/>
        <v>2.0395314787701317</v>
      </c>
      <c r="R54" s="5">
        <f t="shared" si="32"/>
        <v>2.1846153846153844</v>
      </c>
      <c r="S54" s="5">
        <f t="shared" si="33"/>
        <v>0.25392166910688141</v>
      </c>
      <c r="T54" s="5">
        <f t="shared" si="34"/>
        <v>2.0365497076023393</v>
      </c>
      <c r="U54" s="5">
        <f t="shared" si="35"/>
        <v>0.25355043859649123</v>
      </c>
    </row>
    <row r="55" spans="2:21" x14ac:dyDescent="0.3">
      <c r="B55" s="8" t="s">
        <v>47</v>
      </c>
      <c r="C55" s="9">
        <v>5185</v>
      </c>
      <c r="D55" s="9">
        <v>2174</v>
      </c>
      <c r="E55" s="9">
        <v>14381</v>
      </c>
      <c r="F55" s="9">
        <v>0.36099999999999999</v>
      </c>
      <c r="G55" s="9">
        <f t="shared" si="30"/>
        <v>0.21740000000000001</v>
      </c>
      <c r="I55" s="8" t="s">
        <v>47</v>
      </c>
      <c r="J55" s="9">
        <v>2164</v>
      </c>
      <c r="K55" s="9">
        <v>2174</v>
      </c>
      <c r="L55" s="9">
        <v>17402</v>
      </c>
      <c r="M55" s="9">
        <v>0.124</v>
      </c>
      <c r="P55" s="8" t="s">
        <v>47</v>
      </c>
      <c r="Q55" s="5">
        <f t="shared" si="31"/>
        <v>2.3960258780036967</v>
      </c>
      <c r="R55" s="5">
        <f t="shared" si="32"/>
        <v>2.911290322580645</v>
      </c>
      <c r="S55" s="5">
        <f t="shared" si="33"/>
        <v>0.52089602587800365</v>
      </c>
      <c r="T55" s="5">
        <f t="shared" si="34"/>
        <v>2.3949191685912239</v>
      </c>
      <c r="U55" s="5">
        <f t="shared" si="35"/>
        <v>0.52065542725173208</v>
      </c>
    </row>
    <row r="56" spans="2:21" ht="22.8" x14ac:dyDescent="0.3">
      <c r="B56" s="8" t="s">
        <v>58</v>
      </c>
      <c r="C56" s="9">
        <v>63</v>
      </c>
      <c r="D56" s="9">
        <v>43</v>
      </c>
      <c r="E56" s="9">
        <v>324</v>
      </c>
      <c r="F56" s="9">
        <v>0.19400000000000001</v>
      </c>
      <c r="G56" s="9">
        <f t="shared" si="30"/>
        <v>4.3E-3</v>
      </c>
      <c r="I56" s="8" t="s">
        <v>58</v>
      </c>
      <c r="J56" s="9">
        <v>2</v>
      </c>
      <c r="K56" s="9">
        <v>43</v>
      </c>
      <c r="L56" s="9">
        <v>385</v>
      </c>
      <c r="M56" s="9">
        <v>5.0000000000000001E-3</v>
      </c>
      <c r="P56" s="8" t="s">
        <v>58</v>
      </c>
      <c r="Q56" s="5">
        <f t="shared" si="31"/>
        <v>31.5</v>
      </c>
      <c r="R56" s="5">
        <f t="shared" si="32"/>
        <v>38.799999999999997</v>
      </c>
      <c r="S56" s="5">
        <f t="shared" si="33"/>
        <v>0.13544999999999999</v>
      </c>
      <c r="T56" s="5">
        <f t="shared" si="34"/>
        <v>21</v>
      </c>
      <c r="U56" s="5">
        <f t="shared" si="35"/>
        <v>9.0300000000000005E-2</v>
      </c>
    </row>
    <row r="57" spans="2:21" x14ac:dyDescent="0.3">
      <c r="B57" s="6" t="s">
        <v>63</v>
      </c>
      <c r="C57" s="9">
        <f>AVERAGE(C48:C56)</f>
        <v>2177.5555555555557</v>
      </c>
      <c r="D57" s="9">
        <f t="shared" ref="D57:E57" si="36">AVERAGE(D48:D56)</f>
        <v>1111.1111111111111</v>
      </c>
      <c r="E57" s="9">
        <f t="shared" si="36"/>
        <v>7822.4444444444443</v>
      </c>
      <c r="F57" s="9">
        <f>AVERAGE(F48:F56)</f>
        <v>0.24288888888888888</v>
      </c>
      <c r="G57" s="9"/>
      <c r="I57" s="6" t="s">
        <v>63</v>
      </c>
      <c r="J57" s="9">
        <f>AVERAGE(J48:J56)</f>
        <v>857.77777777777783</v>
      </c>
      <c r="K57" s="9">
        <f t="shared" ref="K57:L57" si="37">AVERAGE(K48:K56)</f>
        <v>1111.1111111111111</v>
      </c>
      <c r="L57" s="9">
        <f t="shared" si="37"/>
        <v>9142.2222222222226</v>
      </c>
      <c r="M57" s="9">
        <f>AVERAGE(M48:M56)</f>
        <v>6.1777777777777786E-2</v>
      </c>
      <c r="P57" s="6" t="s">
        <v>63</v>
      </c>
      <c r="Q57" s="9">
        <f>AVERAGE(Q48:Q56)</f>
        <v>10.545302107548487</v>
      </c>
      <c r="R57" s="9">
        <f>AVERAGE(R48:R56)</f>
        <v>12.389847368879627</v>
      </c>
      <c r="S57" s="5"/>
      <c r="T57" s="5"/>
      <c r="U57" s="5"/>
    </row>
    <row r="58" spans="2:21" x14ac:dyDescent="0.3">
      <c r="B58" s="6" t="s">
        <v>64</v>
      </c>
      <c r="C58" s="9">
        <f>MEDIAN(C48:C56)</f>
        <v>1393</v>
      </c>
      <c r="D58" s="9">
        <f t="shared" ref="D58:E58" si="38">MEDIAN(D48:D56)</f>
        <v>1245</v>
      </c>
      <c r="E58" s="9">
        <f t="shared" si="38"/>
        <v>9759</v>
      </c>
      <c r="F58" s="9">
        <f>MEDIAN(F48:F56)</f>
        <v>0.23499999999999999</v>
      </c>
      <c r="G58" s="9"/>
      <c r="I58" s="6" t="s">
        <v>64</v>
      </c>
      <c r="J58" s="9">
        <f>MEDIAN(J48:J56)</f>
        <v>683</v>
      </c>
      <c r="K58" s="9">
        <f t="shared" ref="K58:L58" si="39">MEDIAN(K48:K56)</f>
        <v>1245</v>
      </c>
      <c r="L58" s="9">
        <f t="shared" si="39"/>
        <v>10522</v>
      </c>
      <c r="M58" s="9">
        <f>MEDIAN(M48:M56)</f>
        <v>6.5000000000000002E-2</v>
      </c>
      <c r="P58" s="6" t="s">
        <v>64</v>
      </c>
      <c r="Q58" s="9">
        <f>MEDIAN(Q48:Q56)</f>
        <v>3.190580503833516</v>
      </c>
      <c r="R58" s="9">
        <f>MEDIAN(R48:R56)</f>
        <v>3.8205128205128203</v>
      </c>
      <c r="S58" s="5"/>
      <c r="T58" s="5"/>
      <c r="U58" s="5"/>
    </row>
    <row r="59" spans="2:21" ht="22.8" x14ac:dyDescent="0.3">
      <c r="B59" s="17"/>
      <c r="I59" s="17"/>
      <c r="P59" s="23" t="s">
        <v>67</v>
      </c>
      <c r="Q59" s="5">
        <f>C57/J57</f>
        <v>2.53860103626943</v>
      </c>
      <c r="R59" s="5">
        <f>F57/M57</f>
        <v>3.9316546762589919</v>
      </c>
      <c r="S59" s="5"/>
      <c r="T59" s="5"/>
      <c r="U59" s="5"/>
    </row>
    <row r="60" spans="2:21" ht="22.8" x14ac:dyDescent="0.3">
      <c r="B60" s="17"/>
      <c r="I60" s="17"/>
      <c r="P60" s="23" t="s">
        <v>68</v>
      </c>
      <c r="Q60" s="5">
        <f>C58/J58</f>
        <v>2.0395314787701317</v>
      </c>
      <c r="R60" s="5">
        <f>F58/M58</f>
        <v>3.615384615384615</v>
      </c>
      <c r="S60" s="5"/>
      <c r="T60" s="5"/>
      <c r="U60" s="5"/>
    </row>
    <row r="61" spans="2:21" ht="171" x14ac:dyDescent="0.3">
      <c r="B61" s="17"/>
      <c r="I61" s="17"/>
      <c r="P61" s="23" t="s">
        <v>94</v>
      </c>
      <c r="S61">
        <f>SUM(S48:S56)/9</f>
        <v>0.38457568674274967</v>
      </c>
      <c r="U61">
        <f>SUM(U48:U56)/9</f>
        <v>0.36835764740137183</v>
      </c>
    </row>
    <row r="62" spans="2:21" ht="34.200000000000003" x14ac:dyDescent="0.3">
      <c r="B62" s="6" t="s">
        <v>9</v>
      </c>
      <c r="C62" s="7" t="s">
        <v>25</v>
      </c>
      <c r="D62" s="7" t="s">
        <v>26</v>
      </c>
      <c r="E62" s="7" t="s">
        <v>27</v>
      </c>
      <c r="F62" s="7" t="s">
        <v>28</v>
      </c>
      <c r="G62" s="7" t="s">
        <v>80</v>
      </c>
      <c r="I62" s="6" t="s">
        <v>9</v>
      </c>
      <c r="J62" s="7" t="s">
        <v>25</v>
      </c>
      <c r="K62" s="7" t="s">
        <v>26</v>
      </c>
      <c r="L62" s="7" t="s">
        <v>27</v>
      </c>
      <c r="M62" s="7" t="s">
        <v>28</v>
      </c>
      <c r="P62" s="6" t="s">
        <v>9</v>
      </c>
      <c r="Q62" t="e">
        <v>#VALUE!</v>
      </c>
      <c r="R62" t="e">
        <v>#VALUE!</v>
      </c>
      <c r="S62" s="12" t="s">
        <v>95</v>
      </c>
      <c r="T62" s="12" t="s">
        <v>105</v>
      </c>
      <c r="U62" s="12" t="s">
        <v>106</v>
      </c>
    </row>
    <row r="63" spans="2:21" ht="22.8" x14ac:dyDescent="0.3">
      <c r="B63" s="8" t="s">
        <v>40</v>
      </c>
      <c r="C63" s="9">
        <v>6388</v>
      </c>
      <c r="D63" s="9">
        <v>2741</v>
      </c>
      <c r="E63" s="9">
        <v>18281</v>
      </c>
      <c r="F63" s="9">
        <v>0.34899999999999998</v>
      </c>
      <c r="G63" s="9">
        <f>D63/10000</f>
        <v>0.27410000000000001</v>
      </c>
      <c r="I63" s="8" t="s">
        <v>40</v>
      </c>
      <c r="J63" s="9">
        <v>3383</v>
      </c>
      <c r="K63" s="9">
        <v>2741</v>
      </c>
      <c r="L63" s="9">
        <v>21286</v>
      </c>
      <c r="M63" s="9">
        <v>0.159</v>
      </c>
      <c r="P63" s="8" t="s">
        <v>40</v>
      </c>
      <c r="Q63" s="5">
        <f>C63/J63</f>
        <v>1.8882648536801656</v>
      </c>
      <c r="R63" s="5">
        <f>F63/M63</f>
        <v>2.1949685534591192</v>
      </c>
      <c r="S63" s="5">
        <f>Q63*G63</f>
        <v>0.51757339639373345</v>
      </c>
      <c r="T63" s="5">
        <f>C63/(J63+1)</f>
        <v>1.8877068557919621</v>
      </c>
      <c r="U63" s="5">
        <f>T63*G63</f>
        <v>0.51742044917257679</v>
      </c>
    </row>
    <row r="64" spans="2:21" x14ac:dyDescent="0.3">
      <c r="B64" s="8" t="s">
        <v>41</v>
      </c>
      <c r="C64" s="9">
        <v>522</v>
      </c>
      <c r="D64" s="9">
        <v>396</v>
      </c>
      <c r="E64" s="9">
        <v>3042</v>
      </c>
      <c r="F64" s="9">
        <v>0.17199999999999999</v>
      </c>
      <c r="G64" s="9">
        <f t="shared" ref="G64:G69" si="40">D64/10000</f>
        <v>3.9600000000000003E-2</v>
      </c>
      <c r="I64" s="8" t="s">
        <v>41</v>
      </c>
      <c r="J64" s="9">
        <v>64</v>
      </c>
      <c r="K64" s="9">
        <v>396</v>
      </c>
      <c r="L64" s="9">
        <v>3500</v>
      </c>
      <c r="M64" s="9">
        <v>1.7999999999999999E-2</v>
      </c>
      <c r="P64" s="8" t="s">
        <v>41</v>
      </c>
      <c r="Q64" s="5">
        <f t="shared" ref="Q64:Q69" si="41">C64/J64</f>
        <v>8.15625</v>
      </c>
      <c r="R64" s="5">
        <f t="shared" ref="R64:R69" si="42">F64/M64</f>
        <v>9.5555555555555554</v>
      </c>
      <c r="S64" s="5">
        <f t="shared" ref="S64:S73" si="43">Q64*G64</f>
        <v>0.32298750000000004</v>
      </c>
      <c r="T64" s="5">
        <f t="shared" ref="T64:T73" si="44">C64/(J64+1)</f>
        <v>8.0307692307692307</v>
      </c>
      <c r="U64" s="5">
        <f t="shared" ref="U64:U73" si="45">T64*G64</f>
        <v>0.31801846153846158</v>
      </c>
    </row>
    <row r="65" spans="2:23" x14ac:dyDescent="0.3">
      <c r="B65" s="8" t="s">
        <v>56</v>
      </c>
      <c r="C65" s="9">
        <v>485</v>
      </c>
      <c r="D65" s="9">
        <v>351</v>
      </c>
      <c r="E65" s="9">
        <v>2674</v>
      </c>
      <c r="F65" s="9">
        <v>0.18099999999999999</v>
      </c>
      <c r="G65" s="9">
        <f t="shared" si="40"/>
        <v>3.5099999999999999E-2</v>
      </c>
      <c r="I65" s="8" t="s">
        <v>56</v>
      </c>
      <c r="J65" s="9">
        <v>61</v>
      </c>
      <c r="K65" s="9">
        <v>351</v>
      </c>
      <c r="L65" s="9">
        <v>3098</v>
      </c>
      <c r="M65" s="9">
        <v>0.02</v>
      </c>
      <c r="P65" s="8" t="s">
        <v>56</v>
      </c>
      <c r="Q65" s="5">
        <f t="shared" si="41"/>
        <v>7.9508196721311473</v>
      </c>
      <c r="R65" s="5">
        <f t="shared" si="42"/>
        <v>9.0499999999999989</v>
      </c>
      <c r="S65" s="5">
        <f t="shared" si="43"/>
        <v>0.27907377049180326</v>
      </c>
      <c r="T65" s="5">
        <f t="shared" si="44"/>
        <v>7.82258064516129</v>
      </c>
      <c r="U65" s="5">
        <f t="shared" si="45"/>
        <v>0.27457258064516127</v>
      </c>
    </row>
    <row r="66" spans="2:23" x14ac:dyDescent="0.3">
      <c r="B66" s="8" t="s">
        <v>57</v>
      </c>
      <c r="C66" s="9">
        <v>3074</v>
      </c>
      <c r="D66" s="9">
        <v>1654</v>
      </c>
      <c r="E66" s="9">
        <v>11812</v>
      </c>
      <c r="F66" s="9">
        <v>0.26</v>
      </c>
      <c r="G66" s="9">
        <f t="shared" si="40"/>
        <v>0.16539999999999999</v>
      </c>
      <c r="I66" s="8" t="s">
        <v>57</v>
      </c>
      <c r="J66" s="9">
        <v>1252</v>
      </c>
      <c r="K66" s="9">
        <v>1654</v>
      </c>
      <c r="L66" s="9">
        <v>13634</v>
      </c>
      <c r="M66" s="9">
        <v>9.1999999999999998E-2</v>
      </c>
      <c r="P66" s="8" t="s">
        <v>57</v>
      </c>
      <c r="Q66" s="5">
        <f t="shared" si="41"/>
        <v>2.4552715654952078</v>
      </c>
      <c r="R66" s="5">
        <f t="shared" si="42"/>
        <v>2.8260869565217392</v>
      </c>
      <c r="S66" s="5">
        <f t="shared" si="43"/>
        <v>0.40610191693290731</v>
      </c>
      <c r="T66" s="5">
        <f t="shared" si="44"/>
        <v>2.4533120510774142</v>
      </c>
      <c r="U66" s="5">
        <f t="shared" si="45"/>
        <v>0.40577781324820428</v>
      </c>
    </row>
    <row r="67" spans="2:23" ht="22.8" x14ac:dyDescent="0.3">
      <c r="B67" s="8" t="s">
        <v>45</v>
      </c>
      <c r="C67" s="9">
        <v>2582</v>
      </c>
      <c r="D67" s="9">
        <v>1041</v>
      </c>
      <c r="E67" s="9">
        <v>6787</v>
      </c>
      <c r="F67" s="9">
        <v>0.38</v>
      </c>
      <c r="G67" s="9">
        <f t="shared" si="40"/>
        <v>0.1041</v>
      </c>
      <c r="I67" s="8" t="s">
        <v>45</v>
      </c>
      <c r="J67" s="9">
        <v>477</v>
      </c>
      <c r="K67" s="9">
        <v>1041</v>
      </c>
      <c r="L67" s="9">
        <v>8892</v>
      </c>
      <c r="M67" s="9">
        <v>5.3999999999999999E-2</v>
      </c>
      <c r="P67" s="8" t="s">
        <v>45</v>
      </c>
      <c r="Q67" s="5">
        <f t="shared" si="41"/>
        <v>5.4129979035639417</v>
      </c>
      <c r="R67" s="5">
        <f t="shared" si="42"/>
        <v>7.0370370370370372</v>
      </c>
      <c r="S67" s="5">
        <f t="shared" si="43"/>
        <v>0.56349308176100632</v>
      </c>
      <c r="T67" s="5">
        <f t="shared" si="44"/>
        <v>5.4016736401673642</v>
      </c>
      <c r="U67" s="5">
        <f t="shared" si="45"/>
        <v>0.56231422594142255</v>
      </c>
    </row>
    <row r="68" spans="2:23" x14ac:dyDescent="0.3">
      <c r="B68" s="8" t="s">
        <v>47</v>
      </c>
      <c r="C68" s="9">
        <v>10576</v>
      </c>
      <c r="D68" s="9">
        <v>3636</v>
      </c>
      <c r="E68" s="9">
        <v>22148</v>
      </c>
      <c r="F68" s="9">
        <v>0.47799999999999998</v>
      </c>
      <c r="G68" s="9">
        <f t="shared" si="40"/>
        <v>0.36359999999999998</v>
      </c>
      <c r="I68" s="8" t="s">
        <v>47</v>
      </c>
      <c r="J68" s="9">
        <v>5885</v>
      </c>
      <c r="K68" s="9">
        <v>3636</v>
      </c>
      <c r="L68" s="9">
        <v>26839</v>
      </c>
      <c r="M68" s="9">
        <v>0.219</v>
      </c>
      <c r="P68" s="8" t="s">
        <v>47</v>
      </c>
      <c r="Q68" s="5">
        <f t="shared" si="41"/>
        <v>1.7971112999150383</v>
      </c>
      <c r="R68" s="5">
        <f t="shared" si="42"/>
        <v>2.182648401826484</v>
      </c>
      <c r="S68" s="5">
        <f t="shared" si="43"/>
        <v>0.6534296686491079</v>
      </c>
      <c r="T68" s="5">
        <f t="shared" si="44"/>
        <v>1.7968059802922187</v>
      </c>
      <c r="U68" s="5">
        <f t="shared" si="45"/>
        <v>0.65331865443425063</v>
      </c>
    </row>
    <row r="69" spans="2:23" ht="22.8" x14ac:dyDescent="0.3">
      <c r="B69" s="8" t="s">
        <v>58</v>
      </c>
      <c r="C69" s="9">
        <v>177</v>
      </c>
      <c r="D69" s="9">
        <v>181</v>
      </c>
      <c r="E69" s="9">
        <v>1452</v>
      </c>
      <c r="F69" s="9">
        <v>0.122</v>
      </c>
      <c r="G69" s="9">
        <f t="shared" si="40"/>
        <v>1.8100000000000002E-2</v>
      </c>
      <c r="I69" s="8" t="s">
        <v>58</v>
      </c>
      <c r="J69" s="9">
        <v>14</v>
      </c>
      <c r="K69" s="9">
        <v>181</v>
      </c>
      <c r="L69" s="9">
        <v>1615</v>
      </c>
      <c r="M69" s="9">
        <v>8.9999999999999993E-3</v>
      </c>
      <c r="P69" s="8" t="s">
        <v>58</v>
      </c>
      <c r="Q69" s="5">
        <f t="shared" si="41"/>
        <v>12.642857142857142</v>
      </c>
      <c r="R69" s="5">
        <f t="shared" si="42"/>
        <v>13.555555555555557</v>
      </c>
      <c r="S69" s="5">
        <f t="shared" si="43"/>
        <v>0.22883571428571431</v>
      </c>
      <c r="T69" s="5">
        <f t="shared" si="44"/>
        <v>11.8</v>
      </c>
      <c r="U69" s="5">
        <f t="shared" si="45"/>
        <v>0.21358000000000002</v>
      </c>
    </row>
    <row r="70" spans="2:23" x14ac:dyDescent="0.3">
      <c r="B70" s="6" t="s">
        <v>63</v>
      </c>
      <c r="C70" s="9">
        <f>AVERAGE(C63:C69)</f>
        <v>3400.5714285714284</v>
      </c>
      <c r="D70" s="9">
        <f t="shared" ref="D70:F70" si="46">AVERAGE(D63:D69)</f>
        <v>1428.5714285714287</v>
      </c>
      <c r="E70" s="9">
        <f t="shared" si="46"/>
        <v>9456.5714285714294</v>
      </c>
      <c r="F70" s="9">
        <f t="shared" si="46"/>
        <v>0.27742857142857147</v>
      </c>
      <c r="G70" s="9"/>
      <c r="I70" s="6" t="s">
        <v>63</v>
      </c>
      <c r="J70" s="9">
        <f>AVERAGE(J63:J69)</f>
        <v>1590.8571428571429</v>
      </c>
      <c r="K70" s="9">
        <f t="shared" ref="K70:M70" si="47">AVERAGE(K63:K69)</f>
        <v>1428.5714285714287</v>
      </c>
      <c r="L70" s="9">
        <f t="shared" si="47"/>
        <v>11266.285714285714</v>
      </c>
      <c r="M70" s="9">
        <f t="shared" si="47"/>
        <v>8.1571428571428559E-2</v>
      </c>
      <c r="P70" s="6" t="s">
        <v>63</v>
      </c>
      <c r="Q70" s="9">
        <f>AVERAGE(Q63:Q69)</f>
        <v>5.7576532053775207</v>
      </c>
      <c r="R70" s="9">
        <f>AVERAGE(R63:R69)</f>
        <v>6.628836008565071</v>
      </c>
      <c r="S70" s="5"/>
      <c r="T70" s="5"/>
      <c r="U70" s="5"/>
      <c r="V70" s="9"/>
      <c r="W70" s="9"/>
    </row>
    <row r="71" spans="2:23" x14ac:dyDescent="0.3">
      <c r="B71" s="6" t="s">
        <v>64</v>
      </c>
      <c r="C71" s="9">
        <f>MEDIAN(C63:C69)</f>
        <v>2582</v>
      </c>
      <c r="D71" s="9">
        <f t="shared" ref="D71:E71" si="48">MEDIAN(D63:D69)</f>
        <v>1041</v>
      </c>
      <c r="E71" s="9">
        <f t="shared" si="48"/>
        <v>6787</v>
      </c>
      <c r="F71" s="9">
        <f>MEDIAN(F63:F69)</f>
        <v>0.26</v>
      </c>
      <c r="G71" s="9"/>
      <c r="I71" s="6" t="s">
        <v>64</v>
      </c>
      <c r="J71" s="9">
        <f>MEDIAN(J63:J69)</f>
        <v>477</v>
      </c>
      <c r="K71" s="9">
        <f t="shared" ref="K71:L71" si="49">MEDIAN(K63:K69)</f>
        <v>1041</v>
      </c>
      <c r="L71" s="9">
        <f t="shared" si="49"/>
        <v>8892</v>
      </c>
      <c r="M71" s="9">
        <f>MEDIAN(M63:M69)</f>
        <v>5.3999999999999999E-2</v>
      </c>
      <c r="P71" s="6" t="s">
        <v>64</v>
      </c>
      <c r="Q71" s="9">
        <f>MEDIAN(Q63:Q69)</f>
        <v>5.4129979035639417</v>
      </c>
      <c r="R71" s="9">
        <f t="shared" ref="R71" si="50">MEDIAN(R63:R69)</f>
        <v>7.0370370370370372</v>
      </c>
      <c r="S71" s="5"/>
      <c r="T71" s="5"/>
      <c r="U71" s="5"/>
      <c r="V71" s="9"/>
      <c r="W71" s="9"/>
    </row>
    <row r="72" spans="2:23" ht="22.8" x14ac:dyDescent="0.3">
      <c r="B72" s="6"/>
      <c r="C72" s="9"/>
      <c r="D72" s="9"/>
      <c r="E72" s="9"/>
      <c r="F72" s="9"/>
      <c r="I72" s="6"/>
      <c r="J72" s="9"/>
      <c r="K72" s="9"/>
      <c r="L72" s="9"/>
      <c r="M72" s="9"/>
      <c r="P72" s="23" t="s">
        <v>67</v>
      </c>
      <c r="Q72" s="5">
        <f>C70/J70</f>
        <v>2.1375718390804597</v>
      </c>
      <c r="R72" s="5">
        <f>F70/M70</f>
        <v>3.4010507880910694</v>
      </c>
      <c r="S72" s="5"/>
      <c r="T72" s="5"/>
      <c r="U72" s="5"/>
      <c r="V72" s="9"/>
      <c r="W72" s="9"/>
    </row>
    <row r="73" spans="2:23" ht="22.8" x14ac:dyDescent="0.3">
      <c r="B73" s="6"/>
      <c r="C73" s="9"/>
      <c r="D73" s="9"/>
      <c r="E73" s="9"/>
      <c r="F73" s="9"/>
      <c r="I73" s="6"/>
      <c r="J73" s="9"/>
      <c r="K73" s="9"/>
      <c r="L73" s="9"/>
      <c r="M73" s="9"/>
      <c r="P73" s="23" t="s">
        <v>68</v>
      </c>
      <c r="Q73" s="5">
        <f>C71/J71</f>
        <v>5.4129979035639417</v>
      </c>
      <c r="R73" s="5">
        <f>F71/M71</f>
        <v>4.8148148148148149</v>
      </c>
      <c r="S73" s="5"/>
      <c r="T73" s="5"/>
      <c r="U73" s="5"/>
      <c r="V73" s="9"/>
      <c r="W73" s="9"/>
    </row>
    <row r="74" spans="2:23" ht="171" x14ac:dyDescent="0.3">
      <c r="B74" s="17"/>
      <c r="I74" s="17"/>
      <c r="P74" s="23" t="s">
        <v>94</v>
      </c>
      <c r="S74">
        <f>SUM(S63:S69)/7</f>
        <v>0.42449929264489611</v>
      </c>
      <c r="U74">
        <f>SUM(U63:U69)/7</f>
        <v>0.42071459785429666</v>
      </c>
    </row>
    <row r="75" spans="2:23" ht="34.200000000000003" x14ac:dyDescent="0.3">
      <c r="B75" s="6" t="s">
        <v>6</v>
      </c>
      <c r="C75" s="7" t="s">
        <v>25</v>
      </c>
      <c r="D75" s="7" t="s">
        <v>26</v>
      </c>
      <c r="E75" s="7" t="s">
        <v>27</v>
      </c>
      <c r="F75" s="7" t="s">
        <v>28</v>
      </c>
      <c r="G75" s="7" t="s">
        <v>80</v>
      </c>
      <c r="I75" s="6" t="s">
        <v>6</v>
      </c>
      <c r="J75" s="7" t="s">
        <v>25</v>
      </c>
      <c r="K75" s="7" t="s">
        <v>26</v>
      </c>
      <c r="L75" s="7" t="s">
        <v>27</v>
      </c>
      <c r="M75" s="7" t="s">
        <v>28</v>
      </c>
      <c r="P75" s="6" t="s">
        <v>6</v>
      </c>
      <c r="Q75" t="e">
        <v>#VALUE!</v>
      </c>
      <c r="R75" t="e">
        <v>#VALUE!</v>
      </c>
      <c r="S75" s="12" t="s">
        <v>95</v>
      </c>
      <c r="T75" s="12" t="s">
        <v>105</v>
      </c>
      <c r="U75" s="12" t="s">
        <v>106</v>
      </c>
    </row>
    <row r="76" spans="2:23" x14ac:dyDescent="0.3">
      <c r="B76" s="8" t="s">
        <v>39</v>
      </c>
      <c r="C76" s="9">
        <v>3076</v>
      </c>
      <c r="D76" s="9">
        <v>1398</v>
      </c>
      <c r="E76" s="9">
        <v>9506</v>
      </c>
      <c r="F76" s="9">
        <v>0.32400000000000001</v>
      </c>
      <c r="G76" s="9">
        <f>D76/10000</f>
        <v>0.13980000000000001</v>
      </c>
      <c r="I76" s="8" t="s">
        <v>39</v>
      </c>
      <c r="J76" s="9">
        <v>882</v>
      </c>
      <c r="K76" s="9">
        <v>1398</v>
      </c>
      <c r="L76" s="9">
        <v>11700</v>
      </c>
      <c r="M76" s="9">
        <v>7.4999999999999997E-2</v>
      </c>
      <c r="P76" s="8" t="s">
        <v>39</v>
      </c>
      <c r="Q76" s="5">
        <f>C76/J76</f>
        <v>3.487528344671202</v>
      </c>
      <c r="R76" s="5">
        <f>F76/M76</f>
        <v>4.32</v>
      </c>
      <c r="S76" s="5">
        <f>Q76*G76</f>
        <v>0.48755646258503404</v>
      </c>
      <c r="T76" s="5">
        <f>C76/(J76+1)</f>
        <v>3.4835787089467725</v>
      </c>
      <c r="U76" s="5">
        <f>T76*G76</f>
        <v>0.4870043035107588</v>
      </c>
    </row>
    <row r="77" spans="2:23" ht="22.8" x14ac:dyDescent="0.3">
      <c r="B77" s="8" t="s">
        <v>40</v>
      </c>
      <c r="C77" s="9">
        <v>10171</v>
      </c>
      <c r="D77" s="9">
        <v>3745</v>
      </c>
      <c r="E77" s="9">
        <v>23534</v>
      </c>
      <c r="F77" s="9">
        <v>0.432</v>
      </c>
      <c r="G77" s="9">
        <f t="shared" ref="G77:G82" si="51">D77/10000</f>
        <v>0.3745</v>
      </c>
      <c r="I77" s="8" t="s">
        <v>40</v>
      </c>
      <c r="J77" s="9">
        <v>6237</v>
      </c>
      <c r="K77" s="9">
        <v>3745</v>
      </c>
      <c r="L77" s="9">
        <v>27468</v>
      </c>
      <c r="M77" s="9">
        <v>0.22700000000000001</v>
      </c>
      <c r="P77" s="8" t="s">
        <v>40</v>
      </c>
      <c r="Q77" s="5">
        <f t="shared" ref="Q77:Q82" si="52">C77/J77</f>
        <v>1.6307519640852974</v>
      </c>
      <c r="R77" s="5">
        <f t="shared" ref="R77:R82" si="53">F77/M77</f>
        <v>1.9030837004405285</v>
      </c>
      <c r="S77" s="5">
        <f t="shared" ref="S77:S86" si="54">Q77*G77</f>
        <v>0.61071661054994386</v>
      </c>
      <c r="T77" s="5">
        <f t="shared" ref="T77:T86" si="55">C77/(J77+1)</f>
        <v>1.6304905418403335</v>
      </c>
      <c r="U77" s="5">
        <f t="shared" ref="U77:U86" si="56">T77*G77</f>
        <v>0.61061870791920492</v>
      </c>
    </row>
    <row r="78" spans="2:23" x14ac:dyDescent="0.3">
      <c r="B78" s="8" t="s">
        <v>41</v>
      </c>
      <c r="C78" s="9">
        <v>1326</v>
      </c>
      <c r="D78" s="9">
        <v>873</v>
      </c>
      <c r="E78" s="9">
        <v>6531</v>
      </c>
      <c r="F78" s="9">
        <v>0.20300000000000001</v>
      </c>
      <c r="G78" s="9">
        <f t="shared" si="51"/>
        <v>8.7300000000000003E-2</v>
      </c>
      <c r="I78" s="8" t="s">
        <v>41</v>
      </c>
      <c r="J78" s="9">
        <v>319</v>
      </c>
      <c r="K78" s="9">
        <v>873</v>
      </c>
      <c r="L78" s="9">
        <v>7538</v>
      </c>
      <c r="M78" s="9">
        <v>4.2000000000000003E-2</v>
      </c>
      <c r="P78" s="8" t="s">
        <v>41</v>
      </c>
      <c r="Q78" s="5">
        <f t="shared" si="52"/>
        <v>4.1567398119122254</v>
      </c>
      <c r="R78" s="5">
        <f t="shared" si="53"/>
        <v>4.833333333333333</v>
      </c>
      <c r="S78" s="5">
        <f t="shared" si="54"/>
        <v>0.36288338557993727</v>
      </c>
      <c r="T78" s="5">
        <f t="shared" si="55"/>
        <v>4.1437499999999998</v>
      </c>
      <c r="U78" s="5">
        <f t="shared" si="56"/>
        <v>0.36174937499999998</v>
      </c>
    </row>
    <row r="79" spans="2:23" x14ac:dyDescent="0.3">
      <c r="B79" s="8" t="s">
        <v>57</v>
      </c>
      <c r="C79" s="9">
        <v>3622</v>
      </c>
      <c r="D79" s="9">
        <v>1791</v>
      </c>
      <c r="E79" s="9">
        <v>12497</v>
      </c>
      <c r="F79" s="9">
        <v>0.28999999999999998</v>
      </c>
      <c r="G79" s="9">
        <f t="shared" si="51"/>
        <v>0.17910000000000001</v>
      </c>
      <c r="I79" s="8" t="s">
        <v>57</v>
      </c>
      <c r="J79" s="9">
        <v>1463</v>
      </c>
      <c r="K79" s="9">
        <v>1791</v>
      </c>
      <c r="L79" s="9">
        <v>14656</v>
      </c>
      <c r="M79" s="9">
        <v>0.1</v>
      </c>
      <c r="P79" s="8" t="s">
        <v>57</v>
      </c>
      <c r="Q79" s="5">
        <f t="shared" si="52"/>
        <v>2.4757347915242653</v>
      </c>
      <c r="R79" s="5">
        <f t="shared" si="53"/>
        <v>2.8999999999999995</v>
      </c>
      <c r="S79" s="5">
        <f t="shared" si="54"/>
        <v>0.44340410116199597</v>
      </c>
      <c r="T79" s="5">
        <f t="shared" si="55"/>
        <v>2.4740437158469946</v>
      </c>
      <c r="U79" s="5">
        <f t="shared" si="56"/>
        <v>0.44310122950819675</v>
      </c>
    </row>
    <row r="80" spans="2:23" ht="22.8" x14ac:dyDescent="0.3">
      <c r="B80" s="8" t="s">
        <v>45</v>
      </c>
      <c r="C80" s="9">
        <v>2249</v>
      </c>
      <c r="D80" s="9">
        <v>1619</v>
      </c>
      <c r="E80" s="9">
        <v>12322</v>
      </c>
      <c r="F80" s="9">
        <v>0.183</v>
      </c>
      <c r="G80" s="9">
        <f t="shared" si="51"/>
        <v>0.16189999999999999</v>
      </c>
      <c r="I80" s="8" t="s">
        <v>45</v>
      </c>
      <c r="J80" s="9">
        <v>1177</v>
      </c>
      <c r="K80" s="9">
        <v>1619</v>
      </c>
      <c r="L80" s="9">
        <v>13394</v>
      </c>
      <c r="M80" s="9">
        <v>8.7999999999999995E-2</v>
      </c>
      <c r="P80" s="8" t="s">
        <v>45</v>
      </c>
      <c r="Q80" s="5">
        <f t="shared" si="52"/>
        <v>1.9107901444350042</v>
      </c>
      <c r="R80" s="5">
        <f t="shared" si="53"/>
        <v>2.0795454545454546</v>
      </c>
      <c r="S80" s="5">
        <f t="shared" si="54"/>
        <v>0.30935692438402718</v>
      </c>
      <c r="T80" s="5">
        <f t="shared" si="55"/>
        <v>1.9091680814940577</v>
      </c>
      <c r="U80" s="5">
        <f t="shared" si="56"/>
        <v>0.3090943123938879</v>
      </c>
    </row>
    <row r="81" spans="2:21" x14ac:dyDescent="0.3">
      <c r="B81" s="8" t="s">
        <v>46</v>
      </c>
      <c r="C81" s="9">
        <v>120</v>
      </c>
      <c r="D81" s="9">
        <v>203</v>
      </c>
      <c r="E81" s="9">
        <v>1707</v>
      </c>
      <c r="F81" s="9">
        <v>7.0000000000000007E-2</v>
      </c>
      <c r="G81" s="9">
        <f t="shared" si="51"/>
        <v>2.0299999999999999E-2</v>
      </c>
      <c r="I81" s="8" t="s">
        <v>46</v>
      </c>
      <c r="J81" s="9">
        <v>20</v>
      </c>
      <c r="K81" s="9">
        <v>203</v>
      </c>
      <c r="L81" s="9">
        <v>1807</v>
      </c>
      <c r="M81" s="9">
        <v>1.0999999999999999E-2</v>
      </c>
      <c r="P81" s="8" t="s">
        <v>46</v>
      </c>
      <c r="Q81" s="5">
        <f t="shared" si="52"/>
        <v>6</v>
      </c>
      <c r="R81" s="5">
        <f t="shared" si="53"/>
        <v>6.3636363636363642</v>
      </c>
      <c r="S81" s="5">
        <f t="shared" si="54"/>
        <v>0.12179999999999999</v>
      </c>
      <c r="T81" s="5">
        <f t="shared" si="55"/>
        <v>5.7142857142857144</v>
      </c>
      <c r="U81" s="5">
        <f t="shared" si="56"/>
        <v>0.11599999999999999</v>
      </c>
    </row>
    <row r="82" spans="2:21" ht="22.8" x14ac:dyDescent="0.3">
      <c r="B82" s="8" t="s">
        <v>58</v>
      </c>
      <c r="C82" s="9">
        <v>548</v>
      </c>
      <c r="D82" s="9">
        <v>371</v>
      </c>
      <c r="E82" s="9">
        <v>2791</v>
      </c>
      <c r="F82" s="9">
        <v>0.19600000000000001</v>
      </c>
      <c r="G82" s="9">
        <f t="shared" si="51"/>
        <v>3.7100000000000001E-2</v>
      </c>
      <c r="I82" s="8" t="s">
        <v>58</v>
      </c>
      <c r="J82" s="9">
        <v>68</v>
      </c>
      <c r="K82" s="9">
        <v>371</v>
      </c>
      <c r="L82" s="9">
        <v>3271</v>
      </c>
      <c r="M82" s="9">
        <v>2.1000000000000001E-2</v>
      </c>
      <c r="P82" s="8" t="s">
        <v>58</v>
      </c>
      <c r="Q82" s="5">
        <f t="shared" si="52"/>
        <v>8.0588235294117645</v>
      </c>
      <c r="R82" s="5">
        <f t="shared" si="53"/>
        <v>9.3333333333333339</v>
      </c>
      <c r="S82" s="5">
        <f t="shared" si="54"/>
        <v>0.29898235294117648</v>
      </c>
      <c r="T82" s="5">
        <f t="shared" si="55"/>
        <v>7.9420289855072461</v>
      </c>
      <c r="U82" s="5">
        <f t="shared" si="56"/>
        <v>0.29464927536231883</v>
      </c>
    </row>
    <row r="83" spans="2:21" x14ac:dyDescent="0.3">
      <c r="B83" s="6" t="s">
        <v>63</v>
      </c>
      <c r="C83" s="9">
        <f>AVERAGE(C76:C82)</f>
        <v>3016</v>
      </c>
      <c r="D83" s="9">
        <f t="shared" ref="D83:E83" si="57">AVERAGE(D76:D82)</f>
        <v>1428.5714285714287</v>
      </c>
      <c r="E83" s="9">
        <f t="shared" si="57"/>
        <v>9841.1428571428569</v>
      </c>
      <c r="F83" s="9">
        <f>AVERAGE(F76:F82)</f>
        <v>0.2425714285714286</v>
      </c>
      <c r="G83" s="9"/>
      <c r="I83" s="6" t="s">
        <v>63</v>
      </c>
      <c r="J83" s="9">
        <f>AVERAGE(J76:J82)</f>
        <v>1452.2857142857142</v>
      </c>
      <c r="K83" s="9">
        <f t="shared" ref="K83:L83" si="58">AVERAGE(K76:K82)</f>
        <v>1428.5714285714287</v>
      </c>
      <c r="L83" s="9">
        <f t="shared" si="58"/>
        <v>11404.857142857143</v>
      </c>
      <c r="M83" s="9">
        <f>AVERAGE(M76:M82)</f>
        <v>8.0571428571428558E-2</v>
      </c>
      <c r="P83" s="6" t="s">
        <v>63</v>
      </c>
      <c r="Q83" s="9">
        <f>AVERAGE(Q76:Q82)</f>
        <v>3.9600526551485369</v>
      </c>
      <c r="R83" s="9">
        <f t="shared" ref="R83" si="59">AVERAGE(R76:R82)</f>
        <v>4.5332760264698582</v>
      </c>
      <c r="S83" s="5"/>
      <c r="T83" s="5"/>
      <c r="U83" s="5"/>
    </row>
    <row r="84" spans="2:21" x14ac:dyDescent="0.3">
      <c r="B84" s="6" t="s">
        <v>64</v>
      </c>
      <c r="C84" s="9">
        <f>MEDIAN(C76:C82)</f>
        <v>2249</v>
      </c>
      <c r="D84" s="9">
        <f t="shared" ref="D84:E84" si="60">MEDIAN(D76:D82)</f>
        <v>1398</v>
      </c>
      <c r="E84" s="9">
        <f t="shared" si="60"/>
        <v>9506</v>
      </c>
      <c r="F84" s="9">
        <f>MEDIAN(F76:F82)</f>
        <v>0.20300000000000001</v>
      </c>
      <c r="G84" s="9"/>
      <c r="I84" s="6" t="s">
        <v>64</v>
      </c>
      <c r="J84" s="9">
        <f>MEDIAN(J76:J82)</f>
        <v>882</v>
      </c>
      <c r="K84" s="9">
        <f t="shared" ref="K84:L84" si="61">MEDIAN(K76:K82)</f>
        <v>1398</v>
      </c>
      <c r="L84" s="9">
        <f t="shared" si="61"/>
        <v>11700</v>
      </c>
      <c r="M84" s="9">
        <f>MEDIAN(M76:M82)</f>
        <v>7.4999999999999997E-2</v>
      </c>
      <c r="P84" s="6" t="s">
        <v>64</v>
      </c>
      <c r="Q84" s="9">
        <f>MEDIAN(Q76:Q82)</f>
        <v>3.487528344671202</v>
      </c>
      <c r="R84" s="9">
        <f t="shared" ref="R84" si="62">MEDIAN(R76:R82)</f>
        <v>4.32</v>
      </c>
      <c r="S84" s="5"/>
      <c r="T84" s="5"/>
      <c r="U84" s="5"/>
    </row>
    <row r="85" spans="2:21" ht="22.8" x14ac:dyDescent="0.3">
      <c r="B85" s="6"/>
      <c r="C85" s="9"/>
      <c r="D85" s="9"/>
      <c r="E85" s="9"/>
      <c r="F85" s="9"/>
      <c r="I85" s="6"/>
      <c r="J85" s="9"/>
      <c r="K85" s="9"/>
      <c r="L85" s="9"/>
      <c r="M85" s="9"/>
      <c r="P85" s="23" t="s">
        <v>67</v>
      </c>
      <c r="Q85" s="5">
        <f>C83/J83</f>
        <v>2.0767263427109977</v>
      </c>
      <c r="R85" s="5">
        <f>F83/M83</f>
        <v>3.0106382978723412</v>
      </c>
      <c r="S85" s="5"/>
      <c r="T85" s="5"/>
      <c r="U85" s="5"/>
    </row>
    <row r="86" spans="2:21" ht="22.8" x14ac:dyDescent="0.3">
      <c r="B86" s="6"/>
      <c r="C86" s="9"/>
      <c r="D86" s="9"/>
      <c r="E86" s="9"/>
      <c r="F86" s="9"/>
      <c r="I86" s="6"/>
      <c r="J86" s="9"/>
      <c r="K86" s="9"/>
      <c r="L86" s="9"/>
      <c r="M86" s="9"/>
      <c r="P86" s="23" t="s">
        <v>68</v>
      </c>
      <c r="Q86" s="5">
        <f>C84/J84</f>
        <v>2.5498866213151929</v>
      </c>
      <c r="R86" s="5">
        <f>F84/M84</f>
        <v>2.706666666666667</v>
      </c>
      <c r="S86" s="5"/>
      <c r="T86" s="5"/>
      <c r="U86" s="5"/>
    </row>
    <row r="87" spans="2:21" ht="171" x14ac:dyDescent="0.3">
      <c r="B87" s="17"/>
      <c r="I87" s="17"/>
      <c r="P87" s="23" t="s">
        <v>94</v>
      </c>
      <c r="S87">
        <f>SUM(S76:S82)/7</f>
        <v>0.37638569102887354</v>
      </c>
      <c r="U87">
        <f>SUM(U76:U82)/7</f>
        <v>0.37460245767062395</v>
      </c>
    </row>
    <row r="88" spans="2:21" ht="34.200000000000003" x14ac:dyDescent="0.3">
      <c r="B88" s="6" t="s">
        <v>3</v>
      </c>
      <c r="C88" s="7" t="s">
        <v>25</v>
      </c>
      <c r="D88" s="7" t="s">
        <v>26</v>
      </c>
      <c r="E88" s="7" t="s">
        <v>27</v>
      </c>
      <c r="F88" s="7" t="s">
        <v>28</v>
      </c>
      <c r="G88" s="7" t="s">
        <v>80</v>
      </c>
      <c r="I88" s="6" t="s">
        <v>3</v>
      </c>
      <c r="J88" s="7" t="s">
        <v>25</v>
      </c>
      <c r="K88" s="7" t="s">
        <v>26</v>
      </c>
      <c r="L88" s="7" t="s">
        <v>27</v>
      </c>
      <c r="M88" s="7" t="s">
        <v>28</v>
      </c>
      <c r="P88" s="6" t="s">
        <v>3</v>
      </c>
      <c r="Q88" t="e">
        <v>#VALUE!</v>
      </c>
      <c r="R88" t="e">
        <v>#VALUE!</v>
      </c>
      <c r="S88" s="12" t="s">
        <v>95</v>
      </c>
      <c r="T88" s="12" t="s">
        <v>105</v>
      </c>
      <c r="U88" s="12" t="s">
        <v>106</v>
      </c>
    </row>
    <row r="89" spans="2:21" x14ac:dyDescent="0.3">
      <c r="B89" s="8" t="s">
        <v>39</v>
      </c>
      <c r="C89" s="9">
        <v>1241</v>
      </c>
      <c r="D89" s="9">
        <v>677</v>
      </c>
      <c r="E89" s="9">
        <v>4852</v>
      </c>
      <c r="F89" s="9">
        <v>0.25600000000000001</v>
      </c>
      <c r="G89" s="9">
        <f>D89/10000</f>
        <v>6.7699999999999996E-2</v>
      </c>
      <c r="I89" s="8" t="s">
        <v>39</v>
      </c>
      <c r="J89" s="9">
        <v>215</v>
      </c>
      <c r="K89" s="9">
        <v>677</v>
      </c>
      <c r="L89" s="9">
        <v>5878</v>
      </c>
      <c r="M89" s="9">
        <v>3.6999999999999998E-2</v>
      </c>
      <c r="P89" s="8" t="s">
        <v>39</v>
      </c>
      <c r="Q89" s="5">
        <f>C89/J89</f>
        <v>5.7720930232558141</v>
      </c>
      <c r="R89" s="5">
        <f>F89/M89</f>
        <v>6.9189189189189193</v>
      </c>
      <c r="S89" s="5">
        <f>Q89*G89</f>
        <v>0.39077069767441858</v>
      </c>
      <c r="T89" s="5">
        <f>C89/(J89+1)</f>
        <v>5.7453703703703702</v>
      </c>
      <c r="U89" s="5">
        <f>T89*G89</f>
        <v>0.38896157407407406</v>
      </c>
    </row>
    <row r="90" spans="2:21" ht="22.8" x14ac:dyDescent="0.3">
      <c r="B90" s="8" t="s">
        <v>40</v>
      </c>
      <c r="C90" s="9">
        <v>4621</v>
      </c>
      <c r="D90" s="9">
        <v>2159</v>
      </c>
      <c r="E90" s="9">
        <v>14810</v>
      </c>
      <c r="F90" s="9">
        <v>0.312</v>
      </c>
      <c r="G90" s="9">
        <f t="shared" ref="G90:G97" si="63">D90/10000</f>
        <v>0.21590000000000001</v>
      </c>
      <c r="I90" s="8" t="s">
        <v>40</v>
      </c>
      <c r="J90" s="9">
        <v>2062</v>
      </c>
      <c r="K90" s="9">
        <v>2159</v>
      </c>
      <c r="L90" s="9">
        <v>17369</v>
      </c>
      <c r="M90" s="9">
        <v>0.11899999999999999</v>
      </c>
      <c r="P90" s="8" t="s">
        <v>40</v>
      </c>
      <c r="Q90" s="5">
        <f t="shared" ref="Q90:Q97" si="64">C90/J90</f>
        <v>2.2410281280310378</v>
      </c>
      <c r="R90" s="5">
        <f t="shared" ref="R90:R97" si="65">F90/M90</f>
        <v>2.6218487394957983</v>
      </c>
      <c r="S90" s="5">
        <f t="shared" ref="S90:S97" si="66">Q90*G90</f>
        <v>0.48383797284190105</v>
      </c>
      <c r="T90" s="5">
        <f t="shared" ref="T90:T96" si="67">C90/(J90+1)</f>
        <v>2.2399418322830829</v>
      </c>
      <c r="U90" s="5">
        <f t="shared" ref="U90:U97" si="68">T90*G90</f>
        <v>0.48360344158991758</v>
      </c>
    </row>
    <row r="91" spans="2:21" x14ac:dyDescent="0.3">
      <c r="B91" s="8" t="s">
        <v>41</v>
      </c>
      <c r="C91" s="9">
        <v>932</v>
      </c>
      <c r="D91" s="9">
        <v>611</v>
      </c>
      <c r="E91" s="9">
        <v>4567</v>
      </c>
      <c r="F91" s="9">
        <v>0.20399999999999999</v>
      </c>
      <c r="G91" s="9">
        <f t="shared" si="63"/>
        <v>6.1100000000000002E-2</v>
      </c>
      <c r="I91" s="8" t="s">
        <v>41</v>
      </c>
      <c r="J91" s="9">
        <v>161</v>
      </c>
      <c r="K91" s="9">
        <v>611</v>
      </c>
      <c r="L91" s="9">
        <v>5338</v>
      </c>
      <c r="M91" s="9">
        <v>0.03</v>
      </c>
      <c r="P91" s="8" t="s">
        <v>41</v>
      </c>
      <c r="Q91" s="5">
        <f t="shared" si="64"/>
        <v>5.7888198757763973</v>
      </c>
      <c r="R91" s="5">
        <f t="shared" si="65"/>
        <v>6.8</v>
      </c>
      <c r="S91" s="5">
        <f t="shared" si="66"/>
        <v>0.3536968944099379</v>
      </c>
      <c r="T91" s="5">
        <f t="shared" si="67"/>
        <v>5.7530864197530862</v>
      </c>
      <c r="U91" s="5">
        <f t="shared" si="68"/>
        <v>0.35151358024691359</v>
      </c>
    </row>
    <row r="92" spans="2:21" x14ac:dyDescent="0.3">
      <c r="B92" s="8" t="s">
        <v>56</v>
      </c>
      <c r="C92" s="9">
        <v>265</v>
      </c>
      <c r="D92" s="9">
        <v>247</v>
      </c>
      <c r="E92" s="9">
        <v>1958</v>
      </c>
      <c r="F92" s="9">
        <v>0.13500000000000001</v>
      </c>
      <c r="G92" s="9">
        <f t="shared" si="63"/>
        <v>2.47E-2</v>
      </c>
      <c r="I92" s="8" t="s">
        <v>56</v>
      </c>
      <c r="J92" s="9">
        <v>26</v>
      </c>
      <c r="K92" s="9">
        <v>247</v>
      </c>
      <c r="L92" s="9">
        <v>2197</v>
      </c>
      <c r="M92" s="9">
        <v>1.2E-2</v>
      </c>
      <c r="P92" s="8" t="s">
        <v>56</v>
      </c>
      <c r="Q92" s="5">
        <f t="shared" si="64"/>
        <v>10.192307692307692</v>
      </c>
      <c r="R92" s="5">
        <f t="shared" si="65"/>
        <v>11.25</v>
      </c>
      <c r="S92" s="5">
        <f t="shared" si="66"/>
        <v>0.25174999999999997</v>
      </c>
      <c r="T92" s="5">
        <f t="shared" si="67"/>
        <v>9.8148148148148149</v>
      </c>
      <c r="U92" s="5">
        <f t="shared" si="68"/>
        <v>0.24242592592592593</v>
      </c>
    </row>
    <row r="93" spans="2:21" x14ac:dyDescent="0.3">
      <c r="B93" s="8" t="s">
        <v>57</v>
      </c>
      <c r="C93" s="9">
        <v>4664</v>
      </c>
      <c r="D93" s="9">
        <v>2049</v>
      </c>
      <c r="E93" s="9">
        <v>13777</v>
      </c>
      <c r="F93" s="9">
        <v>0.33900000000000002</v>
      </c>
      <c r="G93" s="9">
        <f t="shared" si="63"/>
        <v>0.2049</v>
      </c>
      <c r="I93" s="8" t="s">
        <v>57</v>
      </c>
      <c r="J93" s="9">
        <v>1869</v>
      </c>
      <c r="K93" s="9">
        <v>2049</v>
      </c>
      <c r="L93" s="9">
        <v>16572</v>
      </c>
      <c r="M93" s="9">
        <v>0.113</v>
      </c>
      <c r="P93" s="8" t="s">
        <v>57</v>
      </c>
      <c r="Q93" s="5">
        <f t="shared" si="64"/>
        <v>2.4954521134296415</v>
      </c>
      <c r="R93" s="5">
        <f t="shared" si="65"/>
        <v>3</v>
      </c>
      <c r="S93" s="5">
        <f t="shared" si="66"/>
        <v>0.51131813804173354</v>
      </c>
      <c r="T93" s="5">
        <f t="shared" si="67"/>
        <v>2.4941176470588236</v>
      </c>
      <c r="U93" s="5">
        <f t="shared" si="68"/>
        <v>0.51104470588235296</v>
      </c>
    </row>
    <row r="94" spans="2:21" ht="22.8" x14ac:dyDescent="0.3">
      <c r="B94" s="8" t="s">
        <v>45</v>
      </c>
      <c r="C94" s="9">
        <v>4487</v>
      </c>
      <c r="D94" s="9">
        <v>2016</v>
      </c>
      <c r="E94" s="9">
        <v>13657</v>
      </c>
      <c r="F94" s="9">
        <v>0.32900000000000001</v>
      </c>
      <c r="G94" s="9">
        <f t="shared" si="63"/>
        <v>0.2016</v>
      </c>
      <c r="I94" s="8" t="s">
        <v>45</v>
      </c>
      <c r="J94" s="9">
        <v>1825</v>
      </c>
      <c r="K94" s="9">
        <v>2016</v>
      </c>
      <c r="L94" s="9">
        <v>16319</v>
      </c>
      <c r="M94" s="9">
        <v>0.112</v>
      </c>
      <c r="P94" s="8" t="s">
        <v>45</v>
      </c>
      <c r="Q94" s="5">
        <f t="shared" si="64"/>
        <v>2.4586301369863013</v>
      </c>
      <c r="R94" s="5">
        <f t="shared" si="65"/>
        <v>2.9375</v>
      </c>
      <c r="S94" s="5">
        <f t="shared" si="66"/>
        <v>0.49565983561643834</v>
      </c>
      <c r="T94" s="5">
        <f t="shared" si="67"/>
        <v>2.4572836801752462</v>
      </c>
      <c r="U94" s="5">
        <f t="shared" si="68"/>
        <v>0.49538838992332962</v>
      </c>
    </row>
    <row r="95" spans="2:21" x14ac:dyDescent="0.3">
      <c r="B95" s="8" t="s">
        <v>46</v>
      </c>
      <c r="C95" s="9">
        <v>247</v>
      </c>
      <c r="D95" s="9">
        <v>501</v>
      </c>
      <c r="E95" s="9">
        <v>4262</v>
      </c>
      <c r="F95" s="9">
        <v>5.8000000000000003E-2</v>
      </c>
      <c r="G95" s="9">
        <f t="shared" si="63"/>
        <v>5.0099999999999999E-2</v>
      </c>
      <c r="I95" s="8" t="s">
        <v>46</v>
      </c>
      <c r="J95" s="9">
        <v>118</v>
      </c>
      <c r="K95" s="9">
        <v>501</v>
      </c>
      <c r="L95" s="9">
        <v>4391</v>
      </c>
      <c r="M95" s="9">
        <v>2.7E-2</v>
      </c>
      <c r="P95" s="8" t="s">
        <v>46</v>
      </c>
      <c r="Q95" s="5">
        <f t="shared" si="64"/>
        <v>2.093220338983051</v>
      </c>
      <c r="R95" s="5">
        <f t="shared" si="65"/>
        <v>2.1481481481481484</v>
      </c>
      <c r="S95" s="5">
        <f t="shared" si="66"/>
        <v>0.10487033898305086</v>
      </c>
      <c r="T95" s="5">
        <f t="shared" si="67"/>
        <v>2.0756302521008405</v>
      </c>
      <c r="U95" s="5">
        <f t="shared" si="68"/>
        <v>0.1039890756302521</v>
      </c>
    </row>
    <row r="96" spans="2:21" x14ac:dyDescent="0.3">
      <c r="B96" s="8" t="s">
        <v>47</v>
      </c>
      <c r="C96" s="9">
        <v>4215</v>
      </c>
      <c r="D96" s="9">
        <v>1634</v>
      </c>
      <c r="E96" s="9">
        <v>10491</v>
      </c>
      <c r="F96" s="9">
        <v>0.40200000000000002</v>
      </c>
      <c r="G96" s="9">
        <f t="shared" si="63"/>
        <v>0.16339999999999999</v>
      </c>
      <c r="I96" s="8" t="s">
        <v>47</v>
      </c>
      <c r="J96" s="9">
        <v>1219</v>
      </c>
      <c r="K96" s="9">
        <v>1634</v>
      </c>
      <c r="L96" s="9">
        <v>13487</v>
      </c>
      <c r="M96" s="9">
        <v>0.09</v>
      </c>
      <c r="P96" s="8" t="s">
        <v>47</v>
      </c>
      <c r="Q96" s="5">
        <f t="shared" si="64"/>
        <v>3.457752255947498</v>
      </c>
      <c r="R96" s="5">
        <f t="shared" si="65"/>
        <v>4.4666666666666668</v>
      </c>
      <c r="S96" s="5">
        <f t="shared" si="66"/>
        <v>0.5649967186218211</v>
      </c>
      <c r="T96" s="5">
        <f t="shared" si="67"/>
        <v>3.4549180327868854</v>
      </c>
      <c r="U96" s="5">
        <f t="shared" si="68"/>
        <v>0.56453360655737705</v>
      </c>
    </row>
    <row r="97" spans="1:21" ht="22.8" x14ac:dyDescent="0.3">
      <c r="B97" s="8" t="s">
        <v>58</v>
      </c>
      <c r="C97" s="9">
        <v>166</v>
      </c>
      <c r="D97" s="9">
        <v>106</v>
      </c>
      <c r="E97" s="9">
        <v>788</v>
      </c>
      <c r="F97" s="9">
        <v>0.21099999999999999</v>
      </c>
      <c r="G97" s="9">
        <f t="shared" si="63"/>
        <v>1.06E-2</v>
      </c>
      <c r="I97" s="8" t="s">
        <v>58</v>
      </c>
      <c r="J97" s="9">
        <v>2</v>
      </c>
      <c r="K97" s="9">
        <v>106</v>
      </c>
      <c r="L97" s="9">
        <v>952</v>
      </c>
      <c r="M97" s="9">
        <v>2E-3</v>
      </c>
      <c r="P97" s="8" t="s">
        <v>58</v>
      </c>
      <c r="Q97" s="5">
        <f t="shared" si="64"/>
        <v>83</v>
      </c>
      <c r="R97" s="5">
        <f t="shared" si="65"/>
        <v>105.5</v>
      </c>
      <c r="S97" s="5">
        <f t="shared" si="66"/>
        <v>0.87980000000000003</v>
      </c>
      <c r="T97" s="5">
        <f>C97/(J97+1)</f>
        <v>55.333333333333336</v>
      </c>
      <c r="U97" s="5">
        <f t="shared" si="68"/>
        <v>0.58653333333333335</v>
      </c>
    </row>
    <row r="98" spans="1:21" x14ac:dyDescent="0.3">
      <c r="B98" s="6" t="s">
        <v>63</v>
      </c>
      <c r="C98" s="9">
        <f>AVERAGE(C89:C97)</f>
        <v>2315.3333333333335</v>
      </c>
      <c r="D98" s="9">
        <f t="shared" ref="D98:F98" si="69">AVERAGE(D89:D97)</f>
        <v>1111.1111111111111</v>
      </c>
      <c r="E98" s="9">
        <f t="shared" si="69"/>
        <v>7684.666666666667</v>
      </c>
      <c r="F98" s="9">
        <f t="shared" si="69"/>
        <v>0.24955555555555556</v>
      </c>
      <c r="G98" s="9"/>
      <c r="I98" s="6" t="s">
        <v>63</v>
      </c>
      <c r="J98" s="9">
        <f>AVERAGE(J89:J97)</f>
        <v>833</v>
      </c>
      <c r="K98" s="9">
        <f t="shared" ref="K98:L98" si="70">AVERAGE(K89:K97)</f>
        <v>1111.1111111111111</v>
      </c>
      <c r="L98" s="9">
        <f t="shared" si="70"/>
        <v>9167</v>
      </c>
      <c r="M98" s="9">
        <f>AVERAGE(M89:M97)</f>
        <v>6.0222222222222226E-2</v>
      </c>
      <c r="P98" s="6" t="s">
        <v>63</v>
      </c>
      <c r="Q98" s="9">
        <f>AVERAGE(Q89:Q97)</f>
        <v>13.055478173857493</v>
      </c>
      <c r="R98" s="9">
        <f t="shared" ref="R98" si="71">AVERAGE(R89:R97)</f>
        <v>16.182564719247726</v>
      </c>
    </row>
    <row r="99" spans="1:21" x14ac:dyDescent="0.3">
      <c r="B99" s="6" t="s">
        <v>64</v>
      </c>
      <c r="C99" s="9">
        <f>MEDIAN(C89:C97)</f>
        <v>1241</v>
      </c>
      <c r="D99" s="9">
        <f t="shared" ref="D99:F99" si="72">MEDIAN(D89:D97)</f>
        <v>677</v>
      </c>
      <c r="E99" s="9">
        <f t="shared" si="72"/>
        <v>4852</v>
      </c>
      <c r="F99" s="9">
        <f t="shared" si="72"/>
        <v>0.25600000000000001</v>
      </c>
      <c r="G99" s="9"/>
      <c r="I99" s="6" t="s">
        <v>64</v>
      </c>
      <c r="J99" s="9">
        <f>MEDIAN(J89:J97)</f>
        <v>215</v>
      </c>
      <c r="K99" s="9">
        <f t="shared" ref="K99:M99" si="73">MEDIAN(K89:K97)</f>
        <v>677</v>
      </c>
      <c r="L99" s="9">
        <f t="shared" si="73"/>
        <v>5878</v>
      </c>
      <c r="M99" s="9">
        <f t="shared" si="73"/>
        <v>3.6999999999999998E-2</v>
      </c>
      <c r="P99" s="6" t="s">
        <v>64</v>
      </c>
      <c r="Q99" s="9">
        <f>MEDIAN(Q89:Q97)</f>
        <v>3.457752255947498</v>
      </c>
      <c r="R99" s="9">
        <f t="shared" ref="R99" si="74">MEDIAN(R89:R97)</f>
        <v>4.4666666666666668</v>
      </c>
    </row>
    <row r="100" spans="1:21" ht="22.8" x14ac:dyDescent="0.3">
      <c r="P100" s="23" t="s">
        <v>67</v>
      </c>
      <c r="Q100" s="5">
        <f>C98/J98</f>
        <v>2.779511804721889</v>
      </c>
      <c r="R100" s="5">
        <f>F98/M98</f>
        <v>4.1439114391143912</v>
      </c>
    </row>
    <row r="101" spans="1:21" ht="22.8" x14ac:dyDescent="0.3">
      <c r="A101" s="12" t="s">
        <v>85</v>
      </c>
      <c r="P101" s="23" t="s">
        <v>68</v>
      </c>
      <c r="Q101" s="5">
        <f>C99/J99</f>
        <v>5.7720930232558141</v>
      </c>
      <c r="R101" s="5">
        <f>F99/M99</f>
        <v>6.9189189189189193</v>
      </c>
    </row>
    <row r="102" spans="1:21" ht="171" x14ac:dyDescent="0.3">
      <c r="A102" s="12" t="s">
        <v>60</v>
      </c>
      <c r="B102" s="6" t="s">
        <v>8</v>
      </c>
      <c r="C102" s="7" t="s">
        <v>25</v>
      </c>
      <c r="D102" s="7" t="s">
        <v>26</v>
      </c>
      <c r="E102" s="7" t="s">
        <v>86</v>
      </c>
      <c r="F102" s="7" t="s">
        <v>87</v>
      </c>
      <c r="G102" s="7" t="s">
        <v>88</v>
      </c>
      <c r="P102" s="23" t="s">
        <v>94</v>
      </c>
      <c r="S102">
        <f>SUM(S89:S97)/9</f>
        <v>0.44852228846547793</v>
      </c>
      <c r="U102">
        <f>SUM(U89:U97)/9</f>
        <v>0.41422151479594188</v>
      </c>
    </row>
    <row r="103" spans="1:21" ht="34.200000000000003" x14ac:dyDescent="0.3">
      <c r="B103" s="8" t="s">
        <v>29</v>
      </c>
      <c r="C103" s="9">
        <v>5009</v>
      </c>
      <c r="D103" s="9">
        <v>1916</v>
      </c>
      <c r="E103" s="9">
        <f>D103/10000</f>
        <v>0.19159999999999999</v>
      </c>
      <c r="F103" s="9">
        <f>LOG(E103,2)</f>
        <v>-2.3838305338132693</v>
      </c>
      <c r="G103">
        <f>E103*F103</f>
        <v>-0.45674193027862237</v>
      </c>
    </row>
    <row r="104" spans="1:21" ht="22.8" x14ac:dyDescent="0.3">
      <c r="B104" s="8" t="s">
        <v>30</v>
      </c>
      <c r="C104" s="9">
        <v>1690</v>
      </c>
      <c r="D104" s="9">
        <v>806</v>
      </c>
      <c r="E104" s="9">
        <f t="shared" ref="E104:E112" si="75">D104/10000</f>
        <v>8.0600000000000005E-2</v>
      </c>
      <c r="F104" s="9">
        <f t="shared" ref="F104:F112" si="76">LOG(E104,2)</f>
        <v>-3.6330763510214821</v>
      </c>
      <c r="G104">
        <f t="shared" ref="G104:G112" si="77">E104*F104</f>
        <v>-0.29282595389233146</v>
      </c>
    </row>
    <row r="105" spans="1:21" ht="22.8" x14ac:dyDescent="0.3">
      <c r="A105" s="21"/>
      <c r="B105" s="8" t="s">
        <v>31</v>
      </c>
      <c r="C105" s="9">
        <v>8496</v>
      </c>
      <c r="D105" s="9">
        <v>3054</v>
      </c>
      <c r="E105" s="9">
        <f t="shared" si="75"/>
        <v>0.3054</v>
      </c>
      <c r="F105" s="9">
        <f t="shared" si="76"/>
        <v>-1.7112280327525979</v>
      </c>
      <c r="G105">
        <f t="shared" si="77"/>
        <v>-0.5226090412026434</v>
      </c>
    </row>
    <row r="106" spans="1:21" ht="22.8" x14ac:dyDescent="0.3">
      <c r="B106" s="8" t="s">
        <v>32</v>
      </c>
      <c r="C106" s="9">
        <v>14</v>
      </c>
      <c r="D106" s="9">
        <v>29</v>
      </c>
      <c r="E106" s="9">
        <f t="shared" si="75"/>
        <v>2.8999999999999998E-3</v>
      </c>
      <c r="F106" s="9">
        <f t="shared" si="76"/>
        <v>-8.4297313844218777</v>
      </c>
      <c r="G106">
        <f t="shared" si="77"/>
        <v>-2.4446221014823445E-2</v>
      </c>
    </row>
    <row r="107" spans="1:21" ht="34.200000000000003" x14ac:dyDescent="0.3">
      <c r="B107" s="8" t="s">
        <v>33</v>
      </c>
      <c r="C107" s="9">
        <v>4251</v>
      </c>
      <c r="D107" s="9">
        <v>2028</v>
      </c>
      <c r="E107" s="9">
        <f t="shared" si="75"/>
        <v>0.20280000000000001</v>
      </c>
      <c r="F107" s="9">
        <f t="shared" si="76"/>
        <v>-2.3018704425461087</v>
      </c>
      <c r="G107">
        <f t="shared" si="77"/>
        <v>-0.46681932574835089</v>
      </c>
    </row>
    <row r="108" spans="1:21" x14ac:dyDescent="0.3">
      <c r="B108" s="8" t="s">
        <v>34</v>
      </c>
      <c r="C108" s="9">
        <v>578</v>
      </c>
      <c r="D108" s="9">
        <v>516</v>
      </c>
      <c r="E108" s="9">
        <f t="shared" si="75"/>
        <v>5.16E-2</v>
      </c>
      <c r="F108" s="9">
        <f t="shared" si="76"/>
        <v>-4.2764851241261956</v>
      </c>
      <c r="G108">
        <f t="shared" si="77"/>
        <v>-0.22066663240491169</v>
      </c>
    </row>
    <row r="109" spans="1:21" x14ac:dyDescent="0.3">
      <c r="B109" s="8" t="s">
        <v>35</v>
      </c>
      <c r="C109" s="9">
        <v>66</v>
      </c>
      <c r="D109" s="9">
        <v>62</v>
      </c>
      <c r="E109" s="9">
        <f t="shared" si="75"/>
        <v>6.1999999999999998E-3</v>
      </c>
      <c r="F109" s="9">
        <f t="shared" si="76"/>
        <v>-7.3335160691625738</v>
      </c>
      <c r="G109">
        <f t="shared" si="77"/>
        <v>-4.5467799628807953E-2</v>
      </c>
    </row>
    <row r="110" spans="1:21" ht="22.8" x14ac:dyDescent="0.3">
      <c r="B110" s="8" t="s">
        <v>36</v>
      </c>
      <c r="C110" s="9">
        <v>533</v>
      </c>
      <c r="D110" s="9">
        <v>438</v>
      </c>
      <c r="E110" s="9">
        <f t="shared" si="75"/>
        <v>4.3799999999999999E-2</v>
      </c>
      <c r="F110" s="9">
        <f t="shared" si="76"/>
        <v>-4.5129253199482768</v>
      </c>
      <c r="G110">
        <f t="shared" si="77"/>
        <v>-0.19766612901373451</v>
      </c>
    </row>
    <row r="111" spans="1:21" x14ac:dyDescent="0.3">
      <c r="B111" s="8" t="s">
        <v>37</v>
      </c>
      <c r="C111" s="9">
        <v>1395</v>
      </c>
      <c r="D111" s="9">
        <v>910</v>
      </c>
      <c r="E111" s="9">
        <f t="shared" si="75"/>
        <v>9.0999999999999998E-2</v>
      </c>
      <c r="F111" s="9">
        <f t="shared" si="76"/>
        <v>-3.4579896444633911</v>
      </c>
      <c r="G111">
        <f t="shared" si="77"/>
        <v>-0.3146770576461686</v>
      </c>
    </row>
    <row r="112" spans="1:21" x14ac:dyDescent="0.3">
      <c r="B112" s="8" t="s">
        <v>38</v>
      </c>
      <c r="C112" s="9">
        <v>290</v>
      </c>
      <c r="D112" s="9">
        <v>241</v>
      </c>
      <c r="E112" s="9">
        <f t="shared" si="75"/>
        <v>2.41E-2</v>
      </c>
      <c r="F112" s="9">
        <f t="shared" si="76"/>
        <v>-5.3748230433194886</v>
      </c>
      <c r="G112">
        <f t="shared" si="77"/>
        <v>-0.12953323534399969</v>
      </c>
    </row>
    <row r="113" spans="2:7" x14ac:dyDescent="0.3">
      <c r="B113" s="6" t="s">
        <v>63</v>
      </c>
      <c r="C113" s="9">
        <f>AVERAGE(C103:C112)</f>
        <v>2232.1999999999998</v>
      </c>
      <c r="D113" s="9">
        <f t="shared" ref="D113" si="78">AVERAGE(D103:D112)</f>
        <v>1000</v>
      </c>
      <c r="E113" s="9"/>
      <c r="F113" s="9"/>
    </row>
    <row r="114" spans="2:7" x14ac:dyDescent="0.3">
      <c r="B114" s="6" t="s">
        <v>64</v>
      </c>
      <c r="C114" s="9">
        <f>MEDIAN(C103:C112)</f>
        <v>986.5</v>
      </c>
      <c r="D114" s="9">
        <f t="shared" ref="D114" si="79">MEDIAN(D103:D112)</f>
        <v>661</v>
      </c>
      <c r="E114" s="9"/>
      <c r="F114" s="9"/>
    </row>
    <row r="115" spans="2:7" x14ac:dyDescent="0.3">
      <c r="B115" s="23" t="s">
        <v>84</v>
      </c>
      <c r="G115">
        <f>-SUM(G103:G112)</f>
        <v>2.6714533261743947</v>
      </c>
    </row>
    <row r="116" spans="2:7" x14ac:dyDescent="0.3">
      <c r="B116" s="17"/>
    </row>
    <row r="117" spans="2:7" x14ac:dyDescent="0.3">
      <c r="B117" s="17"/>
    </row>
    <row r="118" spans="2:7" ht="22.8" x14ac:dyDescent="0.3">
      <c r="B118" s="6" t="s">
        <v>4</v>
      </c>
      <c r="C118" s="7" t="s">
        <v>25</v>
      </c>
      <c r="D118" s="7" t="s">
        <v>26</v>
      </c>
      <c r="E118" s="7" t="s">
        <v>86</v>
      </c>
      <c r="F118" s="7" t="s">
        <v>87</v>
      </c>
      <c r="G118" s="7" t="s">
        <v>88</v>
      </c>
    </row>
    <row r="119" spans="2:7" x14ac:dyDescent="0.3">
      <c r="B119" s="8" t="s">
        <v>39</v>
      </c>
      <c r="C119" s="9">
        <v>1287</v>
      </c>
      <c r="D119" s="9">
        <v>637</v>
      </c>
      <c r="E119" s="9">
        <f>D119/10000</f>
        <v>6.3700000000000007E-2</v>
      </c>
      <c r="F119" s="9">
        <f>LOG(E119,2)</f>
        <v>-3.9725628172931486</v>
      </c>
      <c r="G119">
        <f>E119*F119</f>
        <v>-0.25305225146157362</v>
      </c>
    </row>
    <row r="120" spans="2:7" ht="22.8" x14ac:dyDescent="0.3">
      <c r="B120" s="8" t="s">
        <v>40</v>
      </c>
      <c r="C120" s="9">
        <v>5591</v>
      </c>
      <c r="D120" s="9">
        <v>2468</v>
      </c>
      <c r="E120" s="9">
        <f t="shared" ref="E120:E127" si="80">D120/10000</f>
        <v>0.24679999999999999</v>
      </c>
      <c r="F120" s="9">
        <f t="shared" ref="F120:F127" si="81">LOG(E120,2)</f>
        <v>-2.0185857004000316</v>
      </c>
      <c r="G120">
        <f t="shared" ref="G120:G127" si="82">E120*F120</f>
        <v>-0.49818695085872777</v>
      </c>
    </row>
    <row r="121" spans="2:7" x14ac:dyDescent="0.3">
      <c r="B121" s="8" t="s">
        <v>41</v>
      </c>
      <c r="C121" s="9">
        <v>647</v>
      </c>
      <c r="D121" s="9">
        <v>514</v>
      </c>
      <c r="E121" s="9">
        <f t="shared" si="80"/>
        <v>5.1400000000000001E-2</v>
      </c>
      <c r="F121" s="9">
        <f t="shared" si="81"/>
        <v>-4.2820878303555716</v>
      </c>
      <c r="G121">
        <f t="shared" si="82"/>
        <v>-0.22009931448027639</v>
      </c>
    </row>
    <row r="122" spans="2:7" ht="22.8" x14ac:dyDescent="0.3">
      <c r="B122" s="8" t="s">
        <v>42</v>
      </c>
      <c r="C122" s="9">
        <v>149</v>
      </c>
      <c r="D122" s="9">
        <v>114</v>
      </c>
      <c r="E122" s="9">
        <f t="shared" si="80"/>
        <v>1.14E-2</v>
      </c>
      <c r="F122" s="9">
        <f t="shared" si="81"/>
        <v>-6.4548223653847074</v>
      </c>
      <c r="G122">
        <f t="shared" si="82"/>
        <v>-7.3584974965385672E-2</v>
      </c>
    </row>
    <row r="123" spans="2:7" ht="34.200000000000003" x14ac:dyDescent="0.3">
      <c r="B123" s="8" t="s">
        <v>43</v>
      </c>
      <c r="C123" s="9">
        <v>562</v>
      </c>
      <c r="D123" s="9">
        <v>657</v>
      </c>
      <c r="E123" s="9">
        <f t="shared" si="80"/>
        <v>6.5699999999999995E-2</v>
      </c>
      <c r="F123" s="9">
        <f t="shared" si="81"/>
        <v>-3.9279628192271199</v>
      </c>
      <c r="G123">
        <f t="shared" si="82"/>
        <v>-0.25806715722322177</v>
      </c>
    </row>
    <row r="124" spans="2:7" ht="22.8" x14ac:dyDescent="0.3">
      <c r="B124" s="8" t="s">
        <v>44</v>
      </c>
      <c r="C124" s="9">
        <v>3014</v>
      </c>
      <c r="D124" s="9">
        <v>1547</v>
      </c>
      <c r="E124" s="9">
        <f t="shared" si="80"/>
        <v>0.1547</v>
      </c>
      <c r="F124" s="9">
        <f t="shared" si="81"/>
        <v>-2.6924548981004137</v>
      </c>
      <c r="G124">
        <f t="shared" si="82"/>
        <v>-0.41652277273613403</v>
      </c>
    </row>
    <row r="125" spans="2:7" ht="22.8" x14ac:dyDescent="0.3">
      <c r="B125" s="8" t="s">
        <v>45</v>
      </c>
      <c r="C125" s="9">
        <v>5334</v>
      </c>
      <c r="D125" s="9">
        <v>2226</v>
      </c>
      <c r="E125" s="9">
        <f t="shared" si="80"/>
        <v>0.22259999999999999</v>
      </c>
      <c r="F125" s="9">
        <f t="shared" si="81"/>
        <v>-2.1674745022074902</v>
      </c>
      <c r="G125">
        <f t="shared" si="82"/>
        <v>-0.4824798241913873</v>
      </c>
    </row>
    <row r="126" spans="2:7" x14ac:dyDescent="0.3">
      <c r="B126" s="8" t="s">
        <v>46</v>
      </c>
      <c r="C126" s="9">
        <v>269</v>
      </c>
      <c r="D126" s="9">
        <v>383</v>
      </c>
      <c r="E126" s="9">
        <f t="shared" si="80"/>
        <v>3.8300000000000001E-2</v>
      </c>
      <c r="F126" s="9">
        <f t="shared" si="81"/>
        <v>-4.7065117976244926</v>
      </c>
      <c r="G126">
        <f t="shared" si="82"/>
        <v>-0.18025940184901806</v>
      </c>
    </row>
    <row r="127" spans="2:7" x14ac:dyDescent="0.3">
      <c r="B127" s="8" t="s">
        <v>47</v>
      </c>
      <c r="C127" s="9">
        <v>3584</v>
      </c>
      <c r="D127" s="9">
        <v>1454</v>
      </c>
      <c r="E127" s="9">
        <f t="shared" si="80"/>
        <v>0.1454</v>
      </c>
      <c r="F127" s="9">
        <f t="shared" si="81"/>
        <v>-2.781900825629855</v>
      </c>
      <c r="G127">
        <f t="shared" si="82"/>
        <v>-0.40448838004658094</v>
      </c>
    </row>
    <row r="128" spans="2:7" x14ac:dyDescent="0.3">
      <c r="B128" s="6" t="s">
        <v>63</v>
      </c>
      <c r="C128" s="9">
        <f>AVERAGE(C119:C127)</f>
        <v>2270.7777777777778</v>
      </c>
      <c r="D128" s="9">
        <f t="shared" ref="D128" si="83">AVERAGE(D119:D127)</f>
        <v>1111.1111111111111</v>
      </c>
      <c r="E128" s="9"/>
      <c r="F128" s="9"/>
    </row>
    <row r="129" spans="2:7" x14ac:dyDescent="0.3">
      <c r="B129" s="6" t="s">
        <v>64</v>
      </c>
      <c r="C129" s="9">
        <f>MEDIAN(C119:C127)</f>
        <v>1287</v>
      </c>
      <c r="D129" s="9">
        <f t="shared" ref="D129" si="84">MEDIAN(D119:D127)</f>
        <v>657</v>
      </c>
      <c r="E129" s="9"/>
      <c r="F129" s="9"/>
    </row>
    <row r="130" spans="2:7" x14ac:dyDescent="0.3">
      <c r="B130" s="23" t="s">
        <v>84</v>
      </c>
      <c r="G130">
        <f>-SUM(G119:G127)</f>
        <v>2.7867410278123059</v>
      </c>
    </row>
    <row r="131" spans="2:7" x14ac:dyDescent="0.3">
      <c r="B131" s="6"/>
      <c r="C131" s="9"/>
      <c r="D131" s="9"/>
      <c r="E131" s="9"/>
      <c r="F131" s="9"/>
    </row>
    <row r="132" spans="2:7" x14ac:dyDescent="0.3">
      <c r="B132" s="17"/>
    </row>
    <row r="133" spans="2:7" ht="22.8" x14ac:dyDescent="0.3">
      <c r="B133" s="6" t="s">
        <v>7</v>
      </c>
      <c r="C133" s="7" t="s">
        <v>25</v>
      </c>
      <c r="D133" s="7" t="s">
        <v>26</v>
      </c>
      <c r="E133" s="7" t="s">
        <v>86</v>
      </c>
      <c r="F133" s="7" t="s">
        <v>87</v>
      </c>
      <c r="G133" s="7" t="s">
        <v>88</v>
      </c>
    </row>
    <row r="134" spans="2:7" ht="34.200000000000003" x14ac:dyDescent="0.3">
      <c r="B134" s="8" t="s">
        <v>48</v>
      </c>
      <c r="C134" s="9">
        <v>705</v>
      </c>
      <c r="D134" s="9">
        <v>323</v>
      </c>
      <c r="E134" s="9">
        <f>D134/10000</f>
        <v>3.2300000000000002E-2</v>
      </c>
      <c r="F134" s="9">
        <f>LOG(E134,2)</f>
        <v>-4.9523220248555244</v>
      </c>
      <c r="G134">
        <f>E134*F134</f>
        <v>-0.15996000140283345</v>
      </c>
    </row>
    <row r="135" spans="2:7" ht="45.6" x14ac:dyDescent="0.3">
      <c r="B135" s="8" t="s">
        <v>49</v>
      </c>
      <c r="C135" s="9">
        <v>20112</v>
      </c>
      <c r="D135" s="9">
        <v>5787</v>
      </c>
      <c r="E135" s="9">
        <f t="shared" ref="E135:E141" si="85">D135/10000</f>
        <v>0.57869999999999999</v>
      </c>
      <c r="F135" s="9">
        <f t="shared" ref="F135:F141" si="86">LOG(E135,2)</f>
        <v>-0.78911245077918968</v>
      </c>
      <c r="G135">
        <f t="shared" ref="G135:G141" si="87">E135*F135</f>
        <v>-0.45665937526591704</v>
      </c>
    </row>
    <row r="136" spans="2:7" ht="34.200000000000003" x14ac:dyDescent="0.3">
      <c r="B136" s="8" t="s">
        <v>50</v>
      </c>
      <c r="C136" s="9">
        <v>669</v>
      </c>
      <c r="D136" s="9">
        <v>394</v>
      </c>
      <c r="E136" s="9">
        <f t="shared" si="85"/>
        <v>3.9399999999999998E-2</v>
      </c>
      <c r="F136" s="9">
        <f t="shared" si="86"/>
        <v>-4.6656605600930732</v>
      </c>
      <c r="G136">
        <f t="shared" si="87"/>
        <v>-0.18382702606766707</v>
      </c>
    </row>
    <row r="137" spans="2:7" ht="22.8" x14ac:dyDescent="0.3">
      <c r="B137" s="8" t="s">
        <v>51</v>
      </c>
      <c r="C137" s="9">
        <v>440</v>
      </c>
      <c r="D137" s="9">
        <v>360</v>
      </c>
      <c r="E137" s="9">
        <f t="shared" si="85"/>
        <v>3.5999999999999997E-2</v>
      </c>
      <c r="F137" s="9">
        <f t="shared" si="86"/>
        <v>-4.7958592832197748</v>
      </c>
      <c r="G137">
        <f t="shared" si="87"/>
        <v>-0.17265093419591188</v>
      </c>
    </row>
    <row r="138" spans="2:7" x14ac:dyDescent="0.3">
      <c r="B138" s="8" t="s">
        <v>52</v>
      </c>
      <c r="C138" s="9">
        <v>112</v>
      </c>
      <c r="D138" s="9">
        <v>89</v>
      </c>
      <c r="E138" s="9">
        <f t="shared" si="85"/>
        <v>8.8999999999999999E-3</v>
      </c>
      <c r="F138" s="9">
        <f t="shared" si="86"/>
        <v>-6.811978948583052</v>
      </c>
      <c r="G138">
        <f t="shared" si="87"/>
        <v>-6.0626612642389159E-2</v>
      </c>
    </row>
    <row r="139" spans="2:7" x14ac:dyDescent="0.3">
      <c r="B139" s="8" t="s">
        <v>53</v>
      </c>
      <c r="C139" s="9">
        <v>5215</v>
      </c>
      <c r="D139" s="9">
        <v>2267</v>
      </c>
      <c r="E139" s="9">
        <f t="shared" si="85"/>
        <v>0.22670000000000001</v>
      </c>
      <c r="F139" s="9">
        <f t="shared" si="86"/>
        <v>-2.1411437038086634</v>
      </c>
      <c r="G139">
        <f t="shared" si="87"/>
        <v>-0.485397277653424</v>
      </c>
    </row>
    <row r="140" spans="2:7" x14ac:dyDescent="0.3">
      <c r="B140" s="8" t="s">
        <v>54</v>
      </c>
      <c r="C140" s="9">
        <v>1485</v>
      </c>
      <c r="D140" s="9">
        <v>756</v>
      </c>
      <c r="E140" s="9">
        <f t="shared" si="85"/>
        <v>7.5600000000000001E-2</v>
      </c>
      <c r="F140" s="9">
        <f t="shared" si="86"/>
        <v>-3.7254699553283768</v>
      </c>
      <c r="G140">
        <f t="shared" si="87"/>
        <v>-0.28164552862282527</v>
      </c>
    </row>
    <row r="141" spans="2:7" x14ac:dyDescent="0.3">
      <c r="B141" s="8" t="s">
        <v>55</v>
      </c>
      <c r="C141" s="9">
        <v>6</v>
      </c>
      <c r="D141" s="9">
        <v>24</v>
      </c>
      <c r="E141" s="9">
        <f t="shared" si="85"/>
        <v>2.3999999999999998E-3</v>
      </c>
      <c r="F141" s="9">
        <f t="shared" si="86"/>
        <v>-8.7027498788282944</v>
      </c>
      <c r="G141">
        <f t="shared" si="87"/>
        <v>-2.0886599709187905E-2</v>
      </c>
    </row>
    <row r="142" spans="2:7" x14ac:dyDescent="0.3">
      <c r="B142" s="6" t="s">
        <v>63</v>
      </c>
      <c r="C142" s="9">
        <f>AVERAGE(C134:C141)</f>
        <v>3593</v>
      </c>
      <c r="D142" s="9">
        <f t="shared" ref="D142" si="88">AVERAGE(D134:D141)</f>
        <v>1250</v>
      </c>
      <c r="E142" s="9"/>
      <c r="F142" s="9"/>
    </row>
    <row r="143" spans="2:7" x14ac:dyDescent="0.3">
      <c r="B143" s="6" t="s">
        <v>64</v>
      </c>
      <c r="C143" s="9">
        <f>MEDIAN(C134:C141)</f>
        <v>687</v>
      </c>
      <c r="D143" s="9">
        <f t="shared" ref="D143" si="89">MEDIAN(D134:D141)</f>
        <v>377</v>
      </c>
      <c r="E143" s="9"/>
      <c r="F143" s="9"/>
    </row>
    <row r="144" spans="2:7" x14ac:dyDescent="0.3">
      <c r="B144" s="23" t="s">
        <v>84</v>
      </c>
      <c r="G144">
        <f>-SUM(G134:G141)</f>
        <v>1.8216533555601557</v>
      </c>
    </row>
    <row r="145" spans="2:7" x14ac:dyDescent="0.3">
      <c r="B145" s="8"/>
      <c r="C145" s="9"/>
      <c r="D145" s="9"/>
      <c r="E145" s="9"/>
      <c r="F145" s="9"/>
    </row>
    <row r="146" spans="2:7" x14ac:dyDescent="0.3">
      <c r="B146" s="8"/>
      <c r="C146" s="9"/>
      <c r="D146" s="9"/>
      <c r="E146" s="9"/>
      <c r="F146" s="9"/>
    </row>
    <row r="147" spans="2:7" x14ac:dyDescent="0.3">
      <c r="B147" s="17"/>
    </row>
    <row r="148" spans="2:7" ht="22.8" x14ac:dyDescent="0.3">
      <c r="B148" s="6" t="s">
        <v>5</v>
      </c>
      <c r="C148" s="7" t="s">
        <v>25</v>
      </c>
      <c r="D148" s="7" t="s">
        <v>26</v>
      </c>
      <c r="E148" s="7" t="s">
        <v>86</v>
      </c>
      <c r="F148" s="7" t="s">
        <v>87</v>
      </c>
      <c r="G148" s="7" t="s">
        <v>88</v>
      </c>
    </row>
    <row r="149" spans="2:7" x14ac:dyDescent="0.3">
      <c r="B149" s="8" t="s">
        <v>39</v>
      </c>
      <c r="C149" s="9">
        <v>818</v>
      </c>
      <c r="D149" s="9">
        <v>478</v>
      </c>
      <c r="E149" s="9">
        <f>D149/10000</f>
        <v>4.7800000000000002E-2</v>
      </c>
      <c r="F149" s="9">
        <f>LOG(E149,2)</f>
        <v>-4.3868455715687009</v>
      </c>
      <c r="G149">
        <f>E149*F149</f>
        <v>-0.20969121832098392</v>
      </c>
    </row>
    <row r="150" spans="2:7" ht="22.8" x14ac:dyDescent="0.3">
      <c r="B150" s="8" t="s">
        <v>40</v>
      </c>
      <c r="C150" s="9">
        <v>5558</v>
      </c>
      <c r="D150" s="9">
        <v>2489</v>
      </c>
      <c r="E150" s="9">
        <f t="shared" ref="E150:E157" si="90">D150/10000</f>
        <v>0.24890000000000001</v>
      </c>
      <c r="F150" s="9">
        <f t="shared" ref="F150:F157" si="91">LOG(E150,2)</f>
        <v>-2.0063618645684134</v>
      </c>
      <c r="G150">
        <f t="shared" ref="G150:G157" si="92">E150*F150</f>
        <v>-0.49938346809107809</v>
      </c>
    </row>
    <row r="151" spans="2:7" x14ac:dyDescent="0.3">
      <c r="B151" s="8" t="s">
        <v>41</v>
      </c>
      <c r="C151" s="9">
        <v>913</v>
      </c>
      <c r="D151" s="9">
        <v>634</v>
      </c>
      <c r="E151" s="9">
        <f t="shared" si="90"/>
        <v>6.3399999999999998E-2</v>
      </c>
      <c r="F151" s="9">
        <f t="shared" si="91"/>
        <v>-3.9793733494100425</v>
      </c>
      <c r="G151">
        <f t="shared" si="92"/>
        <v>-0.25229227035259666</v>
      </c>
    </row>
    <row r="152" spans="2:7" x14ac:dyDescent="0.3">
      <c r="B152" s="8" t="s">
        <v>56</v>
      </c>
      <c r="C152" s="9">
        <v>196</v>
      </c>
      <c r="D152" s="9">
        <v>145</v>
      </c>
      <c r="E152" s="9">
        <f t="shared" si="90"/>
        <v>1.4500000000000001E-2</v>
      </c>
      <c r="F152" s="9">
        <f t="shared" si="91"/>
        <v>-6.1078032895345151</v>
      </c>
      <c r="G152">
        <f t="shared" si="92"/>
        <v>-8.856314769825048E-2</v>
      </c>
    </row>
    <row r="153" spans="2:7" x14ac:dyDescent="0.3">
      <c r="B153" s="8" t="s">
        <v>57</v>
      </c>
      <c r="C153" s="9">
        <v>2559</v>
      </c>
      <c r="D153" s="9">
        <v>1384</v>
      </c>
      <c r="E153" s="9">
        <f t="shared" si="90"/>
        <v>0.1384</v>
      </c>
      <c r="F153" s="9">
        <f t="shared" si="91"/>
        <v>-2.853084151912725</v>
      </c>
      <c r="G153">
        <f t="shared" si="92"/>
        <v>-0.3948668466247211</v>
      </c>
    </row>
    <row r="154" spans="2:7" ht="22.8" x14ac:dyDescent="0.3">
      <c r="B154" s="8" t="s">
        <v>45</v>
      </c>
      <c r="C154" s="9">
        <v>2913</v>
      </c>
      <c r="D154" s="9">
        <v>1408</v>
      </c>
      <c r="E154" s="9">
        <f t="shared" si="90"/>
        <v>0.14080000000000001</v>
      </c>
      <c r="F154" s="9">
        <f t="shared" si="91"/>
        <v>-2.8282807609121523</v>
      </c>
      <c r="G154">
        <f t="shared" si="92"/>
        <v>-0.39822193113643106</v>
      </c>
    </row>
    <row r="155" spans="2:7" x14ac:dyDescent="0.3">
      <c r="B155" s="8" t="s">
        <v>46</v>
      </c>
      <c r="C155" s="9">
        <v>1393</v>
      </c>
      <c r="D155" s="9">
        <v>1245</v>
      </c>
      <c r="E155" s="9">
        <f t="shared" si="90"/>
        <v>0.1245</v>
      </c>
      <c r="F155" s="9">
        <f t="shared" si="91"/>
        <v>-3.0057823525940064</v>
      </c>
      <c r="G155">
        <f t="shared" si="92"/>
        <v>-0.37421990289795382</v>
      </c>
    </row>
    <row r="156" spans="2:7" x14ac:dyDescent="0.3">
      <c r="B156" s="8" t="s">
        <v>47</v>
      </c>
      <c r="C156" s="9">
        <v>5185</v>
      </c>
      <c r="D156" s="9">
        <v>2174</v>
      </c>
      <c r="E156" s="9">
        <f t="shared" si="90"/>
        <v>0.21740000000000001</v>
      </c>
      <c r="F156" s="9">
        <f t="shared" si="91"/>
        <v>-2.2015761545221402</v>
      </c>
      <c r="G156">
        <f t="shared" si="92"/>
        <v>-0.47862265599311332</v>
      </c>
    </row>
    <row r="157" spans="2:7" ht="22.8" x14ac:dyDescent="0.3">
      <c r="B157" s="8" t="s">
        <v>58</v>
      </c>
      <c r="C157" s="9">
        <v>63</v>
      </c>
      <c r="D157" s="9">
        <v>43</v>
      </c>
      <c r="E157" s="9">
        <f t="shared" si="90"/>
        <v>4.3E-3</v>
      </c>
      <c r="F157" s="9">
        <f t="shared" si="91"/>
        <v>-7.8614476248473508</v>
      </c>
      <c r="G157">
        <f t="shared" si="92"/>
        <v>-3.3804224786843612E-2</v>
      </c>
    </row>
    <row r="158" spans="2:7" x14ac:dyDescent="0.3">
      <c r="B158" s="6" t="s">
        <v>63</v>
      </c>
      <c r="C158" s="9">
        <f>AVERAGE(C149:C157)</f>
        <v>2177.5555555555557</v>
      </c>
      <c r="D158" s="9">
        <f t="shared" ref="D158" si="93">AVERAGE(D149:D157)</f>
        <v>1111.1111111111111</v>
      </c>
      <c r="E158" s="9"/>
      <c r="F158" s="9"/>
    </row>
    <row r="159" spans="2:7" x14ac:dyDescent="0.3">
      <c r="B159" s="6" t="s">
        <v>64</v>
      </c>
      <c r="C159" s="9">
        <f>MEDIAN(C149:C157)</f>
        <v>1393</v>
      </c>
      <c r="D159" s="9">
        <f t="shared" ref="D159" si="94">MEDIAN(D149:D157)</f>
        <v>1245</v>
      </c>
      <c r="E159" s="9"/>
      <c r="F159" s="9"/>
    </row>
    <row r="160" spans="2:7" x14ac:dyDescent="0.3">
      <c r="B160" s="23" t="s">
        <v>84</v>
      </c>
      <c r="G160">
        <f>-SUM(G149:G157)</f>
        <v>2.7296656659019725</v>
      </c>
    </row>
    <row r="161" spans="2:7" x14ac:dyDescent="0.3">
      <c r="B161" s="17"/>
    </row>
    <row r="162" spans="2:7" x14ac:dyDescent="0.3">
      <c r="B162" s="17"/>
    </row>
    <row r="163" spans="2:7" ht="22.8" x14ac:dyDescent="0.3">
      <c r="B163" s="6" t="s">
        <v>9</v>
      </c>
      <c r="C163" s="7" t="s">
        <v>25</v>
      </c>
      <c r="D163" s="7" t="s">
        <v>26</v>
      </c>
      <c r="E163" s="7" t="s">
        <v>86</v>
      </c>
      <c r="F163" s="7" t="s">
        <v>87</v>
      </c>
      <c r="G163" s="7" t="s">
        <v>88</v>
      </c>
    </row>
    <row r="164" spans="2:7" ht="22.8" x14ac:dyDescent="0.3">
      <c r="B164" s="8" t="s">
        <v>40</v>
      </c>
      <c r="C164" s="9">
        <v>6388</v>
      </c>
      <c r="D164" s="9">
        <v>2741</v>
      </c>
      <c r="E164" s="9">
        <f>D164/10000</f>
        <v>0.27410000000000001</v>
      </c>
      <c r="F164" s="9">
        <f>LOG(E164,2)</f>
        <v>-1.867225766723674</v>
      </c>
      <c r="G164">
        <f>E164*F164</f>
        <v>-0.51180658265895906</v>
      </c>
    </row>
    <row r="165" spans="2:7" x14ac:dyDescent="0.3">
      <c r="B165" s="8" t="s">
        <v>41</v>
      </c>
      <c r="C165" s="9">
        <v>522</v>
      </c>
      <c r="D165" s="9">
        <v>396</v>
      </c>
      <c r="E165" s="9">
        <f t="shared" ref="E165:E170" si="95">D165/10000</f>
        <v>3.9600000000000003E-2</v>
      </c>
      <c r="F165" s="9">
        <f t="shared" ref="F165:F170" si="96">LOG(E165,2)</f>
        <v>-4.6583557594698402</v>
      </c>
      <c r="G165">
        <f t="shared" ref="G165:G170" si="97">E165*F165</f>
        <v>-0.1844708880750057</v>
      </c>
    </row>
    <row r="166" spans="2:7" x14ac:dyDescent="0.3">
      <c r="B166" s="8" t="s">
        <v>56</v>
      </c>
      <c r="C166" s="9">
        <v>485</v>
      </c>
      <c r="D166" s="9">
        <v>351</v>
      </c>
      <c r="E166" s="9">
        <f t="shared" si="95"/>
        <v>3.5099999999999999E-2</v>
      </c>
      <c r="F166" s="9">
        <f t="shared" si="96"/>
        <v>-4.8323851592448888</v>
      </c>
      <c r="G166">
        <f t="shared" si="97"/>
        <v>-0.1696167190894956</v>
      </c>
    </row>
    <row r="167" spans="2:7" x14ac:dyDescent="0.3">
      <c r="B167" s="8" t="s">
        <v>57</v>
      </c>
      <c r="C167" s="9">
        <v>3074</v>
      </c>
      <c r="D167" s="9">
        <v>1654</v>
      </c>
      <c r="E167" s="9">
        <f t="shared" si="95"/>
        <v>0.16539999999999999</v>
      </c>
      <c r="F167" s="9">
        <f t="shared" si="96"/>
        <v>-2.595968860378175</v>
      </c>
      <c r="G167">
        <f t="shared" si="97"/>
        <v>-0.42937324950655009</v>
      </c>
    </row>
    <row r="168" spans="2:7" ht="22.8" x14ac:dyDescent="0.3">
      <c r="B168" s="8" t="s">
        <v>45</v>
      </c>
      <c r="C168" s="9">
        <v>2582</v>
      </c>
      <c r="D168" s="9">
        <v>1041</v>
      </c>
      <c r="E168" s="9">
        <f t="shared" si="95"/>
        <v>0.1041</v>
      </c>
      <c r="F168" s="9">
        <f t="shared" si="96"/>
        <v>-3.2639580262500325</v>
      </c>
      <c r="G168">
        <f t="shared" si="97"/>
        <v>-0.33977803053262839</v>
      </c>
    </row>
    <row r="169" spans="2:7" x14ac:dyDescent="0.3">
      <c r="B169" s="8" t="s">
        <v>47</v>
      </c>
      <c r="C169" s="9">
        <v>10576</v>
      </c>
      <c r="D169" s="9">
        <v>3636</v>
      </c>
      <c r="E169" s="9">
        <f t="shared" si="95"/>
        <v>0.36359999999999998</v>
      </c>
      <c r="F169" s="9">
        <f t="shared" si="96"/>
        <v>-1.4595758953553424</v>
      </c>
      <c r="G169">
        <f t="shared" si="97"/>
        <v>-0.53070179555120245</v>
      </c>
    </row>
    <row r="170" spans="2:7" ht="22.8" x14ac:dyDescent="0.3">
      <c r="B170" s="8" t="s">
        <v>58</v>
      </c>
      <c r="C170" s="9">
        <v>177</v>
      </c>
      <c r="D170" s="9">
        <v>181</v>
      </c>
      <c r="E170" s="9">
        <f t="shared" si="95"/>
        <v>1.8100000000000002E-2</v>
      </c>
      <c r="F170" s="9">
        <f t="shared" si="96"/>
        <v>-5.787866492466244</v>
      </c>
      <c r="G170">
        <f t="shared" si="97"/>
        <v>-0.10476038351363902</v>
      </c>
    </row>
    <row r="171" spans="2:7" x14ac:dyDescent="0.3">
      <c r="B171" s="6" t="s">
        <v>63</v>
      </c>
      <c r="C171" s="9">
        <f>AVERAGE(C164:C170)</f>
        <v>3400.5714285714284</v>
      </c>
      <c r="D171" s="9">
        <f t="shared" ref="D171" si="98">AVERAGE(D164:D170)</f>
        <v>1428.5714285714287</v>
      </c>
      <c r="E171" s="9"/>
      <c r="F171" s="9"/>
    </row>
    <row r="172" spans="2:7" x14ac:dyDescent="0.3">
      <c r="B172" s="6" t="s">
        <v>64</v>
      </c>
      <c r="C172" s="9">
        <f>MEDIAN(C164:C170)</f>
        <v>2582</v>
      </c>
      <c r="D172" s="9">
        <f t="shared" ref="D172" si="99">MEDIAN(D164:D170)</f>
        <v>1041</v>
      </c>
      <c r="E172" s="9"/>
      <c r="F172" s="9"/>
    </row>
    <row r="173" spans="2:7" x14ac:dyDescent="0.3">
      <c r="B173" s="23" t="s">
        <v>84</v>
      </c>
      <c r="G173">
        <f>-SUM(G164:G170)</f>
        <v>2.27050764892748</v>
      </c>
    </row>
    <row r="174" spans="2:7" x14ac:dyDescent="0.3">
      <c r="B174" s="6"/>
      <c r="C174" s="9"/>
      <c r="D174" s="9"/>
      <c r="E174" s="9"/>
      <c r="F174" s="9"/>
    </row>
    <row r="175" spans="2:7" x14ac:dyDescent="0.3">
      <c r="B175" s="17"/>
    </row>
    <row r="176" spans="2:7" ht="22.8" x14ac:dyDescent="0.3">
      <c r="B176" s="6" t="s">
        <v>6</v>
      </c>
      <c r="C176" s="7" t="s">
        <v>25</v>
      </c>
      <c r="D176" s="7" t="s">
        <v>26</v>
      </c>
      <c r="E176" s="7" t="s">
        <v>86</v>
      </c>
      <c r="F176" s="7" t="s">
        <v>87</v>
      </c>
      <c r="G176" s="7" t="s">
        <v>88</v>
      </c>
    </row>
    <row r="177" spans="2:7" x14ac:dyDescent="0.3">
      <c r="B177" s="8" t="s">
        <v>39</v>
      </c>
      <c r="C177" s="9">
        <v>3076</v>
      </c>
      <c r="D177" s="9">
        <v>1398</v>
      </c>
      <c r="E177" s="9">
        <f>D177/10000</f>
        <v>0.13980000000000001</v>
      </c>
      <c r="F177" s="9">
        <f>LOG(E177,2)</f>
        <v>-2.8385637341740129</v>
      </c>
      <c r="G177">
        <f>E177*F177</f>
        <v>-0.39683121003752703</v>
      </c>
    </row>
    <row r="178" spans="2:7" ht="22.8" x14ac:dyDescent="0.3">
      <c r="B178" s="8" t="s">
        <v>40</v>
      </c>
      <c r="C178" s="9">
        <v>10171</v>
      </c>
      <c r="D178" s="9">
        <v>3745</v>
      </c>
      <c r="E178" s="9">
        <f t="shared" ref="E178:E183" si="100">D178/10000</f>
        <v>0.3745</v>
      </c>
      <c r="F178" s="9">
        <f t="shared" ref="F178:F183" si="101">LOG(E178,2)</f>
        <v>-1.4169623762033361</v>
      </c>
      <c r="G178">
        <f t="shared" ref="G178:G183" si="102">E178*F178</f>
        <v>-0.53065240988814932</v>
      </c>
    </row>
    <row r="179" spans="2:7" x14ac:dyDescent="0.3">
      <c r="B179" s="8" t="s">
        <v>41</v>
      </c>
      <c r="C179" s="9">
        <v>1326</v>
      </c>
      <c r="D179" s="9">
        <v>873</v>
      </c>
      <c r="E179" s="9">
        <f t="shared" si="100"/>
        <v>8.7300000000000003E-2</v>
      </c>
      <c r="F179" s="9">
        <f t="shared" si="101"/>
        <v>-3.5178745359200092</v>
      </c>
      <c r="G179">
        <f t="shared" si="102"/>
        <v>-0.3071104469858168</v>
      </c>
    </row>
    <row r="180" spans="2:7" x14ac:dyDescent="0.3">
      <c r="B180" s="8" t="s">
        <v>57</v>
      </c>
      <c r="C180" s="9">
        <v>3622</v>
      </c>
      <c r="D180" s="9">
        <v>1791</v>
      </c>
      <c r="E180" s="9">
        <f t="shared" si="100"/>
        <v>0.17910000000000001</v>
      </c>
      <c r="F180" s="9">
        <f t="shared" si="101"/>
        <v>-2.4811627575634883</v>
      </c>
      <c r="G180">
        <f t="shared" si="102"/>
        <v>-0.44437624987962077</v>
      </c>
    </row>
    <row r="181" spans="2:7" ht="22.8" x14ac:dyDescent="0.3">
      <c r="B181" s="8" t="s">
        <v>45</v>
      </c>
      <c r="C181" s="9">
        <v>2249</v>
      </c>
      <c r="D181" s="9">
        <v>1619</v>
      </c>
      <c r="E181" s="9">
        <f t="shared" si="100"/>
        <v>0.16189999999999999</v>
      </c>
      <c r="F181" s="9">
        <f t="shared" si="101"/>
        <v>-2.6268251092468837</v>
      </c>
      <c r="G181">
        <f t="shared" si="102"/>
        <v>-0.42528298518707047</v>
      </c>
    </row>
    <row r="182" spans="2:7" x14ac:dyDescent="0.3">
      <c r="B182" s="8" t="s">
        <v>46</v>
      </c>
      <c r="C182" s="9">
        <v>120</v>
      </c>
      <c r="D182" s="9">
        <v>203</v>
      </c>
      <c r="E182" s="9">
        <f t="shared" si="100"/>
        <v>2.0299999999999999E-2</v>
      </c>
      <c r="F182" s="9">
        <f t="shared" si="101"/>
        <v>-5.622376462364274</v>
      </c>
      <c r="G182">
        <f t="shared" si="102"/>
        <v>-0.11413424218599476</v>
      </c>
    </row>
    <row r="183" spans="2:7" ht="22.8" x14ac:dyDescent="0.3">
      <c r="B183" s="8" t="s">
        <v>58</v>
      </c>
      <c r="C183" s="9">
        <v>548</v>
      </c>
      <c r="D183" s="9">
        <v>371</v>
      </c>
      <c r="E183" s="9">
        <f t="shared" si="100"/>
        <v>3.7100000000000001E-2</v>
      </c>
      <c r="F183" s="9">
        <f t="shared" si="101"/>
        <v>-4.7524370029286462</v>
      </c>
      <c r="G183">
        <f t="shared" si="102"/>
        <v>-0.17631541280865279</v>
      </c>
    </row>
    <row r="184" spans="2:7" x14ac:dyDescent="0.3">
      <c r="B184" s="6" t="s">
        <v>63</v>
      </c>
      <c r="C184" s="9">
        <f>AVERAGE(C177:C183)</f>
        <v>3016</v>
      </c>
      <c r="D184" s="9">
        <f t="shared" ref="D184" si="103">AVERAGE(D177:D183)</f>
        <v>1428.5714285714287</v>
      </c>
      <c r="E184" s="9"/>
      <c r="F184" s="9"/>
    </row>
    <row r="185" spans="2:7" x14ac:dyDescent="0.3">
      <c r="B185" s="6" t="s">
        <v>64</v>
      </c>
      <c r="C185" s="9">
        <f>MEDIAN(C177:C183)</f>
        <v>2249</v>
      </c>
      <c r="D185" s="9">
        <f t="shared" ref="D185" si="104">MEDIAN(D177:D183)</f>
        <v>1398</v>
      </c>
      <c r="E185" s="9"/>
      <c r="F185" s="9"/>
    </row>
    <row r="186" spans="2:7" x14ac:dyDescent="0.3">
      <c r="B186" s="23" t="s">
        <v>84</v>
      </c>
      <c r="G186">
        <f>-SUM(G177:G183)</f>
        <v>2.3947029569728318</v>
      </c>
    </row>
    <row r="187" spans="2:7" x14ac:dyDescent="0.3">
      <c r="B187" s="6"/>
      <c r="C187" s="9"/>
      <c r="D187" s="9"/>
      <c r="E187" s="9"/>
      <c r="F187" s="9"/>
    </row>
    <row r="188" spans="2:7" x14ac:dyDescent="0.3">
      <c r="B188" s="17"/>
    </row>
    <row r="189" spans="2:7" ht="22.8" x14ac:dyDescent="0.3">
      <c r="B189" s="6" t="s">
        <v>3</v>
      </c>
      <c r="C189" s="7" t="s">
        <v>25</v>
      </c>
      <c r="D189" s="7" t="s">
        <v>26</v>
      </c>
      <c r="E189" s="7" t="s">
        <v>86</v>
      </c>
      <c r="F189" s="7" t="s">
        <v>87</v>
      </c>
      <c r="G189" s="7" t="s">
        <v>88</v>
      </c>
    </row>
    <row r="190" spans="2:7" x14ac:dyDescent="0.3">
      <c r="B190" s="8" t="s">
        <v>39</v>
      </c>
      <c r="C190" s="9">
        <v>1241</v>
      </c>
      <c r="D190" s="9">
        <v>677</v>
      </c>
      <c r="E190" s="9">
        <f>D190/10000</f>
        <v>6.7699999999999996E-2</v>
      </c>
      <c r="F190" s="9">
        <f>LOG(E190,2)</f>
        <v>-3.8847003559744526</v>
      </c>
      <c r="G190">
        <f>E190*F190</f>
        <v>-0.26299421409947044</v>
      </c>
    </row>
    <row r="191" spans="2:7" ht="22.8" x14ac:dyDescent="0.3">
      <c r="B191" s="8" t="s">
        <v>40</v>
      </c>
      <c r="C191" s="9">
        <v>4621</v>
      </c>
      <c r="D191" s="9">
        <v>2159</v>
      </c>
      <c r="E191" s="9">
        <f t="shared" ref="E191:E198" si="105">D191/10000</f>
        <v>0.21590000000000001</v>
      </c>
      <c r="F191" s="9">
        <f t="shared" ref="F191:F198" si="106">LOG(E191,2)</f>
        <v>-2.2115648515269442</v>
      </c>
      <c r="G191">
        <f t="shared" ref="G191:G198" si="107">E191*F191</f>
        <v>-0.47747685144466728</v>
      </c>
    </row>
    <row r="192" spans="2:7" x14ac:dyDescent="0.3">
      <c r="B192" s="8" t="s">
        <v>41</v>
      </c>
      <c r="C192" s="9">
        <v>932</v>
      </c>
      <c r="D192" s="9">
        <v>611</v>
      </c>
      <c r="E192" s="9">
        <f t="shared" si="105"/>
        <v>6.1100000000000002E-2</v>
      </c>
      <c r="F192" s="9">
        <f t="shared" si="106"/>
        <v>-4.0326838097307203</v>
      </c>
      <c r="G192">
        <f t="shared" si="107"/>
        <v>-0.24639698077454703</v>
      </c>
    </row>
    <row r="193" spans="2:7" x14ac:dyDescent="0.3">
      <c r="B193" s="8" t="s">
        <v>56</v>
      </c>
      <c r="C193" s="9">
        <v>265</v>
      </c>
      <c r="D193" s="9">
        <v>247</v>
      </c>
      <c r="E193" s="9">
        <f t="shared" si="105"/>
        <v>2.47E-2</v>
      </c>
      <c r="F193" s="9">
        <f t="shared" si="106"/>
        <v>-5.3393451479647718</v>
      </c>
      <c r="G193">
        <f t="shared" si="107"/>
        <v>-0.13188182515472985</v>
      </c>
    </row>
    <row r="194" spans="2:7" x14ac:dyDescent="0.3">
      <c r="B194" s="8" t="s">
        <v>57</v>
      </c>
      <c r="C194" s="9">
        <v>4664</v>
      </c>
      <c r="D194" s="9">
        <v>2049</v>
      </c>
      <c r="E194" s="9">
        <f t="shared" si="105"/>
        <v>0.2049</v>
      </c>
      <c r="F194" s="9">
        <f t="shared" si="106"/>
        <v>-2.2870081105382027</v>
      </c>
      <c r="G194">
        <f t="shared" si="107"/>
        <v>-0.46860796184927772</v>
      </c>
    </row>
    <row r="195" spans="2:7" ht="22.8" x14ac:dyDescent="0.3">
      <c r="B195" s="8" t="s">
        <v>45</v>
      </c>
      <c r="C195" s="9">
        <v>4487</v>
      </c>
      <c r="D195" s="9">
        <v>2016</v>
      </c>
      <c r="E195" s="9">
        <f t="shared" si="105"/>
        <v>0.2016</v>
      </c>
      <c r="F195" s="9">
        <f t="shared" si="106"/>
        <v>-2.3104324560495333</v>
      </c>
      <c r="G195">
        <f t="shared" si="107"/>
        <v>-0.46578318313958589</v>
      </c>
    </row>
    <row r="196" spans="2:7" x14ac:dyDescent="0.3">
      <c r="B196" s="8" t="s">
        <v>46</v>
      </c>
      <c r="C196" s="9">
        <v>247</v>
      </c>
      <c r="D196" s="9">
        <v>501</v>
      </c>
      <c r="E196" s="9">
        <f t="shared" si="105"/>
        <v>5.0099999999999999E-2</v>
      </c>
      <c r="F196" s="9">
        <f t="shared" si="106"/>
        <v>-4.3190455863542416</v>
      </c>
      <c r="G196">
        <f t="shared" si="107"/>
        <v>-0.2163841838763475</v>
      </c>
    </row>
    <row r="197" spans="2:7" x14ac:dyDescent="0.3">
      <c r="B197" s="8" t="s">
        <v>47</v>
      </c>
      <c r="C197" s="9">
        <v>4215</v>
      </c>
      <c r="D197" s="9">
        <v>1634</v>
      </c>
      <c r="E197" s="9">
        <f t="shared" si="105"/>
        <v>0.16339999999999999</v>
      </c>
      <c r="F197" s="9">
        <f t="shared" si="106"/>
        <v>-2.6135201114037661</v>
      </c>
      <c r="G197">
        <f t="shared" si="107"/>
        <v>-0.42704918620337534</v>
      </c>
    </row>
    <row r="198" spans="2:7" ht="22.8" x14ac:dyDescent="0.3">
      <c r="B198" s="8" t="s">
        <v>58</v>
      </c>
      <c r="C198" s="9">
        <v>166</v>
      </c>
      <c r="D198" s="9">
        <v>106</v>
      </c>
      <c r="E198" s="9">
        <f t="shared" si="105"/>
        <v>1.06E-2</v>
      </c>
      <c r="F198" s="9">
        <f t="shared" si="106"/>
        <v>-6.5597919249862509</v>
      </c>
      <c r="G198">
        <f t="shared" si="107"/>
        <v>-6.9533794404854257E-2</v>
      </c>
    </row>
    <row r="199" spans="2:7" x14ac:dyDescent="0.3">
      <c r="B199" s="6" t="s">
        <v>63</v>
      </c>
      <c r="C199" s="9">
        <f>AVERAGE(C190:C198)</f>
        <v>2315.3333333333335</v>
      </c>
      <c r="D199" s="9">
        <f t="shared" ref="D199" si="108">AVERAGE(D190:D198)</f>
        <v>1111.1111111111111</v>
      </c>
      <c r="E199" s="9"/>
      <c r="F199" s="9"/>
    </row>
    <row r="200" spans="2:7" x14ac:dyDescent="0.3">
      <c r="B200" s="6" t="s">
        <v>64</v>
      </c>
      <c r="C200" s="9">
        <f>MEDIAN(C190:C198)</f>
        <v>1241</v>
      </c>
      <c r="D200" s="9">
        <f t="shared" ref="D200" si="109">MEDIAN(D190:D198)</f>
        <v>677</v>
      </c>
      <c r="E200" s="9"/>
      <c r="F200" s="9"/>
    </row>
    <row r="201" spans="2:7" x14ac:dyDescent="0.3">
      <c r="B201" s="23" t="s">
        <v>84</v>
      </c>
      <c r="G201">
        <f>-SUM(G190:G198)</f>
        <v>2.7661081809468553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99CF0-C572-48EE-A270-843212BABD41}">
  <dimension ref="A1:M20"/>
  <sheetViews>
    <sheetView workbookViewId="0">
      <selection activeCell="D2" sqref="D2"/>
    </sheetView>
  </sheetViews>
  <sheetFormatPr defaultRowHeight="14.4" x14ac:dyDescent="0.3"/>
  <cols>
    <col min="2" max="2" width="9.5546875" bestFit="1" customWidth="1"/>
  </cols>
  <sheetData>
    <row r="1" spans="1:13" ht="135" x14ac:dyDescent="0.3">
      <c r="A1" s="1" t="s">
        <v>0</v>
      </c>
      <c r="B1" s="2" t="s">
        <v>1</v>
      </c>
      <c r="C1" s="2" t="s">
        <v>2</v>
      </c>
      <c r="D1" s="2" t="s">
        <v>10</v>
      </c>
      <c r="E1" s="2" t="s">
        <v>11</v>
      </c>
      <c r="F1" s="2" t="s">
        <v>13</v>
      </c>
    </row>
    <row r="2" spans="1:13" ht="15" x14ac:dyDescent="0.3">
      <c r="A2" s="11" t="s">
        <v>7</v>
      </c>
      <c r="B2" s="4">
        <v>0.65</v>
      </c>
      <c r="C2" s="4">
        <v>0.78</v>
      </c>
      <c r="D2" s="4">
        <v>0.13</v>
      </c>
      <c r="E2" s="4">
        <v>1.2</v>
      </c>
      <c r="F2" s="5">
        <f t="shared" ref="F2:F8" si="0">(C2-B2)/(1-B2)</f>
        <v>0.37142857142857144</v>
      </c>
    </row>
    <row r="3" spans="1:13" ht="30" x14ac:dyDescent="0.3">
      <c r="A3" s="11" t="s">
        <v>6</v>
      </c>
      <c r="B3" s="4">
        <v>0.45</v>
      </c>
      <c r="C3" s="4">
        <v>0.65</v>
      </c>
      <c r="D3" s="4">
        <v>0.2</v>
      </c>
      <c r="E3" s="4">
        <v>1.44</v>
      </c>
      <c r="F3" s="5">
        <f t="shared" si="0"/>
        <v>0.36363636363636365</v>
      </c>
    </row>
    <row r="4" spans="1:13" ht="15" x14ac:dyDescent="0.3">
      <c r="A4" s="11" t="s">
        <v>8</v>
      </c>
      <c r="B4" s="4">
        <v>0.59</v>
      </c>
      <c r="C4" s="4">
        <v>0.72</v>
      </c>
      <c r="D4" s="4">
        <v>0.13</v>
      </c>
      <c r="E4" s="4">
        <v>1.22</v>
      </c>
      <c r="F4" s="5">
        <f t="shared" si="0"/>
        <v>0.31707317073170732</v>
      </c>
    </row>
    <row r="5" spans="1:13" ht="30" x14ac:dyDescent="0.3">
      <c r="A5" s="11" t="s">
        <v>9</v>
      </c>
      <c r="B5" s="4">
        <v>0.63</v>
      </c>
      <c r="C5" s="4">
        <v>0.75</v>
      </c>
      <c r="D5" s="4">
        <v>0.12</v>
      </c>
      <c r="E5" s="4">
        <v>1.19</v>
      </c>
      <c r="F5" s="5">
        <f t="shared" si="0"/>
        <v>0.32432432432432434</v>
      </c>
    </row>
    <row r="6" spans="1:13" ht="15" x14ac:dyDescent="0.3">
      <c r="A6" s="11" t="s">
        <v>4</v>
      </c>
      <c r="B6" s="4">
        <v>0.43</v>
      </c>
      <c r="C6" s="4">
        <v>0.64</v>
      </c>
      <c r="D6" s="4">
        <v>0.21</v>
      </c>
      <c r="E6" s="4">
        <v>1.49</v>
      </c>
      <c r="F6" s="5">
        <f t="shared" si="0"/>
        <v>0.36842105263157893</v>
      </c>
    </row>
    <row r="7" spans="1:13" ht="30" x14ac:dyDescent="0.3">
      <c r="A7" s="11" t="s">
        <v>5</v>
      </c>
      <c r="B7" s="4">
        <v>0.47</v>
      </c>
      <c r="C7" s="4">
        <v>0.67</v>
      </c>
      <c r="D7" s="4">
        <v>0.2</v>
      </c>
      <c r="E7" s="4">
        <v>1.43</v>
      </c>
      <c r="F7" s="5">
        <f t="shared" si="0"/>
        <v>0.37735849056603782</v>
      </c>
    </row>
    <row r="8" spans="1:13" ht="15" x14ac:dyDescent="0.3">
      <c r="A8" s="11" t="s">
        <v>3</v>
      </c>
      <c r="B8" s="4">
        <v>0.43</v>
      </c>
      <c r="C8" s="4">
        <v>0.66</v>
      </c>
      <c r="D8" s="4">
        <v>0.23</v>
      </c>
      <c r="E8" s="4">
        <v>1.53</v>
      </c>
      <c r="F8" s="5">
        <f t="shared" si="0"/>
        <v>0.40350877192982459</v>
      </c>
    </row>
    <row r="10" spans="1:13" x14ac:dyDescent="0.3">
      <c r="G10" s="6"/>
      <c r="H10" s="7"/>
      <c r="I10" s="7"/>
      <c r="J10" s="7"/>
      <c r="K10" s="7"/>
      <c r="L10" s="7"/>
      <c r="M10" s="7"/>
    </row>
    <row r="11" spans="1:13" x14ac:dyDescent="0.3">
      <c r="G11" s="8"/>
      <c r="H11" s="9"/>
      <c r="I11" s="9"/>
      <c r="J11" s="9"/>
      <c r="K11" s="9"/>
      <c r="L11" s="9"/>
      <c r="M11" s="9"/>
    </row>
    <row r="12" spans="1:13" x14ac:dyDescent="0.3">
      <c r="G12" s="8"/>
      <c r="H12" s="9"/>
      <c r="I12" s="9"/>
      <c r="J12" s="9"/>
      <c r="K12" s="9"/>
      <c r="L12" s="9"/>
      <c r="M12" s="9"/>
    </row>
    <row r="13" spans="1:13" ht="15" x14ac:dyDescent="0.3">
      <c r="D13" s="1"/>
      <c r="E13" s="2"/>
      <c r="F13" s="2"/>
      <c r="G13" s="2"/>
      <c r="H13" s="2"/>
      <c r="I13" s="9"/>
      <c r="J13" s="9"/>
      <c r="K13" s="9"/>
      <c r="L13" s="9"/>
      <c r="M13" s="9"/>
    </row>
    <row r="14" spans="1:13" ht="15" x14ac:dyDescent="0.3">
      <c r="D14" s="3"/>
      <c r="E14" s="4"/>
      <c r="F14" s="4"/>
      <c r="G14" s="4"/>
      <c r="H14" s="4"/>
      <c r="I14" s="9"/>
      <c r="J14" s="9"/>
      <c r="K14" s="9"/>
      <c r="L14" s="9"/>
      <c r="M14" s="9"/>
    </row>
    <row r="15" spans="1:13" ht="15" x14ac:dyDescent="0.3">
      <c r="D15" s="3"/>
      <c r="E15" s="4"/>
      <c r="F15" s="4"/>
      <c r="G15" s="4"/>
      <c r="H15" s="4"/>
      <c r="I15" s="9"/>
      <c r="J15" s="9"/>
      <c r="K15" s="9"/>
      <c r="L15" s="9"/>
      <c r="M15" s="9"/>
    </row>
    <row r="16" spans="1:13" ht="15" x14ac:dyDescent="0.3">
      <c r="D16" s="3"/>
      <c r="E16" s="4"/>
      <c r="F16" s="4"/>
      <c r="G16" s="4"/>
      <c r="H16" s="4"/>
      <c r="I16" s="9"/>
      <c r="J16" s="9"/>
      <c r="K16" s="9"/>
      <c r="L16" s="9"/>
      <c r="M16" s="9"/>
    </row>
    <row r="17" spans="4:13" ht="15" x14ac:dyDescent="0.3">
      <c r="D17" s="3"/>
      <c r="E17" s="4"/>
      <c r="F17" s="4"/>
      <c r="G17" s="4"/>
      <c r="H17" s="4"/>
      <c r="I17" s="9"/>
      <c r="J17" s="9"/>
      <c r="K17" s="9"/>
      <c r="L17" s="9"/>
      <c r="M17" s="9"/>
    </row>
    <row r="18" spans="4:13" ht="15" x14ac:dyDescent="0.3">
      <c r="D18" s="3"/>
      <c r="E18" s="4"/>
      <c r="F18" s="4"/>
      <c r="G18" s="4"/>
      <c r="H18" s="4"/>
    </row>
    <row r="19" spans="4:13" ht="15" x14ac:dyDescent="0.3">
      <c r="D19" s="3"/>
      <c r="E19" s="4"/>
      <c r="F19" s="4"/>
      <c r="G19" s="4"/>
      <c r="H19" s="4"/>
    </row>
    <row r="20" spans="4:13" ht="15" x14ac:dyDescent="0.3">
      <c r="D20" s="3"/>
      <c r="E20" s="4"/>
      <c r="F20" s="4"/>
      <c r="G20" s="4"/>
      <c r="H20" s="4"/>
    </row>
  </sheetData>
  <autoFilter ref="A1:M1" xr:uid="{40749127-1CAC-47EE-A993-DF32D66D4F96}">
    <sortState ref="A2:M8">
      <sortCondition ref="A1"/>
    </sortState>
  </autoFilter>
  <sortState ref="A13:P13">
    <sortCondition ref="A1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F0A73-9F61-4BCE-8867-4FBC6D4EBDF2}">
  <dimension ref="A1:H17"/>
  <sheetViews>
    <sheetView zoomScale="150" zoomScaleNormal="150" workbookViewId="0">
      <selection activeCell="C8" sqref="C8"/>
    </sheetView>
  </sheetViews>
  <sheetFormatPr defaultRowHeight="14.4" x14ac:dyDescent="0.3"/>
  <cols>
    <col min="5" max="5" width="14.109375" customWidth="1"/>
    <col min="6" max="6" width="8.88671875" style="5"/>
  </cols>
  <sheetData>
    <row r="1" spans="1:8" ht="60" x14ac:dyDescent="0.3">
      <c r="A1" s="6" t="s">
        <v>0</v>
      </c>
      <c r="B1" s="7" t="s">
        <v>18</v>
      </c>
      <c r="C1" s="7" t="s">
        <v>17</v>
      </c>
      <c r="D1" s="2" t="s">
        <v>13</v>
      </c>
      <c r="E1" t="s">
        <v>12</v>
      </c>
      <c r="F1" s="5" t="s">
        <v>11</v>
      </c>
    </row>
    <row r="2" spans="1:8" x14ac:dyDescent="0.3">
      <c r="A2" s="8" t="s">
        <v>7</v>
      </c>
      <c r="B2" s="9">
        <v>0.45</v>
      </c>
      <c r="C2" s="9">
        <v>0.67</v>
      </c>
      <c r="D2" s="5">
        <f t="shared" ref="D2:D8" si="0">(C2-B2)/(1-B2)</f>
        <v>0.4</v>
      </c>
      <c r="E2">
        <f>C2-B2</f>
        <v>0.22000000000000003</v>
      </c>
      <c r="F2" s="5">
        <f>C2/B2</f>
        <v>1.4888888888888889</v>
      </c>
    </row>
    <row r="3" spans="1:8" ht="22.8" x14ac:dyDescent="0.3">
      <c r="A3" s="8" t="s">
        <v>5</v>
      </c>
      <c r="B3" s="9">
        <v>0.26</v>
      </c>
      <c r="C3" s="9">
        <v>0.52</v>
      </c>
      <c r="D3" s="5">
        <f t="shared" si="0"/>
        <v>0.35135135135135137</v>
      </c>
      <c r="E3">
        <f t="shared" ref="E3:E8" si="1">C3-B3</f>
        <v>0.26</v>
      </c>
      <c r="F3" s="5">
        <f t="shared" ref="F3:F8" si="2">C3/B3</f>
        <v>2</v>
      </c>
    </row>
    <row r="4" spans="1:8" x14ac:dyDescent="0.3">
      <c r="A4" s="8" t="s">
        <v>3</v>
      </c>
      <c r="B4" s="9">
        <v>0.23</v>
      </c>
      <c r="C4" s="9">
        <v>0.5</v>
      </c>
      <c r="D4" s="5">
        <f t="shared" si="0"/>
        <v>0.35064935064935066</v>
      </c>
      <c r="E4">
        <f t="shared" si="1"/>
        <v>0.27</v>
      </c>
      <c r="F4" s="19">
        <f t="shared" si="2"/>
        <v>2.1739130434782608</v>
      </c>
    </row>
    <row r="5" spans="1:8" ht="22.8" x14ac:dyDescent="0.3">
      <c r="A5" s="8" t="s">
        <v>9</v>
      </c>
      <c r="B5" s="9">
        <v>0.44</v>
      </c>
      <c r="C5" s="9">
        <v>0.63</v>
      </c>
      <c r="D5" s="5">
        <f t="shared" si="0"/>
        <v>0.33928571428571425</v>
      </c>
      <c r="E5">
        <f t="shared" si="1"/>
        <v>0.19</v>
      </c>
      <c r="F5" s="5">
        <f t="shared" si="2"/>
        <v>1.4318181818181819</v>
      </c>
    </row>
    <row r="6" spans="1:8" ht="22.8" x14ac:dyDescent="0.3">
      <c r="A6" s="8" t="s">
        <v>6</v>
      </c>
      <c r="B6" s="9">
        <v>0.25</v>
      </c>
      <c r="C6" s="9">
        <v>0.5</v>
      </c>
      <c r="D6" s="5">
        <f t="shared" si="0"/>
        <v>0.33333333333333331</v>
      </c>
      <c r="E6">
        <f t="shared" si="1"/>
        <v>0.25</v>
      </c>
      <c r="F6" s="5">
        <f t="shared" si="2"/>
        <v>2</v>
      </c>
    </row>
    <row r="7" spans="1:8" x14ac:dyDescent="0.3">
      <c r="A7" s="8" t="s">
        <v>4</v>
      </c>
      <c r="B7" s="9">
        <v>0.23</v>
      </c>
      <c r="C7" s="9">
        <v>0.48</v>
      </c>
      <c r="D7" s="5">
        <f t="shared" si="0"/>
        <v>0.32467532467532462</v>
      </c>
      <c r="E7">
        <f t="shared" si="1"/>
        <v>0.24999999999999997</v>
      </c>
      <c r="F7" s="19">
        <f t="shared" si="2"/>
        <v>2.0869565217391304</v>
      </c>
    </row>
    <row r="8" spans="1:8" x14ac:dyDescent="0.3">
      <c r="A8" s="8" t="s">
        <v>8</v>
      </c>
      <c r="B8" s="9">
        <v>0.38</v>
      </c>
      <c r="C8" s="9">
        <v>0.57999999999999996</v>
      </c>
      <c r="D8" s="5">
        <f t="shared" si="0"/>
        <v>0.32258064516129026</v>
      </c>
      <c r="E8">
        <f t="shared" si="1"/>
        <v>0.19999999999999996</v>
      </c>
      <c r="F8" s="5">
        <f t="shared" si="2"/>
        <v>1.5263157894736841</v>
      </c>
    </row>
    <row r="10" spans="1:8" x14ac:dyDescent="0.3">
      <c r="G10" s="6"/>
      <c r="H10" s="7"/>
    </row>
    <row r="11" spans="1:8" x14ac:dyDescent="0.3">
      <c r="G11" s="8"/>
      <c r="H11" s="9"/>
    </row>
    <row r="12" spans="1:8" x14ac:dyDescent="0.3">
      <c r="G12" s="8"/>
      <c r="H12" s="9"/>
    </row>
    <row r="13" spans="1:8" x14ac:dyDescent="0.3">
      <c r="G13" s="8"/>
      <c r="H13" s="9"/>
    </row>
    <row r="14" spans="1:8" x14ac:dyDescent="0.3">
      <c r="G14" s="8"/>
      <c r="H14" s="9"/>
    </row>
    <row r="15" spans="1:8" x14ac:dyDescent="0.3">
      <c r="G15" s="8"/>
      <c r="H15" s="9"/>
    </row>
    <row r="16" spans="1:8" x14ac:dyDescent="0.3">
      <c r="G16" s="8"/>
      <c r="H16" s="9"/>
    </row>
    <row r="17" spans="7:8" x14ac:dyDescent="0.3">
      <c r="G17" s="8"/>
      <c r="H17" s="9"/>
    </row>
  </sheetData>
  <sortState ref="A2:D8">
    <sortCondition descending="1" ref="D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0D0BE-13FA-4057-9FAD-E5860DB6875C}">
  <dimension ref="A1:H17"/>
  <sheetViews>
    <sheetView workbookViewId="0">
      <selection activeCell="F6" sqref="F6"/>
    </sheetView>
  </sheetViews>
  <sheetFormatPr defaultRowHeight="14.4" x14ac:dyDescent="0.3"/>
  <cols>
    <col min="6" max="6" width="8.88671875" style="5"/>
  </cols>
  <sheetData>
    <row r="1" spans="1:8" ht="60" x14ac:dyDescent="0.3">
      <c r="A1" s="6" t="s">
        <v>0</v>
      </c>
      <c r="B1" s="7" t="s">
        <v>18</v>
      </c>
      <c r="C1" s="7" t="s">
        <v>17</v>
      </c>
      <c r="D1" s="2" t="s">
        <v>13</v>
      </c>
    </row>
    <row r="2" spans="1:8" x14ac:dyDescent="0.3">
      <c r="A2" s="8" t="s">
        <v>7</v>
      </c>
      <c r="B2" s="9">
        <v>0.41</v>
      </c>
      <c r="C2" s="9">
        <v>0.65</v>
      </c>
      <c r="D2" s="5">
        <f t="shared" ref="D2:D8" si="0">(C2-B2)/(1-B2)</f>
        <v>0.40677966101694918</v>
      </c>
      <c r="E2">
        <f>C2-B2</f>
        <v>0.24000000000000005</v>
      </c>
      <c r="F2" s="5">
        <f>C2/B2</f>
        <v>1.5853658536585367</v>
      </c>
    </row>
    <row r="3" spans="1:8" ht="22.8" x14ac:dyDescent="0.3">
      <c r="A3" s="8" t="s">
        <v>6</v>
      </c>
      <c r="B3" s="9">
        <v>0.26</v>
      </c>
      <c r="C3" s="9">
        <v>0.52</v>
      </c>
      <c r="D3" s="5">
        <f t="shared" si="0"/>
        <v>0.35135135135135137</v>
      </c>
      <c r="E3">
        <f t="shared" ref="E3:E8" si="1">C3-B3</f>
        <v>0.26</v>
      </c>
      <c r="F3" s="5">
        <f t="shared" ref="F3:F8" si="2">C3/B3</f>
        <v>2</v>
      </c>
    </row>
    <row r="4" spans="1:8" x14ac:dyDescent="0.3">
      <c r="A4" s="8" t="s">
        <v>8</v>
      </c>
      <c r="B4" s="9">
        <v>0.25</v>
      </c>
      <c r="C4" s="9">
        <v>0.53</v>
      </c>
      <c r="D4" s="5">
        <f t="shared" si="0"/>
        <v>0.37333333333333335</v>
      </c>
      <c r="E4">
        <f t="shared" si="1"/>
        <v>0.28000000000000003</v>
      </c>
      <c r="F4" s="5">
        <f t="shared" si="2"/>
        <v>2.12</v>
      </c>
    </row>
    <row r="5" spans="1:8" ht="22.8" x14ac:dyDescent="0.3">
      <c r="A5" s="8" t="s">
        <v>9</v>
      </c>
      <c r="B5" s="9">
        <v>0.3</v>
      </c>
      <c r="C5" s="9">
        <v>0.56999999999999995</v>
      </c>
      <c r="D5" s="5">
        <f t="shared" si="0"/>
        <v>0.38571428571428568</v>
      </c>
      <c r="E5">
        <f t="shared" si="1"/>
        <v>0.26999999999999996</v>
      </c>
      <c r="F5" s="5">
        <f t="shared" si="2"/>
        <v>1.9</v>
      </c>
    </row>
    <row r="6" spans="1:8" x14ac:dyDescent="0.3">
      <c r="A6" s="8" t="s">
        <v>4</v>
      </c>
      <c r="B6" s="9">
        <v>0.21</v>
      </c>
      <c r="C6" s="9">
        <v>0.48</v>
      </c>
      <c r="D6" s="5">
        <f t="shared" si="0"/>
        <v>0.34177215189873417</v>
      </c>
      <c r="E6">
        <f t="shared" si="1"/>
        <v>0.27</v>
      </c>
      <c r="F6" s="19">
        <f t="shared" si="2"/>
        <v>2.2857142857142856</v>
      </c>
    </row>
    <row r="7" spans="1:8" ht="22.8" x14ac:dyDescent="0.3">
      <c r="A7" s="8" t="s">
        <v>5</v>
      </c>
      <c r="B7" s="9">
        <v>0.22</v>
      </c>
      <c r="C7" s="9">
        <v>0.49</v>
      </c>
      <c r="D7" s="5">
        <f t="shared" si="0"/>
        <v>0.34615384615384615</v>
      </c>
      <c r="E7">
        <f t="shared" si="1"/>
        <v>0.27</v>
      </c>
      <c r="F7" s="5">
        <f t="shared" si="2"/>
        <v>2.2272727272727271</v>
      </c>
    </row>
    <row r="8" spans="1:8" x14ac:dyDescent="0.3">
      <c r="A8" s="8" t="s">
        <v>3</v>
      </c>
      <c r="B8" s="9">
        <v>0.23</v>
      </c>
      <c r="C8" s="9">
        <v>0.53</v>
      </c>
      <c r="D8" s="5">
        <f t="shared" si="0"/>
        <v>0.38961038961038968</v>
      </c>
      <c r="E8">
        <f t="shared" si="1"/>
        <v>0.30000000000000004</v>
      </c>
      <c r="F8" s="19">
        <f t="shared" si="2"/>
        <v>2.3043478260869565</v>
      </c>
    </row>
    <row r="10" spans="1:8" x14ac:dyDescent="0.3">
      <c r="F10" s="18"/>
      <c r="G10" s="7"/>
      <c r="H10" s="7"/>
    </row>
    <row r="11" spans="1:8" x14ac:dyDescent="0.3">
      <c r="F11" s="20"/>
      <c r="G11" s="9"/>
      <c r="H11" s="9"/>
    </row>
    <row r="12" spans="1:8" x14ac:dyDescent="0.3">
      <c r="F12" s="20"/>
      <c r="G12" s="9"/>
      <c r="H12" s="9"/>
    </row>
    <row r="13" spans="1:8" x14ac:dyDescent="0.3">
      <c r="F13" s="20"/>
      <c r="G13" s="9"/>
      <c r="H13" s="9"/>
    </row>
    <row r="14" spans="1:8" x14ac:dyDescent="0.3">
      <c r="F14" s="20"/>
      <c r="G14" s="9"/>
      <c r="H14" s="9"/>
    </row>
    <row r="15" spans="1:8" x14ac:dyDescent="0.3">
      <c r="F15" s="20"/>
      <c r="G15" s="9"/>
      <c r="H15" s="9"/>
    </row>
    <row r="16" spans="1:8" x14ac:dyDescent="0.3">
      <c r="F16" s="20"/>
      <c r="G16" s="9"/>
      <c r="H16" s="9"/>
    </row>
    <row r="17" spans="6:8" x14ac:dyDescent="0.3">
      <c r="F17" s="20"/>
      <c r="G17" s="9"/>
      <c r="H17" s="9"/>
    </row>
  </sheetData>
  <sortState ref="A2:D8">
    <sortCondition ref="A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F06EE-6648-4F15-B250-0D0F3230D058}">
  <dimension ref="A1:J17"/>
  <sheetViews>
    <sheetView workbookViewId="0">
      <selection activeCell="F2" sqref="F2"/>
    </sheetView>
  </sheetViews>
  <sheetFormatPr defaultRowHeight="14.4" x14ac:dyDescent="0.3"/>
  <sheetData>
    <row r="1" spans="1:10" ht="60" x14ac:dyDescent="0.3">
      <c r="A1" s="6" t="s">
        <v>0</v>
      </c>
      <c r="B1" s="7" t="s">
        <v>18</v>
      </c>
      <c r="C1" s="7" t="s">
        <v>17</v>
      </c>
      <c r="D1" s="2" t="s">
        <v>13</v>
      </c>
      <c r="F1" t="s">
        <v>11</v>
      </c>
    </row>
    <row r="2" spans="1:10" x14ac:dyDescent="0.3">
      <c r="A2" s="8" t="s">
        <v>7</v>
      </c>
      <c r="B2" s="9">
        <v>0.4</v>
      </c>
      <c r="C2" s="9">
        <v>0.64</v>
      </c>
      <c r="D2" s="5">
        <f t="shared" ref="D2:D8" si="0">(C2-B2)/(1-B2)</f>
        <v>0.4</v>
      </c>
      <c r="E2">
        <f>C2-B2</f>
        <v>0.24</v>
      </c>
      <c r="F2" s="5">
        <f>C2/B2</f>
        <v>1.5999999999999999</v>
      </c>
      <c r="H2">
        <f>SQRT(B2)</f>
        <v>0.63245553203367588</v>
      </c>
      <c r="I2">
        <f>SQRT(C2)</f>
        <v>0.8</v>
      </c>
      <c r="J2">
        <f>I2/H2</f>
        <v>1.2649110640673518</v>
      </c>
    </row>
    <row r="3" spans="1:10" ht="22.8" x14ac:dyDescent="0.3">
      <c r="A3" s="8" t="s">
        <v>6</v>
      </c>
      <c r="B3" s="9">
        <v>0.23</v>
      </c>
      <c r="C3" s="9">
        <v>0.47</v>
      </c>
      <c r="D3" s="5">
        <f t="shared" si="0"/>
        <v>0.31168831168831163</v>
      </c>
      <c r="E3">
        <f t="shared" ref="E3:E8" si="1">C3-B3</f>
        <v>0.23999999999999996</v>
      </c>
      <c r="F3" s="5">
        <f t="shared" ref="F3:F8" si="2">C3/B3</f>
        <v>2.043478260869565</v>
      </c>
      <c r="H3">
        <f t="shared" ref="H3:H8" si="3">SQRT(B3)</f>
        <v>0.47958315233127197</v>
      </c>
      <c r="I3">
        <f t="shared" ref="I3:I8" si="4">SQRT(C3)</f>
        <v>0.68556546004010444</v>
      </c>
      <c r="J3">
        <f t="shared" ref="J3:J8" si="5">I3/H3</f>
        <v>1.4295028019803127</v>
      </c>
    </row>
    <row r="4" spans="1:10" x14ac:dyDescent="0.3">
      <c r="A4" s="8" t="s">
        <v>8</v>
      </c>
      <c r="B4" s="9">
        <v>0.19</v>
      </c>
      <c r="C4" s="9">
        <v>0.5</v>
      </c>
      <c r="D4" s="5">
        <f t="shared" si="0"/>
        <v>0.38271604938271603</v>
      </c>
      <c r="E4">
        <f t="shared" si="1"/>
        <v>0.31</v>
      </c>
      <c r="F4" s="5">
        <f t="shared" si="2"/>
        <v>2.6315789473684212</v>
      </c>
      <c r="H4">
        <f t="shared" si="3"/>
        <v>0.43588989435406733</v>
      </c>
      <c r="I4">
        <f t="shared" si="4"/>
        <v>0.70710678118654757</v>
      </c>
      <c r="J4">
        <f t="shared" si="5"/>
        <v>1.6222142113076257</v>
      </c>
    </row>
    <row r="5" spans="1:10" ht="22.8" x14ac:dyDescent="0.3">
      <c r="A5" s="8" t="s">
        <v>9</v>
      </c>
      <c r="B5" s="9">
        <v>0.25</v>
      </c>
      <c r="C5" s="9">
        <v>0.53</v>
      </c>
      <c r="D5" s="5">
        <f t="shared" si="0"/>
        <v>0.37333333333333335</v>
      </c>
      <c r="E5">
        <f t="shared" si="1"/>
        <v>0.28000000000000003</v>
      </c>
      <c r="F5" s="5">
        <f t="shared" si="2"/>
        <v>2.12</v>
      </c>
      <c r="H5">
        <f t="shared" si="3"/>
        <v>0.5</v>
      </c>
      <c r="I5">
        <f t="shared" si="4"/>
        <v>0.72801098892805183</v>
      </c>
      <c r="J5">
        <f t="shared" si="5"/>
        <v>1.4560219778561037</v>
      </c>
    </row>
    <row r="6" spans="1:10" x14ac:dyDescent="0.3">
      <c r="A6" s="8" t="s">
        <v>4</v>
      </c>
      <c r="B6" s="9">
        <v>0.17</v>
      </c>
      <c r="C6" s="9">
        <v>0.45</v>
      </c>
      <c r="D6" s="5">
        <f t="shared" si="0"/>
        <v>0.33734939759036148</v>
      </c>
      <c r="E6">
        <f t="shared" si="1"/>
        <v>0.28000000000000003</v>
      </c>
      <c r="F6" s="19">
        <f t="shared" si="2"/>
        <v>2.6470588235294117</v>
      </c>
      <c r="H6">
        <f t="shared" si="3"/>
        <v>0.41231056256176607</v>
      </c>
      <c r="I6">
        <f t="shared" si="4"/>
        <v>0.67082039324993692</v>
      </c>
      <c r="J6">
        <f t="shared" si="5"/>
        <v>1.6269784336399213</v>
      </c>
    </row>
    <row r="7" spans="1:10" ht="22.8" x14ac:dyDescent="0.3">
      <c r="A7" s="8" t="s">
        <v>5</v>
      </c>
      <c r="B7" s="9">
        <v>0.17</v>
      </c>
      <c r="C7" s="9">
        <v>0.44</v>
      </c>
      <c r="D7" s="5">
        <f t="shared" si="0"/>
        <v>0.32530120481927716</v>
      </c>
      <c r="E7">
        <f t="shared" si="1"/>
        <v>0.27</v>
      </c>
      <c r="F7" s="5">
        <f t="shared" si="2"/>
        <v>2.5882352941176467</v>
      </c>
      <c r="H7">
        <f t="shared" si="3"/>
        <v>0.41231056256176607</v>
      </c>
      <c r="I7">
        <f t="shared" si="4"/>
        <v>0.66332495807107994</v>
      </c>
      <c r="J7">
        <f t="shared" si="5"/>
        <v>1.6087993330796873</v>
      </c>
    </row>
    <row r="8" spans="1:10" x14ac:dyDescent="0.3">
      <c r="A8" s="8" t="s">
        <v>3</v>
      </c>
      <c r="B8" s="9">
        <v>0.17</v>
      </c>
      <c r="C8" s="9">
        <v>0.46</v>
      </c>
      <c r="D8" s="5">
        <f t="shared" si="0"/>
        <v>0.34939759036144585</v>
      </c>
      <c r="E8">
        <f t="shared" si="1"/>
        <v>0.29000000000000004</v>
      </c>
      <c r="F8" s="5">
        <f t="shared" si="2"/>
        <v>2.7058823529411762</v>
      </c>
      <c r="H8">
        <f t="shared" si="3"/>
        <v>0.41231056256176607</v>
      </c>
      <c r="I8">
        <f t="shared" si="4"/>
        <v>0.67823299831252681</v>
      </c>
      <c r="J8">
        <f t="shared" si="5"/>
        <v>1.6449566416599486</v>
      </c>
    </row>
    <row r="10" spans="1:10" x14ac:dyDescent="0.3">
      <c r="F10" s="6"/>
      <c r="G10" s="7"/>
      <c r="H10" s="7"/>
    </row>
    <row r="11" spans="1:10" x14ac:dyDescent="0.3">
      <c r="F11" s="8"/>
      <c r="G11" s="9"/>
      <c r="H11" s="9"/>
    </row>
    <row r="12" spans="1:10" x14ac:dyDescent="0.3">
      <c r="F12" s="8"/>
      <c r="G12" s="9"/>
      <c r="H12" s="9"/>
    </row>
    <row r="13" spans="1:10" x14ac:dyDescent="0.3">
      <c r="F13" s="8"/>
      <c r="G13" s="9"/>
      <c r="H13" s="9"/>
    </row>
    <row r="14" spans="1:10" x14ac:dyDescent="0.3">
      <c r="F14" s="8"/>
      <c r="G14" s="9"/>
      <c r="H14" s="9"/>
    </row>
    <row r="15" spans="1:10" x14ac:dyDescent="0.3">
      <c r="F15" s="8"/>
      <c r="G15" s="9"/>
      <c r="H15" s="9"/>
    </row>
    <row r="16" spans="1:10" x14ac:dyDescent="0.3">
      <c r="F16" s="8"/>
      <c r="G16" s="9"/>
      <c r="H16" s="9"/>
    </row>
    <row r="17" spans="6:8" x14ac:dyDescent="0.3">
      <c r="F17" s="8"/>
      <c r="G17" s="9"/>
      <c r="H17" s="9"/>
    </row>
  </sheetData>
  <sortState ref="A2:D8">
    <sortCondition ref="A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9950C-39C6-4F9C-95CA-FBC639C4684E}">
  <dimension ref="A1:D8"/>
  <sheetViews>
    <sheetView workbookViewId="0">
      <selection activeCell="C2" sqref="C2"/>
    </sheetView>
  </sheetViews>
  <sheetFormatPr defaultRowHeight="14.4" x14ac:dyDescent="0.3"/>
  <sheetData>
    <row r="1" spans="1:4" ht="60" x14ac:dyDescent="0.3">
      <c r="A1" s="6" t="s">
        <v>0</v>
      </c>
      <c r="B1" s="7" t="s">
        <v>19</v>
      </c>
      <c r="C1" s="7" t="s">
        <v>20</v>
      </c>
      <c r="D1" s="2" t="s">
        <v>21</v>
      </c>
    </row>
    <row r="2" spans="1:4" x14ac:dyDescent="0.3">
      <c r="A2" s="8" t="s">
        <v>7</v>
      </c>
      <c r="B2" s="10">
        <v>0.4</v>
      </c>
      <c r="C2" s="10">
        <v>0.40677966101694918</v>
      </c>
      <c r="D2" s="5">
        <v>0.4</v>
      </c>
    </row>
    <row r="3" spans="1:4" ht="22.8" x14ac:dyDescent="0.3">
      <c r="A3" s="8" t="s">
        <v>5</v>
      </c>
      <c r="B3" s="10">
        <v>0.35135135135135137</v>
      </c>
      <c r="C3" s="10">
        <v>0.34615384615384615</v>
      </c>
      <c r="D3" s="5">
        <v>0.32530120481927716</v>
      </c>
    </row>
    <row r="4" spans="1:4" x14ac:dyDescent="0.3">
      <c r="A4" s="8" t="s">
        <v>3</v>
      </c>
      <c r="B4" s="10">
        <v>0.35064935064935066</v>
      </c>
      <c r="C4" s="10">
        <v>0.38961038961038968</v>
      </c>
      <c r="D4" s="5">
        <v>0.34939759036144585</v>
      </c>
    </row>
    <row r="5" spans="1:4" ht="22.8" x14ac:dyDescent="0.3">
      <c r="A5" s="8" t="s">
        <v>9</v>
      </c>
      <c r="B5" s="10">
        <v>0.33928571428571425</v>
      </c>
      <c r="C5" s="10">
        <v>0.38571428571428568</v>
      </c>
      <c r="D5" s="5">
        <v>0.37333333333333335</v>
      </c>
    </row>
    <row r="6" spans="1:4" ht="22.8" x14ac:dyDescent="0.3">
      <c r="A6" s="8" t="s">
        <v>6</v>
      </c>
      <c r="B6" s="10">
        <v>0.33333333333333331</v>
      </c>
      <c r="C6" s="10">
        <v>0.35135135135135137</v>
      </c>
      <c r="D6" s="5">
        <v>0.31168831168831163</v>
      </c>
    </row>
    <row r="7" spans="1:4" x14ac:dyDescent="0.3">
      <c r="A7" s="8" t="s">
        <v>4</v>
      </c>
      <c r="B7" s="10">
        <v>0.32467532467532462</v>
      </c>
      <c r="C7" s="10">
        <v>0.34177215189873417</v>
      </c>
      <c r="D7" s="5">
        <v>0.33734939759036148</v>
      </c>
    </row>
    <row r="8" spans="1:4" x14ac:dyDescent="0.3">
      <c r="A8" s="8" t="s">
        <v>8</v>
      </c>
      <c r="B8" s="10">
        <v>0.32258064516129026</v>
      </c>
      <c r="C8" s="10">
        <v>0.37333333333333335</v>
      </c>
      <c r="D8" s="5">
        <v>0.38271604938271603</v>
      </c>
    </row>
  </sheetData>
  <sortState ref="A2:D8">
    <sortCondition descending="1" ref="B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Entropy</vt:lpstr>
      <vt:lpstr>Categories-SL</vt:lpstr>
      <vt:lpstr>Categories-MK</vt:lpstr>
      <vt:lpstr>Categories-IS</vt:lpstr>
      <vt:lpstr>MaCoCu-sl</vt:lpstr>
      <vt:lpstr>SL-hits</vt:lpstr>
      <vt:lpstr>MK-hits</vt:lpstr>
      <vt:lpstr>IS-hits</vt:lpstr>
      <vt:lpstr>Hits-compared</vt:lpstr>
      <vt:lpstr>MacroF1-IS</vt:lpstr>
      <vt:lpstr>MaCoCu-mk</vt:lpstr>
      <vt:lpstr>Compared</vt:lpstr>
      <vt:lpstr>MaCoCu-is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Taja Kuzman</dc:creator>
  <cp:lastModifiedBy>Taja Kuzman</cp:lastModifiedBy>
  <dcterms:created xsi:type="dcterms:W3CDTF">2022-12-01T08:10:58Z</dcterms:created>
  <dcterms:modified xsi:type="dcterms:W3CDTF">2022-12-22T08:12:16Z</dcterms:modified>
</cp:coreProperties>
</file>