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\Documents\Doc\UltradianCycle\UC-Plots\All_Figs\Fig2\"/>
    </mc:Choice>
  </mc:AlternateContent>
  <bookViews>
    <workbookView xWindow="480" yWindow="345" windowWidth="24675" windowHeight="1332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M13" i="1" l="1"/>
  <c r="L14" i="1" l="1"/>
  <c r="L15" i="1"/>
  <c r="L16" i="1"/>
  <c r="L17" i="1"/>
  <c r="L18" i="1"/>
  <c r="L19" i="1"/>
  <c r="L20" i="1"/>
  <c r="L21" i="1"/>
  <c r="L22" i="1"/>
  <c r="L13" i="1"/>
  <c r="D43" i="1"/>
  <c r="D44" i="1" s="1"/>
  <c r="D45" i="1" s="1"/>
  <c r="G48" i="2" l="1"/>
  <c r="F48" i="2"/>
  <c r="M48" i="2" s="1"/>
  <c r="E48" i="2"/>
  <c r="L48" i="2" s="1"/>
  <c r="G45" i="2"/>
  <c r="N45" i="2" s="1"/>
  <c r="F45" i="2"/>
  <c r="M45" i="2" s="1"/>
  <c r="E45" i="2"/>
  <c r="L45" i="2" s="1"/>
  <c r="G42" i="2"/>
  <c r="N42" i="2" s="1"/>
  <c r="F42" i="2"/>
  <c r="M42" i="2" s="1"/>
  <c r="E42" i="2"/>
  <c r="E41" i="2"/>
  <c r="F41" i="2"/>
  <c r="M41" i="2" s="1"/>
  <c r="G41" i="2"/>
  <c r="N41" i="2" s="1"/>
  <c r="E43" i="2"/>
  <c r="L43" i="2" s="1"/>
  <c r="F43" i="2"/>
  <c r="M43" i="2" s="1"/>
  <c r="G43" i="2"/>
  <c r="N43" i="2" s="1"/>
  <c r="E44" i="2"/>
  <c r="L44" i="2" s="1"/>
  <c r="F44" i="2"/>
  <c r="M44" i="2" s="1"/>
  <c r="G44" i="2"/>
  <c r="I44" i="2" s="1"/>
  <c r="E46" i="2"/>
  <c r="F46" i="2"/>
  <c r="M46" i="2" s="1"/>
  <c r="G46" i="2"/>
  <c r="N46" i="2" s="1"/>
  <c r="E47" i="2"/>
  <c r="L47" i="2" s="1"/>
  <c r="F47" i="2"/>
  <c r="M47" i="2" s="1"/>
  <c r="G47" i="2"/>
  <c r="N47" i="2" s="1"/>
  <c r="F40" i="2"/>
  <c r="M40" i="2" s="1"/>
  <c r="G40" i="2"/>
  <c r="N40" i="2" s="1"/>
  <c r="E40" i="2"/>
  <c r="L40" i="2" s="1"/>
  <c r="H42" i="2" l="1"/>
  <c r="N44" i="2"/>
  <c r="O47" i="2"/>
  <c r="I41" i="2"/>
  <c r="H44" i="2"/>
  <c r="H47" i="2"/>
  <c r="I46" i="2"/>
  <c r="P40" i="2"/>
  <c r="O40" i="2"/>
  <c r="O44" i="2"/>
  <c r="P44" i="2"/>
  <c r="O45" i="2"/>
  <c r="O43" i="2"/>
  <c r="P43" i="2"/>
  <c r="H46" i="2"/>
  <c r="I48" i="2"/>
  <c r="L42" i="2"/>
  <c r="H40" i="2"/>
  <c r="P47" i="2"/>
  <c r="I40" i="2"/>
  <c r="I43" i="2"/>
  <c r="H48" i="2"/>
  <c r="H43" i="2"/>
  <c r="H41" i="2"/>
  <c r="I47" i="2"/>
  <c r="I42" i="2"/>
  <c r="L46" i="2"/>
  <c r="N48" i="2"/>
  <c r="P48" i="2" s="1"/>
  <c r="H45" i="2"/>
  <c r="L41" i="2"/>
  <c r="P45" i="2"/>
  <c r="I45" i="2"/>
  <c r="C37" i="2"/>
  <c r="F37" i="2" s="1"/>
  <c r="G37" i="2" s="1"/>
  <c r="C36" i="2"/>
  <c r="F36" i="2" s="1"/>
  <c r="G36" i="2" s="1"/>
  <c r="C35" i="2"/>
  <c r="F35" i="2" s="1"/>
  <c r="G35" i="2" s="1"/>
  <c r="C34" i="2"/>
  <c r="F34" i="2" s="1"/>
  <c r="G34" i="2" s="1"/>
  <c r="C33" i="2"/>
  <c r="F33" i="2" s="1"/>
  <c r="G33" i="2" s="1"/>
  <c r="C32" i="2"/>
  <c r="F32" i="2" s="1"/>
  <c r="G32" i="2" s="1"/>
  <c r="C31" i="2"/>
  <c r="F31" i="2" s="1"/>
  <c r="G31" i="2" s="1"/>
  <c r="C30" i="2"/>
  <c r="F30" i="2" s="1"/>
  <c r="G30" i="2" s="1"/>
  <c r="C29" i="2"/>
  <c r="F29" i="2" s="1"/>
  <c r="G29" i="2" s="1"/>
  <c r="C28" i="2"/>
  <c r="F28" i="2" s="1"/>
  <c r="G28" i="2" s="1"/>
  <c r="C27" i="2"/>
  <c r="F27" i="2" s="1"/>
  <c r="G27" i="2" s="1"/>
  <c r="C26" i="2"/>
  <c r="F26" i="2" s="1"/>
  <c r="G26" i="2" s="1"/>
  <c r="C25" i="2"/>
  <c r="F25" i="2" s="1"/>
  <c r="G25" i="2" s="1"/>
  <c r="C24" i="2"/>
  <c r="F24" i="2" s="1"/>
  <c r="G24" i="2" s="1"/>
  <c r="C23" i="2"/>
  <c r="F23" i="2" s="1"/>
  <c r="G23" i="2" s="1"/>
  <c r="C22" i="2"/>
  <c r="F22" i="2" s="1"/>
  <c r="G22" i="2" s="1"/>
  <c r="C21" i="2"/>
  <c r="F21" i="2" s="1"/>
  <c r="G21" i="2" s="1"/>
  <c r="C20" i="2"/>
  <c r="F20" i="2" s="1"/>
  <c r="G20" i="2" s="1"/>
  <c r="C19" i="2"/>
  <c r="F19" i="2" s="1"/>
  <c r="G19" i="2" s="1"/>
  <c r="C18" i="2"/>
  <c r="F18" i="2" s="1"/>
  <c r="G18" i="2" s="1"/>
  <c r="C17" i="2"/>
  <c r="F17" i="2" s="1"/>
  <c r="G17" i="2" s="1"/>
  <c r="C16" i="2"/>
  <c r="F16" i="2" s="1"/>
  <c r="G16" i="2" s="1"/>
  <c r="C15" i="2"/>
  <c r="F15" i="2" s="1"/>
  <c r="G15" i="2" s="1"/>
  <c r="C14" i="2"/>
  <c r="F14" i="2" s="1"/>
  <c r="G14" i="2" s="1"/>
  <c r="C13" i="2"/>
  <c r="F13" i="2" s="1"/>
  <c r="G13" i="2" s="1"/>
  <c r="C12" i="2"/>
  <c r="F12" i="2" s="1"/>
  <c r="G12" i="2" s="1"/>
  <c r="C11" i="2"/>
  <c r="F11" i="2" s="1"/>
  <c r="G11" i="2" s="1"/>
  <c r="C10" i="2"/>
  <c r="F10" i="2" s="1"/>
  <c r="G10" i="2" s="1"/>
  <c r="C9" i="2"/>
  <c r="F9" i="2" s="1"/>
  <c r="G9" i="2" s="1"/>
  <c r="C8" i="2"/>
  <c r="F8" i="2" s="1"/>
  <c r="G8" i="2" s="1"/>
  <c r="C7" i="2"/>
  <c r="F7" i="2" s="1"/>
  <c r="G7" i="2" s="1"/>
  <c r="C6" i="2"/>
  <c r="F6" i="2" s="1"/>
  <c r="G6" i="2" s="1"/>
  <c r="C5" i="2"/>
  <c r="C4" i="2"/>
  <c r="F4" i="2" s="1"/>
  <c r="G4" i="2" s="1"/>
  <c r="C3" i="2"/>
  <c r="C2" i="2"/>
  <c r="F2" i="2" s="1"/>
  <c r="G2" i="2" s="1"/>
  <c r="O48" i="2" l="1"/>
  <c r="O46" i="2"/>
  <c r="P46" i="2"/>
  <c r="O42" i="2"/>
  <c r="P42" i="2"/>
  <c r="O41" i="2"/>
  <c r="P41" i="2"/>
  <c r="I30" i="2"/>
  <c r="H30" i="2"/>
  <c r="H26" i="2"/>
  <c r="I26" i="2"/>
  <c r="I34" i="2"/>
  <c r="H34" i="2"/>
  <c r="H18" i="2"/>
  <c r="I18" i="2"/>
  <c r="I22" i="2"/>
  <c r="H22" i="2"/>
  <c r="H14" i="2"/>
  <c r="I14" i="2"/>
  <c r="I10" i="2"/>
  <c r="H10" i="2"/>
  <c r="I6" i="2"/>
  <c r="H6" i="2"/>
  <c r="F3" i="2"/>
  <c r="G3" i="2" s="1"/>
  <c r="F5" i="2"/>
  <c r="G5" i="2" s="1"/>
  <c r="I28" i="1"/>
  <c r="L28" i="1" s="1"/>
  <c r="M28" i="1" s="1"/>
  <c r="I29" i="1"/>
  <c r="L29" i="1" s="1"/>
  <c r="M29" i="1" s="1"/>
  <c r="I30" i="1"/>
  <c r="L30" i="1" s="1"/>
  <c r="M30" i="1" s="1"/>
  <c r="I31" i="1"/>
  <c r="L31" i="1" s="1"/>
  <c r="M31" i="1" s="1"/>
  <c r="I32" i="1"/>
  <c r="L32" i="1" s="1"/>
  <c r="M32" i="1" s="1"/>
  <c r="I33" i="1"/>
  <c r="L33" i="1" s="1"/>
  <c r="M33" i="1" s="1"/>
  <c r="I34" i="1"/>
  <c r="L34" i="1" s="1"/>
  <c r="M34" i="1" s="1"/>
  <c r="I27" i="1"/>
  <c r="L27" i="1" s="1"/>
  <c r="M27" i="1" s="1"/>
  <c r="O31" i="1" l="1"/>
  <c r="N31" i="1"/>
  <c r="P27" i="1"/>
  <c r="N27" i="1"/>
  <c r="O27" i="1"/>
  <c r="H2" i="2"/>
  <c r="I2" i="2"/>
  <c r="E43" i="1"/>
  <c r="E44" i="1" s="1"/>
  <c r="E45" i="1" s="1"/>
  <c r="C43" i="1"/>
  <c r="C44" i="1" s="1"/>
  <c r="P5" i="1"/>
  <c r="P6" i="1"/>
  <c r="P7" i="1"/>
  <c r="P8" i="1"/>
  <c r="P9" i="1"/>
  <c r="P4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13" i="1"/>
  <c r="J13" i="1" s="1"/>
  <c r="Q9" i="1"/>
  <c r="Q8" i="1"/>
  <c r="Q7" i="1"/>
  <c r="Q6" i="1"/>
  <c r="Q5" i="1"/>
  <c r="Q4" i="1"/>
  <c r="C22" i="1"/>
  <c r="D22" i="1" s="1"/>
  <c r="K22" i="1" s="1"/>
  <c r="M22" i="1" s="1"/>
  <c r="C21" i="1"/>
  <c r="D21" i="1" s="1"/>
  <c r="C20" i="1"/>
  <c r="D20" i="1" s="1"/>
  <c r="C19" i="1"/>
  <c r="D19" i="1" s="1"/>
  <c r="K19" i="1" s="1"/>
  <c r="M19" i="1" s="1"/>
  <c r="C18" i="1"/>
  <c r="D18" i="1" s="1"/>
  <c r="C17" i="1"/>
  <c r="D17" i="1" s="1"/>
  <c r="K17" i="1" s="1"/>
  <c r="M17" i="1" s="1"/>
  <c r="C16" i="1"/>
  <c r="D16" i="1" s="1"/>
  <c r="C15" i="1"/>
  <c r="D15" i="1" s="1"/>
  <c r="C14" i="1"/>
  <c r="D14" i="1" s="1"/>
  <c r="K14" i="1" s="1"/>
  <c r="M14" i="1" s="1"/>
  <c r="C13" i="1"/>
  <c r="D13" i="1" s="1"/>
  <c r="K13" i="1" s="1"/>
  <c r="K20" i="1" l="1"/>
  <c r="M20" i="1" s="1"/>
  <c r="K21" i="1"/>
  <c r="M21" i="1" s="1"/>
  <c r="K18" i="1"/>
  <c r="M18" i="1" s="1"/>
  <c r="K15" i="1"/>
  <c r="M15" i="1" s="1"/>
  <c r="K16" i="1"/>
  <c r="M16" i="1" s="1"/>
  <c r="C45" i="1"/>
</calcChain>
</file>

<file path=xl/sharedStrings.xml><?xml version="1.0" encoding="utf-8"?>
<sst xmlns="http://schemas.openxmlformats.org/spreadsheetml/2006/main" count="118" uniqueCount="50">
  <si>
    <t>20140626ATP</t>
  </si>
  <si>
    <t>U2OS-L</t>
  </si>
  <si>
    <t>U2OS-M</t>
  </si>
  <si>
    <t>U2OS-H</t>
  </si>
  <si>
    <t>3T3-L</t>
  </si>
  <si>
    <t>3T3-M</t>
  </si>
  <si>
    <t>3T3-H</t>
  </si>
  <si>
    <t>UMEF-L</t>
  </si>
  <si>
    <t>UMEF-M</t>
  </si>
  <si>
    <t>UMEF-H</t>
  </si>
  <si>
    <t>Lum</t>
  </si>
  <si>
    <t>UMEF-H-DOG</t>
  </si>
  <si>
    <t>Std</t>
  </si>
  <si>
    <t>ATP conc(M)</t>
  </si>
  <si>
    <t>cont2</t>
  </si>
  <si>
    <t>cont3</t>
  </si>
  <si>
    <t>cont1(e5)</t>
  </si>
  <si>
    <t>Avr_Cont(e5)</t>
  </si>
  <si>
    <t>cells/well</t>
  </si>
  <si>
    <t>ATP(nMol)</t>
  </si>
  <si>
    <t>ATP(nMol)/cell</t>
  </si>
  <si>
    <t>U2OS</t>
  </si>
  <si>
    <t>3T3</t>
  </si>
  <si>
    <t>UMEF</t>
  </si>
  <si>
    <t>Mean</t>
  </si>
  <si>
    <t>r(um)</t>
  </si>
  <si>
    <t>vol(um^3)</t>
  </si>
  <si>
    <t>ATP conc (mM)</t>
  </si>
  <si>
    <t>L</t>
  </si>
  <si>
    <t>M</t>
  </si>
  <si>
    <t>H</t>
  </si>
  <si>
    <t>UMEF+DOG</t>
  </si>
  <si>
    <t>LUM</t>
  </si>
  <si>
    <t>Vol</t>
  </si>
  <si>
    <t>std</t>
  </si>
  <si>
    <t>t-test</t>
  </si>
  <si>
    <t>Cells</t>
  </si>
  <si>
    <t>c/w-1</t>
  </si>
  <si>
    <t>c/w-2</t>
  </si>
  <si>
    <t>c/w-3</t>
  </si>
  <si>
    <t>c/w-mean</t>
  </si>
  <si>
    <t>c/w-std</t>
  </si>
  <si>
    <t>seeded/well</t>
  </si>
  <si>
    <t>Doubling1</t>
  </si>
  <si>
    <t>Doubling2</t>
  </si>
  <si>
    <t>Doubling3</t>
  </si>
  <si>
    <t>Doubling-avr</t>
  </si>
  <si>
    <t>Doubling-std</t>
  </si>
  <si>
    <t>diameter(mm)</t>
  </si>
  <si>
    <t>Vol(uL)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</si>
</sst>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2" fontId="3" fillId="0" borderId="0" xfId="0" applyNumberFormat="1" applyFont="1"/>
    <xf numFmtId="2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Sheet1!$P$4:$P$7</c:f>
              <c:numCache>
                <c:formatCode>General</c:formatCode>
                <c:ptCount val="4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xVal>
          <c:yVal>
            <c:numRef>
              <c:f>Sheet1!$Q$4:$Q$7</c:f>
              <c:numCache>
                <c:formatCode>General</c:formatCode>
                <c:ptCount val="4"/>
                <c:pt idx="0">
                  <c:v>9097.5</c:v>
                </c:pt>
                <c:pt idx="1">
                  <c:v>62775.5</c:v>
                </c:pt>
                <c:pt idx="2">
                  <c:v>501839.5</c:v>
                </c:pt>
                <c:pt idx="3">
                  <c:v>4768459.5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1-41FB-849D-F1080EAC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77504"/>
        <c:axId val="228948688"/>
      </c:scatterChart>
      <c:valAx>
        <c:axId val="22897750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ATP (nmol/well)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948688"/>
        <c:crosses val="autoZero"/>
        <c:crossBetween val="midCat"/>
      </c:valAx>
      <c:valAx>
        <c:axId val="228948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Luminescence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97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U2OS</c:v>
          </c:tx>
          <c:invertIfNegative val="0"/>
          <c:cat>
            <c:strRef>
              <c:f>Sheet1!$N$13:$N$15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Sheet1!$M$13:$M$15</c:f>
              <c:numCache>
                <c:formatCode>0.00</c:formatCode>
                <c:ptCount val="3"/>
                <c:pt idx="0">
                  <c:v>15.838013697909281</c:v>
                </c:pt>
                <c:pt idx="1">
                  <c:v>8.0192522180131842</c:v>
                </c:pt>
                <c:pt idx="2">
                  <c:v>3.4132409727167898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9-4948-AF96-E0D82BE16573}"/>
            </c:ext>
          </c:extLst>
        </c:ser>
        <c:ser>
          <c:idx val="1"/>
          <c:order val="1"/>
          <c:tx>
            <c:v>3T3</c:v>
          </c:tx>
          <c:invertIfNegative val="0"/>
          <c:val>
            <c:numRef>
              <c:f>Sheet1!$M$16:$M$18</c:f>
              <c:numCache>
                <c:formatCode>0.00</c:formatCode>
                <c:ptCount val="3"/>
                <c:pt idx="0">
                  <c:v>7.1905952290463606</c:v>
                </c:pt>
                <c:pt idx="1">
                  <c:v>5.0231176922335781</c:v>
                </c:pt>
                <c:pt idx="2">
                  <c:v>3.0239641571958904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9-4948-AF96-E0D82BE16573}"/>
            </c:ext>
          </c:extLst>
        </c:ser>
        <c:ser>
          <c:idx val="2"/>
          <c:order val="2"/>
          <c:tx>
            <c:v>UMEF</c:v>
          </c:tx>
          <c:invertIfNegative val="0"/>
          <c:val>
            <c:numRef>
              <c:f>Sheet1!$M$19:$M$21</c:f>
              <c:numCache>
                <c:formatCode>0.00</c:formatCode>
                <c:ptCount val="3"/>
                <c:pt idx="0">
                  <c:v>14.277438897405801</c:v>
                </c:pt>
                <c:pt idx="1">
                  <c:v>8.9445703005960659</c:v>
                </c:pt>
                <c:pt idx="2">
                  <c:v>3.4681993301879244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9-4948-AF96-E0D82BE1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40632"/>
        <c:axId val="229343864"/>
      </c:barChart>
      <c:catAx>
        <c:axId val="22894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43864"/>
        <c:crosses val="autoZero"/>
        <c:auto val="1"/>
        <c:lblAlgn val="ctr"/>
        <c:lblOffset val="100"/>
        <c:noMultiLvlLbl val="0"/>
      </c:catAx>
      <c:valAx>
        <c:axId val="229343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ATP Concentration (mM)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894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U2OS</c:v>
          </c:tx>
          <c:invertIfNegative val="0"/>
          <c:cat>
            <c:strRef>
              <c:f>Sheet1!$N$13:$N$15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Sheet1!$K$13:$K$15</c:f>
              <c:numCache>
                <c:formatCode>General</c:formatCode>
                <c:ptCount val="3"/>
                <c:pt idx="0">
                  <c:v>7.2587147826086958E-5</c:v>
                </c:pt>
                <c:pt idx="1">
                  <c:v>3.6753008130081296E-5</c:v>
                </c:pt>
                <c:pt idx="2">
                  <c:v>1.5643213333333335E-5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2-4B6A-B66C-9677AB7958E9}"/>
            </c:ext>
          </c:extLst>
        </c:ser>
        <c:ser>
          <c:idx val="1"/>
          <c:order val="1"/>
          <c:tx>
            <c:v>3T3</c:v>
          </c:tx>
          <c:invertIfNegative val="0"/>
          <c:cat>
            <c:strRef>
              <c:f>Sheet1!$N$13:$N$15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Sheet1!$K$16:$K$18</c:f>
              <c:numCache>
                <c:formatCode>General</c:formatCode>
                <c:ptCount val="3"/>
                <c:pt idx="0">
                  <c:v>1.5505666960352423E-5</c:v>
                </c:pt>
                <c:pt idx="1">
                  <c:v>1.0831758367346939E-5</c:v>
                </c:pt>
                <c:pt idx="2">
                  <c:v>6.5208205479452062E-6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2-4B6A-B66C-9677AB7958E9}"/>
            </c:ext>
          </c:extLst>
        </c:ser>
        <c:ser>
          <c:idx val="2"/>
          <c:order val="2"/>
          <c:tx>
            <c:v>UMEF</c:v>
          </c:tx>
          <c:invertIfNegative val="0"/>
          <c:cat>
            <c:strRef>
              <c:f>Sheet1!$N$13:$N$15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Sheet1!$K$18:$K$20</c:f>
              <c:numCache>
                <c:formatCode>General</c:formatCode>
                <c:ptCount val="3"/>
                <c:pt idx="0">
                  <c:v>6.5208205479452062E-6</c:v>
                </c:pt>
                <c:pt idx="1">
                  <c:v>6.4160213333333335E-5</c:v>
                </c:pt>
                <c:pt idx="2">
                  <c:v>4.0195271910112363E-5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2-4B6A-B66C-9677AB795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42584"/>
        <c:axId val="229259984"/>
      </c:barChart>
      <c:catAx>
        <c:axId val="22934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259984"/>
        <c:crosses val="autoZero"/>
        <c:auto val="1"/>
        <c:lblAlgn val="ctr"/>
        <c:lblOffset val="100"/>
        <c:noMultiLvlLbl val="0"/>
      </c:catAx>
      <c:valAx>
        <c:axId val="229259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ATP (nmol/cell)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34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Sheet1!$I$36:$I$37</c:f>
                <c:numCache>
                  <c:formatCode>General</c:formatCode>
                  <c:ptCount val="2"/>
                  <c:pt idx="0">
                    <c:v>0.2226193346663804</c:v>
                  </c:pt>
                  <c:pt idx="1">
                    <c:v>8.8560001820084236E-2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Sheet1!$G$36:$G$37</c:f>
              <c:strCache>
                <c:ptCount val="2"/>
                <c:pt idx="0">
                  <c:v>UMEF</c:v>
                </c:pt>
                <c:pt idx="1">
                  <c:v>UMEF+DOG</c:v>
                </c:pt>
              </c:strCache>
            </c:strRef>
          </c:cat>
          <c:val>
            <c:numRef>
              <c:f>Sheet1!$H$36:$H$37</c:f>
              <c:numCache>
                <c:formatCode>General</c:formatCode>
                <c:ptCount val="2"/>
                <c:pt idx="0">
                  <c:v>3.4681993301879244</c:v>
                </c:pt>
                <c:pt idx="1">
                  <c:v>2.1157080042665561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5-47B1-BA61-8FB66640F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93608"/>
        <c:axId val="229302184"/>
      </c:barChart>
      <c:catAx>
        <c:axId val="22929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02184"/>
        <c:crosses val="autoZero"/>
        <c:auto val="1"/>
        <c:lblAlgn val="ctr"/>
        <c:lblOffset val="100"/>
        <c:noMultiLvlLbl val="0"/>
      </c:catAx>
      <c:valAx>
        <c:axId val="229302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Intracellular ATP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29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73851706036746"/>
          <c:y val="5.1400554097404488E-2"/>
          <c:w val="0.82617918853893269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U2OS</c:v>
          </c:tx>
          <c:invertIfNegative val="0"/>
          <c:errBars>
            <c:errBarType val="plus"/>
            <c:errValType val="cust"/>
            <c:noEndCap val="0"/>
            <c:plus>
              <c:numRef>
                <c:f>Sheet2!$M$2:$M$4</c:f>
                <c:numCache>
                  <c:formatCode>General</c:formatCode>
                  <c:ptCount val="3"/>
                  <c:pt idx="0">
                    <c:v>0.63380624885415948</c:v>
                  </c:pt>
                  <c:pt idx="1">
                    <c:v>0.57363634496740501</c:v>
                  </c:pt>
                  <c:pt idx="2">
                    <c:v>0.16376374347008507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Sheet2!$J$2:$J$4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Sheet2!$L$2:$L$4</c:f>
              <c:numCache>
                <c:formatCode>General</c:formatCode>
                <c:ptCount val="3"/>
                <c:pt idx="0">
                  <c:v>15.838013697909279</c:v>
                </c:pt>
                <c:pt idx="1">
                  <c:v>8.0192522180131842</c:v>
                </c:pt>
                <c:pt idx="2">
                  <c:v>3.4132409727167898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4-46FC-8B9E-D82D8716E891}"/>
            </c:ext>
          </c:extLst>
        </c:ser>
        <c:ser>
          <c:idx val="1"/>
          <c:order val="1"/>
          <c:tx>
            <c:v>3T3</c:v>
          </c:tx>
          <c:invertIfNegative val="0"/>
          <c:errBars>
            <c:errBarType val="plus"/>
            <c:errValType val="cust"/>
            <c:noEndCap val="0"/>
            <c:plus>
              <c:numRef>
                <c:f>Sheet2!$M$5:$M$7</c:f>
                <c:numCache>
                  <c:formatCode>General</c:formatCode>
                  <c:ptCount val="3"/>
                  <c:pt idx="0">
                    <c:v>0.57870540860460373</c:v>
                  </c:pt>
                  <c:pt idx="1">
                    <c:v>0.18377264610267049</c:v>
                  </c:pt>
                  <c:pt idx="2">
                    <c:v>0.14555516953398806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Sheet2!$L$5:$L$7</c:f>
              <c:numCache>
                <c:formatCode>General</c:formatCode>
                <c:ptCount val="3"/>
                <c:pt idx="0">
                  <c:v>7.1905952290463606</c:v>
                </c:pt>
                <c:pt idx="1">
                  <c:v>5.0231176922335781</c:v>
                </c:pt>
                <c:pt idx="2">
                  <c:v>3.02396415719589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4-46FC-8B9E-D82D8716E891}"/>
            </c:ext>
          </c:extLst>
        </c:ser>
        <c:ser>
          <c:idx val="2"/>
          <c:order val="2"/>
          <c:tx>
            <c:v>UMEF</c:v>
          </c:tx>
          <c:invertIfNegative val="0"/>
          <c:errBars>
            <c:errBarType val="plus"/>
            <c:errValType val="cust"/>
            <c:noEndCap val="0"/>
            <c:plus>
              <c:numRef>
                <c:f>Sheet2!$M$8:$M$10</c:f>
                <c:numCache>
                  <c:formatCode>General</c:formatCode>
                  <c:ptCount val="3"/>
                  <c:pt idx="0">
                    <c:v>0.6810186609076303</c:v>
                  </c:pt>
                  <c:pt idx="1">
                    <c:v>0.36496847726915088</c:v>
                  </c:pt>
                  <c:pt idx="2">
                    <c:v>0.2226193346663804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Sheet2!$L$8:$L$10</c:f>
              <c:numCache>
                <c:formatCode>General</c:formatCode>
                <c:ptCount val="3"/>
                <c:pt idx="0">
                  <c:v>14.277438897405798</c:v>
                </c:pt>
                <c:pt idx="1">
                  <c:v>8.9445703005960642</c:v>
                </c:pt>
                <c:pt idx="2">
                  <c:v>3.4681993301879244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4-46FC-8B9E-D82D8716E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31360"/>
        <c:axId val="177331752"/>
      </c:barChart>
      <c:catAx>
        <c:axId val="17733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331752"/>
        <c:crosses val="autoZero"/>
        <c:auto val="1"/>
        <c:lblAlgn val="ctr"/>
        <c:lblOffset val="100"/>
        <c:noMultiLvlLbl val="0"/>
      </c:catAx>
      <c:valAx>
        <c:axId val="177331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Intracellular ATP (mM)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7733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74053306980795"/>
          <c:y val="9.2016622922134736E-2"/>
          <c:w val="0.13861848880566049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62721901841298"/>
          <c:y val="5.1400554097404488E-2"/>
          <c:w val="0.78323533748349772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U2OS</c:v>
          </c:tx>
          <c:invertIfNegative val="0"/>
          <c:errBars>
            <c:errBarType val="plus"/>
            <c:errValType val="cust"/>
            <c:noEndCap val="0"/>
            <c:plus>
              <c:numRef>
                <c:f>Sheet2!$I$40:$I$42</c:f>
                <c:numCache>
                  <c:formatCode>General</c:formatCode>
                  <c:ptCount val="3"/>
                  <c:pt idx="0">
                    <c:v>286.41098093474</c:v>
                  </c:pt>
                  <c:pt idx="1">
                    <c:v>1352.081728298996</c:v>
                  </c:pt>
                  <c:pt idx="2">
                    <c:v>2500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Sheet2!$J$40:$J$42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Sheet2!$H$40:$H$42</c:f>
              <c:numCache>
                <c:formatCode>0.0</c:formatCode>
                <c:ptCount val="3"/>
                <c:pt idx="0">
                  <c:v>2875</c:v>
                </c:pt>
                <c:pt idx="1">
                  <c:v>7687.5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8-4029-B5CD-95A914C97381}"/>
            </c:ext>
          </c:extLst>
        </c:ser>
        <c:ser>
          <c:idx val="1"/>
          <c:order val="1"/>
          <c:tx>
            <c:v>3T3</c:v>
          </c:tx>
          <c:invertIfNegative val="0"/>
          <c:errBars>
            <c:errBarType val="plus"/>
            <c:errValType val="cust"/>
            <c:noEndCap val="0"/>
            <c:plus>
              <c:numRef>
                <c:f>Sheet2!$I$43:$I$45</c:f>
                <c:numCache>
                  <c:formatCode>General</c:formatCode>
                  <c:ptCount val="3"/>
                  <c:pt idx="0">
                    <c:v>1527.0989653588269</c:v>
                  </c:pt>
                  <c:pt idx="1">
                    <c:v>3903.123748998999</c:v>
                  </c:pt>
                  <c:pt idx="2">
                    <c:v>3818.8130791298663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Sheet2!$H$43:$H$45</c:f>
              <c:numCache>
                <c:formatCode>0.0</c:formatCode>
                <c:ptCount val="3"/>
                <c:pt idx="0">
                  <c:v>14187.5</c:v>
                </c:pt>
                <c:pt idx="1">
                  <c:v>30625</c:v>
                </c:pt>
                <c:pt idx="2">
                  <c:v>60833.333333333336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8-4029-B5CD-95A914C97381}"/>
            </c:ext>
          </c:extLst>
        </c:ser>
        <c:ser>
          <c:idx val="2"/>
          <c:order val="2"/>
          <c:tx>
            <c:v>UMEF</c:v>
          </c:tx>
          <c:invertIfNegative val="0"/>
          <c:errBars>
            <c:errBarType val="plus"/>
            <c:errValType val="cust"/>
            <c:noEndCap val="0"/>
            <c:plus>
              <c:numRef>
                <c:f>Sheet2!$I$46:$I$48</c:f>
                <c:numCache>
                  <c:formatCode>General</c:formatCode>
                  <c:ptCount val="3"/>
                  <c:pt idx="0">
                    <c:v>496.07837082461072</c:v>
                  </c:pt>
                  <c:pt idx="1">
                    <c:v>1248.4365222148863</c:v>
                  </c:pt>
                  <c:pt idx="2">
                    <c:v>2787.6214472796291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Sheet2!$H$46:$H$48</c:f>
              <c:numCache>
                <c:formatCode>0.0</c:formatCode>
                <c:ptCount val="3"/>
                <c:pt idx="0">
                  <c:v>1875</c:v>
                </c:pt>
                <c:pt idx="1">
                  <c:v>5562.5</c:v>
                </c:pt>
                <c:pt idx="2">
                  <c:v>21666.666666666668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8-4029-B5CD-95A914C9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30576"/>
        <c:axId val="177330184"/>
      </c:barChart>
      <c:catAx>
        <c:axId val="17733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330184"/>
        <c:crosses val="autoZero"/>
        <c:auto val="1"/>
        <c:lblAlgn val="ctr"/>
        <c:lblOffset val="100"/>
        <c:noMultiLvlLbl val="0"/>
      </c:catAx>
      <c:valAx>
        <c:axId val="177330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Number per Well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733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095089631774692"/>
          <c:y val="8.73869932925051E-2"/>
          <c:w val="0.12801730786917298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993538341454"/>
          <c:y val="5.1400554097404488E-2"/>
          <c:w val="0.7830564027150233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tx>
            <c:v>U2OS</c:v>
          </c:tx>
          <c:invertIfNegative val="0"/>
          <c:errBars>
            <c:errBarType val="plus"/>
            <c:errValType val="cust"/>
            <c:noEndCap val="0"/>
            <c:plus>
              <c:numRef>
                <c:f>Sheet2!$P$40:$P$42</c:f>
                <c:numCache>
                  <c:formatCode>General</c:formatCode>
                  <c:ptCount val="3"/>
                  <c:pt idx="0">
                    <c:v>0.14199420915413413</c:v>
                  </c:pt>
                  <c:pt idx="1">
                    <c:v>0.24780903998630383</c:v>
                  </c:pt>
                  <c:pt idx="2">
                    <c:v>0.12053899377810898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Sheet2!$J$40:$J$42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Sheet2!$O$40:$O$42</c:f>
              <c:numCache>
                <c:formatCode>General</c:formatCode>
                <c:ptCount val="3"/>
                <c:pt idx="0">
                  <c:v>0.19693719213928121</c:v>
                </c:pt>
                <c:pt idx="1">
                  <c:v>0.60616609914126807</c:v>
                </c:pt>
                <c:pt idx="2">
                  <c:v>0.25968318427915288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E-46E1-BCEF-AC60A086AC39}"/>
            </c:ext>
          </c:extLst>
        </c:ser>
        <c:ser>
          <c:idx val="1"/>
          <c:order val="1"/>
          <c:tx>
            <c:v>3T3</c:v>
          </c:tx>
          <c:invertIfNegative val="0"/>
          <c:errBars>
            <c:errBarType val="plus"/>
            <c:errValType val="cust"/>
            <c:noEndCap val="0"/>
            <c:plus>
              <c:numRef>
                <c:f>Sheet2!$P$43:$P$45</c:f>
                <c:numCache>
                  <c:formatCode>General</c:formatCode>
                  <c:ptCount val="3"/>
                  <c:pt idx="0">
                    <c:v>0.15135837779802774</c:v>
                  </c:pt>
                  <c:pt idx="1">
                    <c:v>0.19005153543317505</c:v>
                  </c:pt>
                  <c:pt idx="2">
                    <c:v>8.9806047817854714E-2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Sheet2!$O$43:$O$45</c:f>
              <c:numCache>
                <c:formatCode>General</c:formatCode>
                <c:ptCount val="3"/>
                <c:pt idx="0">
                  <c:v>1.4992340573421206</c:v>
                </c:pt>
                <c:pt idx="1">
                  <c:v>1.6065434223045749</c:v>
                </c:pt>
                <c:pt idx="2">
                  <c:v>0.28105996341905803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E-46E1-BCEF-AC60A086AC39}"/>
            </c:ext>
          </c:extLst>
        </c:ser>
        <c:ser>
          <c:idx val="2"/>
          <c:order val="2"/>
          <c:tx>
            <c:v>UMEF</c:v>
          </c:tx>
          <c:invertIfNegative val="0"/>
          <c:errBars>
            <c:errBarType val="plus"/>
            <c:errValType val="cust"/>
            <c:noEndCap val="0"/>
            <c:plus>
              <c:numRef>
                <c:f>Sheet2!$P$46:$P$48</c:f>
                <c:numCache>
                  <c:formatCode>General</c:formatCode>
                  <c:ptCount val="3"/>
                  <c:pt idx="0">
                    <c:v>0.4174596920610078</c:v>
                  </c:pt>
                  <c:pt idx="1">
                    <c:v>0.31652550917308142</c:v>
                  </c:pt>
                  <c:pt idx="2">
                    <c:v>0.19267799408254654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Sheet2!$O$46:$O$48</c:f>
              <c:numCache>
                <c:formatCode>General</c:formatCode>
                <c:ptCount val="3"/>
                <c:pt idx="0">
                  <c:v>-0.45304924702752042</c:v>
                </c:pt>
                <c:pt idx="1">
                  <c:v>0.13029133530303055</c:v>
                </c:pt>
                <c:pt idx="2">
                  <c:v>-0.21482165172186007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E-46E1-BCEF-AC60A086A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30968"/>
        <c:axId val="177329400"/>
      </c:barChart>
      <c:catAx>
        <c:axId val="17733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329400"/>
        <c:crosses val="autoZero"/>
        <c:auto val="1"/>
        <c:lblAlgn val="ctr"/>
        <c:lblOffset val="100"/>
        <c:noMultiLvlLbl val="0"/>
      </c:catAx>
      <c:valAx>
        <c:axId val="177329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Doubling in 48 hours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77330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80867898110184"/>
          <c:y val="0.11053514144065325"/>
          <c:w val="0.13231010328192708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252412</xdr:colOff>
      <xdr:row>1</xdr:row>
      <xdr:rowOff>128587</xdr:rowOff>
    </xdr:from>
    <xdr:to>
      <xdr:col>24</xdr:col>
      <xdr:colOff>557212</xdr:colOff>
      <xdr:row>16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252412</xdr:colOff>
      <xdr:row>16</xdr:row>
      <xdr:rowOff>33337</xdr:rowOff>
    </xdr:from>
    <xdr:to>
      <xdr:col>24</xdr:col>
      <xdr:colOff>557212</xdr:colOff>
      <xdr:row>30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252412</xdr:colOff>
      <xdr:row>30</xdr:row>
      <xdr:rowOff>119062</xdr:rowOff>
    </xdr:from>
    <xdr:to>
      <xdr:col>24</xdr:col>
      <xdr:colOff>557212</xdr:colOff>
      <xdr:row>45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35</xdr:row>
      <xdr:rowOff>4762</xdr:rowOff>
    </xdr:from>
    <xdr:to>
      <xdr:col>13</xdr:col>
      <xdr:colOff>476250</xdr:colOff>
      <xdr:row>46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0.49309</cdr:x>
      <cdr:y>0.03993</cdr:y>
    </cdr:from>
    <cdr:to>
      <cdr:x>0.96006</cdr:x>
      <cdr:y>0.21007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8763" y="109538"/>
          <a:ext cx="14478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p=2.89e-5</a:t>
          </a:r>
        </a:p>
        <a:p xmlns:a="http://schemas.openxmlformats.org/drawingml/2006/main">
          <a:r>
            <a:rPr lang="en-US" sz="1100"/>
            <a:t>2-tailed unpaired t-test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</xdr:row>
      <xdr:rowOff>14287</xdr:rowOff>
    </xdr:from>
    <xdr:to>
      <xdr:col>20</xdr:col>
      <xdr:colOff>41181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10365</xdr:colOff>
      <xdr:row>16</xdr:row>
      <xdr:rowOff>15968</xdr:rowOff>
    </xdr:from>
    <xdr:to>
      <xdr:col>20</xdr:col>
      <xdr:colOff>37259</xdr:colOff>
      <xdr:row>30</xdr:row>
      <xdr:rowOff>92168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273703</xdr:colOff>
      <xdr:row>33</xdr:row>
      <xdr:rowOff>107295</xdr:rowOff>
    </xdr:from>
    <xdr:to>
      <xdr:col>22</xdr:col>
      <xdr:colOff>300597</xdr:colOff>
      <xdr:row>47</xdr:row>
      <xdr:rowOff>183495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P44" sqref="P44"/>
    </sheetView>
  </sheetViews>
  <sheetFormatPr defaultColWidth="8.85546875" defaultRowHeight="12.75" x14ac:dyDescent="0.2"/>
  <cols>
    <col min="1" max="16384" width="8.85546875" style="3"/>
  </cols>
  <sheetData>
    <row r="1" spans="1:17" x14ac:dyDescent="0.2">
      <c r="A1" s="3" t="s">
        <v>0</v>
      </c>
    </row>
    <row r="2" spans="1:17" x14ac:dyDescent="0.2">
      <c r="B2" s="4" t="s">
        <v>28</v>
      </c>
      <c r="C2" s="4"/>
      <c r="D2" s="4"/>
      <c r="E2" s="4"/>
      <c r="F2" s="10" t="s">
        <v>29</v>
      </c>
      <c r="G2" s="11"/>
      <c r="H2" s="11"/>
      <c r="I2" s="14"/>
      <c r="J2" s="4" t="s">
        <v>30</v>
      </c>
      <c r="K2" s="4"/>
      <c r="L2" s="4"/>
      <c r="M2" s="4"/>
      <c r="O2" s="3" t="s">
        <v>12</v>
      </c>
    </row>
    <row r="3" spans="1:17" x14ac:dyDescent="0.2">
      <c r="A3" s="3" t="s">
        <v>21</v>
      </c>
      <c r="B3" s="3">
        <v>1000969</v>
      </c>
      <c r="C3" s="3">
        <v>1060430</v>
      </c>
      <c r="D3" s="3">
        <v>1091657</v>
      </c>
      <c r="E3" s="3">
        <v>1087273</v>
      </c>
      <c r="F3" s="12">
        <v>1501386</v>
      </c>
      <c r="G3" s="13">
        <v>1530583</v>
      </c>
      <c r="H3" s="13">
        <v>1352097</v>
      </c>
      <c r="I3" s="15">
        <v>1333277</v>
      </c>
      <c r="J3" s="3">
        <v>2447688</v>
      </c>
      <c r="K3" s="3">
        <v>2436820</v>
      </c>
      <c r="L3" s="3">
        <v>2364364</v>
      </c>
      <c r="M3" s="3">
        <v>2203624</v>
      </c>
      <c r="O3" s="3" t="s">
        <v>13</v>
      </c>
      <c r="P3" s="3" t="s">
        <v>19</v>
      </c>
      <c r="Q3" s="3" t="s">
        <v>10</v>
      </c>
    </row>
    <row r="4" spans="1:17" x14ac:dyDescent="0.2">
      <c r="A4" s="3" t="s">
        <v>22</v>
      </c>
      <c r="B4" s="3">
        <v>993882</v>
      </c>
      <c r="C4" s="3">
        <v>1109823</v>
      </c>
      <c r="D4" s="3">
        <v>1177299</v>
      </c>
      <c r="E4" s="3">
        <v>1185297</v>
      </c>
      <c r="F4" s="12">
        <v>1692515</v>
      </c>
      <c r="G4" s="13">
        <v>1753729</v>
      </c>
      <c r="H4" s="13">
        <v>1629384</v>
      </c>
      <c r="I4" s="15">
        <v>1625392</v>
      </c>
      <c r="J4" s="3">
        <v>2013748</v>
      </c>
      <c r="K4" s="3">
        <v>2066334</v>
      </c>
      <c r="L4" s="3">
        <v>2058985</v>
      </c>
      <c r="M4" s="3">
        <v>1861166</v>
      </c>
      <c r="O4" s="3">
        <v>0</v>
      </c>
      <c r="P4" s="3">
        <f>O4*10000</f>
        <v>0</v>
      </c>
      <c r="Q4" s="3">
        <f>AVERAGE(B10:C10)</f>
        <v>9097.5</v>
      </c>
    </row>
    <row r="5" spans="1:17" x14ac:dyDescent="0.2">
      <c r="A5" s="3" t="s">
        <v>23</v>
      </c>
      <c r="B5" s="3">
        <v>579398</v>
      </c>
      <c r="C5" s="3">
        <v>613525</v>
      </c>
      <c r="D5" s="3">
        <v>638000</v>
      </c>
      <c r="E5" s="3">
        <v>641653</v>
      </c>
      <c r="F5" s="12">
        <v>1091891</v>
      </c>
      <c r="G5" s="13">
        <v>1098684</v>
      </c>
      <c r="H5" s="13">
        <v>1169073</v>
      </c>
      <c r="I5" s="15">
        <v>1178644</v>
      </c>
      <c r="J5" s="3">
        <v>1815011</v>
      </c>
      <c r="K5" s="3">
        <v>1739367</v>
      </c>
      <c r="L5" s="3">
        <v>1709002</v>
      </c>
      <c r="M5" s="3">
        <v>1556886</v>
      </c>
      <c r="O5" s="3">
        <v>9.9999999999999995E-7</v>
      </c>
      <c r="P5" s="3">
        <f t="shared" ref="P5:P9" si="0">O5*10000</f>
        <v>0.01</v>
      </c>
      <c r="Q5" s="3">
        <f>AVERAGE(D10:E10)</f>
        <v>62775.5</v>
      </c>
    </row>
    <row r="6" spans="1:17" x14ac:dyDescent="0.2">
      <c r="A6" s="3" t="s">
        <v>31</v>
      </c>
      <c r="J6" s="3">
        <v>983038</v>
      </c>
      <c r="K6" s="3">
        <v>1074431</v>
      </c>
      <c r="L6" s="3">
        <v>1072233</v>
      </c>
      <c r="M6" s="3">
        <v>1056829</v>
      </c>
      <c r="O6" s="3">
        <v>1.0000000000000001E-5</v>
      </c>
      <c r="P6" s="3">
        <f t="shared" si="0"/>
        <v>0.1</v>
      </c>
      <c r="Q6" s="3">
        <f>AVERAGE(F10:G10)</f>
        <v>501839.5</v>
      </c>
    </row>
    <row r="7" spans="1:17" x14ac:dyDescent="0.2">
      <c r="O7" s="3">
        <v>1E-4</v>
      </c>
      <c r="P7" s="3">
        <f t="shared" si="0"/>
        <v>1</v>
      </c>
      <c r="Q7" s="3">
        <f>AVERAGE(H10:I10)</f>
        <v>4768459.5</v>
      </c>
    </row>
    <row r="8" spans="1:17" x14ac:dyDescent="0.2">
      <c r="O8" s="3">
        <v>1E-3</v>
      </c>
      <c r="P8" s="3">
        <f t="shared" si="0"/>
        <v>10</v>
      </c>
      <c r="Q8" s="3">
        <f>AVERAGE(J10:K10)</f>
        <v>34885642</v>
      </c>
    </row>
    <row r="9" spans="1:17" x14ac:dyDescent="0.2">
      <c r="O9" s="3">
        <v>0.01</v>
      </c>
      <c r="P9" s="3">
        <f t="shared" si="0"/>
        <v>100</v>
      </c>
      <c r="Q9" s="3">
        <f>AVERAGE(L10:M10)</f>
        <v>82861680.5</v>
      </c>
    </row>
    <row r="10" spans="1:17" x14ac:dyDescent="0.2">
      <c r="A10" s="3" t="s">
        <v>12</v>
      </c>
      <c r="B10" s="3">
        <v>8780</v>
      </c>
      <c r="C10" s="3">
        <v>9415</v>
      </c>
      <c r="D10" s="3">
        <v>65407</v>
      </c>
      <c r="E10" s="3">
        <v>60144</v>
      </c>
      <c r="F10" s="3">
        <v>539873</v>
      </c>
      <c r="G10" s="3">
        <v>463806</v>
      </c>
      <c r="H10" s="3">
        <v>5092682</v>
      </c>
      <c r="I10" s="3">
        <v>4444237</v>
      </c>
      <c r="J10" s="3">
        <v>35923471</v>
      </c>
      <c r="K10" s="3">
        <v>33847813</v>
      </c>
      <c r="L10" s="3">
        <v>83706454</v>
      </c>
      <c r="M10" s="3">
        <v>82016907</v>
      </c>
    </row>
    <row r="12" spans="1:17" x14ac:dyDescent="0.2">
      <c r="C12" s="5" t="s">
        <v>10</v>
      </c>
      <c r="D12" s="5" t="s">
        <v>19</v>
      </c>
      <c r="E12" s="3" t="s">
        <v>26</v>
      </c>
      <c r="F12" s="3" t="s">
        <v>16</v>
      </c>
      <c r="G12" s="3" t="s">
        <v>14</v>
      </c>
      <c r="H12" s="3" t="s">
        <v>15</v>
      </c>
      <c r="I12" s="3" t="s">
        <v>17</v>
      </c>
      <c r="J12" s="5" t="s">
        <v>18</v>
      </c>
      <c r="K12" s="5" t="s">
        <v>20</v>
      </c>
      <c r="L12" s="5" t="s">
        <v>49</v>
      </c>
      <c r="M12" s="5" t="s">
        <v>27</v>
      </c>
      <c r="O12" s="5"/>
    </row>
    <row r="13" spans="1:17" x14ac:dyDescent="0.2">
      <c r="B13" s="3" t="s">
        <v>1</v>
      </c>
      <c r="C13" s="3">
        <f>AVERAGE(B3:E3)</f>
        <v>1060082.25</v>
      </c>
      <c r="D13" s="3">
        <f>(C13-16642)/5000000</f>
        <v>0.20868805000000001</v>
      </c>
      <c r="E13" s="3">
        <v>4583.0966692287257</v>
      </c>
      <c r="F13" s="3">
        <v>1.7</v>
      </c>
      <c r="G13" s="3">
        <v>1.5</v>
      </c>
      <c r="H13" s="3">
        <v>1.4</v>
      </c>
      <c r="I13" s="6">
        <f>AVERAGE(F13:H13)</f>
        <v>1.5333333333333332</v>
      </c>
      <c r="J13" s="7">
        <f>0.15*100000*I13/2/4</f>
        <v>2875</v>
      </c>
      <c r="K13" s="3">
        <f>D13/J13</f>
        <v>7.2587147826086958E-5</v>
      </c>
      <c r="L13" s="3">
        <f>E13/1000000000</f>
        <v>4.5830966692287259E-6</v>
      </c>
      <c r="M13" s="8">
        <f>K13/L13</f>
        <v>15.838013697909281</v>
      </c>
      <c r="N13" s="3" t="s">
        <v>28</v>
      </c>
    </row>
    <row r="14" spans="1:17" x14ac:dyDescent="0.2">
      <c r="B14" s="3" t="s">
        <v>2</v>
      </c>
      <c r="C14" s="3">
        <f>AVERAGE(F3:I3)</f>
        <v>1429335.75</v>
      </c>
      <c r="D14" s="3">
        <f t="shared" ref="D14:D22" si="1">(C14-16642)/5000000</f>
        <v>0.28253875000000001</v>
      </c>
      <c r="E14" s="3">
        <v>4583.0966692287257</v>
      </c>
      <c r="F14" s="3">
        <v>3.5</v>
      </c>
      <c r="G14" s="3">
        <v>4.9000000000000004</v>
      </c>
      <c r="H14" s="3">
        <v>3.9</v>
      </c>
      <c r="I14" s="6">
        <f t="shared" ref="I14:I21" si="2">AVERAGE(F14:H14)</f>
        <v>4.1000000000000005</v>
      </c>
      <c r="J14" s="7">
        <f>0.15*100000*I14/2/4</f>
        <v>7687.5000000000009</v>
      </c>
      <c r="K14" s="3">
        <f t="shared" ref="K14:K22" si="3">D14/J14</f>
        <v>3.6753008130081296E-5</v>
      </c>
      <c r="L14" s="3">
        <f t="shared" ref="L14:L22" si="4">E14/1000000000</f>
        <v>4.5830966692287259E-6</v>
      </c>
      <c r="M14" s="8">
        <f t="shared" ref="M14:M22" si="5">K14/L14</f>
        <v>8.0192522180131842</v>
      </c>
      <c r="N14" s="3" t="s">
        <v>29</v>
      </c>
    </row>
    <row r="15" spans="1:17" x14ac:dyDescent="0.2">
      <c r="B15" s="3" t="s">
        <v>3</v>
      </c>
      <c r="C15" s="3">
        <f>AVERAGE(J3:M3)</f>
        <v>2363124</v>
      </c>
      <c r="D15" s="3">
        <f t="shared" si="1"/>
        <v>0.4692964</v>
      </c>
      <c r="E15" s="3">
        <v>4583.0966692287257</v>
      </c>
      <c r="F15" s="3">
        <v>11</v>
      </c>
      <c r="G15" s="3">
        <v>12</v>
      </c>
      <c r="H15" s="3">
        <v>13</v>
      </c>
      <c r="I15" s="6">
        <f t="shared" si="2"/>
        <v>12</v>
      </c>
      <c r="J15" s="7">
        <f>0.2*100000*I15/2/4</f>
        <v>30000</v>
      </c>
      <c r="K15" s="3">
        <f t="shared" si="3"/>
        <v>1.5643213333333335E-5</v>
      </c>
      <c r="L15" s="3">
        <f t="shared" si="4"/>
        <v>4.5830966692287259E-6</v>
      </c>
      <c r="M15" s="8">
        <f t="shared" si="5"/>
        <v>3.4132409727167898</v>
      </c>
      <c r="N15" s="3" t="s">
        <v>30</v>
      </c>
    </row>
    <row r="16" spans="1:17" x14ac:dyDescent="0.2">
      <c r="B16" s="3" t="s">
        <v>4</v>
      </c>
      <c r="C16" s="3">
        <f>AVERAGE(B4:E4)</f>
        <v>1116575.25</v>
      </c>
      <c r="D16" s="3">
        <f t="shared" si="1"/>
        <v>0.21998665000000001</v>
      </c>
      <c r="E16" s="3">
        <v>2156.3815604190022</v>
      </c>
      <c r="F16" s="3">
        <v>8.5</v>
      </c>
      <c r="G16" s="3">
        <v>7.2</v>
      </c>
      <c r="H16" s="3">
        <v>7</v>
      </c>
      <c r="I16" s="6">
        <f t="shared" si="2"/>
        <v>7.5666666666666664</v>
      </c>
      <c r="J16" s="7">
        <f>0.15*100000*I16/2/4</f>
        <v>14187.5</v>
      </c>
      <c r="K16" s="3">
        <f t="shared" si="3"/>
        <v>1.5505666960352423E-5</v>
      </c>
      <c r="L16" s="3">
        <f t="shared" si="4"/>
        <v>2.156381560419002E-6</v>
      </c>
      <c r="M16" s="8">
        <f t="shared" si="5"/>
        <v>7.1905952290463606</v>
      </c>
    </row>
    <row r="17" spans="2:16" x14ac:dyDescent="0.2">
      <c r="B17" s="3" t="s">
        <v>5</v>
      </c>
      <c r="C17" s="3">
        <f>AVERAGE(F4:I4)</f>
        <v>1675255</v>
      </c>
      <c r="D17" s="3">
        <f t="shared" si="1"/>
        <v>0.33172259999999998</v>
      </c>
      <c r="E17" s="3">
        <v>2156.3815604190022</v>
      </c>
      <c r="F17" s="3">
        <v>18</v>
      </c>
      <c r="G17" s="3">
        <v>14</v>
      </c>
      <c r="H17" s="3">
        <v>17</v>
      </c>
      <c r="I17" s="6">
        <f t="shared" si="2"/>
        <v>16.333333333333332</v>
      </c>
      <c r="J17" s="7">
        <f>0.15*100000*I17/2/4</f>
        <v>30624.999999999996</v>
      </c>
      <c r="K17" s="3">
        <f t="shared" si="3"/>
        <v>1.0831758367346939E-5</v>
      </c>
      <c r="L17" s="3">
        <f t="shared" si="4"/>
        <v>2.156381560419002E-6</v>
      </c>
      <c r="M17" s="8">
        <f t="shared" si="5"/>
        <v>5.0231176922335781</v>
      </c>
    </row>
    <row r="18" spans="2:16" x14ac:dyDescent="0.2">
      <c r="B18" s="3" t="s">
        <v>6</v>
      </c>
      <c r="C18" s="3">
        <f>AVERAGE(J4:M4)</f>
        <v>2000058.25</v>
      </c>
      <c r="D18" s="3">
        <f t="shared" si="1"/>
        <v>0.39668324999999999</v>
      </c>
      <c r="E18" s="3">
        <v>2156.3815604190022</v>
      </c>
      <c r="F18" s="3">
        <v>24</v>
      </c>
      <c r="G18" s="3">
        <v>26</v>
      </c>
      <c r="H18" s="3">
        <v>23</v>
      </c>
      <c r="I18" s="6">
        <f t="shared" si="2"/>
        <v>24.333333333333332</v>
      </c>
      <c r="J18" s="7">
        <f>0.2*100000*I18/2/4</f>
        <v>60833.333333333328</v>
      </c>
      <c r="K18" s="3">
        <f t="shared" si="3"/>
        <v>6.5208205479452062E-6</v>
      </c>
      <c r="L18" s="3">
        <f t="shared" si="4"/>
        <v>2.156381560419002E-6</v>
      </c>
      <c r="M18" s="8">
        <f t="shared" si="5"/>
        <v>3.0239641571958904</v>
      </c>
    </row>
    <row r="19" spans="2:16" x14ac:dyDescent="0.2">
      <c r="B19" s="3" t="s">
        <v>7</v>
      </c>
      <c r="C19" s="3">
        <f>AVERAGE(B5:E5)</f>
        <v>618144</v>
      </c>
      <c r="D19" s="3">
        <f t="shared" si="1"/>
        <v>0.1203004</v>
      </c>
      <c r="E19" s="3">
        <v>4493.8180996166757</v>
      </c>
      <c r="F19" s="3">
        <v>0.7</v>
      </c>
      <c r="G19" s="3">
        <v>1.1000000000000001</v>
      </c>
      <c r="H19" s="3">
        <v>1.2</v>
      </c>
      <c r="I19" s="6">
        <f t="shared" si="2"/>
        <v>1</v>
      </c>
      <c r="J19" s="7">
        <f>0.15*100000*I19/2/4</f>
        <v>1875</v>
      </c>
      <c r="K19" s="3">
        <f t="shared" si="3"/>
        <v>6.4160213333333335E-5</v>
      </c>
      <c r="L19" s="3">
        <f t="shared" si="4"/>
        <v>4.4938180996166753E-6</v>
      </c>
      <c r="M19" s="8">
        <f t="shared" si="5"/>
        <v>14.277438897405801</v>
      </c>
    </row>
    <row r="20" spans="2:16" x14ac:dyDescent="0.2">
      <c r="B20" s="3" t="s">
        <v>8</v>
      </c>
      <c r="C20" s="3">
        <f>AVERAGE(F5:I5)</f>
        <v>1134573</v>
      </c>
      <c r="D20" s="3">
        <f t="shared" si="1"/>
        <v>0.22358620000000001</v>
      </c>
      <c r="E20" s="3">
        <v>4493.8180996166757</v>
      </c>
      <c r="F20" s="3">
        <v>3.7</v>
      </c>
      <c r="G20" s="3">
        <v>2.8</v>
      </c>
      <c r="H20" s="3">
        <v>2.4</v>
      </c>
      <c r="I20" s="6">
        <f t="shared" si="2"/>
        <v>2.9666666666666668</v>
      </c>
      <c r="J20" s="7">
        <f>0.15*100000*I20/2/4</f>
        <v>5562.5</v>
      </c>
      <c r="K20" s="3">
        <f t="shared" si="3"/>
        <v>4.0195271910112363E-5</v>
      </c>
      <c r="L20" s="3">
        <f t="shared" si="4"/>
        <v>4.4938180996166753E-6</v>
      </c>
      <c r="M20" s="8">
        <f t="shared" si="5"/>
        <v>8.9445703005960659</v>
      </c>
    </row>
    <row r="21" spans="2:16" x14ac:dyDescent="0.2">
      <c r="B21" s="3" t="s">
        <v>9</v>
      </c>
      <c r="C21" s="3">
        <f>AVERAGE(J5:M5)</f>
        <v>1705066.5</v>
      </c>
      <c r="D21" s="3">
        <f t="shared" si="1"/>
        <v>0.33768490000000001</v>
      </c>
      <c r="E21" s="3">
        <v>4493.8180996166757</v>
      </c>
      <c r="F21" s="3">
        <v>7.4</v>
      </c>
      <c r="G21" s="3">
        <v>9.5</v>
      </c>
      <c r="H21" s="3">
        <v>9.1</v>
      </c>
      <c r="I21" s="6">
        <f t="shared" si="2"/>
        <v>8.6666666666666661</v>
      </c>
      <c r="J21" s="7">
        <f>0.2*100000*I21/2/4</f>
        <v>21666.666666666664</v>
      </c>
      <c r="K21" s="3">
        <f t="shared" si="3"/>
        <v>1.5585456923076924E-5</v>
      </c>
      <c r="L21" s="3">
        <f t="shared" si="4"/>
        <v>4.4938180996166753E-6</v>
      </c>
      <c r="M21" s="8">
        <f t="shared" si="5"/>
        <v>3.4681993301879244</v>
      </c>
    </row>
    <row r="22" spans="2:16" x14ac:dyDescent="0.2">
      <c r="B22" s="3" t="s">
        <v>11</v>
      </c>
      <c r="C22" s="3">
        <f>AVERAGE(J6:M6)</f>
        <v>1046632.75</v>
      </c>
      <c r="D22" s="3">
        <f t="shared" si="1"/>
        <v>0.20599814999999999</v>
      </c>
      <c r="E22" s="3">
        <v>4493.8180996166757</v>
      </c>
      <c r="J22" s="3">
        <v>21666.666666666664</v>
      </c>
      <c r="K22" s="3">
        <f t="shared" si="3"/>
        <v>9.5076069230769242E-6</v>
      </c>
      <c r="L22" s="3">
        <f t="shared" si="4"/>
        <v>4.4938180996166753E-6</v>
      </c>
      <c r="M22" s="8">
        <f t="shared" si="5"/>
        <v>2.1157080042665561</v>
      </c>
    </row>
    <row r="26" spans="2:16" x14ac:dyDescent="0.2">
      <c r="B26" s="3" t="s">
        <v>48</v>
      </c>
      <c r="C26" s="3" t="s">
        <v>21</v>
      </c>
      <c r="D26" s="3" t="s">
        <v>22</v>
      </c>
      <c r="E26" s="3" t="s">
        <v>23</v>
      </c>
      <c r="H26" s="3" t="s">
        <v>32</v>
      </c>
      <c r="I26" s="5" t="s">
        <v>19</v>
      </c>
      <c r="J26" s="3" t="s">
        <v>33</v>
      </c>
      <c r="K26" s="5" t="s">
        <v>18</v>
      </c>
      <c r="L26" s="5" t="s">
        <v>20</v>
      </c>
      <c r="M26" s="5" t="s">
        <v>27</v>
      </c>
      <c r="N26" s="5" t="s">
        <v>24</v>
      </c>
      <c r="O26" s="5" t="s">
        <v>12</v>
      </c>
      <c r="P26" s="5" t="s">
        <v>35</v>
      </c>
    </row>
    <row r="27" spans="2:16" x14ac:dyDescent="0.2">
      <c r="C27" s="3">
        <v>5.5</v>
      </c>
      <c r="D27" s="3">
        <v>4</v>
      </c>
      <c r="E27" s="3">
        <v>5.5</v>
      </c>
      <c r="G27" s="3" t="s">
        <v>23</v>
      </c>
      <c r="H27" s="3">
        <v>1815011</v>
      </c>
      <c r="I27" s="3">
        <f>(H27-16642)/5000000</f>
        <v>0.35967379999999999</v>
      </c>
      <c r="J27" s="3">
        <v>4493.8180996166757</v>
      </c>
      <c r="K27" s="3">
        <v>21666.666666666664</v>
      </c>
      <c r="L27" s="3">
        <f>I27/K27</f>
        <v>1.6600329230769231E-5</v>
      </c>
      <c r="M27" s="3">
        <f>L27*1000000000/J27</f>
        <v>3.6940367551114823</v>
      </c>
      <c r="N27" s="3">
        <f>AVERAGE(M27:M30)</f>
        <v>3.4681993301879244</v>
      </c>
      <c r="O27" s="3">
        <f>STDEV(M27:M30)</f>
        <v>0.2226193346663804</v>
      </c>
      <c r="P27" s="3">
        <f>_xlfn.T.TEST(M27:M30,M31:M34,2,2)</f>
        <v>2.8882587449294222E-5</v>
      </c>
    </row>
    <row r="28" spans="2:16" x14ac:dyDescent="0.2">
      <c r="C28" s="3">
        <v>5.5</v>
      </c>
      <c r="D28" s="3">
        <v>4</v>
      </c>
      <c r="E28" s="3">
        <v>6</v>
      </c>
      <c r="H28" s="3">
        <v>1739367</v>
      </c>
      <c r="I28" s="3">
        <f t="shared" ref="I28:I34" si="6">(H28-16642)/5000000</f>
        <v>0.34454499999999999</v>
      </c>
      <c r="J28" s="3">
        <v>4493.8180996166757</v>
      </c>
      <c r="K28" s="3">
        <v>21666.666666666664</v>
      </c>
      <c r="L28" s="3">
        <f t="shared" ref="L28:L34" si="7">I28/K28</f>
        <v>1.5902076923076925E-5</v>
      </c>
      <c r="M28" s="3">
        <f t="shared" ref="M28:M34" si="8">L28*1000000000/J28</f>
        <v>3.5386561206011828</v>
      </c>
    </row>
    <row r="29" spans="2:16" x14ac:dyDescent="0.2">
      <c r="C29" s="3">
        <v>5</v>
      </c>
      <c r="D29" s="3">
        <v>5</v>
      </c>
      <c r="E29" s="3">
        <v>5</v>
      </c>
      <c r="H29" s="3">
        <v>1709002</v>
      </c>
      <c r="I29" s="3">
        <f t="shared" si="6"/>
        <v>0.338472</v>
      </c>
      <c r="J29" s="3">
        <v>4493.8180996166757</v>
      </c>
      <c r="K29" s="3">
        <v>21666.666666666664</v>
      </c>
      <c r="L29" s="3">
        <f t="shared" si="7"/>
        <v>1.5621784615384618E-5</v>
      </c>
      <c r="M29" s="3">
        <f t="shared" si="8"/>
        <v>3.476283256039483</v>
      </c>
    </row>
    <row r="30" spans="2:16" x14ac:dyDescent="0.2">
      <c r="C30" s="3">
        <v>4.5</v>
      </c>
      <c r="D30" s="3">
        <v>3.5</v>
      </c>
      <c r="E30" s="3">
        <v>5</v>
      </c>
      <c r="H30" s="3">
        <v>1556886</v>
      </c>
      <c r="I30" s="3">
        <f t="shared" si="6"/>
        <v>0.30804880000000001</v>
      </c>
      <c r="J30" s="3">
        <v>4493.8180996166757</v>
      </c>
      <c r="K30" s="3">
        <v>21666.666666666664</v>
      </c>
      <c r="L30" s="3">
        <f t="shared" si="7"/>
        <v>1.4217636923076925E-5</v>
      </c>
      <c r="M30" s="3">
        <f t="shared" si="8"/>
        <v>3.1638211889995489</v>
      </c>
    </row>
    <row r="31" spans="2:16" x14ac:dyDescent="0.2">
      <c r="C31" s="3">
        <v>5</v>
      </c>
      <c r="D31" s="3">
        <v>4</v>
      </c>
      <c r="E31" s="3">
        <v>5</v>
      </c>
      <c r="G31" s="3" t="s">
        <v>31</v>
      </c>
      <c r="H31" s="3">
        <v>983038</v>
      </c>
      <c r="I31" s="3">
        <f t="shared" si="6"/>
        <v>0.19327920000000001</v>
      </c>
      <c r="J31" s="3">
        <v>4493.8180996166757</v>
      </c>
      <c r="K31" s="3">
        <v>21666.666666666664</v>
      </c>
      <c r="L31" s="3">
        <f t="shared" si="7"/>
        <v>8.9205784615384634E-6</v>
      </c>
      <c r="M31" s="3">
        <f t="shared" si="8"/>
        <v>1.9850777810297644</v>
      </c>
      <c r="N31" s="3">
        <f>AVERAGE(M31:M34)</f>
        <v>2.1157080042665561</v>
      </c>
      <c r="O31" s="3">
        <f>STDEV(M31:M34)</f>
        <v>8.8560001820084236E-2</v>
      </c>
    </row>
    <row r="32" spans="2:16" x14ac:dyDescent="0.2">
      <c r="C32" s="3">
        <v>5.5</v>
      </c>
      <c r="D32" s="3">
        <v>4.5</v>
      </c>
      <c r="E32" s="3">
        <v>6</v>
      </c>
      <c r="H32" s="3">
        <v>1074431</v>
      </c>
      <c r="I32" s="3">
        <f t="shared" si="6"/>
        <v>0.21155779999999999</v>
      </c>
      <c r="J32" s="3">
        <v>4493.8180996166757</v>
      </c>
      <c r="K32" s="3">
        <v>21666.666666666664</v>
      </c>
      <c r="L32" s="3">
        <f t="shared" si="7"/>
        <v>9.764206153846154E-6</v>
      </c>
      <c r="M32" s="3">
        <f t="shared" si="8"/>
        <v>2.1728084976735138</v>
      </c>
    </row>
    <row r="33" spans="2:13" x14ac:dyDescent="0.2">
      <c r="C33" s="3">
        <v>4.5</v>
      </c>
      <c r="D33" s="3">
        <v>4</v>
      </c>
      <c r="E33" s="3">
        <v>5.5</v>
      </c>
      <c r="H33" s="3">
        <v>1072233</v>
      </c>
      <c r="I33" s="3">
        <f t="shared" si="6"/>
        <v>0.21111820000000001</v>
      </c>
      <c r="J33" s="3">
        <v>4493.8180996166757</v>
      </c>
      <c r="K33" s="3">
        <v>21666.666666666664</v>
      </c>
      <c r="L33" s="3">
        <f t="shared" si="7"/>
        <v>9.7439169230769247E-6</v>
      </c>
      <c r="M33" s="3">
        <f t="shared" si="8"/>
        <v>2.1682935773275034</v>
      </c>
    </row>
    <row r="34" spans="2:13" x14ac:dyDescent="0.2">
      <c r="C34" s="3">
        <v>5</v>
      </c>
      <c r="D34" s="3">
        <v>3.5</v>
      </c>
      <c r="E34" s="3">
        <v>5</v>
      </c>
      <c r="H34" s="3">
        <v>1056829</v>
      </c>
      <c r="I34" s="3">
        <f t="shared" si="6"/>
        <v>0.20803740000000001</v>
      </c>
      <c r="J34" s="3">
        <v>4493.8180996166757</v>
      </c>
      <c r="K34" s="3">
        <v>21666.666666666664</v>
      </c>
      <c r="L34" s="3">
        <f t="shared" si="7"/>
        <v>9.6017261538461548E-6</v>
      </c>
      <c r="M34" s="3">
        <f t="shared" si="8"/>
        <v>2.1366521610354425</v>
      </c>
    </row>
    <row r="35" spans="2:13" x14ac:dyDescent="0.2">
      <c r="C35" s="3">
        <v>5</v>
      </c>
      <c r="D35" s="3">
        <v>3</v>
      </c>
      <c r="E35" s="3">
        <v>5</v>
      </c>
      <c r="H35" s="5" t="s">
        <v>27</v>
      </c>
      <c r="I35" s="3" t="s">
        <v>34</v>
      </c>
    </row>
    <row r="36" spans="2:13" x14ac:dyDescent="0.2">
      <c r="C36" s="3">
        <v>5.5</v>
      </c>
      <c r="D36" s="3">
        <v>3.5</v>
      </c>
      <c r="E36" s="3">
        <v>4</v>
      </c>
      <c r="G36" s="3" t="s">
        <v>23</v>
      </c>
      <c r="H36" s="3">
        <v>3.4681993301879244</v>
      </c>
      <c r="I36" s="3">
        <v>0.2226193346663804</v>
      </c>
    </row>
    <row r="37" spans="2:13" x14ac:dyDescent="0.2">
      <c r="C37" s="3">
        <v>4.5</v>
      </c>
      <c r="D37" s="3">
        <v>3.5</v>
      </c>
      <c r="E37" s="3">
        <v>4.5</v>
      </c>
      <c r="G37" s="3" t="s">
        <v>31</v>
      </c>
      <c r="H37" s="3">
        <v>2.1157080042665561</v>
      </c>
      <c r="I37" s="3">
        <v>8.8560001820084236E-2</v>
      </c>
    </row>
    <row r="38" spans="2:13" x14ac:dyDescent="0.2">
      <c r="C38" s="3">
        <v>4.5</v>
      </c>
      <c r="D38" s="3">
        <v>3.5</v>
      </c>
      <c r="E38" s="3">
        <v>5</v>
      </c>
    </row>
    <row r="39" spans="2:13" x14ac:dyDescent="0.2">
      <c r="C39" s="3">
        <v>4</v>
      </c>
      <c r="D39" s="3">
        <v>3</v>
      </c>
      <c r="E39" s="3">
        <v>3.5</v>
      </c>
    </row>
    <row r="40" spans="2:13" x14ac:dyDescent="0.2">
      <c r="C40" s="3">
        <v>4</v>
      </c>
      <c r="D40" s="3">
        <v>4</v>
      </c>
      <c r="E40" s="3">
        <v>3.5</v>
      </c>
    </row>
    <row r="41" spans="2:13" x14ac:dyDescent="0.2">
      <c r="C41" s="3">
        <v>4.5</v>
      </c>
      <c r="D41" s="3">
        <v>3</v>
      </c>
      <c r="E41" s="3">
        <v>4</v>
      </c>
    </row>
    <row r="42" spans="2:13" x14ac:dyDescent="0.2">
      <c r="C42" s="3">
        <v>4</v>
      </c>
      <c r="D42" s="3">
        <v>3.5</v>
      </c>
      <c r="E42" s="3">
        <v>3.5</v>
      </c>
    </row>
    <row r="43" spans="2:13" x14ac:dyDescent="0.2">
      <c r="B43" s="3" t="s">
        <v>24</v>
      </c>
      <c r="C43" s="3">
        <f>AVERAGE(C27:C42)</f>
        <v>4.78125</v>
      </c>
      <c r="D43" s="3">
        <f>AVERAGE(D27:D42)</f>
        <v>3.71875</v>
      </c>
      <c r="E43" s="3">
        <f>AVERAGE(E27:E42)</f>
        <v>4.75</v>
      </c>
    </row>
    <row r="44" spans="2:13" x14ac:dyDescent="0.2">
      <c r="B44" s="3" t="s">
        <v>25</v>
      </c>
      <c r="C44" s="3">
        <f>C43*250/58/2</f>
        <v>10.304418103448276</v>
      </c>
      <c r="D44" s="3">
        <f>D43*250/58/2</f>
        <v>8.0145474137931032</v>
      </c>
      <c r="E44" s="3">
        <f>E43*250/58/2</f>
        <v>10.237068965517242</v>
      </c>
    </row>
    <row r="45" spans="2:13" x14ac:dyDescent="0.2">
      <c r="B45" s="3" t="s">
        <v>26</v>
      </c>
      <c r="C45" s="9">
        <f>3.1415926*((C44)^3)*(4/3)</f>
        <v>4583.0966692287257</v>
      </c>
      <c r="D45" s="9">
        <f>3.1415926*((D44)^3)*(4/3)</f>
        <v>2156.3815604190022</v>
      </c>
      <c r="E45" s="9">
        <f>3.1415926*((E44)^3)*(4/3)</f>
        <v>4493.8180996166757</v>
      </c>
    </row>
  </sheetData>
  <mergeCells count="3">
    <mergeCell ref="B2:E2"/>
    <mergeCell ref="F2:I2"/>
    <mergeCell ref="J2:M2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85" zoomScaleNormal="85" workbookViewId="0">
      <selection activeCell="L24" sqref="L24"/>
    </sheetView>
  </sheetViews>
  <sheetFormatPr defaultRowHeight="15" x14ac:dyDescent="0.25"/>
  <sheetData>
    <row r="1" spans="1:13" s="2" customFormat="1" x14ac:dyDescent="0.25">
      <c r="A1" s="2" t="s">
        <v>36</v>
      </c>
      <c r="B1" s="2" t="s">
        <v>32</v>
      </c>
      <c r="C1" s="2" t="s">
        <v>19</v>
      </c>
      <c r="D1" s="2" t="s">
        <v>33</v>
      </c>
      <c r="E1" s="2" t="s">
        <v>18</v>
      </c>
      <c r="F1" s="2" t="s">
        <v>20</v>
      </c>
      <c r="G1" s="2" t="s">
        <v>27</v>
      </c>
      <c r="H1" s="2" t="s">
        <v>24</v>
      </c>
      <c r="I1" s="2" t="s">
        <v>12</v>
      </c>
      <c r="K1" s="2" t="s">
        <v>36</v>
      </c>
      <c r="L1" s="2" t="s">
        <v>24</v>
      </c>
      <c r="M1" s="2" t="s">
        <v>12</v>
      </c>
    </row>
    <row r="2" spans="1:13" x14ac:dyDescent="0.25">
      <c r="A2" t="s">
        <v>1</v>
      </c>
      <c r="B2">
        <v>1000969</v>
      </c>
      <c r="C2">
        <f>(B2-16642)/5000000</f>
        <v>0.1968654</v>
      </c>
      <c r="D2">
        <v>4583.0966692287257</v>
      </c>
      <c r="E2" s="1">
        <v>2875</v>
      </c>
      <c r="F2">
        <f>C2/E2</f>
        <v>6.8474921739130438E-5</v>
      </c>
      <c r="G2">
        <f>F2*1000000000/D2</f>
        <v>14.940754402776728</v>
      </c>
      <c r="H2">
        <f>AVERAGE(G2:G5)</f>
        <v>15.838013697909279</v>
      </c>
      <c r="I2">
        <f>STDEV(G2:G5)</f>
        <v>0.63380624885415948</v>
      </c>
      <c r="J2" t="s">
        <v>28</v>
      </c>
      <c r="K2" t="s">
        <v>1</v>
      </c>
      <c r="L2">
        <v>15.838013697909279</v>
      </c>
      <c r="M2">
        <v>0.63380624885415948</v>
      </c>
    </row>
    <row r="3" spans="1:13" x14ac:dyDescent="0.25">
      <c r="B3">
        <v>1060430</v>
      </c>
      <c r="C3">
        <f t="shared" ref="C3:C5" si="0">(B3-16642)/5000000</f>
        <v>0.20875759999999999</v>
      </c>
      <c r="D3">
        <v>4583.0966692287257</v>
      </c>
      <c r="E3" s="1">
        <v>2875</v>
      </c>
      <c r="F3">
        <f t="shared" ref="F3:F5" si="1">C3/E3</f>
        <v>7.261133913043478E-5</v>
      </c>
      <c r="G3">
        <f t="shared" ref="G3:G37" si="2">F3*1000000000/D3</f>
        <v>15.843292073229234</v>
      </c>
      <c r="J3" t="s">
        <v>29</v>
      </c>
      <c r="K3" t="s">
        <v>2</v>
      </c>
      <c r="L3">
        <v>8.0192522180131842</v>
      </c>
      <c r="M3">
        <v>0.57363634496740501</v>
      </c>
    </row>
    <row r="4" spans="1:13" x14ac:dyDescent="0.25">
      <c r="B4">
        <v>1091657</v>
      </c>
      <c r="C4">
        <f t="shared" si="0"/>
        <v>0.215003</v>
      </c>
      <c r="D4">
        <v>4583.0966692287257</v>
      </c>
      <c r="E4" s="1">
        <v>2875</v>
      </c>
      <c r="F4">
        <f t="shared" si="1"/>
        <v>7.4783652173913037E-5</v>
      </c>
      <c r="G4">
        <f t="shared" si="2"/>
        <v>16.317275757244314</v>
      </c>
      <c r="J4" t="s">
        <v>30</v>
      </c>
      <c r="K4" t="s">
        <v>3</v>
      </c>
      <c r="L4">
        <v>3.4132409727167898</v>
      </c>
      <c r="M4">
        <v>0.16376374347008507</v>
      </c>
    </row>
    <row r="5" spans="1:13" x14ac:dyDescent="0.25">
      <c r="B5">
        <v>1087273</v>
      </c>
      <c r="C5">
        <f t="shared" si="0"/>
        <v>0.21412619999999999</v>
      </c>
      <c r="D5">
        <v>4583.0966692287257</v>
      </c>
      <c r="E5" s="1">
        <v>2875</v>
      </c>
      <c r="F5">
        <f t="shared" si="1"/>
        <v>7.4478678260869562E-5</v>
      </c>
      <c r="G5">
        <f t="shared" si="2"/>
        <v>16.250732558386847</v>
      </c>
      <c r="K5" t="s">
        <v>4</v>
      </c>
      <c r="L5">
        <v>7.1905952290463606</v>
      </c>
      <c r="M5">
        <v>0.57870540860460373</v>
      </c>
    </row>
    <row r="6" spans="1:13" x14ac:dyDescent="0.25">
      <c r="A6" t="s">
        <v>2</v>
      </c>
      <c r="B6">
        <v>1501386</v>
      </c>
      <c r="C6">
        <f>(B6-16642)/5000000</f>
        <v>0.29694880000000001</v>
      </c>
      <c r="D6">
        <v>4583.0966692287257</v>
      </c>
      <c r="E6" s="1">
        <v>7687.5000000000009</v>
      </c>
      <c r="F6">
        <f>C6/E6</f>
        <v>3.8627486178861785E-5</v>
      </c>
      <c r="G6">
        <f t="shared" si="2"/>
        <v>8.4282503657864751</v>
      </c>
      <c r="H6">
        <f>AVERAGE(G6:G9)</f>
        <v>8.0192522180131842</v>
      </c>
      <c r="I6">
        <f>STDEV(G6:G9)</f>
        <v>0.57363634496740501</v>
      </c>
      <c r="K6" t="s">
        <v>5</v>
      </c>
      <c r="L6">
        <v>5.0231176922335781</v>
      </c>
      <c r="M6">
        <v>0.18377264610267049</v>
      </c>
    </row>
    <row r="7" spans="1:13" x14ac:dyDescent="0.25">
      <c r="B7">
        <v>1530583</v>
      </c>
      <c r="C7">
        <f t="shared" ref="C7:C9" si="3">(B7-16642)/5000000</f>
        <v>0.30278820000000001</v>
      </c>
      <c r="D7">
        <v>4583.0966692287257</v>
      </c>
      <c r="E7" s="1">
        <v>7687.5000000000009</v>
      </c>
      <c r="F7">
        <f t="shared" ref="F7:F9" si="4">C7/E7</f>
        <v>3.9387082926829263E-5</v>
      </c>
      <c r="G7">
        <f t="shared" si="2"/>
        <v>8.593989123397126</v>
      </c>
      <c r="K7" t="s">
        <v>6</v>
      </c>
      <c r="L7">
        <v>3.02396415719589</v>
      </c>
      <c r="M7">
        <v>0.14555516953398806</v>
      </c>
    </row>
    <row r="8" spans="1:13" x14ac:dyDescent="0.25">
      <c r="B8">
        <v>1352097</v>
      </c>
      <c r="C8">
        <f t="shared" si="3"/>
        <v>0.26709100000000002</v>
      </c>
      <c r="D8">
        <v>4583.0966692287257</v>
      </c>
      <c r="E8" s="1">
        <v>7687.5000000000009</v>
      </c>
      <c r="F8">
        <f t="shared" si="4"/>
        <v>3.4743544715447155E-5</v>
      </c>
      <c r="G8">
        <f t="shared" si="2"/>
        <v>7.5808011968671902</v>
      </c>
      <c r="K8" t="s">
        <v>7</v>
      </c>
      <c r="L8">
        <v>14.277438897405798</v>
      </c>
      <c r="M8">
        <v>0.6810186609076303</v>
      </c>
    </row>
    <row r="9" spans="1:13" x14ac:dyDescent="0.25">
      <c r="B9">
        <v>1333277</v>
      </c>
      <c r="C9">
        <f t="shared" si="3"/>
        <v>0.26332699999999998</v>
      </c>
      <c r="D9">
        <v>4583.0966692287257</v>
      </c>
      <c r="E9" s="1">
        <v>7687.5000000000009</v>
      </c>
      <c r="F9">
        <f t="shared" si="4"/>
        <v>3.4253918699186982E-5</v>
      </c>
      <c r="G9">
        <f t="shared" si="2"/>
        <v>7.4739681860019456</v>
      </c>
      <c r="K9" t="s">
        <v>8</v>
      </c>
      <c r="L9">
        <v>8.9445703005960642</v>
      </c>
      <c r="M9">
        <v>0.36496847726915088</v>
      </c>
    </row>
    <row r="10" spans="1:13" x14ac:dyDescent="0.25">
      <c r="A10" t="s">
        <v>3</v>
      </c>
      <c r="B10">
        <v>2447688</v>
      </c>
      <c r="C10">
        <f>(B10-16642)/5000000</f>
        <v>0.48620920000000001</v>
      </c>
      <c r="D10">
        <v>4583.0966692287257</v>
      </c>
      <c r="E10" s="1">
        <v>30000</v>
      </c>
      <c r="F10">
        <f>C10/E10</f>
        <v>1.6206973333333335E-5</v>
      </c>
      <c r="G10">
        <f t="shared" si="2"/>
        <v>3.5362495061795749</v>
      </c>
      <c r="H10">
        <f>AVERAGE(G10:G13)</f>
        <v>3.4132409727167898</v>
      </c>
      <c r="I10">
        <f>STDEV(G10:G13)</f>
        <v>0.16376374347008507</v>
      </c>
      <c r="K10" t="s">
        <v>9</v>
      </c>
      <c r="L10">
        <v>3.4681993301879244</v>
      </c>
      <c r="M10">
        <v>0.2226193346663804</v>
      </c>
    </row>
    <row r="11" spans="1:13" x14ac:dyDescent="0.25">
      <c r="B11">
        <v>2436820</v>
      </c>
      <c r="C11">
        <f t="shared" ref="C11:C13" si="5">(B11-16642)/5000000</f>
        <v>0.48403560000000001</v>
      </c>
      <c r="D11">
        <v>4583.0966692287257</v>
      </c>
      <c r="E11" s="1">
        <v>30000</v>
      </c>
      <c r="F11">
        <f t="shared" ref="F11:F13" si="6">C11/E11</f>
        <v>1.6134520000000001E-5</v>
      </c>
      <c r="G11">
        <f t="shared" si="2"/>
        <v>3.5204406898786242</v>
      </c>
    </row>
    <row r="12" spans="1:13" x14ac:dyDescent="0.25">
      <c r="B12">
        <v>2364364</v>
      </c>
      <c r="C12">
        <f t="shared" si="5"/>
        <v>0.46954439999999997</v>
      </c>
      <c r="D12">
        <v>4583.0966692287257</v>
      </c>
      <c r="E12" s="1">
        <v>30000</v>
      </c>
      <c r="F12">
        <f t="shared" si="6"/>
        <v>1.5651479999999999E-5</v>
      </c>
      <c r="G12">
        <f t="shared" si="2"/>
        <v>3.4150447022174499</v>
      </c>
    </row>
    <row r="13" spans="1:13" x14ac:dyDescent="0.25">
      <c r="B13">
        <v>2203624</v>
      </c>
      <c r="C13">
        <f t="shared" si="5"/>
        <v>0.43739640000000002</v>
      </c>
      <c r="D13">
        <v>4583.0966692287257</v>
      </c>
      <c r="E13" s="1">
        <v>30000</v>
      </c>
      <c r="F13">
        <f t="shared" si="6"/>
        <v>1.4579880000000001E-5</v>
      </c>
      <c r="G13">
        <f t="shared" si="2"/>
        <v>3.1812289925915094</v>
      </c>
    </row>
    <row r="14" spans="1:13" x14ac:dyDescent="0.25">
      <c r="A14" t="s">
        <v>4</v>
      </c>
      <c r="B14">
        <v>993882</v>
      </c>
      <c r="C14">
        <f>(B14-16642)/5000000</f>
        <v>0.19544800000000001</v>
      </c>
      <c r="D14">
        <v>2156.3815604190022</v>
      </c>
      <c r="E14" s="1">
        <v>14187.5</v>
      </c>
      <c r="F14">
        <f>C14/E14</f>
        <v>1.3776070484581499E-5</v>
      </c>
      <c r="G14">
        <f t="shared" si="2"/>
        <v>6.3885124680368248</v>
      </c>
      <c r="H14">
        <f>AVERAGE(G14:G17)</f>
        <v>7.1905952290463606</v>
      </c>
      <c r="I14">
        <f>STDEV(G14:G17)</f>
        <v>0.57870540860460373</v>
      </c>
    </row>
    <row r="15" spans="1:13" x14ac:dyDescent="0.25">
      <c r="B15">
        <v>1109823</v>
      </c>
      <c r="C15">
        <f t="shared" ref="C15:C17" si="7">(B15-16642)/5000000</f>
        <v>0.2186362</v>
      </c>
      <c r="D15">
        <v>2156.3815604190022</v>
      </c>
      <c r="E15" s="1">
        <v>14187.5</v>
      </c>
      <c r="F15">
        <f t="shared" ref="F15:F17" si="8">C15/E15</f>
        <v>1.5410481057268723E-5</v>
      </c>
      <c r="G15">
        <f t="shared" si="2"/>
        <v>7.1464537353372393</v>
      </c>
    </row>
    <row r="16" spans="1:13" x14ac:dyDescent="0.25">
      <c r="B16">
        <v>1177299</v>
      </c>
      <c r="C16">
        <f t="shared" si="7"/>
        <v>0.23213139999999999</v>
      </c>
      <c r="D16">
        <v>2156.3815604190022</v>
      </c>
      <c r="E16" s="1">
        <v>14187.5</v>
      </c>
      <c r="F16">
        <f t="shared" si="8"/>
        <v>1.6361684581497797E-5</v>
      </c>
      <c r="G16">
        <f t="shared" si="2"/>
        <v>7.5875646879110716</v>
      </c>
    </row>
    <row r="17" spans="1:9" x14ac:dyDescent="0.25">
      <c r="B17">
        <v>1185297</v>
      </c>
      <c r="C17">
        <f t="shared" si="7"/>
        <v>0.23373099999999999</v>
      </c>
      <c r="D17">
        <v>2156.3815604190022</v>
      </c>
      <c r="E17" s="1">
        <v>14187.5</v>
      </c>
      <c r="F17">
        <f t="shared" si="8"/>
        <v>1.6474431718061675E-5</v>
      </c>
      <c r="G17">
        <f t="shared" si="2"/>
        <v>7.6398500249003058</v>
      </c>
    </row>
    <row r="18" spans="1:9" x14ac:dyDescent="0.25">
      <c r="A18" t="s">
        <v>5</v>
      </c>
      <c r="B18">
        <v>1692515</v>
      </c>
      <c r="C18">
        <f>(B18-16642)/5000000</f>
        <v>0.33517459999999999</v>
      </c>
      <c r="D18">
        <v>2156.3815604190022</v>
      </c>
      <c r="E18" s="1">
        <v>30624.999999999996</v>
      </c>
      <c r="F18">
        <f>C18/E18</f>
        <v>1.0944476734693879E-5</v>
      </c>
      <c r="G18">
        <f t="shared" si="2"/>
        <v>5.075389687791283</v>
      </c>
      <c r="H18">
        <f>AVERAGE(G18:G21)</f>
        <v>5.0231176922335781</v>
      </c>
      <c r="I18">
        <f>STDEV(G18:G21)</f>
        <v>0.18377264610267049</v>
      </c>
    </row>
    <row r="19" spans="1:9" x14ac:dyDescent="0.25">
      <c r="B19">
        <v>1753729</v>
      </c>
      <c r="C19">
        <f t="shared" ref="C19:C21" si="9">(B19-16642)/5000000</f>
        <v>0.34741739999999999</v>
      </c>
      <c r="D19">
        <v>2156.3815604190022</v>
      </c>
      <c r="E19" s="1">
        <v>30624.999999999996</v>
      </c>
      <c r="F19">
        <f t="shared" ref="F19:F21" si="10">C19/E19</f>
        <v>1.1344241632653062E-5</v>
      </c>
      <c r="G19">
        <f t="shared" si="2"/>
        <v>5.2607765902286721</v>
      </c>
    </row>
    <row r="20" spans="1:9" x14ac:dyDescent="0.25">
      <c r="B20">
        <v>1629384</v>
      </c>
      <c r="C20">
        <f t="shared" si="9"/>
        <v>0.32254840000000001</v>
      </c>
      <c r="D20">
        <v>2156.3815604190022</v>
      </c>
      <c r="E20" s="1">
        <v>30624.999999999996</v>
      </c>
      <c r="F20">
        <f t="shared" si="10"/>
        <v>1.0532192653061227E-5</v>
      </c>
      <c r="G20">
        <f t="shared" si="2"/>
        <v>4.8841971413513372</v>
      </c>
    </row>
    <row r="21" spans="1:9" x14ac:dyDescent="0.25">
      <c r="B21">
        <v>1625392</v>
      </c>
      <c r="C21">
        <f t="shared" si="9"/>
        <v>0.32174999999999998</v>
      </c>
      <c r="D21">
        <v>2156.3815604190022</v>
      </c>
      <c r="E21" s="1">
        <v>30624.999999999996</v>
      </c>
      <c r="F21">
        <f t="shared" si="10"/>
        <v>1.0506122448979593E-5</v>
      </c>
      <c r="G21">
        <f t="shared" si="2"/>
        <v>4.8721073495630192</v>
      </c>
    </row>
    <row r="22" spans="1:9" x14ac:dyDescent="0.25">
      <c r="A22" t="s">
        <v>6</v>
      </c>
      <c r="B22">
        <v>2013748</v>
      </c>
      <c r="C22">
        <f>(B22-16642)/5000000</f>
        <v>0.39942119999999998</v>
      </c>
      <c r="D22">
        <v>2156.3815604190022</v>
      </c>
      <c r="E22" s="1">
        <v>60833.333333333328</v>
      </c>
      <c r="F22">
        <f>C22/E22</f>
        <v>6.56582794520548E-6</v>
      </c>
      <c r="G22">
        <f t="shared" si="2"/>
        <v>3.0448358795693315</v>
      </c>
      <c r="H22">
        <f>AVERAGE(G22:G25)</f>
        <v>3.02396415719589</v>
      </c>
      <c r="I22">
        <f>STDEV(G22:G25)</f>
        <v>0.14555516953398806</v>
      </c>
    </row>
    <row r="23" spans="1:9" x14ac:dyDescent="0.25">
      <c r="B23">
        <v>2066334</v>
      </c>
      <c r="C23">
        <f t="shared" ref="C23:C25" si="11">(B23-16642)/5000000</f>
        <v>0.40993839999999998</v>
      </c>
      <c r="D23">
        <v>2156.3815604190022</v>
      </c>
      <c r="E23" s="1">
        <v>60833.333333333328</v>
      </c>
      <c r="F23">
        <f t="shared" ref="F23:F25" si="12">C23/E23</f>
        <v>6.7387134246575347E-6</v>
      </c>
      <c r="G23">
        <f t="shared" si="2"/>
        <v>3.1250097609572158</v>
      </c>
    </row>
    <row r="24" spans="1:9" x14ac:dyDescent="0.25">
      <c r="B24">
        <v>2058985</v>
      </c>
      <c r="C24">
        <f t="shared" si="11"/>
        <v>0.40846860000000002</v>
      </c>
      <c r="D24">
        <v>2156.3815604190022</v>
      </c>
      <c r="E24" s="1">
        <v>60833.333333333328</v>
      </c>
      <c r="F24">
        <f t="shared" si="12"/>
        <v>6.7145523287671238E-6</v>
      </c>
      <c r="G24">
        <f t="shared" si="2"/>
        <v>3.1138052986607958</v>
      </c>
    </row>
    <row r="25" spans="1:9" x14ac:dyDescent="0.25">
      <c r="B25">
        <v>1861166</v>
      </c>
      <c r="C25">
        <f t="shared" si="11"/>
        <v>0.36890479999999998</v>
      </c>
      <c r="D25">
        <v>2156.3815604190022</v>
      </c>
      <c r="E25" s="1">
        <v>60833.333333333328</v>
      </c>
      <c r="F25">
        <f t="shared" si="12"/>
        <v>6.0641884931506854E-6</v>
      </c>
      <c r="G25">
        <f t="shared" si="2"/>
        <v>2.8122056895962166</v>
      </c>
    </row>
    <row r="26" spans="1:9" x14ac:dyDescent="0.25">
      <c r="A26" t="s">
        <v>7</v>
      </c>
      <c r="B26">
        <v>579398</v>
      </c>
      <c r="C26">
        <f>(B26-16642)/5000000</f>
        <v>0.1125512</v>
      </c>
      <c r="D26">
        <v>4493.8180996166757</v>
      </c>
      <c r="E26" s="1">
        <v>1875</v>
      </c>
      <c r="F26">
        <f>C26/E26</f>
        <v>6.002730666666667E-5</v>
      </c>
      <c r="G26">
        <f t="shared" si="2"/>
        <v>13.357751768320801</v>
      </c>
      <c r="H26">
        <f>AVERAGE(G26:G29)</f>
        <v>14.277438897405798</v>
      </c>
      <c r="I26">
        <f>STDEV(G26:G29)</f>
        <v>0.6810186609076303</v>
      </c>
    </row>
    <row r="27" spans="1:9" x14ac:dyDescent="0.25">
      <c r="B27">
        <v>613525</v>
      </c>
      <c r="C27">
        <f t="shared" ref="C27:C29" si="13">(B27-16642)/5000000</f>
        <v>0.1193766</v>
      </c>
      <c r="D27">
        <v>4493.8180996166757</v>
      </c>
      <c r="E27" s="1">
        <v>1875</v>
      </c>
      <c r="F27">
        <f t="shared" ref="F27:F29" si="14">C27/E27</f>
        <v>6.3667519999999994E-5</v>
      </c>
      <c r="G27">
        <f t="shared" si="2"/>
        <v>14.167800874145497</v>
      </c>
    </row>
    <row r="28" spans="1:9" x14ac:dyDescent="0.25">
      <c r="B28">
        <v>638000</v>
      </c>
      <c r="C28">
        <f t="shared" si="13"/>
        <v>0.1242716</v>
      </c>
      <c r="D28">
        <v>4493.8180996166757</v>
      </c>
      <c r="E28" s="1">
        <v>1875</v>
      </c>
      <c r="F28">
        <f t="shared" si="14"/>
        <v>6.6278186666666666E-5</v>
      </c>
      <c r="G28">
        <f t="shared" si="2"/>
        <v>14.748747100448995</v>
      </c>
    </row>
    <row r="29" spans="1:9" x14ac:dyDescent="0.25">
      <c r="B29">
        <v>641653</v>
      </c>
      <c r="C29">
        <f t="shared" si="13"/>
        <v>0.12500220000000001</v>
      </c>
      <c r="D29">
        <v>4493.8180996166757</v>
      </c>
      <c r="E29" s="1">
        <v>1875</v>
      </c>
      <c r="F29">
        <f t="shared" si="14"/>
        <v>6.6667840000000008E-5</v>
      </c>
      <c r="G29">
        <f t="shared" si="2"/>
        <v>14.835455846707903</v>
      </c>
    </row>
    <row r="30" spans="1:9" x14ac:dyDescent="0.25">
      <c r="A30" t="s">
        <v>8</v>
      </c>
      <c r="B30">
        <v>1091891</v>
      </c>
      <c r="C30">
        <f>(B30-16642)/5000000</f>
        <v>0.21504980000000001</v>
      </c>
      <c r="D30">
        <v>4493.8180996166757</v>
      </c>
      <c r="E30" s="1">
        <v>5562.5</v>
      </c>
      <c r="F30">
        <f>C30/E30</f>
        <v>3.8660638202247193E-5</v>
      </c>
      <c r="G30">
        <f t="shared" si="2"/>
        <v>8.6030714517672529</v>
      </c>
      <c r="H30">
        <f>AVERAGE(G30:G33)</f>
        <v>8.9445703005960642</v>
      </c>
      <c r="I30">
        <f>STDEV(G30:G33)</f>
        <v>0.36496847726915088</v>
      </c>
    </row>
    <row r="31" spans="1:9" x14ac:dyDescent="0.25">
      <c r="B31">
        <v>1098684</v>
      </c>
      <c r="C31">
        <f t="shared" ref="C31:C33" si="15">(B31-16642)/5000000</f>
        <v>0.2164084</v>
      </c>
      <c r="D31">
        <v>4493.8180996166757</v>
      </c>
      <c r="E31" s="1">
        <v>5562.5</v>
      </c>
      <c r="F31">
        <f t="shared" ref="F31:F33" si="16">C31/E31</f>
        <v>3.8904880898876405E-5</v>
      </c>
      <c r="G31">
        <f t="shared" si="2"/>
        <v>8.6574222713186835</v>
      </c>
    </row>
    <row r="32" spans="1:9" x14ac:dyDescent="0.25">
      <c r="B32">
        <v>1169073</v>
      </c>
      <c r="C32">
        <f t="shared" si="15"/>
        <v>0.2304862</v>
      </c>
      <c r="D32">
        <v>4493.8180996166757</v>
      </c>
      <c r="E32" s="1">
        <v>5562.5</v>
      </c>
      <c r="F32">
        <f t="shared" si="16"/>
        <v>4.143572134831461E-5</v>
      </c>
      <c r="G32">
        <f t="shared" si="2"/>
        <v>9.2206049354443369</v>
      </c>
    </row>
    <row r="33" spans="1:16" x14ac:dyDescent="0.25">
      <c r="B33">
        <v>1178644</v>
      </c>
      <c r="C33">
        <f t="shared" si="15"/>
        <v>0.23240040000000001</v>
      </c>
      <c r="D33">
        <v>4493.8180996166757</v>
      </c>
      <c r="E33" s="1">
        <v>5562.5</v>
      </c>
      <c r="F33">
        <f t="shared" si="16"/>
        <v>4.177984719101124E-5</v>
      </c>
      <c r="G33">
        <f t="shared" si="2"/>
        <v>9.2971825438539835</v>
      </c>
    </row>
    <row r="34" spans="1:16" x14ac:dyDescent="0.25">
      <c r="A34" t="s">
        <v>9</v>
      </c>
      <c r="B34">
        <v>1815011</v>
      </c>
      <c r="C34">
        <f>(B34-16642)/5000000</f>
        <v>0.35967379999999999</v>
      </c>
      <c r="D34">
        <v>4493.8180996166757</v>
      </c>
      <c r="E34" s="1">
        <v>21666.666666666664</v>
      </c>
      <c r="F34">
        <f>C34/E34</f>
        <v>1.6600329230769231E-5</v>
      </c>
      <c r="G34">
        <f t="shared" si="2"/>
        <v>3.6940367551114823</v>
      </c>
      <c r="H34">
        <f>AVERAGE(G34:G37)</f>
        <v>3.4681993301879244</v>
      </c>
      <c r="I34">
        <f>STDEV(G34:G37)</f>
        <v>0.2226193346663804</v>
      </c>
    </row>
    <row r="35" spans="1:16" x14ac:dyDescent="0.25">
      <c r="B35">
        <v>1739367</v>
      </c>
      <c r="C35">
        <f t="shared" ref="C35:C37" si="17">(B35-16642)/5000000</f>
        <v>0.34454499999999999</v>
      </c>
      <c r="D35">
        <v>4493.8180996166757</v>
      </c>
      <c r="E35" s="1">
        <v>21666.666666666664</v>
      </c>
      <c r="F35">
        <f t="shared" ref="F35:F37" si="18">C35/E35</f>
        <v>1.5902076923076925E-5</v>
      </c>
      <c r="G35">
        <f t="shared" si="2"/>
        <v>3.5386561206011828</v>
      </c>
    </row>
    <row r="36" spans="1:16" x14ac:dyDescent="0.25">
      <c r="B36">
        <v>1709002</v>
      </c>
      <c r="C36">
        <f t="shared" si="17"/>
        <v>0.338472</v>
      </c>
      <c r="D36">
        <v>4493.8180996166757</v>
      </c>
      <c r="E36" s="1">
        <v>21666.666666666664</v>
      </c>
      <c r="F36">
        <f t="shared" si="18"/>
        <v>1.5621784615384618E-5</v>
      </c>
      <c r="G36">
        <f t="shared" si="2"/>
        <v>3.476283256039483</v>
      </c>
    </row>
    <row r="37" spans="1:16" x14ac:dyDescent="0.25">
      <c r="B37">
        <v>1556886</v>
      </c>
      <c r="C37">
        <f t="shared" si="17"/>
        <v>0.30804880000000001</v>
      </c>
      <c r="D37">
        <v>4493.8180996166757</v>
      </c>
      <c r="E37" s="1">
        <v>21666.666666666664</v>
      </c>
      <c r="F37">
        <f t="shared" si="18"/>
        <v>1.4217636923076925E-5</v>
      </c>
      <c r="G37">
        <f t="shared" si="2"/>
        <v>3.1638211889995489</v>
      </c>
    </row>
    <row r="39" spans="1:16" x14ac:dyDescent="0.25">
      <c r="B39" t="s">
        <v>16</v>
      </c>
      <c r="C39" t="s">
        <v>14</v>
      </c>
      <c r="D39" t="s">
        <v>15</v>
      </c>
      <c r="E39" t="s">
        <v>37</v>
      </c>
      <c r="F39" s="2" t="s">
        <v>38</v>
      </c>
      <c r="G39" t="s">
        <v>39</v>
      </c>
      <c r="H39" s="2" t="s">
        <v>40</v>
      </c>
      <c r="I39" s="2" t="s">
        <v>41</v>
      </c>
      <c r="K39" s="2" t="s">
        <v>42</v>
      </c>
      <c r="L39" s="2" t="s">
        <v>43</v>
      </c>
      <c r="M39" s="2" t="s">
        <v>44</v>
      </c>
      <c r="N39" s="2" t="s">
        <v>45</v>
      </c>
      <c r="O39" s="2" t="s">
        <v>46</v>
      </c>
      <c r="P39" s="2" t="s">
        <v>47</v>
      </c>
    </row>
    <row r="40" spans="1:16" x14ac:dyDescent="0.25">
      <c r="A40" t="s">
        <v>1</v>
      </c>
      <c r="B40">
        <v>1.7</v>
      </c>
      <c r="C40">
        <v>1.5</v>
      </c>
      <c r="D40">
        <v>1.4</v>
      </c>
      <c r="E40" s="1">
        <f>0.15*100000*B40/2/4</f>
        <v>3187.5</v>
      </c>
      <c r="F40" s="1">
        <f t="shared" ref="F40:G40" si="19">0.15*100000*C40/2/4</f>
        <v>2812.5</v>
      </c>
      <c r="G40" s="1">
        <f t="shared" si="19"/>
        <v>2625</v>
      </c>
      <c r="H40" s="1">
        <f>AVERAGE(E40:G40)</f>
        <v>2875</v>
      </c>
      <c r="I40">
        <f>STDEV(E40:G40)</f>
        <v>286.41098093474</v>
      </c>
      <c r="J40" t="s">
        <v>28</v>
      </c>
      <c r="K40">
        <v>2500</v>
      </c>
      <c r="L40">
        <f>LOG(E40/2500,2)</f>
        <v>0.35049724708413316</v>
      </c>
      <c r="M40">
        <f t="shared" ref="M40:N40" si="20">LOG(F40/2500,2)</f>
        <v>0.16992500144231237</v>
      </c>
      <c r="N40">
        <f t="shared" si="20"/>
        <v>7.0389327891398012E-2</v>
      </c>
      <c r="O40">
        <f>AVERAGE(L40:N40)</f>
        <v>0.19693719213928121</v>
      </c>
      <c r="P40">
        <f>STDEV(L40:N40)</f>
        <v>0.14199420915413413</v>
      </c>
    </row>
    <row r="41" spans="1:16" x14ac:dyDescent="0.25">
      <c r="A41" t="s">
        <v>2</v>
      </c>
      <c r="B41">
        <v>3.5</v>
      </c>
      <c r="C41">
        <v>4.9000000000000004</v>
      </c>
      <c r="D41">
        <v>3.9</v>
      </c>
      <c r="E41" s="1">
        <f t="shared" ref="E41:E47" si="21">0.15*100000*B41/2/4</f>
        <v>6562.5</v>
      </c>
      <c r="F41" s="1">
        <f t="shared" ref="F41:F47" si="22">0.15*100000*C41/2/4</f>
        <v>9187.5</v>
      </c>
      <c r="G41" s="1">
        <f t="shared" ref="G41:G47" si="23">0.15*100000*D41/2/4</f>
        <v>7312.5</v>
      </c>
      <c r="H41" s="1">
        <f t="shared" ref="H41:H48" si="24">AVERAGE(E41:G41)</f>
        <v>7687.5</v>
      </c>
      <c r="I41">
        <f t="shared" ref="I41:I48" si="25">STDEV(E41:G41)</f>
        <v>1352.081728298996</v>
      </c>
      <c r="J41" t="s">
        <v>29</v>
      </c>
      <c r="K41">
        <v>5000</v>
      </c>
      <c r="L41">
        <f>LOG(E41/5000,2)</f>
        <v>0.39231742277876031</v>
      </c>
      <c r="M41">
        <f t="shared" ref="M41:N41" si="26">LOG(F41/5000,2)</f>
        <v>0.87774424994900191</v>
      </c>
      <c r="N41">
        <f t="shared" si="26"/>
        <v>0.54843662469604204</v>
      </c>
      <c r="O41">
        <f t="shared" ref="O41:O48" si="27">AVERAGE(L41:N41)</f>
        <v>0.60616609914126807</v>
      </c>
      <c r="P41">
        <f t="shared" ref="P41:P48" si="28">STDEV(L41:N41)</f>
        <v>0.24780903998630383</v>
      </c>
    </row>
    <row r="42" spans="1:16" x14ac:dyDescent="0.25">
      <c r="A42" t="s">
        <v>3</v>
      </c>
      <c r="B42">
        <v>11</v>
      </c>
      <c r="C42">
        <v>12</v>
      </c>
      <c r="D42">
        <v>13</v>
      </c>
      <c r="E42" s="1">
        <f>0.2*100000*B42/2/4</f>
        <v>27500</v>
      </c>
      <c r="F42" s="1">
        <f t="shared" ref="F42:G42" si="29">0.2*100000*C42/2/4</f>
        <v>30000</v>
      </c>
      <c r="G42" s="1">
        <f t="shared" si="29"/>
        <v>32500</v>
      </c>
      <c r="H42" s="1">
        <f t="shared" si="24"/>
        <v>30000</v>
      </c>
      <c r="I42">
        <f t="shared" si="25"/>
        <v>2500</v>
      </c>
      <c r="J42" t="s">
        <v>30</v>
      </c>
      <c r="K42">
        <v>25000</v>
      </c>
      <c r="L42">
        <f>LOG(E42/25000,2)</f>
        <v>0.13750352374993502</v>
      </c>
      <c r="M42">
        <f t="shared" ref="M42:N42" si="30">LOG(F42/25000,2)</f>
        <v>0.26303440583379378</v>
      </c>
      <c r="N42">
        <f t="shared" si="30"/>
        <v>0.37851162325372983</v>
      </c>
      <c r="O42">
        <f t="shared" si="27"/>
        <v>0.25968318427915288</v>
      </c>
      <c r="P42">
        <f t="shared" si="28"/>
        <v>0.12053899377810898</v>
      </c>
    </row>
    <row r="43" spans="1:16" x14ac:dyDescent="0.25">
      <c r="A43" t="s">
        <v>4</v>
      </c>
      <c r="B43">
        <v>8.5</v>
      </c>
      <c r="C43">
        <v>7.2</v>
      </c>
      <c r="D43">
        <v>7</v>
      </c>
      <c r="E43" s="1">
        <f t="shared" si="21"/>
        <v>15937.5</v>
      </c>
      <c r="F43" s="1">
        <f t="shared" si="22"/>
        <v>13500</v>
      </c>
      <c r="G43" s="1">
        <f t="shared" si="23"/>
        <v>13125</v>
      </c>
      <c r="H43" s="1">
        <f t="shared" si="24"/>
        <v>14187.5</v>
      </c>
      <c r="I43">
        <f t="shared" si="25"/>
        <v>1527.0989653588269</v>
      </c>
      <c r="K43">
        <v>5000</v>
      </c>
      <c r="L43">
        <f>LOG(E43/5000,2)</f>
        <v>1.6724253419714956</v>
      </c>
      <c r="M43">
        <f t="shared" ref="M43" si="31">LOG(F43/5000,2)</f>
        <v>1.4329594072761063</v>
      </c>
      <c r="N43">
        <f t="shared" ref="N43" si="32">LOG(G43/5000,2)</f>
        <v>1.3923174227787602</v>
      </c>
      <c r="O43">
        <f t="shared" si="27"/>
        <v>1.4992340573421206</v>
      </c>
      <c r="P43">
        <f t="shared" si="28"/>
        <v>0.15135837779802774</v>
      </c>
    </row>
    <row r="44" spans="1:16" x14ac:dyDescent="0.25">
      <c r="A44" t="s">
        <v>5</v>
      </c>
      <c r="B44">
        <v>18</v>
      </c>
      <c r="C44">
        <v>14</v>
      </c>
      <c r="D44">
        <v>17</v>
      </c>
      <c r="E44" s="1">
        <f t="shared" si="21"/>
        <v>33750</v>
      </c>
      <c r="F44" s="1">
        <f t="shared" si="22"/>
        <v>26250</v>
      </c>
      <c r="G44" s="1">
        <f t="shared" si="23"/>
        <v>31875</v>
      </c>
      <c r="H44" s="1">
        <f t="shared" si="24"/>
        <v>30625</v>
      </c>
      <c r="I44">
        <f t="shared" si="25"/>
        <v>3903.123748998999</v>
      </c>
      <c r="K44">
        <v>10000</v>
      </c>
      <c r="L44">
        <f>LOG(E44/10000,2)</f>
        <v>1.7548875021634687</v>
      </c>
      <c r="M44">
        <f t="shared" ref="M44:N44" si="33">LOG(F44/10000,2)</f>
        <v>1.3923174227787602</v>
      </c>
      <c r="N44">
        <f t="shared" si="33"/>
        <v>1.6724253419714956</v>
      </c>
      <c r="O44">
        <f t="shared" si="27"/>
        <v>1.6065434223045749</v>
      </c>
      <c r="P44">
        <f t="shared" si="28"/>
        <v>0.19005153543317505</v>
      </c>
    </row>
    <row r="45" spans="1:16" x14ac:dyDescent="0.25">
      <c r="A45" t="s">
        <v>6</v>
      </c>
      <c r="B45">
        <v>24</v>
      </c>
      <c r="C45">
        <v>26</v>
      </c>
      <c r="D45">
        <v>23</v>
      </c>
      <c r="E45" s="1">
        <f>0.2*100000*B45/2/4</f>
        <v>60000</v>
      </c>
      <c r="F45" s="1">
        <f>0.2*100000*C45/2/4</f>
        <v>65000</v>
      </c>
      <c r="G45" s="1">
        <f>0.2*100000*D45/2/4</f>
        <v>57500</v>
      </c>
      <c r="H45" s="1">
        <f t="shared" si="24"/>
        <v>60833.333333333336</v>
      </c>
      <c r="I45">
        <f t="shared" si="25"/>
        <v>3818.8130791298663</v>
      </c>
      <c r="K45">
        <v>50000</v>
      </c>
      <c r="L45">
        <f>LOG(E45/50000,2)</f>
        <v>0.26303440583379378</v>
      </c>
      <c r="M45">
        <f t="shared" ref="M45:N45" si="34">LOG(F45/50000,2)</f>
        <v>0.37851162325372983</v>
      </c>
      <c r="N45">
        <f t="shared" si="34"/>
        <v>0.20163386116965043</v>
      </c>
      <c r="O45">
        <f t="shared" si="27"/>
        <v>0.28105996341905803</v>
      </c>
      <c r="P45">
        <f t="shared" si="28"/>
        <v>8.9806047817854714E-2</v>
      </c>
    </row>
    <row r="46" spans="1:16" x14ac:dyDescent="0.25">
      <c r="A46" t="s">
        <v>7</v>
      </c>
      <c r="B46">
        <v>0.7</v>
      </c>
      <c r="C46">
        <v>1.1000000000000001</v>
      </c>
      <c r="D46">
        <v>1.2</v>
      </c>
      <c r="E46" s="1">
        <f t="shared" si="21"/>
        <v>1312.5</v>
      </c>
      <c r="F46" s="1">
        <f t="shared" si="22"/>
        <v>2062.5</v>
      </c>
      <c r="G46" s="1">
        <f t="shared" si="23"/>
        <v>2250</v>
      </c>
      <c r="H46" s="1">
        <f t="shared" si="24"/>
        <v>1875</v>
      </c>
      <c r="I46">
        <f t="shared" si="25"/>
        <v>496.07837082461072</v>
      </c>
      <c r="K46">
        <v>2500</v>
      </c>
      <c r="L46">
        <f>LOG(E46/2500,2)</f>
        <v>-0.92961067210860204</v>
      </c>
      <c r="M46">
        <f t="shared" ref="M46" si="35">LOG(F46/2500,2)</f>
        <v>-0.27753397552890902</v>
      </c>
      <c r="N46">
        <f t="shared" ref="N46" si="36">LOG(G46/2500,2)</f>
        <v>-0.15200309344504997</v>
      </c>
      <c r="O46">
        <f t="shared" si="27"/>
        <v>-0.45304924702752042</v>
      </c>
      <c r="P46">
        <f t="shared" si="28"/>
        <v>0.4174596920610078</v>
      </c>
    </row>
    <row r="47" spans="1:16" x14ac:dyDescent="0.25">
      <c r="A47" t="s">
        <v>8</v>
      </c>
      <c r="B47">
        <v>3.7</v>
      </c>
      <c r="C47">
        <v>2.8</v>
      </c>
      <c r="D47">
        <v>2.4</v>
      </c>
      <c r="E47" s="1">
        <f t="shared" si="21"/>
        <v>6937.5</v>
      </c>
      <c r="F47" s="1">
        <f t="shared" si="22"/>
        <v>5250</v>
      </c>
      <c r="G47" s="1">
        <f t="shared" si="23"/>
        <v>4500</v>
      </c>
      <c r="H47" s="1">
        <f t="shared" si="24"/>
        <v>5562.5</v>
      </c>
      <c r="I47">
        <f t="shared" si="25"/>
        <v>1248.4365222148863</v>
      </c>
      <c r="K47">
        <v>5000</v>
      </c>
      <c r="L47">
        <f>LOG(E47/5000,2)</f>
        <v>0.47248777146274357</v>
      </c>
      <c r="M47">
        <f t="shared" ref="M47" si="37">LOG(F47/5000,2)</f>
        <v>7.0389327891398012E-2</v>
      </c>
      <c r="N47">
        <f t="shared" ref="N47" si="38">LOG(G47/5000,2)</f>
        <v>-0.15200309344504997</v>
      </c>
      <c r="O47">
        <f t="shared" si="27"/>
        <v>0.13029133530303055</v>
      </c>
      <c r="P47">
        <f t="shared" si="28"/>
        <v>0.31652550917308142</v>
      </c>
    </row>
    <row r="48" spans="1:16" x14ac:dyDescent="0.25">
      <c r="A48" t="s">
        <v>9</v>
      </c>
      <c r="B48">
        <v>7.4</v>
      </c>
      <c r="C48">
        <v>9.5</v>
      </c>
      <c r="D48">
        <v>9.1</v>
      </c>
      <c r="E48" s="1">
        <f>0.2*100000*B48/2/4</f>
        <v>18500</v>
      </c>
      <c r="F48" s="1">
        <f>0.2*100000*C48/2/4</f>
        <v>23750</v>
      </c>
      <c r="G48" s="1">
        <f>0.2*100000*D48/2/4</f>
        <v>22750</v>
      </c>
      <c r="H48" s="1">
        <f t="shared" si="24"/>
        <v>21666.666666666668</v>
      </c>
      <c r="I48">
        <f t="shared" si="25"/>
        <v>2787.6214472796291</v>
      </c>
      <c r="K48">
        <v>25000</v>
      </c>
      <c r="L48">
        <f>LOG(E48/25000,2)</f>
        <v>-0.43440282414577491</v>
      </c>
      <c r="M48">
        <f t="shared" ref="M48" si="39">LOG(F48/25000,2)</f>
        <v>-7.4000581443776928E-2</v>
      </c>
      <c r="N48">
        <f t="shared" ref="N48" si="40">LOG(G48/25000,2)</f>
        <v>-0.13606154957602837</v>
      </c>
      <c r="O48">
        <f t="shared" si="27"/>
        <v>-0.21482165172186007</v>
      </c>
      <c r="P48">
        <f t="shared" si="28"/>
        <v>0.19267799408254654</v>
      </c>
    </row>
  </sheetData>
  <sortState ref="X2:Z37">
    <sortCondition ref="X2:X37"/>
  </sortState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 Southwestern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syang2</dc:creator>
  <cp:lastModifiedBy>SHU</cp:lastModifiedBy>
  <dcterms:created xsi:type="dcterms:W3CDTF">2014-06-26T20:20:54Z</dcterms:created>
  <dcterms:modified xsi:type="dcterms:W3CDTF">2019-03-12T17:53:11Z</dcterms:modified>
</cp:coreProperties>
</file>