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olleyball\2023 World Olympic Qualification\"/>
    </mc:Choice>
  </mc:AlternateContent>
  <xr:revisionPtr revIDLastSave="0" documentId="13_ncr:1_{90C5C82A-CBBF-4FF8-942C-FAC791281353}" xr6:coauthVersionLast="47" xr6:coauthVersionMax="47" xr10:uidLastSave="{00000000-0000-0000-0000-000000000000}"/>
  <bookViews>
    <workbookView xWindow="-98" yWindow="-98" windowWidth="19396" windowHeight="11475" activeTab="1" xr2:uid="{1FE195F7-3946-494D-81A4-3189989DE827}"/>
  </bookViews>
  <sheets>
    <sheet name="Sheet1" sheetId="5" r:id="rId1"/>
    <sheet name="Team1" sheetId="23" r:id="rId2"/>
    <sheet name="Team2" sheetId="24" r:id="rId3"/>
    <sheet name="Full Score" sheetId="22" r:id="rId4"/>
  </sheets>
  <definedNames>
    <definedName name="_xlnm._FilterDatabase" localSheetId="3" hidden="1">'Full Score'!$A$1:$L$799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0" i="5" l="1"/>
  <c r="AD10" i="5"/>
  <c r="AE10" i="5"/>
  <c r="D2" i="5"/>
  <c r="E2" i="5"/>
  <c r="D3" i="5"/>
  <c r="E3" i="5"/>
  <c r="D24" i="5"/>
  <c r="E24" i="5"/>
  <c r="F24" i="5"/>
  <c r="G24" i="5"/>
  <c r="I24" i="5"/>
  <c r="J24" i="5"/>
  <c r="K24" i="5"/>
  <c r="L24" i="5"/>
  <c r="N24" i="5"/>
  <c r="O24" i="5"/>
  <c r="P24" i="5"/>
  <c r="R24" i="5"/>
  <c r="S24" i="5"/>
  <c r="T24" i="5"/>
  <c r="V24" i="5"/>
  <c r="W24" i="5"/>
  <c r="Y24" i="5"/>
  <c r="D25" i="5"/>
  <c r="E25" i="5"/>
  <c r="F25" i="5"/>
  <c r="G25" i="5"/>
  <c r="I25" i="5"/>
  <c r="J25" i="5"/>
  <c r="K25" i="5"/>
  <c r="L25" i="5"/>
  <c r="N25" i="5"/>
  <c r="O25" i="5"/>
  <c r="P25" i="5"/>
  <c r="R25" i="5"/>
  <c r="S25" i="5"/>
  <c r="T25" i="5"/>
  <c r="V25" i="5"/>
  <c r="W25" i="5"/>
  <c r="X25" i="5"/>
  <c r="Y25" i="5"/>
  <c r="D26" i="5"/>
  <c r="E26" i="5"/>
  <c r="F26" i="5"/>
  <c r="G26" i="5"/>
  <c r="I26" i="5"/>
  <c r="J26" i="5"/>
  <c r="K26" i="5"/>
  <c r="L26" i="5"/>
  <c r="N26" i="5"/>
  <c r="O26" i="5"/>
  <c r="P26" i="5"/>
  <c r="R26" i="5"/>
  <c r="S26" i="5"/>
  <c r="T26" i="5"/>
  <c r="V26" i="5"/>
  <c r="W26" i="5"/>
  <c r="Y26" i="5"/>
  <c r="D27" i="5"/>
  <c r="E27" i="5"/>
  <c r="F27" i="5"/>
  <c r="G27" i="5"/>
  <c r="I27" i="5"/>
  <c r="J27" i="5"/>
  <c r="K27" i="5"/>
  <c r="L27" i="5"/>
  <c r="N27" i="5"/>
  <c r="O27" i="5"/>
  <c r="P27" i="5"/>
  <c r="R27" i="5"/>
  <c r="S27" i="5"/>
  <c r="T27" i="5"/>
  <c r="V27" i="5"/>
  <c r="W27" i="5"/>
  <c r="X27" i="5"/>
  <c r="Y27" i="5"/>
  <c r="D28" i="5"/>
  <c r="E28" i="5"/>
  <c r="F28" i="5"/>
  <c r="G28" i="5"/>
  <c r="I28" i="5"/>
  <c r="J28" i="5"/>
  <c r="K28" i="5"/>
  <c r="L28" i="5"/>
  <c r="N28" i="5"/>
  <c r="O28" i="5"/>
  <c r="P28" i="5"/>
  <c r="R28" i="5"/>
  <c r="S28" i="5"/>
  <c r="T28" i="5"/>
  <c r="V28" i="5"/>
  <c r="W28" i="5"/>
  <c r="Y28" i="5"/>
  <c r="D29" i="5"/>
  <c r="E29" i="5"/>
  <c r="H29" i="5" s="1"/>
  <c r="F29" i="5"/>
  <c r="G29" i="5"/>
  <c r="I29" i="5"/>
  <c r="J29" i="5"/>
  <c r="K29" i="5"/>
  <c r="L29" i="5"/>
  <c r="N29" i="5"/>
  <c r="O29" i="5"/>
  <c r="P29" i="5"/>
  <c r="R29" i="5"/>
  <c r="S29" i="5"/>
  <c r="T29" i="5"/>
  <c r="U29" i="5" s="1"/>
  <c r="V29" i="5"/>
  <c r="X29" i="5" s="1"/>
  <c r="W29" i="5"/>
  <c r="Y29" i="5"/>
  <c r="D30" i="5"/>
  <c r="E30" i="5"/>
  <c r="F30" i="5"/>
  <c r="H30" i="5" s="1"/>
  <c r="G30" i="5"/>
  <c r="I30" i="5"/>
  <c r="J30" i="5"/>
  <c r="K30" i="5"/>
  <c r="L30" i="5"/>
  <c r="N30" i="5"/>
  <c r="O30" i="5"/>
  <c r="P30" i="5"/>
  <c r="R30" i="5"/>
  <c r="S30" i="5"/>
  <c r="T30" i="5"/>
  <c r="V30" i="5"/>
  <c r="X30" i="5" s="1"/>
  <c r="W30" i="5"/>
  <c r="Y30" i="5"/>
  <c r="D31" i="5"/>
  <c r="E31" i="5"/>
  <c r="F31" i="5"/>
  <c r="G31" i="5"/>
  <c r="I31" i="5"/>
  <c r="J31" i="5"/>
  <c r="K31" i="5"/>
  <c r="L31" i="5"/>
  <c r="N31" i="5"/>
  <c r="O31" i="5"/>
  <c r="P31" i="5"/>
  <c r="R31" i="5"/>
  <c r="S31" i="5"/>
  <c r="T31" i="5"/>
  <c r="U31" i="5" s="1"/>
  <c r="V31" i="5"/>
  <c r="X31" i="5" s="1"/>
  <c r="W31" i="5"/>
  <c r="Y31" i="5"/>
  <c r="D32" i="5"/>
  <c r="E32" i="5"/>
  <c r="F32" i="5"/>
  <c r="G32" i="5"/>
  <c r="I32" i="5"/>
  <c r="J32" i="5"/>
  <c r="K32" i="5"/>
  <c r="L32" i="5"/>
  <c r="N32" i="5"/>
  <c r="O32" i="5"/>
  <c r="P32" i="5"/>
  <c r="R32" i="5"/>
  <c r="S32" i="5"/>
  <c r="T32" i="5"/>
  <c r="V32" i="5"/>
  <c r="W32" i="5"/>
  <c r="Y32" i="5"/>
  <c r="D33" i="5"/>
  <c r="E33" i="5"/>
  <c r="F33" i="5"/>
  <c r="G33" i="5"/>
  <c r="I33" i="5"/>
  <c r="J33" i="5"/>
  <c r="K33" i="5"/>
  <c r="L33" i="5"/>
  <c r="N33" i="5"/>
  <c r="O33" i="5"/>
  <c r="P33" i="5"/>
  <c r="Q33" i="5" s="1"/>
  <c r="R33" i="5"/>
  <c r="S33" i="5"/>
  <c r="T33" i="5"/>
  <c r="V33" i="5"/>
  <c r="W33" i="5"/>
  <c r="Y33" i="5"/>
  <c r="D34" i="5"/>
  <c r="E34" i="5"/>
  <c r="F34" i="5"/>
  <c r="G34" i="5"/>
  <c r="I34" i="5"/>
  <c r="J34" i="5"/>
  <c r="K34" i="5"/>
  <c r="L34" i="5"/>
  <c r="N34" i="5"/>
  <c r="O34" i="5"/>
  <c r="P34" i="5"/>
  <c r="R34" i="5"/>
  <c r="S34" i="5"/>
  <c r="T34" i="5"/>
  <c r="V34" i="5"/>
  <c r="W34" i="5"/>
  <c r="Y34" i="5"/>
  <c r="D8" i="5"/>
  <c r="E8" i="5"/>
  <c r="F8" i="5"/>
  <c r="G8" i="5"/>
  <c r="I8" i="5"/>
  <c r="J8" i="5"/>
  <c r="K8" i="5"/>
  <c r="L8" i="5"/>
  <c r="N8" i="5"/>
  <c r="O8" i="5"/>
  <c r="P8" i="5"/>
  <c r="R8" i="5"/>
  <c r="S8" i="5"/>
  <c r="T8" i="5"/>
  <c r="V8" i="5"/>
  <c r="W8" i="5"/>
  <c r="Y8" i="5"/>
  <c r="D9" i="5"/>
  <c r="E9" i="5"/>
  <c r="H9" i="5" s="1"/>
  <c r="F9" i="5"/>
  <c r="G9" i="5"/>
  <c r="I9" i="5"/>
  <c r="J9" i="5"/>
  <c r="K9" i="5"/>
  <c r="L9" i="5"/>
  <c r="N9" i="5"/>
  <c r="O9" i="5"/>
  <c r="P9" i="5"/>
  <c r="R9" i="5"/>
  <c r="S9" i="5"/>
  <c r="T9" i="5"/>
  <c r="V9" i="5"/>
  <c r="W9" i="5"/>
  <c r="Y9" i="5"/>
  <c r="D10" i="5"/>
  <c r="E10" i="5"/>
  <c r="F10" i="5"/>
  <c r="G10" i="5"/>
  <c r="I10" i="5"/>
  <c r="J10" i="5"/>
  <c r="K10" i="5"/>
  <c r="L10" i="5"/>
  <c r="N10" i="5"/>
  <c r="O10" i="5"/>
  <c r="P10" i="5"/>
  <c r="R10" i="5"/>
  <c r="S10" i="5"/>
  <c r="T10" i="5"/>
  <c r="V10" i="5"/>
  <c r="W10" i="5"/>
  <c r="Y10" i="5"/>
  <c r="D11" i="5"/>
  <c r="E11" i="5"/>
  <c r="F11" i="5"/>
  <c r="G11" i="5"/>
  <c r="I11" i="5"/>
  <c r="J11" i="5"/>
  <c r="K11" i="5"/>
  <c r="L11" i="5"/>
  <c r="N11" i="5"/>
  <c r="O11" i="5"/>
  <c r="P11" i="5"/>
  <c r="R11" i="5"/>
  <c r="S11" i="5"/>
  <c r="T11" i="5"/>
  <c r="V11" i="5"/>
  <c r="W11" i="5"/>
  <c r="Y11" i="5"/>
  <c r="D12" i="5"/>
  <c r="E12" i="5"/>
  <c r="F12" i="5"/>
  <c r="G12" i="5"/>
  <c r="I12" i="5"/>
  <c r="J12" i="5"/>
  <c r="K12" i="5"/>
  <c r="L12" i="5"/>
  <c r="N12" i="5"/>
  <c r="O12" i="5"/>
  <c r="P12" i="5"/>
  <c r="R12" i="5"/>
  <c r="S12" i="5"/>
  <c r="T12" i="5"/>
  <c r="V12" i="5"/>
  <c r="W12" i="5"/>
  <c r="Y12" i="5"/>
  <c r="D13" i="5"/>
  <c r="E13" i="5"/>
  <c r="F13" i="5"/>
  <c r="G13" i="5"/>
  <c r="I13" i="5"/>
  <c r="J13" i="5"/>
  <c r="K13" i="5"/>
  <c r="L13" i="5"/>
  <c r="N13" i="5"/>
  <c r="O13" i="5"/>
  <c r="P13" i="5"/>
  <c r="R13" i="5"/>
  <c r="S13" i="5"/>
  <c r="T13" i="5"/>
  <c r="V13" i="5"/>
  <c r="W13" i="5"/>
  <c r="Y13" i="5"/>
  <c r="D14" i="5"/>
  <c r="E14" i="5"/>
  <c r="F14" i="5"/>
  <c r="G14" i="5"/>
  <c r="I14" i="5"/>
  <c r="J14" i="5"/>
  <c r="K14" i="5"/>
  <c r="L14" i="5"/>
  <c r="N14" i="5"/>
  <c r="O14" i="5"/>
  <c r="P14" i="5"/>
  <c r="R14" i="5"/>
  <c r="S14" i="5"/>
  <c r="T14" i="5"/>
  <c r="V14" i="5"/>
  <c r="W14" i="5"/>
  <c r="Y14" i="5"/>
  <c r="D15" i="5"/>
  <c r="E15" i="5"/>
  <c r="F15" i="5"/>
  <c r="G15" i="5"/>
  <c r="I15" i="5"/>
  <c r="J15" i="5"/>
  <c r="K15" i="5"/>
  <c r="L15" i="5"/>
  <c r="N15" i="5"/>
  <c r="O15" i="5"/>
  <c r="P15" i="5"/>
  <c r="R15" i="5"/>
  <c r="S15" i="5"/>
  <c r="T15" i="5"/>
  <c r="V15" i="5"/>
  <c r="W15" i="5"/>
  <c r="Y15" i="5"/>
  <c r="D16" i="5"/>
  <c r="E16" i="5"/>
  <c r="F16" i="5"/>
  <c r="G16" i="5"/>
  <c r="I16" i="5"/>
  <c r="J16" i="5"/>
  <c r="K16" i="5"/>
  <c r="L16" i="5"/>
  <c r="N16" i="5"/>
  <c r="O16" i="5"/>
  <c r="P16" i="5"/>
  <c r="R16" i="5"/>
  <c r="S16" i="5"/>
  <c r="T16" i="5"/>
  <c r="V16" i="5"/>
  <c r="X16" i="5" s="1"/>
  <c r="W16" i="5"/>
  <c r="Y16" i="5"/>
  <c r="D17" i="5"/>
  <c r="E17" i="5"/>
  <c r="F17" i="5"/>
  <c r="G17" i="5"/>
  <c r="I17" i="5"/>
  <c r="J17" i="5"/>
  <c r="K17" i="5"/>
  <c r="L17" i="5"/>
  <c r="N17" i="5"/>
  <c r="O17" i="5"/>
  <c r="P17" i="5"/>
  <c r="R17" i="5"/>
  <c r="S17" i="5"/>
  <c r="T17" i="5"/>
  <c r="V17" i="5"/>
  <c r="W17" i="5"/>
  <c r="Y17" i="5"/>
  <c r="F7" i="24"/>
  <c r="F7" i="23"/>
  <c r="X33" i="5" l="1"/>
  <c r="X24" i="5"/>
  <c r="X13" i="5"/>
  <c r="Q9" i="5"/>
  <c r="X26" i="5"/>
  <c r="H26" i="5"/>
  <c r="X8" i="5"/>
  <c r="X28" i="5"/>
  <c r="H28" i="5"/>
  <c r="H31" i="5"/>
  <c r="X17" i="5"/>
  <c r="M29" i="5"/>
  <c r="Q15" i="5"/>
  <c r="X34" i="5"/>
  <c r="U32" i="5"/>
  <c r="M31" i="5"/>
  <c r="H33" i="5"/>
  <c r="H25" i="5"/>
  <c r="H27" i="5"/>
  <c r="H11" i="5"/>
  <c r="X10" i="5"/>
  <c r="H10" i="5"/>
  <c r="Q8" i="5"/>
  <c r="M8" i="5"/>
  <c r="H8" i="5"/>
  <c r="H34" i="5"/>
  <c r="U17" i="5"/>
  <c r="M17" i="5"/>
  <c r="H16" i="5"/>
  <c r="U14" i="5"/>
  <c r="U13" i="5"/>
  <c r="M13" i="5"/>
  <c r="H13" i="5"/>
  <c r="U27" i="5"/>
  <c r="M27" i="5"/>
  <c r="U25" i="5"/>
  <c r="Q16" i="5"/>
  <c r="H15" i="5"/>
  <c r="X12" i="5"/>
  <c r="H12" i="5"/>
  <c r="Q10" i="5"/>
  <c r="M10" i="5"/>
  <c r="X9" i="5"/>
  <c r="U8" i="5"/>
  <c r="Q34" i="5"/>
  <c r="M34" i="5"/>
  <c r="M16" i="5"/>
  <c r="X15" i="5"/>
  <c r="U16" i="5"/>
  <c r="U15" i="5"/>
  <c r="M15" i="5"/>
  <c r="X14" i="5"/>
  <c r="H14" i="5"/>
  <c r="Q12" i="5"/>
  <c r="M12" i="5"/>
  <c r="X11" i="5"/>
  <c r="Q11" i="5"/>
  <c r="U10" i="5"/>
  <c r="U9" i="5"/>
  <c r="M9" i="5"/>
  <c r="U34" i="5"/>
  <c r="U33" i="5"/>
  <c r="M33" i="5"/>
  <c r="X32" i="5"/>
  <c r="H32" i="5"/>
  <c r="Q30" i="5"/>
  <c r="M30" i="5"/>
  <c r="Q28" i="5"/>
  <c r="M28" i="5"/>
  <c r="Q26" i="5"/>
  <c r="M26" i="5"/>
  <c r="M25" i="5"/>
  <c r="Q24" i="5"/>
  <c r="M24" i="5"/>
  <c r="H24" i="5"/>
  <c r="Q17" i="5"/>
  <c r="H17" i="5"/>
  <c r="Q14" i="5"/>
  <c r="M14" i="5"/>
  <c r="Q13" i="5"/>
  <c r="U12" i="5"/>
  <c r="U11" i="5"/>
  <c r="M11" i="5"/>
  <c r="Q32" i="5"/>
  <c r="M32" i="5"/>
  <c r="Q31" i="5"/>
  <c r="U30" i="5"/>
  <c r="Q29" i="5"/>
  <c r="U28" i="5"/>
  <c r="Q27" i="5"/>
  <c r="U26" i="5"/>
  <c r="Q25" i="5"/>
  <c r="U24" i="5"/>
  <c r="E7" i="24"/>
  <c r="D7" i="24"/>
  <c r="E7" i="23"/>
  <c r="D7" i="23"/>
  <c r="U8" i="23"/>
  <c r="V8" i="23"/>
  <c r="V8" i="24"/>
  <c r="U8" i="24"/>
  <c r="A1" i="24" l="1"/>
  <c r="A1" i="23"/>
  <c r="B5" i="24" l="1"/>
  <c r="C3" i="5"/>
  <c r="C2" i="5"/>
  <c r="B5" i="23" l="1"/>
  <c r="A36" i="5" l="1"/>
  <c r="A20" i="5"/>
  <c r="F7" i="5"/>
  <c r="F23" i="5"/>
  <c r="H3" i="5"/>
  <c r="H2" i="5"/>
  <c r="N1" i="22"/>
  <c r="M1" i="22"/>
  <c r="B21" i="5"/>
  <c r="B5" i="5"/>
  <c r="AC15" i="5" l="1"/>
  <c r="AC16" i="5"/>
  <c r="AC17" i="5"/>
  <c r="AC18" i="5"/>
  <c r="AC19" i="5"/>
  <c r="AD14" i="5"/>
  <c r="AC7" i="5"/>
  <c r="AC8" i="5"/>
  <c r="AC9" i="5"/>
  <c r="AC11" i="5"/>
  <c r="AD6" i="5"/>
  <c r="D7" i="5"/>
  <c r="AE8" i="5"/>
  <c r="AB6" i="5"/>
  <c r="AB16" i="5"/>
  <c r="AB8" i="5"/>
  <c r="AB10" i="5"/>
  <c r="AF10" i="5" s="1"/>
  <c r="AE6" i="5"/>
  <c r="AD15" i="5"/>
  <c r="AD16" i="5"/>
  <c r="AD17" i="5"/>
  <c r="AD18" i="5"/>
  <c r="AD19" i="5"/>
  <c r="AC14" i="5"/>
  <c r="AD7" i="5"/>
  <c r="AD8" i="5"/>
  <c r="AD9" i="5"/>
  <c r="AD11" i="5"/>
  <c r="AC6" i="5"/>
  <c r="AE17" i="5"/>
  <c r="AE18" i="5"/>
  <c r="AE19" i="5"/>
  <c r="AB14" i="5"/>
  <c r="AE7" i="5"/>
  <c r="AE9" i="5"/>
  <c r="AE11" i="5"/>
  <c r="AB15" i="5"/>
  <c r="AB17" i="5"/>
  <c r="AB18" i="5"/>
  <c r="AB19" i="5"/>
  <c r="AE14" i="5"/>
  <c r="AB7" i="5"/>
  <c r="AB9" i="5"/>
  <c r="AB11" i="5"/>
  <c r="AE15" i="5"/>
  <c r="AE16" i="5"/>
  <c r="AC33" i="5"/>
  <c r="AC34" i="5"/>
  <c r="AC35" i="5"/>
  <c r="AC36" i="5"/>
  <c r="AC37" i="5"/>
  <c r="AD32" i="5"/>
  <c r="AC25" i="5"/>
  <c r="AC26" i="5"/>
  <c r="AC27" i="5"/>
  <c r="AC28" i="5"/>
  <c r="AC29" i="5"/>
  <c r="AD24" i="5"/>
  <c r="W23" i="5"/>
  <c r="W35" i="5" s="1"/>
  <c r="W36" i="5" s="1"/>
  <c r="R23" i="5"/>
  <c r="L23" i="5"/>
  <c r="L35" i="5" s="1"/>
  <c r="L36" i="5" s="1"/>
  <c r="G23" i="5"/>
  <c r="AE33" i="5"/>
  <c r="AE35" i="5"/>
  <c r="AE37" i="5"/>
  <c r="AE26" i="5"/>
  <c r="AE28" i="5"/>
  <c r="AB24" i="5"/>
  <c r="O23" i="5"/>
  <c r="E23" i="5"/>
  <c r="AB25" i="5"/>
  <c r="AB27" i="5"/>
  <c r="AE24" i="5"/>
  <c r="N23" i="5"/>
  <c r="AD33" i="5"/>
  <c r="AD34" i="5"/>
  <c r="AD35" i="5"/>
  <c r="AD36" i="5"/>
  <c r="AD37" i="5"/>
  <c r="AC32" i="5"/>
  <c r="AD25" i="5"/>
  <c r="AD26" i="5"/>
  <c r="AD27" i="5"/>
  <c r="AD28" i="5"/>
  <c r="AD29" i="5"/>
  <c r="AC24" i="5"/>
  <c r="V23" i="5"/>
  <c r="V35" i="5" s="1"/>
  <c r="P23" i="5"/>
  <c r="K23" i="5"/>
  <c r="K35" i="5" s="1"/>
  <c r="K36" i="5" s="1"/>
  <c r="AE34" i="5"/>
  <c r="AE36" i="5"/>
  <c r="AB32" i="5"/>
  <c r="AE25" i="5"/>
  <c r="AE27" i="5"/>
  <c r="AE29" i="5"/>
  <c r="T23" i="5"/>
  <c r="J23" i="5"/>
  <c r="AB33" i="5"/>
  <c r="AB34" i="5"/>
  <c r="AB35" i="5"/>
  <c r="AB36" i="5"/>
  <c r="AB37" i="5"/>
  <c r="AE32" i="5"/>
  <c r="AB26" i="5"/>
  <c r="AB28" i="5"/>
  <c r="AB29" i="5"/>
  <c r="Y23" i="5"/>
  <c r="Y35" i="5" s="1"/>
  <c r="Y36" i="5" s="1"/>
  <c r="S23" i="5"/>
  <c r="U23" i="5" s="1"/>
  <c r="I23" i="5"/>
  <c r="V7" i="5"/>
  <c r="V19" i="5" s="1"/>
  <c r="V20" i="5" s="1"/>
  <c r="I7" i="5"/>
  <c r="E7" i="5"/>
  <c r="Y7" i="5"/>
  <c r="P7" i="5"/>
  <c r="S7" i="5"/>
  <c r="S19" i="5" s="1"/>
  <c r="S20" i="5" s="1"/>
  <c r="O7" i="5"/>
  <c r="J7" i="5"/>
  <c r="G7" i="5"/>
  <c r="L7" i="5"/>
  <c r="L19" i="5" s="1"/>
  <c r="L20" i="5" s="1"/>
  <c r="W7" i="5"/>
  <c r="W19" i="5" s="1"/>
  <c r="W20" i="5" s="1"/>
  <c r="R7" i="5"/>
  <c r="N7" i="5"/>
  <c r="K7" i="5"/>
  <c r="K19" i="5" s="1"/>
  <c r="K20" i="5" s="1"/>
  <c r="T7" i="5"/>
  <c r="D23" i="5"/>
  <c r="AC38" i="5" l="1"/>
  <c r="X23" i="5"/>
  <c r="AE38" i="5"/>
  <c r="AF34" i="5"/>
  <c r="AF18" i="5"/>
  <c r="AC20" i="5"/>
  <c r="AF35" i="5"/>
  <c r="AC30" i="5"/>
  <c r="AF17" i="5"/>
  <c r="H7" i="5"/>
  <c r="J35" i="5"/>
  <c r="M23" i="5"/>
  <c r="J19" i="5"/>
  <c r="M7" i="5"/>
  <c r="AF19" i="5"/>
  <c r="AF36" i="5"/>
  <c r="AF37" i="5"/>
  <c r="AF33" i="5"/>
  <c r="X35" i="5"/>
  <c r="V36" i="5"/>
  <c r="AB30" i="5"/>
  <c r="AB12" i="5"/>
  <c r="AD20" i="5"/>
  <c r="AE20" i="5"/>
  <c r="AF15" i="5"/>
  <c r="AF14" i="5"/>
  <c r="AB20" i="5"/>
  <c r="AF16" i="5"/>
  <c r="AF32" i="5"/>
  <c r="AB38" i="5"/>
  <c r="AE30" i="5"/>
  <c r="Q23" i="5"/>
  <c r="AD38" i="5"/>
  <c r="AD30" i="5"/>
  <c r="X19" i="5"/>
  <c r="Q7" i="5"/>
  <c r="H23" i="5"/>
  <c r="X7" i="5"/>
  <c r="AJ38" i="5" l="1"/>
  <c r="AJ31" i="5" s="1"/>
  <c r="AK18" i="5"/>
  <c r="AK33" i="5"/>
  <c r="AK37" i="5"/>
  <c r="AK16" i="5"/>
  <c r="AK35" i="5"/>
  <c r="AI38" i="5"/>
  <c r="AI31" i="5" s="1"/>
  <c r="AH38" i="5"/>
  <c r="AH31" i="5" s="1"/>
  <c r="AK17" i="5"/>
  <c r="AK34" i="5"/>
  <c r="AG20" i="5"/>
  <c r="AG13" i="5" s="1"/>
  <c r="AK14" i="5"/>
  <c r="AK15" i="5"/>
  <c r="AH20" i="5"/>
  <c r="AH13" i="5" s="1"/>
  <c r="J20" i="5"/>
  <c r="J36" i="5"/>
  <c r="AF38" i="5"/>
  <c r="AF20" i="5"/>
  <c r="AI20" i="5" s="1"/>
  <c r="AI13" i="5" s="1"/>
  <c r="I35" i="5"/>
  <c r="I36" i="5" s="1"/>
  <c r="I19" i="5"/>
  <c r="I20" i="5" s="1"/>
  <c r="AC12" i="5"/>
  <c r="AD12" i="5"/>
  <c r="AE12" i="5"/>
  <c r="AF7" i="5"/>
  <c r="AF8" i="5"/>
  <c r="AF9" i="5"/>
  <c r="AF11" i="5"/>
  <c r="AF13" i="5"/>
  <c r="AF23" i="5"/>
  <c r="AF24" i="5"/>
  <c r="AF25" i="5"/>
  <c r="AF26" i="5"/>
  <c r="AF27" i="5"/>
  <c r="AF28" i="5"/>
  <c r="AF29" i="5"/>
  <c r="AF31" i="5"/>
  <c r="AF6" i="5"/>
  <c r="AK38" i="5" l="1"/>
  <c r="AK31" i="5" s="1"/>
  <c r="AH34" i="5"/>
  <c r="AJ37" i="5"/>
  <c r="AI32" i="5"/>
  <c r="AG37" i="5"/>
  <c r="AG34" i="5"/>
  <c r="AG36" i="5"/>
  <c r="AJ32" i="5"/>
  <c r="AG35" i="5"/>
  <c r="AI35" i="5"/>
  <c r="AH33" i="5"/>
  <c r="AI37" i="5"/>
  <c r="AH36" i="5"/>
  <c r="AH32" i="5"/>
  <c r="AI36" i="5"/>
  <c r="AJ33" i="5"/>
  <c r="AH35" i="5"/>
  <c r="AI34" i="5"/>
  <c r="AJ35" i="5"/>
  <c r="AG33" i="5"/>
  <c r="AI33" i="5"/>
  <c r="AJ36" i="5"/>
  <c r="AG32" i="5"/>
  <c r="AH37" i="5"/>
  <c r="AJ34" i="5"/>
  <c r="AK36" i="5"/>
  <c r="AK28" i="5"/>
  <c r="AK26" i="5"/>
  <c r="AK25" i="5"/>
  <c r="AK19" i="5"/>
  <c r="AK32" i="5"/>
  <c r="AK20" i="5"/>
  <c r="AK13" i="5" s="1"/>
  <c r="AJ14" i="5"/>
  <c r="AJ18" i="5"/>
  <c r="AH19" i="5"/>
  <c r="AI17" i="5"/>
  <c r="AG19" i="5"/>
  <c r="AH14" i="5"/>
  <c r="AH18" i="5"/>
  <c r="AJ17" i="5"/>
  <c r="AJ16" i="5"/>
  <c r="AG17" i="5"/>
  <c r="AI16" i="5"/>
  <c r="AI18" i="5"/>
  <c r="AI15" i="5"/>
  <c r="AG15" i="5"/>
  <c r="AH15" i="5"/>
  <c r="AG14" i="5"/>
  <c r="AH16" i="5"/>
  <c r="AJ15" i="5"/>
  <c r="AI19" i="5"/>
  <c r="AI14" i="5"/>
  <c r="AG16" i="5"/>
  <c r="AH17" i="5"/>
  <c r="AJ19" i="5"/>
  <c r="AG18" i="5"/>
  <c r="AG38" i="5"/>
  <c r="AG31" i="5" s="1"/>
  <c r="AJ20" i="5"/>
  <c r="AJ13" i="5" s="1"/>
  <c r="M35" i="5"/>
  <c r="M19" i="5"/>
  <c r="AF12" i="5"/>
  <c r="AI12" i="5" s="1"/>
  <c r="AI5" i="5" s="1"/>
  <c r="AF30" i="5"/>
  <c r="U7" i="5"/>
  <c r="E35" i="5"/>
  <c r="E36" i="5" s="1"/>
  <c r="F35" i="5"/>
  <c r="F36" i="5" s="1"/>
  <c r="G35" i="5"/>
  <c r="G36" i="5" s="1"/>
  <c r="N35" i="5"/>
  <c r="N36" i="5" s="1"/>
  <c r="O35" i="5"/>
  <c r="P35" i="5"/>
  <c r="P36" i="5" s="1"/>
  <c r="R35" i="5"/>
  <c r="R36" i="5" s="1"/>
  <c r="S35" i="5"/>
  <c r="S36" i="5" s="1"/>
  <c r="T35" i="5"/>
  <c r="T36" i="5" s="1"/>
  <c r="D35" i="5"/>
  <c r="D36" i="5" s="1"/>
  <c r="E19" i="5"/>
  <c r="E20" i="5" s="1"/>
  <c r="F19" i="5"/>
  <c r="F20" i="5" s="1"/>
  <c r="G19" i="5"/>
  <c r="G20" i="5" s="1"/>
  <c r="N19" i="5"/>
  <c r="N20" i="5" s="1"/>
  <c r="O19" i="5"/>
  <c r="O20" i="5" s="1"/>
  <c r="P19" i="5"/>
  <c r="P20" i="5" s="1"/>
  <c r="R19" i="5"/>
  <c r="R20" i="5" s="1"/>
  <c r="T19" i="5"/>
  <c r="T20" i="5" s="1"/>
  <c r="Y19" i="5"/>
  <c r="Y20" i="5" s="1"/>
  <c r="D19" i="5"/>
  <c r="D20" i="5" s="1"/>
  <c r="AK30" i="5" l="1"/>
  <c r="AK23" i="5" s="1"/>
  <c r="AG26" i="5"/>
  <c r="AH28" i="5"/>
  <c r="AG28" i="5"/>
  <c r="AH29" i="5"/>
  <c r="AH25" i="5"/>
  <c r="AH26" i="5"/>
  <c r="AH24" i="5"/>
  <c r="AJ27" i="5"/>
  <c r="AI28" i="5"/>
  <c r="AG25" i="5"/>
  <c r="AJ25" i="5"/>
  <c r="AI29" i="5"/>
  <c r="AG29" i="5"/>
  <c r="AG24" i="5"/>
  <c r="AJ24" i="5"/>
  <c r="AI24" i="5"/>
  <c r="AJ28" i="5"/>
  <c r="AI25" i="5"/>
  <c r="AJ26" i="5"/>
  <c r="AI26" i="5"/>
  <c r="AJ29" i="5"/>
  <c r="AI27" i="5"/>
  <c r="AH27" i="5"/>
  <c r="AG27" i="5"/>
  <c r="AG30" i="5"/>
  <c r="AG23" i="5" s="1"/>
  <c r="AI30" i="5"/>
  <c r="AI23" i="5" s="1"/>
  <c r="AH30" i="5"/>
  <c r="AH23" i="5" s="1"/>
  <c r="AJ30" i="5"/>
  <c r="AJ23" i="5" s="1"/>
  <c r="AK24" i="5"/>
  <c r="AK27" i="5"/>
  <c r="AK29" i="5"/>
  <c r="AJ12" i="5"/>
  <c r="AJ5" i="5" s="1"/>
  <c r="AK7" i="5"/>
  <c r="AK11" i="5"/>
  <c r="AJ7" i="5"/>
  <c r="AJ8" i="5"/>
  <c r="AJ9" i="5"/>
  <c r="AJ11" i="5"/>
  <c r="AG6" i="5"/>
  <c r="AK8" i="5"/>
  <c r="AG7" i="5"/>
  <c r="AG8" i="5"/>
  <c r="AG9" i="5"/>
  <c r="AG10" i="5"/>
  <c r="AG11" i="5"/>
  <c r="AH6" i="5"/>
  <c r="AK9" i="5"/>
  <c r="AH7" i="5"/>
  <c r="AH8" i="5"/>
  <c r="AH9" i="5"/>
  <c r="AH11" i="5"/>
  <c r="AI6" i="5"/>
  <c r="AG12" i="5"/>
  <c r="AG5" i="5" s="1"/>
  <c r="AK12" i="5"/>
  <c r="AK5" i="5" s="1"/>
  <c r="AK6" i="5"/>
  <c r="AI7" i="5"/>
  <c r="AI8" i="5"/>
  <c r="AI9" i="5"/>
  <c r="AI10" i="5"/>
  <c r="AI11" i="5"/>
  <c r="AJ6" i="5"/>
  <c r="AK10" i="5"/>
  <c r="AJ10" i="5"/>
  <c r="AH10" i="5"/>
  <c r="AH12" i="5"/>
  <c r="AH5" i="5" s="1"/>
  <c r="Q35" i="5"/>
  <c r="O36" i="5"/>
  <c r="Q19" i="5"/>
  <c r="U35" i="5"/>
  <c r="H35" i="5"/>
  <c r="H19" i="5"/>
  <c r="U19" i="5"/>
</calcChain>
</file>

<file path=xl/sharedStrings.xml><?xml version="1.0" encoding="utf-8"?>
<sst xmlns="http://schemas.openxmlformats.org/spreadsheetml/2006/main" count="4165" uniqueCount="338">
  <si>
    <t>Score</t>
    <phoneticPr fontId="1"/>
  </si>
  <si>
    <t>serve</t>
    <phoneticPr fontId="1"/>
  </si>
  <si>
    <t>Receive</t>
    <phoneticPr fontId="1"/>
  </si>
  <si>
    <t>Attack</t>
    <phoneticPr fontId="1"/>
  </si>
  <si>
    <t>Serve</t>
    <phoneticPr fontId="1"/>
  </si>
  <si>
    <t>Block</t>
    <phoneticPr fontId="1"/>
  </si>
  <si>
    <t>Rotation(S)</t>
    <phoneticPr fontId="1"/>
  </si>
  <si>
    <t>OE</t>
    <phoneticPr fontId="1"/>
  </si>
  <si>
    <t>A</t>
    <phoneticPr fontId="1"/>
  </si>
  <si>
    <t>B</t>
    <phoneticPr fontId="1"/>
  </si>
  <si>
    <t>All</t>
    <phoneticPr fontId="1"/>
  </si>
  <si>
    <t>Point</t>
    <phoneticPr fontId="1"/>
  </si>
  <si>
    <t>Position</t>
    <phoneticPr fontId="1"/>
  </si>
  <si>
    <t>Error</t>
    <phoneticPr fontId="1"/>
  </si>
  <si>
    <t>%*</t>
    <phoneticPr fontId="1"/>
  </si>
  <si>
    <t>S</t>
    <phoneticPr fontId="1"/>
  </si>
  <si>
    <t>OH</t>
    <phoneticPr fontId="1"/>
  </si>
  <si>
    <t>MB</t>
    <phoneticPr fontId="1"/>
  </si>
  <si>
    <t>OP</t>
    <phoneticPr fontId="1"/>
  </si>
  <si>
    <t>No.</t>
    <phoneticPr fontId="1"/>
  </si>
  <si>
    <t>Ace</t>
    <phoneticPr fontId="1"/>
  </si>
  <si>
    <t>Effective</t>
    <phoneticPr fontId="1"/>
  </si>
  <si>
    <t>Miss</t>
    <phoneticPr fontId="1"/>
  </si>
  <si>
    <t>%*</t>
    <phoneticPr fontId="1"/>
  </si>
  <si>
    <t>All</t>
    <phoneticPr fontId="1"/>
  </si>
  <si>
    <t>Total</t>
    <phoneticPr fontId="1"/>
  </si>
  <si>
    <t>Dig</t>
    <phoneticPr fontId="1"/>
  </si>
  <si>
    <t>Break</t>
    <phoneticPr fontId="1"/>
  </si>
  <si>
    <t>Break</t>
    <phoneticPr fontId="1"/>
  </si>
  <si>
    <t>Broken</t>
    <phoneticPr fontId="1"/>
  </si>
  <si>
    <t>Total</t>
    <phoneticPr fontId="1"/>
  </si>
  <si>
    <t>Attacked</t>
    <phoneticPr fontId="1"/>
  </si>
  <si>
    <t>Served</t>
    <phoneticPr fontId="1"/>
  </si>
  <si>
    <t>Blocked</t>
    <phoneticPr fontId="1"/>
  </si>
  <si>
    <t>No.</t>
    <phoneticPr fontId="1"/>
  </si>
  <si>
    <t>Position</t>
    <phoneticPr fontId="1"/>
  </si>
  <si>
    <t>Serve</t>
    <phoneticPr fontId="1"/>
  </si>
  <si>
    <t>Block</t>
    <phoneticPr fontId="1"/>
  </si>
  <si>
    <t>Attack</t>
    <phoneticPr fontId="1"/>
  </si>
  <si>
    <t>Receive</t>
    <phoneticPr fontId="1"/>
  </si>
  <si>
    <t>Dig</t>
    <phoneticPr fontId="1"/>
  </si>
  <si>
    <t>All</t>
    <phoneticPr fontId="1"/>
  </si>
  <si>
    <t>Ace</t>
    <phoneticPr fontId="1"/>
  </si>
  <si>
    <t>Effective</t>
    <phoneticPr fontId="1"/>
  </si>
  <si>
    <t>Miss</t>
    <phoneticPr fontId="1"/>
  </si>
  <si>
    <t>%*</t>
    <phoneticPr fontId="1"/>
  </si>
  <si>
    <t>ALL</t>
    <phoneticPr fontId="1"/>
  </si>
  <si>
    <t>A</t>
    <phoneticPr fontId="1"/>
  </si>
  <si>
    <t>B</t>
    <phoneticPr fontId="1"/>
  </si>
  <si>
    <t>MB</t>
    <phoneticPr fontId="1"/>
  </si>
  <si>
    <t>L</t>
    <phoneticPr fontId="1"/>
  </si>
  <si>
    <t>Total</t>
    <phoneticPr fontId="1"/>
  </si>
  <si>
    <t>All</t>
    <phoneticPr fontId="1"/>
  </si>
  <si>
    <t>zone</t>
    <phoneticPr fontId="1"/>
  </si>
  <si>
    <t>result</t>
    <phoneticPr fontId="1"/>
  </si>
  <si>
    <t>action</t>
    <phoneticPr fontId="1"/>
  </si>
  <si>
    <t>block</t>
    <phoneticPr fontId="1"/>
  </si>
  <si>
    <t>command</t>
    <phoneticPr fontId="1"/>
  </si>
  <si>
    <t>receive</t>
    <phoneticPr fontId="1"/>
  </si>
  <si>
    <t>attack</t>
    <phoneticPr fontId="1"/>
  </si>
  <si>
    <t>dig</t>
    <phoneticPr fontId="1"/>
  </si>
  <si>
    <t>one-touch</t>
    <phoneticPr fontId="1"/>
  </si>
  <si>
    <t>block-out</t>
    <phoneticPr fontId="1"/>
  </si>
  <si>
    <t>s</t>
    <phoneticPr fontId="1"/>
  </si>
  <si>
    <t>r</t>
    <phoneticPr fontId="1"/>
  </si>
  <si>
    <t>a</t>
    <phoneticPr fontId="1"/>
  </si>
  <si>
    <t>m</t>
    <phoneticPr fontId="1"/>
  </si>
  <si>
    <t>b</t>
    <phoneticPr fontId="1"/>
  </si>
  <si>
    <t>p</t>
    <phoneticPr fontId="1"/>
  </si>
  <si>
    <t>t</t>
    <phoneticPr fontId="1"/>
  </si>
  <si>
    <t>d</t>
    <phoneticPr fontId="1"/>
  </si>
  <si>
    <t>Timeout</t>
    <phoneticPr fontId="1"/>
  </si>
  <si>
    <t>TO</t>
    <phoneticPr fontId="1"/>
  </si>
  <si>
    <t>break</t>
    <phoneticPr fontId="1"/>
  </si>
  <si>
    <t>/attack</t>
    <phoneticPr fontId="1"/>
  </si>
  <si>
    <t>/block</t>
    <phoneticPr fontId="1"/>
  </si>
  <si>
    <t>/serve</t>
    <phoneticPr fontId="1"/>
  </si>
  <si>
    <t>/OE</t>
    <phoneticPr fontId="1"/>
  </si>
  <si>
    <t>ab</t>
    <phoneticPr fontId="1"/>
  </si>
  <si>
    <t>bb</t>
    <phoneticPr fontId="1"/>
  </si>
  <si>
    <t>sb</t>
    <phoneticPr fontId="1"/>
  </si>
  <si>
    <t>ob</t>
    <phoneticPr fontId="1"/>
  </si>
  <si>
    <t>S1</t>
    <phoneticPr fontId="1"/>
  </si>
  <si>
    <t>S2</t>
    <phoneticPr fontId="1"/>
  </si>
  <si>
    <t>S3</t>
    <phoneticPr fontId="1"/>
  </si>
  <si>
    <t>S4</t>
    <phoneticPr fontId="1"/>
  </si>
  <si>
    <t>S5</t>
    <phoneticPr fontId="1"/>
  </si>
  <si>
    <t>S6</t>
    <phoneticPr fontId="1"/>
  </si>
  <si>
    <t>Miss</t>
    <phoneticPr fontId="1"/>
  </si>
  <si>
    <t>%*</t>
    <phoneticPr fontId="1"/>
  </si>
  <si>
    <t>Touch</t>
    <phoneticPr fontId="1"/>
  </si>
  <si>
    <t>All</t>
    <phoneticPr fontId="1"/>
  </si>
  <si>
    <t>%</t>
    <phoneticPr fontId="1"/>
  </si>
  <si>
    <t>Set</t>
    <phoneticPr fontId="1"/>
  </si>
  <si>
    <t>Set1</t>
    <phoneticPr fontId="1"/>
  </si>
  <si>
    <t>No.</t>
    <phoneticPr fontId="1"/>
  </si>
  <si>
    <t>Opponent</t>
    <phoneticPr fontId="1"/>
  </si>
  <si>
    <t>zone</t>
    <phoneticPr fontId="1"/>
  </si>
  <si>
    <t>action</t>
    <phoneticPr fontId="1"/>
  </si>
  <si>
    <t>result</t>
    <phoneticPr fontId="1"/>
  </si>
  <si>
    <t>a,b,c</t>
    <phoneticPr fontId="1"/>
  </si>
  <si>
    <t>N,p,m</t>
    <phoneticPr fontId="1"/>
  </si>
  <si>
    <t>r</t>
    <phoneticPr fontId="1"/>
  </si>
  <si>
    <t>a,b,c,m</t>
    <phoneticPr fontId="1"/>
  </si>
  <si>
    <t>a</t>
    <phoneticPr fontId="1"/>
  </si>
  <si>
    <t>SUB</t>
    <phoneticPr fontId="1"/>
  </si>
  <si>
    <t>S1,2,…</t>
  </si>
  <si>
    <t>S1,2,…</t>
    <phoneticPr fontId="1"/>
  </si>
  <si>
    <t>S2,3,…</t>
  </si>
  <si>
    <t>S2,3,…</t>
    <phoneticPr fontId="1"/>
  </si>
  <si>
    <t>Substitution</t>
    <phoneticPr fontId="1"/>
  </si>
  <si>
    <t>d</t>
    <phoneticPr fontId="1"/>
  </si>
  <si>
    <t>s</t>
    <phoneticPr fontId="1"/>
  </si>
  <si>
    <t>Rally</t>
    <phoneticPr fontId="1"/>
  </si>
  <si>
    <t>Set2</t>
    <phoneticPr fontId="1"/>
  </si>
  <si>
    <t>Set3</t>
    <phoneticPr fontId="1"/>
  </si>
  <si>
    <t>Set4</t>
    <phoneticPr fontId="1"/>
  </si>
  <si>
    <t>Set5</t>
    <phoneticPr fontId="1"/>
  </si>
  <si>
    <t>pre</t>
    <phoneticPr fontId="1"/>
  </si>
  <si>
    <t>Slot</t>
    <phoneticPr fontId="1"/>
  </si>
  <si>
    <t>X</t>
    <phoneticPr fontId="1"/>
  </si>
  <si>
    <t>Y</t>
    <phoneticPr fontId="1"/>
  </si>
  <si>
    <t>Z</t>
    <phoneticPr fontId="1"/>
  </si>
  <si>
    <t>総アタック数</t>
    <rPh sb="0" eb="1">
      <t>ソウ</t>
    </rPh>
    <rPh sb="5" eb="6">
      <t>スウ</t>
    </rPh>
    <phoneticPr fontId="1"/>
  </si>
  <si>
    <t>A</t>
    <phoneticPr fontId="1"/>
  </si>
  <si>
    <t>B</t>
    <phoneticPr fontId="1"/>
  </si>
  <si>
    <t>C</t>
    <phoneticPr fontId="1"/>
  </si>
  <si>
    <t>スロット</t>
    <phoneticPr fontId="1"/>
  </si>
  <si>
    <t>1o</t>
    <phoneticPr fontId="1"/>
  </si>
  <si>
    <t>6o</t>
    <phoneticPr fontId="1"/>
  </si>
  <si>
    <t>5o</t>
    <phoneticPr fontId="1"/>
  </si>
  <si>
    <t/>
  </si>
  <si>
    <t>#1</t>
  </si>
  <si>
    <t>#2</t>
  </si>
  <si>
    <t>#3</t>
  </si>
  <si>
    <t>#4</t>
  </si>
  <si>
    <t>c1</t>
  </si>
  <si>
    <t>#5</t>
  </si>
  <si>
    <t>#6</t>
  </si>
  <si>
    <t>c3</t>
  </si>
  <si>
    <t>#7</t>
  </si>
  <si>
    <t>#8</t>
  </si>
  <si>
    <t>#9</t>
  </si>
  <si>
    <t>#10</t>
  </si>
  <si>
    <t>c2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</si>
  <si>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</si>
  <si>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</si>
  <si>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</si>
  <si>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</si>
  <si>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</si>
  <si>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</si>
  <si>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</si>
  <si>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</si>
  <si>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</si>
  <si>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</si>
  <si>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</si>
  <si>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</si>
  <si>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</si>
  <si>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</si>
  <si>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</si>
  <si>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</si>
  <si>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</si>
  <si>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</si>
  <si>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</si>
  <si>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</si>
  <si>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</si>
  <si>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</si>
  <si>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</si>
  <si>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</si>
  <si>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</si>
  <si>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</si>
  <si>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</si>
  <si>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</si>
  <si>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</si>
  <si>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</si>
  <si>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Set1</t>
    <phoneticPr fontId="1"/>
  </si>
  <si>
    <t>#1</t>
    <phoneticPr fontId="1"/>
  </si>
  <si>
    <t>c2</t>
    <phoneticPr fontId="1"/>
  </si>
  <si>
    <t>c</t>
    <phoneticPr fontId="1"/>
  </si>
  <si>
    <t>#2</t>
    <phoneticPr fontId="1"/>
  </si>
  <si>
    <t>o</t>
    <phoneticPr fontId="1"/>
  </si>
  <si>
    <t>#3</t>
    <phoneticPr fontId="1"/>
  </si>
  <si>
    <t>a2</t>
    <phoneticPr fontId="1"/>
  </si>
  <si>
    <t>a2</t>
  </si>
  <si>
    <t>#4</t>
    <phoneticPr fontId="1"/>
  </si>
  <si>
    <t>#5</t>
    <phoneticPr fontId="1"/>
  </si>
  <si>
    <t>#6</t>
    <phoneticPr fontId="1"/>
  </si>
  <si>
    <t>#7</t>
    <phoneticPr fontId="1"/>
  </si>
  <si>
    <t>c1</t>
    <phoneticPr fontId="1"/>
  </si>
  <si>
    <t>2o</t>
    <phoneticPr fontId="1"/>
  </si>
  <si>
    <t>#8</t>
    <phoneticPr fontId="1"/>
  </si>
  <si>
    <t>#9</t>
    <phoneticPr fontId="1"/>
  </si>
  <si>
    <t>4o</t>
    <phoneticPr fontId="1"/>
  </si>
  <si>
    <t>#10</t>
    <phoneticPr fontId="1"/>
  </si>
  <si>
    <t>#11</t>
    <phoneticPr fontId="1"/>
  </si>
  <si>
    <t>#12</t>
    <phoneticPr fontId="1"/>
  </si>
  <si>
    <t>c3</t>
    <phoneticPr fontId="1"/>
  </si>
  <si>
    <t>#13</t>
    <phoneticPr fontId="1"/>
  </si>
  <si>
    <t>#14</t>
    <phoneticPr fontId="1"/>
  </si>
  <si>
    <t>#15</t>
    <phoneticPr fontId="1"/>
  </si>
  <si>
    <t>#16</t>
    <phoneticPr fontId="1"/>
  </si>
  <si>
    <t>#17</t>
    <phoneticPr fontId="1"/>
  </si>
  <si>
    <t>#18</t>
    <phoneticPr fontId="1"/>
  </si>
  <si>
    <t>#19</t>
    <phoneticPr fontId="1"/>
  </si>
  <si>
    <t>#20</t>
    <phoneticPr fontId="1"/>
  </si>
  <si>
    <t>#21</t>
    <phoneticPr fontId="1"/>
  </si>
  <si>
    <t>#22</t>
    <phoneticPr fontId="1"/>
  </si>
  <si>
    <t>#23</t>
    <phoneticPr fontId="1"/>
  </si>
  <si>
    <t>#24</t>
    <phoneticPr fontId="1"/>
  </si>
  <si>
    <t>#25</t>
    <phoneticPr fontId="1"/>
  </si>
  <si>
    <t>#26</t>
    <phoneticPr fontId="1"/>
  </si>
  <si>
    <t>#27</t>
    <phoneticPr fontId="1"/>
  </si>
  <si>
    <t>#28</t>
    <phoneticPr fontId="1"/>
  </si>
  <si>
    <t>#29</t>
    <phoneticPr fontId="1"/>
  </si>
  <si>
    <t>#30</t>
    <phoneticPr fontId="1"/>
  </si>
  <si>
    <t>#31</t>
    <phoneticPr fontId="1"/>
  </si>
  <si>
    <t>#32</t>
    <phoneticPr fontId="1"/>
  </si>
  <si>
    <t>#33</t>
    <phoneticPr fontId="1"/>
  </si>
  <si>
    <t>#34</t>
    <phoneticPr fontId="1"/>
  </si>
  <si>
    <t>#35</t>
    <phoneticPr fontId="1"/>
  </si>
  <si>
    <t>#36</t>
    <phoneticPr fontId="1"/>
  </si>
  <si>
    <t>#37</t>
    <phoneticPr fontId="1"/>
  </si>
  <si>
    <t>#38</t>
    <phoneticPr fontId="1"/>
  </si>
  <si>
    <t>#39</t>
    <phoneticPr fontId="1"/>
  </si>
  <si>
    <t>#40</t>
    <phoneticPr fontId="1"/>
  </si>
  <si>
    <t>#41</t>
    <phoneticPr fontId="1"/>
  </si>
  <si>
    <t>#41</t>
  </si>
  <si>
    <t>9o</t>
    <phoneticPr fontId="1"/>
  </si>
  <si>
    <t>#42</t>
    <phoneticPr fontId="1"/>
  </si>
  <si>
    <t>#42</t>
  </si>
  <si>
    <t>#43</t>
    <phoneticPr fontId="1"/>
  </si>
  <si>
    <t>#43</t>
  </si>
  <si>
    <t>#44</t>
    <phoneticPr fontId="1"/>
  </si>
  <si>
    <t>#44</t>
  </si>
  <si>
    <t>#45</t>
    <phoneticPr fontId="1"/>
  </si>
  <si>
    <t>#45</t>
  </si>
  <si>
    <t>7o</t>
    <phoneticPr fontId="1"/>
  </si>
  <si>
    <t>Set2</t>
    <phoneticPr fontId="1"/>
  </si>
  <si>
    <t>s</t>
    <phoneticPr fontId="1"/>
  </si>
  <si>
    <t>r</t>
    <phoneticPr fontId="1"/>
  </si>
  <si>
    <t>a</t>
    <phoneticPr fontId="1"/>
  </si>
  <si>
    <t>t</t>
    <phoneticPr fontId="1"/>
  </si>
  <si>
    <t>c1</t>
    <phoneticPr fontId="1"/>
  </si>
  <si>
    <t>b</t>
    <phoneticPr fontId="1"/>
  </si>
  <si>
    <t>m</t>
    <phoneticPr fontId="1"/>
  </si>
  <si>
    <t>S2</t>
    <phoneticPr fontId="1"/>
  </si>
  <si>
    <t>ob</t>
    <phoneticPr fontId="1"/>
  </si>
  <si>
    <t>S5</t>
    <phoneticPr fontId="1"/>
  </si>
  <si>
    <t>#2</t>
    <phoneticPr fontId="1"/>
  </si>
  <si>
    <t>c</t>
    <phoneticPr fontId="1"/>
  </si>
  <si>
    <t>1o</t>
    <phoneticPr fontId="1"/>
  </si>
  <si>
    <t>p</t>
    <phoneticPr fontId="1"/>
  </si>
  <si>
    <t>d</t>
    <phoneticPr fontId="1"/>
  </si>
  <si>
    <t>#3</t>
    <phoneticPr fontId="1"/>
  </si>
  <si>
    <t>S4</t>
    <phoneticPr fontId="1"/>
  </si>
  <si>
    <t>sb</t>
    <phoneticPr fontId="1"/>
  </si>
  <si>
    <t>#4</t>
    <phoneticPr fontId="1"/>
  </si>
  <si>
    <t>#5</t>
    <phoneticPr fontId="1"/>
  </si>
  <si>
    <t>#6</t>
    <phoneticPr fontId="1"/>
  </si>
  <si>
    <t>S1</t>
    <phoneticPr fontId="1"/>
  </si>
  <si>
    <t>S3</t>
    <phoneticPr fontId="1"/>
  </si>
  <si>
    <t>#7</t>
    <phoneticPr fontId="1"/>
  </si>
  <si>
    <t>4o</t>
    <phoneticPr fontId="1"/>
  </si>
  <si>
    <t>#8</t>
    <phoneticPr fontId="1"/>
  </si>
  <si>
    <t>o</t>
    <phoneticPr fontId="1"/>
  </si>
  <si>
    <t>#9</t>
    <phoneticPr fontId="1"/>
  </si>
  <si>
    <t>c2</t>
    <phoneticPr fontId="1"/>
  </si>
  <si>
    <t>#10</t>
    <phoneticPr fontId="1"/>
  </si>
  <si>
    <t>#11</t>
    <phoneticPr fontId="1"/>
  </si>
  <si>
    <t>#12</t>
    <phoneticPr fontId="1"/>
  </si>
  <si>
    <t>6o</t>
    <phoneticPr fontId="1"/>
  </si>
  <si>
    <t>#13</t>
    <phoneticPr fontId="1"/>
  </si>
  <si>
    <t>#14</t>
    <phoneticPr fontId="1"/>
  </si>
  <si>
    <t>#15</t>
    <phoneticPr fontId="1"/>
  </si>
  <si>
    <t>2o</t>
    <phoneticPr fontId="1"/>
  </si>
  <si>
    <t>#16</t>
    <phoneticPr fontId="1"/>
  </si>
  <si>
    <t>#17</t>
    <phoneticPr fontId="1"/>
  </si>
  <si>
    <t>#18</t>
    <phoneticPr fontId="1"/>
  </si>
  <si>
    <t>#19</t>
    <phoneticPr fontId="1"/>
  </si>
  <si>
    <t>#20</t>
    <phoneticPr fontId="1"/>
  </si>
  <si>
    <t>#21</t>
    <phoneticPr fontId="1"/>
  </si>
  <si>
    <t>c3</t>
    <phoneticPr fontId="1"/>
  </si>
  <si>
    <t>S6</t>
    <phoneticPr fontId="1"/>
  </si>
  <si>
    <t>ab</t>
    <phoneticPr fontId="1"/>
  </si>
  <si>
    <t>#22</t>
    <phoneticPr fontId="1"/>
  </si>
  <si>
    <t>#23</t>
    <phoneticPr fontId="1"/>
  </si>
  <si>
    <t>#24</t>
    <phoneticPr fontId="1"/>
  </si>
  <si>
    <t>#25</t>
    <phoneticPr fontId="1"/>
  </si>
  <si>
    <t>5o</t>
    <phoneticPr fontId="1"/>
  </si>
  <si>
    <t>#26</t>
    <phoneticPr fontId="1"/>
  </si>
  <si>
    <t>#27</t>
    <phoneticPr fontId="1"/>
  </si>
  <si>
    <t>#28</t>
    <phoneticPr fontId="1"/>
  </si>
  <si>
    <t>#29</t>
    <phoneticPr fontId="1"/>
  </si>
  <si>
    <t>#30</t>
    <phoneticPr fontId="1"/>
  </si>
  <si>
    <t>#31</t>
    <phoneticPr fontId="1"/>
  </si>
  <si>
    <t>#32</t>
    <phoneticPr fontId="1"/>
  </si>
  <si>
    <t>#33</t>
    <phoneticPr fontId="1"/>
  </si>
  <si>
    <t>#34</t>
    <phoneticPr fontId="1"/>
  </si>
  <si>
    <t>TO</t>
    <phoneticPr fontId="1"/>
  </si>
  <si>
    <t>#35</t>
    <phoneticPr fontId="1"/>
  </si>
  <si>
    <t>bb</t>
    <phoneticPr fontId="1"/>
  </si>
  <si>
    <t>#36</t>
    <phoneticPr fontId="1"/>
  </si>
  <si>
    <t>#37</t>
    <phoneticPr fontId="1"/>
  </si>
  <si>
    <t>#38</t>
    <phoneticPr fontId="1"/>
  </si>
  <si>
    <t>#39</t>
    <phoneticPr fontId="1"/>
  </si>
  <si>
    <t>#40</t>
    <phoneticPr fontId="1"/>
  </si>
  <si>
    <t>#41</t>
    <phoneticPr fontId="1"/>
  </si>
  <si>
    <t>SUB</t>
    <phoneticPr fontId="1"/>
  </si>
  <si>
    <t>#42</t>
    <phoneticPr fontId="1"/>
  </si>
  <si>
    <t>#43</t>
    <phoneticPr fontId="1"/>
  </si>
  <si>
    <t>#44</t>
    <phoneticPr fontId="1"/>
  </si>
  <si>
    <t>Set3</t>
    <phoneticPr fontId="1"/>
  </si>
  <si>
    <t>Masahiro Sekita</t>
    <phoneticPr fontId="1"/>
  </si>
  <si>
    <t>Ryu Yamamoto</t>
    <phoneticPr fontId="1"/>
  </si>
  <si>
    <t>Yuji Nishida</t>
    <phoneticPr fontId="1"/>
  </si>
  <si>
    <t>Kento Miyaura</t>
    <phoneticPr fontId="1"/>
  </si>
  <si>
    <t>Ran Takahashi</t>
    <phoneticPr fontId="1"/>
  </si>
  <si>
    <t>Shoma Tomita</t>
    <phoneticPr fontId="1"/>
  </si>
  <si>
    <t>Yuki Ishikawa</t>
    <phoneticPr fontId="1"/>
  </si>
  <si>
    <t>Masato Kai</t>
    <phoneticPr fontId="1"/>
  </si>
  <si>
    <t>Taishi Onodera</t>
    <phoneticPr fontId="1"/>
  </si>
  <si>
    <t>Kentaro Takahashi</t>
    <phoneticPr fontId="1"/>
  </si>
  <si>
    <t>Tomohiro Yamamoto</t>
    <phoneticPr fontId="1"/>
  </si>
  <si>
    <t>Arda Bostan</t>
    <phoneticPr fontId="1"/>
  </si>
  <si>
    <t>Arslan Eksi</t>
    <phoneticPr fontId="1"/>
  </si>
  <si>
    <t>Kaan Gurbuz</t>
    <phoneticPr fontId="1"/>
  </si>
  <si>
    <t>Adis Lagumdzija</t>
    <phoneticPr fontId="1"/>
  </si>
  <si>
    <t>Mirza Lagumdzija</t>
    <phoneticPr fontId="1"/>
  </si>
  <si>
    <t>Yigit Gulmezoglu</t>
    <phoneticPr fontId="1"/>
  </si>
  <si>
    <t>Yasin Aydin</t>
    <phoneticPr fontId="1"/>
  </si>
  <si>
    <t>Bedirhan Bulbul</t>
    <phoneticPr fontId="1"/>
  </si>
  <si>
    <t>Faik Samet Gunes</t>
    <phoneticPr fontId="1"/>
  </si>
  <si>
    <t>L</t>
    <phoneticPr fontId="1"/>
  </si>
  <si>
    <t>Mert Matic</t>
    <phoneticPr fontId="1"/>
  </si>
  <si>
    <t>Berkay Bayraktar</t>
    <phoneticPr fontId="1"/>
  </si>
  <si>
    <t>Volkan Done</t>
    <phoneticPr fontId="1"/>
  </si>
  <si>
    <t>JPN</t>
    <phoneticPr fontId="1"/>
  </si>
  <si>
    <t>TUR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</si>
</sst>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5" xfId="0" applyBorder="1">
      <alignment vertical="center"/>
    </xf>
    <xf numFmtId="0" fontId="0" fillId="0" borderId="35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5" xfId="0" applyBorder="1">
      <alignment vertical="center"/>
    </xf>
    <xf numFmtId="0" fontId="0" fillId="0" borderId="52" xfId="0" applyBorder="1">
      <alignment vertical="center"/>
    </xf>
    <xf numFmtId="0" fontId="0" fillId="0" borderId="54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41" xfId="0" applyFont="1" applyFill="1" applyBorder="1">
      <alignment vertical="center"/>
    </xf>
    <xf numFmtId="0" fontId="2" fillId="3" borderId="40" xfId="0" applyFont="1" applyFill="1" applyBorder="1">
      <alignment vertical="center"/>
    </xf>
    <xf numFmtId="0" fontId="2" fillId="3" borderId="39" xfId="0" applyFont="1" applyFill="1" applyBorder="1">
      <alignment vertical="center"/>
    </xf>
    <xf numFmtId="0" fontId="2" fillId="2" borderId="49" xfId="0" applyFont="1" applyFill="1" applyBorder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10" xfId="0" applyFont="1" applyFill="1" applyBorder="1">
      <alignment vertical="center"/>
    </xf>
    <xf numFmtId="0" fontId="2" fillId="2" borderId="22" xfId="0" applyFont="1" applyFill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55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52" xfId="0" applyFont="1" applyFill="1" applyBorder="1">
      <alignment vertical="center"/>
    </xf>
    <xf numFmtId="0" fontId="2" fillId="2" borderId="54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2" borderId="4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3" borderId="52" xfId="0" applyFont="1" applyFill="1" applyBorder="1">
      <alignment vertical="center"/>
    </xf>
    <xf numFmtId="0" fontId="2" fillId="3" borderId="58" xfId="0" applyFont="1" applyFill="1" applyBorder="1">
      <alignment vertical="center"/>
    </xf>
    <xf numFmtId="0" fontId="0" fillId="0" borderId="36" xfId="0" applyBorder="1">
      <alignment vertical="center"/>
    </xf>
    <xf numFmtId="0" fontId="0" fillId="0" borderId="59" xfId="0" applyBorder="1">
      <alignment vertical="center"/>
    </xf>
    <xf numFmtId="0" fontId="0" fillId="0" borderId="49" xfId="0" applyBorder="1">
      <alignment vertical="center"/>
    </xf>
    <xf numFmtId="0" fontId="0" fillId="0" borderId="60" xfId="0" applyBorder="1">
      <alignment vertical="center"/>
    </xf>
    <xf numFmtId="0" fontId="2" fillId="0" borderId="1" xfId="0" applyFont="1" applyBorder="1">
      <alignment vertical="center"/>
    </xf>
    <xf numFmtId="0" fontId="2" fillId="4" borderId="0" xfId="0" applyFont="1" applyFill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60" xfId="0" applyFont="1" applyBorder="1">
      <alignment vertical="center"/>
    </xf>
    <xf numFmtId="0" fontId="2" fillId="0" borderId="51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61" xfId="0" applyFont="1" applyBorder="1">
      <alignment vertical="center"/>
    </xf>
    <xf numFmtId="0" fontId="2" fillId="0" borderId="62" xfId="0" applyFont="1" applyBorder="1">
      <alignment vertical="center"/>
    </xf>
    <xf numFmtId="0" fontId="2" fillId="0" borderId="63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16" xfId="0" applyFont="1" applyBorder="1">
      <alignment vertical="center"/>
    </xf>
    <xf numFmtId="0" fontId="2" fillId="3" borderId="0" xfId="0" applyFont="1" applyFill="1">
      <alignment vertical="center"/>
    </xf>
    <xf numFmtId="0" fontId="2" fillId="0" borderId="29" xfId="0" applyFont="1" applyBorder="1">
      <alignment vertical="center"/>
    </xf>
    <xf numFmtId="0" fontId="2" fillId="0" borderId="64" xfId="0" applyFont="1" applyBorder="1">
      <alignment vertical="center"/>
    </xf>
    <xf numFmtId="0" fontId="2" fillId="0" borderId="43" xfId="0" applyFont="1" applyBorder="1">
      <alignment vertical="center"/>
    </xf>
    <xf numFmtId="0" fontId="2" fillId="0" borderId="46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5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0" xfId="0" applyFont="1" applyBorder="1">
      <alignment vertical="center"/>
    </xf>
    <xf numFmtId="0" fontId="2" fillId="2" borderId="48" xfId="0" applyFont="1" applyFill="1" applyBorder="1">
      <alignment vertical="center"/>
    </xf>
    <xf numFmtId="0" fontId="2" fillId="2" borderId="53" xfId="0" applyFont="1" applyFill="1" applyBorder="1">
      <alignment vertical="center"/>
    </xf>
    <xf numFmtId="0" fontId="2" fillId="0" borderId="15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2" borderId="35" xfId="0" applyFont="1" applyFill="1" applyBorder="1">
      <alignment vertical="center"/>
    </xf>
    <xf numFmtId="0" fontId="2" fillId="2" borderId="33" xfId="0" applyFont="1" applyFill="1" applyBorder="1">
      <alignment vertical="center"/>
    </xf>
    <xf numFmtId="0" fontId="2" fillId="2" borderId="32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3" fillId="4" borderId="25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3" fillId="4" borderId="26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2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27" xfId="0" applyFont="1" applyFill="1" applyBorder="1">
      <alignment vertical="center"/>
    </xf>
    <xf numFmtId="0" fontId="3" fillId="4" borderId="28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615751699170993E-2"/>
          <c:y val="4.5794797699886251E-2"/>
          <c:w val="0.90127853373111844"/>
          <c:h val="0.94541694927101727"/>
        </c:manualLayout>
      </c:layout>
      <c:bubbleChart>
        <c:varyColors val="0"/>
        <c:ser>
          <c:idx val="0"/>
          <c:order val="0"/>
          <c:tx>
            <c:v>アタック本数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xVal>
            <c:numRef>
              <c:f>Team1!$B$7:$B$87</c:f>
              <c:numCache>
                <c:formatCode>General</c:formatCode>
                <c:ptCount val="8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</c:numCache>
            </c:numRef>
          </c:xVal>
          <c:yVal>
            <c:numRef>
              <c:f>Team1!$C$7:$C$87</c:f>
              <c:numCache>
                <c:formatCode>General</c:formatCode>
                <c:ptCount val="81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</c:numCache>
            </c:numRef>
          </c:yVal>
          <c:bubbleSize>
            <c:numRef>
              <c:f>Team1!$D$7:$D$87</c:f>
              <c:numCache>
                <c:formatCode>General</c:formatCode>
                <c:ptCount val="8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E94-4BFD-92A1-D903B750C798}"/>
            </c:ext>
          </c:extLst>
        </c:ser>
        <c:ser>
          <c:idx val="1"/>
          <c:order val="1"/>
          <c:tx>
            <c:v>アタック本数大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xVal>
            <c:numRef>
              <c:f>Team1!$B$88:$B$99</c:f>
              <c:numCache>
                <c:formatCode>General</c:formatCode>
                <c:ptCount val="12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1.5</c:v>
                </c:pt>
                <c:pt idx="4">
                  <c:v>4.5</c:v>
                </c:pt>
                <c:pt idx="5">
                  <c:v>7.5</c:v>
                </c:pt>
                <c:pt idx="6">
                  <c:v>1.5</c:v>
                </c:pt>
                <c:pt idx="7">
                  <c:v>4.5</c:v>
                </c:pt>
                <c:pt idx="8">
                  <c:v>7.5</c:v>
                </c:pt>
                <c:pt idx="9">
                  <c:v>1.5</c:v>
                </c:pt>
                <c:pt idx="10">
                  <c:v>4.5</c:v>
                </c:pt>
                <c:pt idx="11">
                  <c:v>7.5</c:v>
                </c:pt>
              </c:numCache>
            </c:numRef>
          </c:xVal>
          <c:yVal>
            <c:numRef>
              <c:f>Team1!$C$88:$C$99</c:f>
              <c:numCache>
                <c:formatCode>General</c:formatCode>
                <c:ptCount val="12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9.5</c:v>
                </c:pt>
                <c:pt idx="10">
                  <c:v>9.5</c:v>
                </c:pt>
                <c:pt idx="11">
                  <c:v>9.5</c:v>
                </c:pt>
              </c:numCache>
            </c:numRef>
          </c:yVal>
          <c:bubbleSize>
            <c:numRef>
              <c:f>Team1!$D$88:$D$99</c:f>
              <c:numCache>
                <c:formatCode>General</c:formatCode>
                <c:ptCount val="12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E94-4BFD-92A1-D903B750C798}"/>
            </c:ext>
          </c:extLst>
        </c:ser>
        <c:ser>
          <c:idx val="2"/>
          <c:order val="2"/>
          <c:tx>
            <c:v>アタック決定数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Team1!$B$7:$B$87</c:f>
              <c:numCache>
                <c:formatCode>General</c:formatCode>
                <c:ptCount val="8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</c:numCache>
            </c:numRef>
          </c:xVal>
          <c:yVal>
            <c:numRef>
              <c:f>Team1!$C$7:$C$87</c:f>
              <c:numCache>
                <c:formatCode>General</c:formatCode>
                <c:ptCount val="81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</c:numCache>
            </c:numRef>
          </c:yVal>
          <c:bubbleSize>
            <c:numRef>
              <c:f>Team1!$E$7:$E$87</c:f>
              <c:numCache>
                <c:formatCode>General</c:formatCode>
                <c:ptCount val="8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E94-4BFD-92A1-D903B750C798}"/>
            </c:ext>
          </c:extLst>
        </c:ser>
        <c:ser>
          <c:idx val="3"/>
          <c:order val="3"/>
          <c:tx>
            <c:v>アタック決定数大</c:v>
          </c:tx>
          <c:spPr>
            <a:solidFill>
              <a:srgbClr val="C00000"/>
            </a:solidFill>
            <a:ln w="25400">
              <a:noFill/>
            </a:ln>
            <a:effectLst/>
          </c:spPr>
          <c:invertIfNegative val="0"/>
          <c:xVal>
            <c:numRef>
              <c:f>Team1!$B$88:$B$99</c:f>
              <c:numCache>
                <c:formatCode>General</c:formatCode>
                <c:ptCount val="12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1.5</c:v>
                </c:pt>
                <c:pt idx="4">
                  <c:v>4.5</c:v>
                </c:pt>
                <c:pt idx="5">
                  <c:v>7.5</c:v>
                </c:pt>
                <c:pt idx="6">
                  <c:v>1.5</c:v>
                </c:pt>
                <c:pt idx="7">
                  <c:v>4.5</c:v>
                </c:pt>
                <c:pt idx="8">
                  <c:v>7.5</c:v>
                </c:pt>
                <c:pt idx="9">
                  <c:v>1.5</c:v>
                </c:pt>
                <c:pt idx="10">
                  <c:v>4.5</c:v>
                </c:pt>
                <c:pt idx="11">
                  <c:v>7.5</c:v>
                </c:pt>
              </c:numCache>
            </c:numRef>
          </c:xVal>
          <c:yVal>
            <c:numRef>
              <c:f>Team1!$C$88:$C$99</c:f>
              <c:numCache>
                <c:formatCode>General</c:formatCode>
                <c:ptCount val="12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9.5</c:v>
                </c:pt>
                <c:pt idx="10">
                  <c:v>9.5</c:v>
                </c:pt>
                <c:pt idx="11">
                  <c:v>9.5</c:v>
                </c:pt>
              </c:numCache>
            </c:numRef>
          </c:yVal>
          <c:bubbleSize>
            <c:numRef>
              <c:f>Team1!$E$88:$E$99</c:f>
              <c:numCache>
                <c:formatCode>General</c:formatCode>
                <c:ptCount val="12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7E94-4BFD-92A1-D903B750C798}"/>
            </c:ext>
          </c:extLst>
        </c:ser>
        <c:ser>
          <c:idx val="4"/>
          <c:order val="4"/>
          <c:tx>
            <c:v>アタックミス</c:v>
          </c:tx>
          <c:spPr>
            <a:solidFill>
              <a:schemeClr val="bg1"/>
            </a:solidFill>
            <a:ln w="25400">
              <a:noFill/>
            </a:ln>
            <a:effectLst/>
          </c:spPr>
          <c:invertIfNegative val="0"/>
          <c:xVal>
            <c:numRef>
              <c:f>Team1!$B$7:$B$99</c:f>
              <c:numCache>
                <c:formatCode>General</c:formatCode>
                <c:ptCount val="93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  <c:pt idx="81">
                  <c:v>1.5</c:v>
                </c:pt>
                <c:pt idx="82">
                  <c:v>4.5</c:v>
                </c:pt>
                <c:pt idx="83">
                  <c:v>7.5</c:v>
                </c:pt>
                <c:pt idx="84">
                  <c:v>1.5</c:v>
                </c:pt>
                <c:pt idx="85">
                  <c:v>4.5</c:v>
                </c:pt>
                <c:pt idx="86">
                  <c:v>7.5</c:v>
                </c:pt>
                <c:pt idx="87">
                  <c:v>1.5</c:v>
                </c:pt>
                <c:pt idx="88">
                  <c:v>4.5</c:v>
                </c:pt>
                <c:pt idx="89">
                  <c:v>7.5</c:v>
                </c:pt>
                <c:pt idx="90">
                  <c:v>1.5</c:v>
                </c:pt>
                <c:pt idx="91">
                  <c:v>4.5</c:v>
                </c:pt>
                <c:pt idx="92">
                  <c:v>7.5</c:v>
                </c:pt>
              </c:numCache>
            </c:numRef>
          </c:xVal>
          <c:yVal>
            <c:numRef>
              <c:f>Team1!$C$7:$C$99</c:f>
              <c:numCache>
                <c:formatCode>General</c:formatCode>
                <c:ptCount val="93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4.5</c:v>
                </c:pt>
                <c:pt idx="85">
                  <c:v>4.5</c:v>
                </c:pt>
                <c:pt idx="86">
                  <c:v>4.5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9.5</c:v>
                </c:pt>
                <c:pt idx="91">
                  <c:v>9.5</c:v>
                </c:pt>
                <c:pt idx="92">
                  <c:v>9.5</c:v>
                </c:pt>
              </c:numCache>
            </c:numRef>
          </c:yVal>
          <c:bubbleSize>
            <c:numRef>
              <c:f>Team1!$F$7:$F$99</c:f>
              <c:numCache>
                <c:formatCode>General</c:formatCode>
                <c:ptCount val="93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69F-4B05-86E4-F368BC9BD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610769632"/>
        <c:axId val="610770352"/>
      </c:bubbleChart>
      <c:valAx>
        <c:axId val="610769632"/>
        <c:scaling>
          <c:orientation val="minMax"/>
          <c:max val="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770352"/>
        <c:crosses val="autoZero"/>
        <c:crossBetween val="midCat"/>
        <c:majorUnit val="3"/>
      </c:valAx>
      <c:valAx>
        <c:axId val="610770352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769632"/>
        <c:crosses val="autoZero"/>
        <c:crossBetween val="midCat"/>
        <c:majorUnit val="3"/>
      </c:valAx>
      <c:spPr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7822088676013949"/>
          <c:y val="0.59246929376988267"/>
          <c:w val="0.22320389951256092"/>
          <c:h val="0.23196033618305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615751699170993E-2"/>
          <c:y val="4.5794797699886251E-2"/>
          <c:w val="0.90127853373111844"/>
          <c:h val="0.8795305575565161"/>
        </c:manualLayout>
      </c:layout>
      <c:bubbleChart>
        <c:varyColors val="0"/>
        <c:ser>
          <c:idx val="0"/>
          <c:order val="0"/>
          <c:tx>
            <c:v>サーブ本数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Team1!$S$8:$S$88</c:f>
              <c:numCache>
                <c:formatCode>General</c:formatCode>
                <c:ptCount val="8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</c:numCache>
            </c:numRef>
          </c:xVal>
          <c:yVal>
            <c:numRef>
              <c:f>Team1!$T$8:$T$88</c:f>
              <c:numCache>
                <c:formatCode>General</c:formatCode>
                <c:ptCount val="81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</c:numCache>
            </c:numRef>
          </c:yVal>
          <c:bubbleSize>
            <c:numRef>
              <c:f>Team1!$U$8:$U$91</c:f>
              <c:numCache>
                <c:formatCode>General</c:formatCode>
                <c:ptCount val="84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1475-49D8-A838-435DDA83941D}"/>
            </c:ext>
          </c:extLst>
        </c:ser>
        <c:ser>
          <c:idx val="1"/>
          <c:order val="1"/>
          <c:tx>
            <c:v>サーブ効果数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Team1!$S$8:$S$91</c:f>
              <c:numCache>
                <c:formatCode>General</c:formatCode>
                <c:ptCount val="84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  <c:pt idx="81">
                  <c:v>1.5</c:v>
                </c:pt>
                <c:pt idx="82">
                  <c:v>4.5</c:v>
                </c:pt>
                <c:pt idx="83">
                  <c:v>7.5</c:v>
                </c:pt>
              </c:numCache>
            </c:numRef>
          </c:xVal>
          <c:yVal>
            <c:numRef>
              <c:f>Team1!$T$8:$T$91</c:f>
              <c:numCache>
                <c:formatCode>General</c:formatCode>
                <c:ptCount val="84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9.5</c:v>
                </c:pt>
                <c:pt idx="82">
                  <c:v>9.5</c:v>
                </c:pt>
                <c:pt idx="83">
                  <c:v>9.5</c:v>
                </c:pt>
              </c:numCache>
            </c:numRef>
          </c:yVal>
          <c:bubbleSize>
            <c:numRef>
              <c:f>Team1!$V$8:$V$91</c:f>
              <c:numCache>
                <c:formatCode>General</c:formatCode>
                <c:ptCount val="84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386-4B09-A110-0BA4A5E55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610769632"/>
        <c:axId val="610770352"/>
      </c:bubbleChart>
      <c:valAx>
        <c:axId val="610769632"/>
        <c:scaling>
          <c:orientation val="minMax"/>
          <c:max val="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770352"/>
        <c:crosses val="autoZero"/>
        <c:crossBetween val="midCat"/>
        <c:majorUnit val="3"/>
      </c:valAx>
      <c:valAx>
        <c:axId val="610770352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769632"/>
        <c:crosses val="autoZero"/>
        <c:crossBetween val="midCat"/>
        <c:majorUnit val="3"/>
      </c:valAx>
      <c:spPr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0064232879980906"/>
          <c:y val="0.66606978083403345"/>
          <c:w val="0.18832265004869539"/>
          <c:h val="9.69834374151507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615751699170993E-2"/>
          <c:y val="4.5794797699886251E-2"/>
          <c:w val="0.90127853373111844"/>
          <c:h val="0.94541694927101727"/>
        </c:manualLayout>
      </c:layout>
      <c:bubbleChart>
        <c:varyColors val="0"/>
        <c:ser>
          <c:idx val="0"/>
          <c:order val="0"/>
          <c:tx>
            <c:v>アタック本数</c:v>
          </c:tx>
          <c:spPr>
            <a:solidFill>
              <a:schemeClr val="accent5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Team2!$B$7:$B$87</c:f>
              <c:numCache>
                <c:formatCode>General</c:formatCode>
                <c:ptCount val="8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</c:numCache>
            </c:numRef>
          </c:xVal>
          <c:yVal>
            <c:numRef>
              <c:f>Team2!$C$7:$C$87</c:f>
              <c:numCache>
                <c:formatCode>General</c:formatCode>
                <c:ptCount val="81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</c:numCache>
            </c:numRef>
          </c:yVal>
          <c:bubbleSize>
            <c:numRef>
              <c:f>Team2!$D$7:$D$87</c:f>
              <c:numCache>
                <c:formatCode>General</c:formatCode>
                <c:ptCount val="8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48AF-4AAE-B5BA-C9EC11848076}"/>
            </c:ext>
          </c:extLst>
        </c:ser>
        <c:ser>
          <c:idx val="1"/>
          <c:order val="1"/>
          <c:tx>
            <c:v>アタック本数大</c:v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xVal>
            <c:numRef>
              <c:f>Team2!$B$88:$B$99</c:f>
              <c:numCache>
                <c:formatCode>General</c:formatCode>
                <c:ptCount val="12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1.5</c:v>
                </c:pt>
                <c:pt idx="4">
                  <c:v>4.5</c:v>
                </c:pt>
                <c:pt idx="5">
                  <c:v>7.5</c:v>
                </c:pt>
                <c:pt idx="6">
                  <c:v>1.5</c:v>
                </c:pt>
                <c:pt idx="7">
                  <c:v>4.5</c:v>
                </c:pt>
                <c:pt idx="8">
                  <c:v>7.5</c:v>
                </c:pt>
                <c:pt idx="9">
                  <c:v>1.5</c:v>
                </c:pt>
                <c:pt idx="10">
                  <c:v>4.5</c:v>
                </c:pt>
                <c:pt idx="11">
                  <c:v>7.5</c:v>
                </c:pt>
              </c:numCache>
            </c:numRef>
          </c:xVal>
          <c:yVal>
            <c:numRef>
              <c:f>Team2!$C$88:$C$99</c:f>
              <c:numCache>
                <c:formatCode>General</c:formatCode>
                <c:ptCount val="12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9.5</c:v>
                </c:pt>
                <c:pt idx="10">
                  <c:v>9.5</c:v>
                </c:pt>
                <c:pt idx="11">
                  <c:v>9.5</c:v>
                </c:pt>
              </c:numCache>
            </c:numRef>
          </c:yVal>
          <c:bubbleSize>
            <c:numRef>
              <c:f>Team2!$D$88:$D$99</c:f>
              <c:numCache>
                <c:formatCode>General</c:formatCode>
                <c:ptCount val="12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48AF-4AAE-B5BA-C9EC11848076}"/>
            </c:ext>
          </c:extLst>
        </c:ser>
        <c:ser>
          <c:idx val="2"/>
          <c:order val="2"/>
          <c:tx>
            <c:v>アタック決定数</c:v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Team2!$B$7:$B$87</c:f>
              <c:numCache>
                <c:formatCode>General</c:formatCode>
                <c:ptCount val="81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</c:numCache>
            </c:numRef>
          </c:xVal>
          <c:yVal>
            <c:numRef>
              <c:f>Team2!$C$7:$C$87</c:f>
              <c:numCache>
                <c:formatCode>General</c:formatCode>
                <c:ptCount val="81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</c:numCache>
            </c:numRef>
          </c:yVal>
          <c:bubbleSize>
            <c:numRef>
              <c:f>Team2!$E$7:$E$87</c:f>
              <c:numCache>
                <c:formatCode>General</c:formatCode>
                <c:ptCount val="8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48AF-4AAE-B5BA-C9EC11848076}"/>
            </c:ext>
          </c:extLst>
        </c:ser>
        <c:ser>
          <c:idx val="3"/>
          <c:order val="3"/>
          <c:tx>
            <c:v>アタック決定数大</c:v>
          </c:tx>
          <c:spPr>
            <a:solidFill>
              <a:srgbClr val="C00000"/>
            </a:solidFill>
            <a:ln w="25400">
              <a:noFill/>
            </a:ln>
            <a:effectLst/>
          </c:spPr>
          <c:invertIfNegative val="0"/>
          <c:xVal>
            <c:numRef>
              <c:f>Team2!$B$88:$B$99</c:f>
              <c:numCache>
                <c:formatCode>General</c:formatCode>
                <c:ptCount val="12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1.5</c:v>
                </c:pt>
                <c:pt idx="4">
                  <c:v>4.5</c:v>
                </c:pt>
                <c:pt idx="5">
                  <c:v>7.5</c:v>
                </c:pt>
                <c:pt idx="6">
                  <c:v>1.5</c:v>
                </c:pt>
                <c:pt idx="7">
                  <c:v>4.5</c:v>
                </c:pt>
                <c:pt idx="8">
                  <c:v>7.5</c:v>
                </c:pt>
                <c:pt idx="9">
                  <c:v>1.5</c:v>
                </c:pt>
                <c:pt idx="10">
                  <c:v>4.5</c:v>
                </c:pt>
                <c:pt idx="11">
                  <c:v>7.5</c:v>
                </c:pt>
              </c:numCache>
            </c:numRef>
          </c:xVal>
          <c:yVal>
            <c:numRef>
              <c:f>Team2!$C$88:$C$99</c:f>
              <c:numCache>
                <c:formatCode>General</c:formatCode>
                <c:ptCount val="12"/>
                <c:pt idx="0">
                  <c:v>7.5</c:v>
                </c:pt>
                <c:pt idx="1">
                  <c:v>7.5</c:v>
                </c:pt>
                <c:pt idx="2">
                  <c:v>7.5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9.5</c:v>
                </c:pt>
                <c:pt idx="10">
                  <c:v>9.5</c:v>
                </c:pt>
                <c:pt idx="11">
                  <c:v>9.5</c:v>
                </c:pt>
              </c:numCache>
            </c:numRef>
          </c:yVal>
          <c:bubbleSize>
            <c:numRef>
              <c:f>Team2!$E$88:$E$99</c:f>
              <c:numCache>
                <c:formatCode>General</c:formatCode>
                <c:ptCount val="12"/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48AF-4AAE-B5BA-C9EC11848076}"/>
            </c:ext>
          </c:extLst>
        </c:ser>
        <c:ser>
          <c:idx val="4"/>
          <c:order val="4"/>
          <c:tx>
            <c:v>アタックミス</c:v>
          </c:tx>
          <c:spPr>
            <a:solidFill>
              <a:schemeClr val="bg1"/>
            </a:solidFill>
            <a:ln w="25400">
              <a:noFill/>
            </a:ln>
            <a:effectLst/>
          </c:spPr>
          <c:invertIfNegative val="0"/>
          <c:xVal>
            <c:numRef>
              <c:f>Team2!$B$7:$B$99</c:f>
              <c:numCache>
                <c:formatCode>General</c:formatCode>
                <c:ptCount val="93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  <c:pt idx="81">
                  <c:v>1.5</c:v>
                </c:pt>
                <c:pt idx="82">
                  <c:v>4.5</c:v>
                </c:pt>
                <c:pt idx="83">
                  <c:v>7.5</c:v>
                </c:pt>
                <c:pt idx="84">
                  <c:v>1.5</c:v>
                </c:pt>
                <c:pt idx="85">
                  <c:v>4.5</c:v>
                </c:pt>
                <c:pt idx="86">
                  <c:v>7.5</c:v>
                </c:pt>
                <c:pt idx="87">
                  <c:v>1.5</c:v>
                </c:pt>
                <c:pt idx="88">
                  <c:v>4.5</c:v>
                </c:pt>
                <c:pt idx="89">
                  <c:v>7.5</c:v>
                </c:pt>
                <c:pt idx="90">
                  <c:v>1.5</c:v>
                </c:pt>
                <c:pt idx="91">
                  <c:v>4.5</c:v>
                </c:pt>
                <c:pt idx="92">
                  <c:v>7.5</c:v>
                </c:pt>
              </c:numCache>
            </c:numRef>
          </c:xVal>
          <c:yVal>
            <c:numRef>
              <c:f>Team2!$C$7:$C$99</c:f>
              <c:numCache>
                <c:formatCode>General</c:formatCode>
                <c:ptCount val="93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4.5</c:v>
                </c:pt>
                <c:pt idx="85">
                  <c:v>4.5</c:v>
                </c:pt>
                <c:pt idx="86">
                  <c:v>4.5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9.5</c:v>
                </c:pt>
                <c:pt idx="91">
                  <c:v>9.5</c:v>
                </c:pt>
                <c:pt idx="92">
                  <c:v>9.5</c:v>
                </c:pt>
              </c:numCache>
            </c:numRef>
          </c:yVal>
          <c:bubbleSize>
            <c:numRef>
              <c:f>Team2!$F$7:$F$99</c:f>
              <c:numCache>
                <c:formatCode>General</c:formatCode>
                <c:ptCount val="93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4ADE-4D03-A11A-B13B3E832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610769632"/>
        <c:axId val="610770352"/>
      </c:bubbleChart>
      <c:valAx>
        <c:axId val="610769632"/>
        <c:scaling>
          <c:orientation val="minMax"/>
          <c:max val="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770352"/>
        <c:crosses val="autoZero"/>
        <c:crossBetween val="midCat"/>
        <c:majorUnit val="3"/>
      </c:valAx>
      <c:valAx>
        <c:axId val="610770352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769632"/>
        <c:crosses val="autoZero"/>
        <c:crossBetween val="midCat"/>
        <c:majorUnit val="3"/>
      </c:valAx>
      <c:spPr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37822088676013949"/>
          <c:y val="0.59246929376988267"/>
          <c:w val="0.22151615736123723"/>
          <c:h val="0.230534400413063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615751699170993E-2"/>
          <c:y val="4.5794797699886251E-2"/>
          <c:w val="0.90127853373111844"/>
          <c:h val="0.8795305575565161"/>
        </c:manualLayout>
      </c:layout>
      <c:bubbleChart>
        <c:varyColors val="0"/>
        <c:ser>
          <c:idx val="0"/>
          <c:order val="0"/>
          <c:tx>
            <c:v>サーブ本数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Team2!$S$8:$S$91</c:f>
              <c:numCache>
                <c:formatCode>General</c:formatCode>
                <c:ptCount val="84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  <c:pt idx="81">
                  <c:v>1.5</c:v>
                </c:pt>
                <c:pt idx="82">
                  <c:v>4.5</c:v>
                </c:pt>
                <c:pt idx="83">
                  <c:v>7.5</c:v>
                </c:pt>
              </c:numCache>
            </c:numRef>
          </c:xVal>
          <c:yVal>
            <c:numRef>
              <c:f>Team2!$T$8:$T$91</c:f>
              <c:numCache>
                <c:formatCode>General</c:formatCode>
                <c:ptCount val="84"/>
                <c:pt idx="0">
                  <c:v>8.5</c:v>
                </c:pt>
                <c:pt idx="1">
                  <c:v>8.5</c:v>
                </c:pt>
                <c:pt idx="2">
                  <c:v>8.5</c:v>
                </c:pt>
                <c:pt idx="3">
                  <c:v>7.5</c:v>
                </c:pt>
                <c:pt idx="4">
                  <c:v>7.5</c:v>
                </c:pt>
                <c:pt idx="5">
                  <c:v>7.5</c:v>
                </c:pt>
                <c:pt idx="6">
                  <c:v>6.5</c:v>
                </c:pt>
                <c:pt idx="7">
                  <c:v>6.5</c:v>
                </c:pt>
                <c:pt idx="8">
                  <c:v>6.5</c:v>
                </c:pt>
                <c:pt idx="9">
                  <c:v>8.5</c:v>
                </c:pt>
                <c:pt idx="10">
                  <c:v>8.5</c:v>
                </c:pt>
                <c:pt idx="11">
                  <c:v>8.5</c:v>
                </c:pt>
                <c:pt idx="12">
                  <c:v>7.5</c:v>
                </c:pt>
                <c:pt idx="13">
                  <c:v>7.5</c:v>
                </c:pt>
                <c:pt idx="14">
                  <c:v>7.5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8.5</c:v>
                </c:pt>
                <c:pt idx="19">
                  <c:v>8.5</c:v>
                </c:pt>
                <c:pt idx="20">
                  <c:v>8.5</c:v>
                </c:pt>
                <c:pt idx="21">
                  <c:v>7.5</c:v>
                </c:pt>
                <c:pt idx="22">
                  <c:v>7.5</c:v>
                </c:pt>
                <c:pt idx="23">
                  <c:v>7.5</c:v>
                </c:pt>
                <c:pt idx="24">
                  <c:v>6.5</c:v>
                </c:pt>
                <c:pt idx="25">
                  <c:v>6.5</c:v>
                </c:pt>
                <c:pt idx="26">
                  <c:v>6.5</c:v>
                </c:pt>
                <c:pt idx="27">
                  <c:v>5.5</c:v>
                </c:pt>
                <c:pt idx="28">
                  <c:v>5.5</c:v>
                </c:pt>
                <c:pt idx="29">
                  <c:v>5.5</c:v>
                </c:pt>
                <c:pt idx="30">
                  <c:v>4.5</c:v>
                </c:pt>
                <c:pt idx="31">
                  <c:v>4.5</c:v>
                </c:pt>
                <c:pt idx="32">
                  <c:v>4.5</c:v>
                </c:pt>
                <c:pt idx="33">
                  <c:v>3.5</c:v>
                </c:pt>
                <c:pt idx="34">
                  <c:v>3.5</c:v>
                </c:pt>
                <c:pt idx="35">
                  <c:v>3.5</c:v>
                </c:pt>
                <c:pt idx="36">
                  <c:v>5.5</c:v>
                </c:pt>
                <c:pt idx="37">
                  <c:v>5.5</c:v>
                </c:pt>
                <c:pt idx="38">
                  <c:v>5.5</c:v>
                </c:pt>
                <c:pt idx="39">
                  <c:v>4.5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3.5</c:v>
                </c:pt>
                <c:pt idx="44">
                  <c:v>3.5</c:v>
                </c:pt>
                <c:pt idx="45">
                  <c:v>5.5</c:v>
                </c:pt>
                <c:pt idx="46">
                  <c:v>5.5</c:v>
                </c:pt>
                <c:pt idx="47">
                  <c:v>5.5</c:v>
                </c:pt>
                <c:pt idx="48">
                  <c:v>4.5</c:v>
                </c:pt>
                <c:pt idx="49">
                  <c:v>4.5</c:v>
                </c:pt>
                <c:pt idx="50">
                  <c:v>4.5</c:v>
                </c:pt>
                <c:pt idx="51">
                  <c:v>3.5</c:v>
                </c:pt>
                <c:pt idx="52">
                  <c:v>3.5</c:v>
                </c:pt>
                <c:pt idx="53">
                  <c:v>3.5</c:v>
                </c:pt>
                <c:pt idx="54">
                  <c:v>2.5</c:v>
                </c:pt>
                <c:pt idx="55">
                  <c:v>2.5</c:v>
                </c:pt>
                <c:pt idx="56">
                  <c:v>2.5</c:v>
                </c:pt>
                <c:pt idx="57">
                  <c:v>1.5</c:v>
                </c:pt>
                <c:pt idx="58">
                  <c:v>1.5</c:v>
                </c:pt>
                <c:pt idx="59">
                  <c:v>1.5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2.5</c:v>
                </c:pt>
                <c:pt idx="64">
                  <c:v>2.5</c:v>
                </c:pt>
                <c:pt idx="65">
                  <c:v>2.5</c:v>
                </c:pt>
                <c:pt idx="66">
                  <c:v>1.5</c:v>
                </c:pt>
                <c:pt idx="67">
                  <c:v>1.5</c:v>
                </c:pt>
                <c:pt idx="68">
                  <c:v>1.5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2.5</c:v>
                </c:pt>
                <c:pt idx="73">
                  <c:v>2.5</c:v>
                </c:pt>
                <c:pt idx="74">
                  <c:v>2.5</c:v>
                </c:pt>
                <c:pt idx="75">
                  <c:v>1.5</c:v>
                </c:pt>
                <c:pt idx="76">
                  <c:v>1.5</c:v>
                </c:pt>
                <c:pt idx="77">
                  <c:v>1.5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9.5</c:v>
                </c:pt>
                <c:pt idx="82">
                  <c:v>9.5</c:v>
                </c:pt>
                <c:pt idx="83">
                  <c:v>9.5</c:v>
                </c:pt>
              </c:numCache>
            </c:numRef>
          </c:yVal>
          <c:bubbleSize>
            <c:numRef>
              <c:f>Team2!$U$8:$U$91</c:f>
              <c:numCache>
                <c:formatCode>General</c:formatCode>
                <c:ptCount val="84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098F-4C66-9258-5D5124D275EA}"/>
            </c:ext>
          </c:extLst>
        </c:ser>
        <c:ser>
          <c:idx val="1"/>
          <c:order val="1"/>
          <c:tx>
            <c:v>サーブ効果数</c:v>
          </c:tx>
          <c:spPr>
            <a:solidFill>
              <a:schemeClr val="accent2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Team2!$S$8:$S$91</c:f>
              <c:numCache>
                <c:formatCode>General</c:formatCode>
                <c:ptCount val="84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0.5</c:v>
                </c:pt>
                <c:pt idx="4">
                  <c:v>1.5</c:v>
                </c:pt>
                <c:pt idx="5">
                  <c:v>2.5</c:v>
                </c:pt>
                <c:pt idx="6">
                  <c:v>0.5</c:v>
                </c:pt>
                <c:pt idx="7">
                  <c:v>1.5</c:v>
                </c:pt>
                <c:pt idx="8">
                  <c:v>2.5</c:v>
                </c:pt>
                <c:pt idx="9">
                  <c:v>3.5</c:v>
                </c:pt>
                <c:pt idx="10">
                  <c:v>4.5</c:v>
                </c:pt>
                <c:pt idx="11">
                  <c:v>5.5</c:v>
                </c:pt>
                <c:pt idx="12">
                  <c:v>3.5</c:v>
                </c:pt>
                <c:pt idx="13">
                  <c:v>4.5</c:v>
                </c:pt>
                <c:pt idx="14">
                  <c:v>5.5</c:v>
                </c:pt>
                <c:pt idx="15">
                  <c:v>3.5</c:v>
                </c:pt>
                <c:pt idx="16">
                  <c:v>4.5</c:v>
                </c:pt>
                <c:pt idx="17">
                  <c:v>5.5</c:v>
                </c:pt>
                <c:pt idx="18">
                  <c:v>6.5</c:v>
                </c:pt>
                <c:pt idx="19">
                  <c:v>7.5</c:v>
                </c:pt>
                <c:pt idx="20">
                  <c:v>8.5</c:v>
                </c:pt>
                <c:pt idx="21">
                  <c:v>6.5</c:v>
                </c:pt>
                <c:pt idx="22">
                  <c:v>7.5</c:v>
                </c:pt>
                <c:pt idx="23">
                  <c:v>8.5</c:v>
                </c:pt>
                <c:pt idx="24">
                  <c:v>6.5</c:v>
                </c:pt>
                <c:pt idx="25">
                  <c:v>7.5</c:v>
                </c:pt>
                <c:pt idx="26">
                  <c:v>8.5</c:v>
                </c:pt>
                <c:pt idx="27">
                  <c:v>0.5</c:v>
                </c:pt>
                <c:pt idx="28">
                  <c:v>1.5</c:v>
                </c:pt>
                <c:pt idx="29">
                  <c:v>2.5</c:v>
                </c:pt>
                <c:pt idx="30">
                  <c:v>0.5</c:v>
                </c:pt>
                <c:pt idx="31">
                  <c:v>1.5</c:v>
                </c:pt>
                <c:pt idx="32">
                  <c:v>2.5</c:v>
                </c:pt>
                <c:pt idx="33">
                  <c:v>0.5</c:v>
                </c:pt>
                <c:pt idx="34">
                  <c:v>1.5</c:v>
                </c:pt>
                <c:pt idx="35">
                  <c:v>2.5</c:v>
                </c:pt>
                <c:pt idx="36">
                  <c:v>3.5</c:v>
                </c:pt>
                <c:pt idx="37">
                  <c:v>4.5</c:v>
                </c:pt>
                <c:pt idx="38">
                  <c:v>5.5</c:v>
                </c:pt>
                <c:pt idx="39">
                  <c:v>3.5</c:v>
                </c:pt>
                <c:pt idx="40">
                  <c:v>4.5</c:v>
                </c:pt>
                <c:pt idx="41">
                  <c:v>5.5</c:v>
                </c:pt>
                <c:pt idx="42">
                  <c:v>3.5</c:v>
                </c:pt>
                <c:pt idx="43">
                  <c:v>4.5</c:v>
                </c:pt>
                <c:pt idx="44">
                  <c:v>5.5</c:v>
                </c:pt>
                <c:pt idx="45">
                  <c:v>6.5</c:v>
                </c:pt>
                <c:pt idx="46">
                  <c:v>7.5</c:v>
                </c:pt>
                <c:pt idx="47">
                  <c:v>8.5</c:v>
                </c:pt>
                <c:pt idx="48">
                  <c:v>6.5</c:v>
                </c:pt>
                <c:pt idx="49">
                  <c:v>7.5</c:v>
                </c:pt>
                <c:pt idx="50">
                  <c:v>8.5</c:v>
                </c:pt>
                <c:pt idx="51">
                  <c:v>6.5</c:v>
                </c:pt>
                <c:pt idx="52">
                  <c:v>7.5</c:v>
                </c:pt>
                <c:pt idx="53">
                  <c:v>8.5</c:v>
                </c:pt>
                <c:pt idx="54">
                  <c:v>0.5</c:v>
                </c:pt>
                <c:pt idx="55">
                  <c:v>1.5</c:v>
                </c:pt>
                <c:pt idx="56">
                  <c:v>2.5</c:v>
                </c:pt>
                <c:pt idx="57">
                  <c:v>0.5</c:v>
                </c:pt>
                <c:pt idx="58">
                  <c:v>1.5</c:v>
                </c:pt>
                <c:pt idx="59">
                  <c:v>2.5</c:v>
                </c:pt>
                <c:pt idx="60">
                  <c:v>0.5</c:v>
                </c:pt>
                <c:pt idx="61">
                  <c:v>1.5</c:v>
                </c:pt>
                <c:pt idx="62">
                  <c:v>2.5</c:v>
                </c:pt>
                <c:pt idx="63">
                  <c:v>3.5</c:v>
                </c:pt>
                <c:pt idx="64">
                  <c:v>4.5</c:v>
                </c:pt>
                <c:pt idx="65">
                  <c:v>5.5</c:v>
                </c:pt>
                <c:pt idx="66">
                  <c:v>3.5</c:v>
                </c:pt>
                <c:pt idx="67">
                  <c:v>4.5</c:v>
                </c:pt>
                <c:pt idx="68">
                  <c:v>5.5</c:v>
                </c:pt>
                <c:pt idx="69">
                  <c:v>3.5</c:v>
                </c:pt>
                <c:pt idx="70">
                  <c:v>4.5</c:v>
                </c:pt>
                <c:pt idx="71">
                  <c:v>5.5</c:v>
                </c:pt>
                <c:pt idx="72">
                  <c:v>6.5</c:v>
                </c:pt>
                <c:pt idx="73">
                  <c:v>7.5</c:v>
                </c:pt>
                <c:pt idx="74">
                  <c:v>8.5</c:v>
                </c:pt>
                <c:pt idx="75">
                  <c:v>6.5</c:v>
                </c:pt>
                <c:pt idx="76">
                  <c:v>7.5</c:v>
                </c:pt>
                <c:pt idx="77">
                  <c:v>8.5</c:v>
                </c:pt>
                <c:pt idx="78">
                  <c:v>6.5</c:v>
                </c:pt>
                <c:pt idx="79">
                  <c:v>7.5</c:v>
                </c:pt>
                <c:pt idx="80">
                  <c:v>8.5</c:v>
                </c:pt>
                <c:pt idx="81">
                  <c:v>1.5</c:v>
                </c:pt>
                <c:pt idx="82">
                  <c:v>4.5</c:v>
                </c:pt>
                <c:pt idx="83">
                  <c:v>7.5</c:v>
                </c:pt>
              </c:numCache>
            </c:numRef>
          </c:xVal>
          <c:yVal>
            <c:numRef>
              <c:f>Team2!$U$8:$U$1048576</c:f>
              <c:numCache>
                <c:formatCode>General</c:formatCode>
                <c:ptCount val="1048569"/>
                <c:pt idx="0">
                  <c:v>0</c:v>
                </c:pt>
              </c:numCache>
            </c:numRef>
          </c:yVal>
          <c:bubbleSize>
            <c:numRef>
              <c:f>Team2!$V$8:$V$91</c:f>
              <c:numCache>
                <c:formatCode>General</c:formatCode>
                <c:ptCount val="84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9AB6-4BDC-AC8E-CC6707B04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610769632"/>
        <c:axId val="610770352"/>
      </c:bubbleChart>
      <c:valAx>
        <c:axId val="610769632"/>
        <c:scaling>
          <c:orientation val="minMax"/>
          <c:max val="9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770352"/>
        <c:crosses val="autoZero"/>
        <c:crossBetween val="midCat"/>
        <c:majorUnit val="3"/>
      </c:valAx>
      <c:valAx>
        <c:axId val="610770352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0769632"/>
        <c:crosses val="autoZero"/>
        <c:crossBetween val="midCat"/>
        <c:majorUnit val="3"/>
      </c:valAx>
      <c:spPr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10064232879980906"/>
          <c:y val="0.66606978083403345"/>
          <c:w val="0.1778283344352948"/>
          <c:h val="9.02713777132295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495299</xdr:colOff>
      <xdr:row>1</xdr:row>
      <xdr:rowOff>190500</xdr:rowOff>
    </xdr:from>
    <xdr:to>
      <xdr:col>16</xdr:col>
      <xdr:colOff>200024</xdr:colOff>
      <xdr:row>22</xdr:row>
      <xdr:rowOff>9526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3674F01-5738-DC9E-9CBF-B823146427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268606</xdr:colOff>
      <xdr:row>1</xdr:row>
      <xdr:rowOff>171450</xdr:rowOff>
    </xdr:from>
    <xdr:to>
      <xdr:col>32</xdr:col>
      <xdr:colOff>123826</xdr:colOff>
      <xdr:row>21</xdr:row>
      <xdr:rowOff>19050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316E6B0-EB4F-474F-B5BF-772751243D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19</xdr:row>
      <xdr:rowOff>200025</xdr:rowOff>
    </xdr:from>
    <xdr:to>
      <xdr:col>8</xdr:col>
      <xdr:colOff>371476</xdr:colOff>
      <xdr:row>25</xdr:row>
      <xdr:rowOff>95251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B58E745E-0213-4FF6-A564-1F5F4A72F422}"/>
            </a:ext>
          </a:extLst>
        </xdr:cNvPr>
        <xdr:cNvGrpSpPr/>
      </xdr:nvGrpSpPr>
      <xdr:grpSpPr>
        <a:xfrm>
          <a:off x="5400675" y="4498181"/>
          <a:ext cx="584599" cy="1252539"/>
          <a:chOff x="5019675" y="4714875"/>
          <a:chExt cx="581026" cy="1266826"/>
        </a:xfrm>
      </xdr:grpSpPr>
      <xdr:sp macro="" textlink="">
        <xdr:nvSpPr>
          <xdr:cNvPr id="5" name="矢印: 下 4">
            <a:extLst>
              <a:ext uri="{FF2B5EF4-FFF2-40B4-BE49-F238E27FC236}">
                <a16:creationId xmlns:a16="http://schemas.microsoft.com/office/drawing/2014/main" id="{BDA9647C-38C0-948E-7B9A-35C1C5CDA970}"/>
              </a:ext>
            </a:extLst>
          </xdr:cNvPr>
          <xdr:cNvSpPr/>
        </xdr:nvSpPr>
        <xdr:spPr>
          <a:xfrm rot="10800000">
            <a:off x="5067871" y="4714875"/>
            <a:ext cx="475679" cy="1236916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A1DF7B45-ED1A-C49E-8446-94518972F483}"/>
              </a:ext>
            </a:extLst>
          </xdr:cNvPr>
          <xdr:cNvSpPr>
            <a:spLocks noChangeAspect="1"/>
          </xdr:cNvSpPr>
        </xdr:nvSpPr>
        <xdr:spPr>
          <a:xfrm>
            <a:off x="5019675" y="5400675"/>
            <a:ext cx="581026" cy="581026"/>
          </a:xfrm>
          <a:prstGeom prst="ellipse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0" tIns="0" rIns="0" bIns="0" numCol="1" spcCol="0" rtlCol="0" fromWordArt="0" anchor="t" anchorCtr="1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2800"/>
              <a:t>1</a:t>
            </a:r>
            <a:endParaRPr kumimoji="1" lang="ja-JP" altLang="en-US" sz="2800"/>
          </a:p>
        </xdr:txBody>
      </xdr:sp>
    </xdr:grpSp>
    <xdr:clientData/>
  </xdr:twoCellAnchor>
  <xdr:twoCellAnchor>
    <xdr:from>
      <xdr:col>24</xdr:col>
      <xdr:colOff>400050</xdr:colOff>
      <xdr:row>19</xdr:row>
      <xdr:rowOff>219075</xdr:rowOff>
    </xdr:from>
    <xdr:to>
      <xdr:col>26</xdr:col>
      <xdr:colOff>9526</xdr:colOff>
      <xdr:row>25</xdr:row>
      <xdr:rowOff>114301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9538B1DA-95A9-4ABC-95CF-12D89876C3F4}"/>
            </a:ext>
          </a:extLst>
        </xdr:cNvPr>
        <xdr:cNvGrpSpPr/>
      </xdr:nvGrpSpPr>
      <xdr:grpSpPr>
        <a:xfrm>
          <a:off x="15241191" y="4517231"/>
          <a:ext cx="585789" cy="1252539"/>
          <a:chOff x="5019675" y="4714875"/>
          <a:chExt cx="581026" cy="1266826"/>
        </a:xfrm>
      </xdr:grpSpPr>
      <xdr:sp macro="" textlink="">
        <xdr:nvSpPr>
          <xdr:cNvPr id="8" name="矢印: 下 7">
            <a:extLst>
              <a:ext uri="{FF2B5EF4-FFF2-40B4-BE49-F238E27FC236}">
                <a16:creationId xmlns:a16="http://schemas.microsoft.com/office/drawing/2014/main" id="{4D6FDEA0-9C86-2C92-4B68-0C115B5FAD68}"/>
              </a:ext>
            </a:extLst>
          </xdr:cNvPr>
          <xdr:cNvSpPr/>
        </xdr:nvSpPr>
        <xdr:spPr>
          <a:xfrm rot="10800000">
            <a:off x="5067871" y="4714875"/>
            <a:ext cx="475679" cy="1236916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5A0B567F-9950-9613-4455-F3B392361C9C}"/>
              </a:ext>
            </a:extLst>
          </xdr:cNvPr>
          <xdr:cNvSpPr>
            <a:spLocks noChangeAspect="1"/>
          </xdr:cNvSpPr>
        </xdr:nvSpPr>
        <xdr:spPr>
          <a:xfrm>
            <a:off x="5019675" y="5400675"/>
            <a:ext cx="581026" cy="581026"/>
          </a:xfrm>
          <a:prstGeom prst="ellipse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0" tIns="0" rIns="0" bIns="0" numCol="1" spcCol="0" rtlCol="0" fromWordArt="0" anchor="t" anchorCtr="1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2800"/>
              <a:t>1</a:t>
            </a:r>
            <a:endParaRPr kumimoji="1" lang="ja-JP" altLang="en-US" sz="2800"/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0.30585</cdr:x>
      <cdr:y>0.05029</cdr:y>
    </cdr:from>
    <cdr:to>
      <cdr:x>0.42913</cdr:x>
      <cdr:y>0.18175</cdr:y>
    </cdr:to>
    <cdr:sp macro="" textlink="">
      <cdr:nvSpPr>
        <cdr:cNvPr id="8" name="楕円 7">
          <a:extLst xmlns:a="http://schemas.openxmlformats.org/drawingml/2006/main">
            <a:ext uri="{FF2B5EF4-FFF2-40B4-BE49-F238E27FC236}">
              <a16:creationId xmlns:a16="http://schemas.microsoft.com/office/drawing/2014/main" id="{78272BA1-8ECD-D196-23C2-FDDA887459F4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1441450" y="222250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6">
            <a:lumMod val="75000"/>
            <a:alpha val="3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  <cdr:relSizeAnchor xmlns:cdr="http://schemas.openxmlformats.org/drawingml/2006/chartDrawing">
    <cdr:from>
      <cdr:x>0.33818</cdr:x>
      <cdr:y>0.6171</cdr:y>
    </cdr:from>
    <cdr:to>
      <cdr:x>0.46146</cdr:x>
      <cdr:y>0.74856</cdr:y>
    </cdr:to>
    <cdr:sp macro="" textlink="">
      <cdr:nvSpPr>
        <cdr:cNvPr id="9" name="楕円 8">
          <a:extLst xmlns:a="http://schemas.openxmlformats.org/drawingml/2006/main">
            <a:ext uri="{FF2B5EF4-FFF2-40B4-BE49-F238E27FC236}">
              <a16:creationId xmlns:a16="http://schemas.microsoft.com/office/drawing/2014/main" id="{CDC04015-D4E5-59BD-A70E-FED9A0786A0B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1593850" y="2727325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1">
            <a:alpha val="3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  <cdr:relSizeAnchor xmlns:cdr="http://schemas.openxmlformats.org/drawingml/2006/chartDrawing">
    <cdr:from>
      <cdr:x>0.11385</cdr:x>
      <cdr:y>0.23994</cdr:y>
    </cdr:from>
    <cdr:to>
      <cdr:x>0.23713</cdr:x>
      <cdr:y>0.3714</cdr:y>
    </cdr:to>
    <cdr:sp macro="" textlink="">
      <cdr:nvSpPr>
        <cdr:cNvPr id="10" name="楕円 9">
          <a:extLst xmlns:a="http://schemas.openxmlformats.org/drawingml/2006/main">
            <a:ext uri="{FF2B5EF4-FFF2-40B4-BE49-F238E27FC236}">
              <a16:creationId xmlns:a16="http://schemas.microsoft.com/office/drawing/2014/main" id="{C159EBFE-2C17-4A3C-1C52-EF1D5C756219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536575" y="1060450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>
            <a:alpha val="3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  <cdr:relSizeAnchor xmlns:cdr="http://schemas.openxmlformats.org/drawingml/2006/chartDrawing">
    <cdr:from>
      <cdr:x>0.47966</cdr:x>
      <cdr:y>0.20761</cdr:y>
    </cdr:from>
    <cdr:to>
      <cdr:x>0.60294</cdr:x>
      <cdr:y>0.33907</cdr:y>
    </cdr:to>
    <cdr:sp macro="" textlink="">
      <cdr:nvSpPr>
        <cdr:cNvPr id="11" name="楕円 10">
          <a:extLst xmlns:a="http://schemas.openxmlformats.org/drawingml/2006/main">
            <a:ext uri="{FF2B5EF4-FFF2-40B4-BE49-F238E27FC236}">
              <a16:creationId xmlns:a16="http://schemas.microsoft.com/office/drawing/2014/main" id="{70CFF48A-9359-8836-7317-0FCC22491475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2260600" y="917575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>
            <a:alpha val="30000"/>
          </a:srgb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  <cdr:relSizeAnchor xmlns:cdr="http://schemas.openxmlformats.org/drawingml/2006/chartDrawing">
    <cdr:from>
      <cdr:x>0.82525</cdr:x>
      <cdr:y>0.23132</cdr:y>
    </cdr:from>
    <cdr:to>
      <cdr:x>0.94853</cdr:x>
      <cdr:y>0.36278</cdr:y>
    </cdr:to>
    <cdr:sp macro="" textlink="">
      <cdr:nvSpPr>
        <cdr:cNvPr id="12" name="楕円 11">
          <a:extLst xmlns:a="http://schemas.openxmlformats.org/drawingml/2006/main">
            <a:ext uri="{FF2B5EF4-FFF2-40B4-BE49-F238E27FC236}">
              <a16:creationId xmlns:a16="http://schemas.microsoft.com/office/drawing/2014/main" id="{7932A854-090C-1B82-AA87-4F3B05C598AD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3889375" y="1022350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>
            <a:alpha val="3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  <cdr:relSizeAnchor xmlns:cdr="http://schemas.openxmlformats.org/drawingml/2006/chartDrawing">
    <cdr:from>
      <cdr:x>0.51805</cdr:x>
      <cdr:y>0.77874</cdr:y>
    </cdr:from>
    <cdr:to>
      <cdr:x>0.64133</cdr:x>
      <cdr:y>0.9102</cdr:y>
    </cdr:to>
    <cdr:sp macro="" textlink="">
      <cdr:nvSpPr>
        <cdr:cNvPr id="13" name="楕円 12">
          <a:extLst xmlns:a="http://schemas.openxmlformats.org/drawingml/2006/main">
            <a:ext uri="{FF2B5EF4-FFF2-40B4-BE49-F238E27FC236}">
              <a16:creationId xmlns:a16="http://schemas.microsoft.com/office/drawing/2014/main" id="{7C721071-00BA-1A91-33E8-0ACC48045328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2441575" y="3441700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6">
            <a:lumMod val="75000"/>
            <a:alpha val="3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495299</xdr:colOff>
      <xdr:row>1</xdr:row>
      <xdr:rowOff>142875</xdr:rowOff>
    </xdr:from>
    <xdr:to>
      <xdr:col>16</xdr:col>
      <xdr:colOff>238124</xdr:colOff>
      <xdr:row>21</xdr:row>
      <xdr:rowOff>219075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8B5F377-56AF-42C1-83F7-B901611E7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561975</xdr:colOff>
      <xdr:row>0</xdr:row>
      <xdr:rowOff>71434</xdr:rowOff>
    </xdr:from>
    <xdr:to>
      <xdr:col>32</xdr:col>
      <xdr:colOff>85725</xdr:colOff>
      <xdr:row>21</xdr:row>
      <xdr:rowOff>19050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32726FA-03EC-4375-9FC4-4185A239E7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266700</xdr:colOff>
      <xdr:row>19</xdr:row>
      <xdr:rowOff>142875</xdr:rowOff>
    </xdr:from>
    <xdr:to>
      <xdr:col>8</xdr:col>
      <xdr:colOff>333376</xdr:colOff>
      <xdr:row>25</xdr:row>
      <xdr:rowOff>38101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961B6C5B-308F-4740-8D3F-46B55A8C0C00}"/>
            </a:ext>
          </a:extLst>
        </xdr:cNvPr>
        <xdr:cNvGrpSpPr/>
      </xdr:nvGrpSpPr>
      <xdr:grpSpPr>
        <a:xfrm>
          <a:off x="5362575" y="4441031"/>
          <a:ext cx="584599" cy="1252539"/>
          <a:chOff x="5019675" y="4714875"/>
          <a:chExt cx="581026" cy="1266826"/>
        </a:xfrm>
      </xdr:grpSpPr>
      <xdr:sp macro="" textlink="">
        <xdr:nvSpPr>
          <xdr:cNvPr id="5" name="矢印: 下 4">
            <a:extLst>
              <a:ext uri="{FF2B5EF4-FFF2-40B4-BE49-F238E27FC236}">
                <a16:creationId xmlns:a16="http://schemas.microsoft.com/office/drawing/2014/main" id="{CA67300E-FE3E-DE23-5BDD-EE36DBC69AF8}"/>
              </a:ext>
            </a:extLst>
          </xdr:cNvPr>
          <xdr:cNvSpPr/>
        </xdr:nvSpPr>
        <xdr:spPr>
          <a:xfrm rot="10800000">
            <a:off x="5067871" y="4714875"/>
            <a:ext cx="475679" cy="1236916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>
            <a:extLst>
              <a:ext uri="{FF2B5EF4-FFF2-40B4-BE49-F238E27FC236}">
                <a16:creationId xmlns:a16="http://schemas.microsoft.com/office/drawing/2014/main" id="{CEA1B7F7-0F6E-9234-AC7E-18F34B29572A}"/>
              </a:ext>
            </a:extLst>
          </xdr:cNvPr>
          <xdr:cNvSpPr>
            <a:spLocks noChangeAspect="1"/>
          </xdr:cNvSpPr>
        </xdr:nvSpPr>
        <xdr:spPr>
          <a:xfrm>
            <a:off x="5019675" y="5400675"/>
            <a:ext cx="581026" cy="581026"/>
          </a:xfrm>
          <a:prstGeom prst="ellipse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0" tIns="0" rIns="0" bIns="0" numCol="1" spcCol="0" rtlCol="0" fromWordArt="0" anchor="t" anchorCtr="1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2800"/>
              <a:t>1</a:t>
            </a:r>
            <a:endParaRPr kumimoji="1" lang="ja-JP" altLang="en-US" sz="2800"/>
          </a:p>
        </xdr:txBody>
      </xdr:sp>
    </xdr:grpSp>
    <xdr:clientData/>
  </xdr:twoCellAnchor>
  <xdr:twoCellAnchor>
    <xdr:from>
      <xdr:col>25</xdr:col>
      <xdr:colOff>381000</xdr:colOff>
      <xdr:row>19</xdr:row>
      <xdr:rowOff>152400</xdr:rowOff>
    </xdr:from>
    <xdr:to>
      <xdr:col>26</xdr:col>
      <xdr:colOff>428626</xdr:colOff>
      <xdr:row>25</xdr:row>
      <xdr:rowOff>47626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1B0EC97F-7802-484F-A2E5-F87728748109}"/>
            </a:ext>
          </a:extLst>
        </xdr:cNvPr>
        <xdr:cNvGrpSpPr/>
      </xdr:nvGrpSpPr>
      <xdr:grpSpPr>
        <a:xfrm>
          <a:off x="16002000" y="4450556"/>
          <a:ext cx="583407" cy="1252539"/>
          <a:chOff x="5019675" y="4714875"/>
          <a:chExt cx="581026" cy="1266826"/>
        </a:xfrm>
      </xdr:grpSpPr>
      <xdr:sp macro="" textlink="">
        <xdr:nvSpPr>
          <xdr:cNvPr id="8" name="矢印: 下 7">
            <a:extLst>
              <a:ext uri="{FF2B5EF4-FFF2-40B4-BE49-F238E27FC236}">
                <a16:creationId xmlns:a16="http://schemas.microsoft.com/office/drawing/2014/main" id="{E60AF466-8F12-0429-355D-9A944F0C6410}"/>
              </a:ext>
            </a:extLst>
          </xdr:cNvPr>
          <xdr:cNvSpPr/>
        </xdr:nvSpPr>
        <xdr:spPr>
          <a:xfrm rot="10800000">
            <a:off x="5067871" y="4714875"/>
            <a:ext cx="475679" cy="1236916"/>
          </a:xfrm>
          <a:prstGeom prst="down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楕円 8">
            <a:extLst>
              <a:ext uri="{FF2B5EF4-FFF2-40B4-BE49-F238E27FC236}">
                <a16:creationId xmlns:a16="http://schemas.microsoft.com/office/drawing/2014/main" id="{2A935B90-FDFB-C055-C04C-1532D1BDCC39}"/>
              </a:ext>
            </a:extLst>
          </xdr:cNvPr>
          <xdr:cNvSpPr>
            <a:spLocks noChangeAspect="1"/>
          </xdr:cNvSpPr>
        </xdr:nvSpPr>
        <xdr:spPr>
          <a:xfrm>
            <a:off x="5019675" y="5400675"/>
            <a:ext cx="581026" cy="581026"/>
          </a:xfrm>
          <a:prstGeom prst="ellipse">
            <a:avLst/>
          </a:prstGeom>
          <a:solidFill>
            <a:schemeClr val="accent2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0" tIns="0" rIns="0" bIns="0" numCol="1" spcCol="0" rtlCol="0" fromWordArt="0" anchor="t" anchorCtr="1" forceAA="0" compatLnSpc="1">
            <a:prstTxWarp prst="textNoShape">
              <a:avLst/>
            </a:prstTxWarp>
            <a:noAutofit/>
          </a:bodyPr>
          <a:lstStyle>
            <a:lvl1pPr marL="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2800"/>
              <a:t>1</a:t>
            </a:r>
            <a:endParaRPr kumimoji="1" lang="ja-JP" altLang="en-US" sz="2800"/>
          </a:p>
        </xdr:txBody>
      </xdr:sp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0.31552</cdr:x>
      <cdr:y>0.09094</cdr:y>
    </cdr:from>
    <cdr:to>
      <cdr:x>0.43193</cdr:x>
      <cdr:y>0.2133</cdr:y>
    </cdr:to>
    <cdr:sp macro="" textlink="">
      <cdr:nvSpPr>
        <cdr:cNvPr id="5" name="楕円 4">
          <a:extLst xmlns:a="http://schemas.openxmlformats.org/drawingml/2006/main">
            <a:ext uri="{FF2B5EF4-FFF2-40B4-BE49-F238E27FC236}">
              <a16:creationId xmlns:a16="http://schemas.microsoft.com/office/drawing/2014/main" id="{731AC6C8-6782-8FD4-3EBA-63CF33723E41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1574800" y="431800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6">
            <a:lumMod val="75000"/>
            <a:alpha val="3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  <cdr:relSizeAnchor xmlns:cdr="http://schemas.openxmlformats.org/drawingml/2006/chartDrawing">
    <cdr:from>
      <cdr:x>0.34606</cdr:x>
      <cdr:y>0.61852</cdr:y>
    </cdr:from>
    <cdr:to>
      <cdr:x>0.46247</cdr:x>
      <cdr:y>0.74088</cdr:y>
    </cdr:to>
    <cdr:sp macro="" textlink="">
      <cdr:nvSpPr>
        <cdr:cNvPr id="6" name="楕円 5">
          <a:extLst xmlns:a="http://schemas.openxmlformats.org/drawingml/2006/main">
            <a:ext uri="{FF2B5EF4-FFF2-40B4-BE49-F238E27FC236}">
              <a16:creationId xmlns:a16="http://schemas.microsoft.com/office/drawing/2014/main" id="{731AC6C8-6782-8FD4-3EBA-63CF33723E41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1727200" y="2936875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1">
            <a:alpha val="3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  <cdr:relSizeAnchor xmlns:cdr="http://schemas.openxmlformats.org/drawingml/2006/chartDrawing">
    <cdr:from>
      <cdr:x>0.13422</cdr:x>
      <cdr:y>0.26747</cdr:y>
    </cdr:from>
    <cdr:to>
      <cdr:x>0.25063</cdr:x>
      <cdr:y>0.38983</cdr:y>
    </cdr:to>
    <cdr:sp macro="" textlink="">
      <cdr:nvSpPr>
        <cdr:cNvPr id="7" name="楕円 6">
          <a:extLst xmlns:a="http://schemas.openxmlformats.org/drawingml/2006/main">
            <a:ext uri="{FF2B5EF4-FFF2-40B4-BE49-F238E27FC236}">
              <a16:creationId xmlns:a16="http://schemas.microsoft.com/office/drawing/2014/main" id="{731AC6C8-6782-8FD4-3EBA-63CF33723E41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669925" y="1270000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>
            <a:alpha val="3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  <cdr:relSizeAnchor xmlns:cdr="http://schemas.openxmlformats.org/drawingml/2006/chartDrawing">
    <cdr:from>
      <cdr:x>0.47964</cdr:x>
      <cdr:y>0.23738</cdr:y>
    </cdr:from>
    <cdr:to>
      <cdr:x>0.59605</cdr:x>
      <cdr:y>0.35974</cdr:y>
    </cdr:to>
    <cdr:sp macro="" textlink="">
      <cdr:nvSpPr>
        <cdr:cNvPr id="8" name="楕円 7">
          <a:extLst xmlns:a="http://schemas.openxmlformats.org/drawingml/2006/main">
            <a:ext uri="{FF2B5EF4-FFF2-40B4-BE49-F238E27FC236}">
              <a16:creationId xmlns:a16="http://schemas.microsoft.com/office/drawing/2014/main" id="{731AC6C8-6782-8FD4-3EBA-63CF33723E41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2393950" y="1127125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>
            <a:alpha val="30000"/>
          </a:srgb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  <cdr:relSizeAnchor xmlns:cdr="http://schemas.openxmlformats.org/drawingml/2006/chartDrawing">
    <cdr:from>
      <cdr:x>0.80598</cdr:x>
      <cdr:y>0.25944</cdr:y>
    </cdr:from>
    <cdr:to>
      <cdr:x>0.92239</cdr:x>
      <cdr:y>0.38181</cdr:y>
    </cdr:to>
    <cdr:sp macro="" textlink="">
      <cdr:nvSpPr>
        <cdr:cNvPr id="9" name="楕円 8">
          <a:extLst xmlns:a="http://schemas.openxmlformats.org/drawingml/2006/main">
            <a:ext uri="{FF2B5EF4-FFF2-40B4-BE49-F238E27FC236}">
              <a16:creationId xmlns:a16="http://schemas.microsoft.com/office/drawing/2014/main" id="{731AC6C8-6782-8FD4-3EBA-63CF33723E41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4022725" y="1231900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>
            <a:alpha val="3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  <cdr:relSizeAnchor xmlns:cdr="http://schemas.openxmlformats.org/drawingml/2006/chartDrawing">
    <cdr:from>
      <cdr:x>0.5159</cdr:x>
      <cdr:y>0.76897</cdr:y>
    </cdr:from>
    <cdr:to>
      <cdr:x>0.63231</cdr:x>
      <cdr:y>0.89133</cdr:y>
    </cdr:to>
    <cdr:sp macro="" textlink="">
      <cdr:nvSpPr>
        <cdr:cNvPr id="10" name="楕円 9">
          <a:extLst xmlns:a="http://schemas.openxmlformats.org/drawingml/2006/main">
            <a:ext uri="{FF2B5EF4-FFF2-40B4-BE49-F238E27FC236}">
              <a16:creationId xmlns:a16="http://schemas.microsoft.com/office/drawing/2014/main" id="{731AC6C8-6782-8FD4-3EBA-63CF33723E41}"/>
            </a:ext>
          </a:extLst>
        </cdr:cNvPr>
        <cdr:cNvSpPr>
          <a:spLocks xmlns:a="http://schemas.openxmlformats.org/drawingml/2006/main" noChangeAspect="1"/>
        </cdr:cNvSpPr>
      </cdr:nvSpPr>
      <cdr:spPr>
        <a:xfrm xmlns:a="http://schemas.openxmlformats.org/drawingml/2006/main">
          <a:off x="2574925" y="3651250"/>
          <a:ext cx="581015" cy="581000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6">
            <a:lumMod val="75000"/>
            <a:alpha val="30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0" tIns="0" rIns="0" bIns="0" numCol="1" spcCol="0" rtlCol="0" fromWordArt="0" anchor="t" anchorCtr="1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en-US" altLang="ja-JP" sz="2800"/>
            <a:t>13</a:t>
          </a:r>
          <a:endParaRPr kumimoji="1" lang="ja-JP" altLang="en-US" sz="28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35</xdr:col>
      <xdr:colOff>598170</xdr:colOff>
      <xdr:row>23</xdr:row>
      <xdr:rowOff>36195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FC3C7DB-DFF7-4F64-ADE8-B5DC3097D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6175" y="0"/>
          <a:ext cx="10970895" cy="5408295"/>
        </a:xfrm>
        <a:prstGeom prst="rect">
          <a:avLst/>
        </a:prstGeom>
        <a:solidFill>
          <a:sysClr val="window" lastClr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8F68-E817-4B07-926D-B607CA97B894}">
  <sheetPr codeName="Sheet1"/>
  <dimension ref="A1:AK38"/>
  <sheetViews>
    <sheetView topLeftCell="P1" zoomScale="70" zoomScaleNormal="70" workbookViewId="0">
      <selection activeCell="B4" sqref="B4"/>
    </sheetView>
  </sheetViews>
  <sheetFormatPr defaultColWidth="8.8125" defaultRowHeight="17.649999999999999" x14ac:dyDescent="0.7"/>
  <cols>
    <col min="1" max="1" width="8.8125" style="52"/>
    <col min="2" max="2" width="20.875" style="52" bestFit="1" customWidth="1"/>
    <col min="3" max="26" width="8.8125" style="52"/>
    <col min="27" max="27" width="11.6875" style="52" bestFit="1" customWidth="1"/>
    <col min="28" max="16384" width="8.8125" style="52"/>
  </cols>
  <sheetData>
    <row r="1" spans="1:37" x14ac:dyDescent="0.7">
      <c r="B1" s="62" t="s">
        <v>0</v>
      </c>
      <c r="C1" s="62" t="s">
        <v>94</v>
      </c>
      <c r="D1" s="62" t="s">
        <v>114</v>
      </c>
      <c r="E1" s="62" t="s">
        <v>115</v>
      </c>
      <c r="F1" s="62" t="s">
        <v>116</v>
      </c>
      <c r="G1" s="62" t="s">
        <v>117</v>
      </c>
      <c r="H1" s="62" t="s">
        <v>25</v>
      </c>
    </row>
    <row r="2" spans="1:37" x14ac:dyDescent="0.7">
      <c r="B2" s="62" t="s">
        <v>336</v>
      </c>
      <c r="C2" s="78">
        <f>VLOOKUP(C$1,'Full Score'!$A:$N,13,FALSE)</f>
        <v>25</v>
      </c>
      <c r="D2" s="78">
        <f>VLOOKUP(D$1,'Full Score'!$A:$N,13,FALSE)</f>
        <v>25</v>
      </c>
      <c r="E2" s="78">
        <f>VLOOKUP(E$1,'Full Score'!$A:$N,13,FALSE)</f>
        <v>25</v>
      </c>
      <c r="F2" s="78"/>
      <c r="G2" s="78"/>
      <c r="H2" s="78">
        <f>SUM(C2:G2)</f>
        <v>75</v>
      </c>
    </row>
    <row r="3" spans="1:37" x14ac:dyDescent="0.7">
      <c r="B3" s="62" t="s">
        <v>337</v>
      </c>
      <c r="C3" s="78">
        <f>VLOOKUP(C$1,'Full Score'!$A:$N,14,FALSE)</f>
        <v>15</v>
      </c>
      <c r="D3" s="78">
        <f>VLOOKUP(D$1,'Full Score'!$A:$N,14,FALSE)</f>
        <v>20</v>
      </c>
      <c r="E3" s="78">
        <f>VLOOKUP(E$1,'Full Score'!$A:$N,14,FALSE)</f>
        <v>19</v>
      </c>
      <c r="F3" s="78"/>
      <c r="G3" s="78"/>
      <c r="H3" s="78">
        <f>SUM(C3:G3)</f>
        <v>54</v>
      </c>
    </row>
    <row r="4" spans="1:37" ht="18" thickBot="1" x14ac:dyDescent="0.75">
      <c r="AA4" s="52" t="s">
        <v>27</v>
      </c>
    </row>
    <row r="5" spans="1:37" x14ac:dyDescent="0.7">
      <c r="A5" s="110" t="s">
        <v>19</v>
      </c>
      <c r="B5" s="111" t="str">
        <f>B2</f>
        <v>JPN</v>
      </c>
      <c r="C5" s="50" t="s">
        <v>12</v>
      </c>
      <c r="D5" s="148" t="s">
        <v>4</v>
      </c>
      <c r="E5" s="149"/>
      <c r="F5" s="149"/>
      <c r="G5" s="149"/>
      <c r="H5" s="150"/>
      <c r="I5" s="148" t="s">
        <v>5</v>
      </c>
      <c r="J5" s="149"/>
      <c r="K5" s="149"/>
      <c r="L5" s="149"/>
      <c r="M5" s="150"/>
      <c r="N5" s="148" t="s">
        <v>3</v>
      </c>
      <c r="O5" s="149"/>
      <c r="P5" s="149"/>
      <c r="Q5" s="150"/>
      <c r="R5" s="148" t="s">
        <v>2</v>
      </c>
      <c r="S5" s="149"/>
      <c r="T5" s="149"/>
      <c r="U5" s="150"/>
      <c r="V5" s="148" t="s">
        <v>26</v>
      </c>
      <c r="W5" s="149"/>
      <c r="X5" s="150"/>
      <c r="Y5" s="51" t="s">
        <v>88</v>
      </c>
      <c r="Z5" s="52" t="s">
        <v>28</v>
      </c>
      <c r="AA5" s="58" t="s">
        <v>6</v>
      </c>
      <c r="AB5" s="59" t="s">
        <v>3</v>
      </c>
      <c r="AC5" s="59" t="s">
        <v>4</v>
      </c>
      <c r="AD5" s="59" t="s">
        <v>5</v>
      </c>
      <c r="AE5" s="60" t="s">
        <v>7</v>
      </c>
      <c r="AF5" s="69" t="s">
        <v>30</v>
      </c>
      <c r="AG5" s="52">
        <f>AG12/6</f>
        <v>8.3333333333333329E-2</v>
      </c>
      <c r="AH5" s="52">
        <f t="shared" ref="AH5:AK5" si="0">AH12/6</f>
        <v>1.1111111111111112E-2</v>
      </c>
      <c r="AI5" s="52">
        <f t="shared" si="0"/>
        <v>3.3333333333333333E-2</v>
      </c>
      <c r="AJ5" s="52">
        <f t="shared" si="0"/>
        <v>3.888888888888889E-2</v>
      </c>
      <c r="AK5" s="52">
        <f t="shared" si="0"/>
        <v>0.16666666666666666</v>
      </c>
    </row>
    <row r="6" spans="1:37" ht="18" thickBot="1" x14ac:dyDescent="0.75">
      <c r="A6" s="61"/>
      <c r="B6" s="62"/>
      <c r="C6" s="53"/>
      <c r="D6" s="54" t="s">
        <v>10</v>
      </c>
      <c r="E6" s="55" t="s">
        <v>20</v>
      </c>
      <c r="F6" s="55" t="s">
        <v>21</v>
      </c>
      <c r="G6" s="55" t="s">
        <v>22</v>
      </c>
      <c r="H6" s="56" t="s">
        <v>23</v>
      </c>
      <c r="I6" s="54" t="s">
        <v>52</v>
      </c>
      <c r="J6" s="55" t="s">
        <v>11</v>
      </c>
      <c r="K6" s="55" t="s">
        <v>90</v>
      </c>
      <c r="L6" s="55" t="s">
        <v>88</v>
      </c>
      <c r="M6" s="56" t="s">
        <v>89</v>
      </c>
      <c r="N6" s="54" t="s">
        <v>10</v>
      </c>
      <c r="O6" s="55" t="s">
        <v>11</v>
      </c>
      <c r="P6" s="55" t="s">
        <v>22</v>
      </c>
      <c r="Q6" s="56" t="s">
        <v>14</v>
      </c>
      <c r="R6" s="54" t="s">
        <v>24</v>
      </c>
      <c r="S6" s="55" t="s">
        <v>8</v>
      </c>
      <c r="T6" s="55" t="s">
        <v>9</v>
      </c>
      <c r="U6" s="56" t="s">
        <v>14</v>
      </c>
      <c r="V6" s="54" t="s">
        <v>91</v>
      </c>
      <c r="W6" s="55" t="s">
        <v>88</v>
      </c>
      <c r="X6" s="56" t="s">
        <v>92</v>
      </c>
      <c r="Y6" s="57"/>
      <c r="AA6" s="61" t="s">
        <v>82</v>
      </c>
      <c r="AB6" s="146">
        <f>COUNTIFS('Full Score'!$C:$C,Sheet1!$AA6,'Full Score'!$E:$E,"ab")</f>
        <v>6</v>
      </c>
      <c r="AC6" s="78">
        <f>COUNTIFS('Full Score'!$C:$C,Sheet1!$AA6,'Full Score'!$E:$E,"sb")</f>
        <v>0</v>
      </c>
      <c r="AD6" s="128">
        <f>COUNTIFS('Full Score'!$C:$C,Sheet1!$AA6,'Full Score'!$E:$E,"bb")</f>
        <v>4</v>
      </c>
      <c r="AE6" s="131">
        <f>COUNTIFS('Full Score'!$C:$C,Sheet1!$AA6,'Full Score'!$E:$E,"ob")</f>
        <v>2</v>
      </c>
      <c r="AF6" s="147">
        <f>SUM(AB6:AE6)</f>
        <v>12</v>
      </c>
      <c r="AG6" s="52">
        <f>AB6/$AF$12</f>
        <v>0.2</v>
      </c>
      <c r="AH6" s="52">
        <f t="shared" ref="AH6:AJ6" si="1">AC6/$AF$12</f>
        <v>0</v>
      </c>
      <c r="AI6" s="52">
        <f t="shared" si="1"/>
        <v>0.13333333333333333</v>
      </c>
      <c r="AJ6" s="52">
        <f t="shared" si="1"/>
        <v>6.6666666666666666E-2</v>
      </c>
      <c r="AK6" s="52">
        <f>AF6/$AF$12</f>
        <v>0.4</v>
      </c>
    </row>
    <row r="7" spans="1:37" ht="18" thickBot="1" x14ac:dyDescent="0.75">
      <c r="A7" s="83">
        <v>8</v>
      </c>
      <c r="B7" s="78" t="s">
        <v>312</v>
      </c>
      <c r="C7" s="84" t="s">
        <v>15</v>
      </c>
      <c r="D7" s="119">
        <f>COUNTIFS('Full Score'!$C:$C,Sheet1!$A7,'Full Score'!$E:$E,"s")</f>
        <v>20</v>
      </c>
      <c r="E7" s="81">
        <f>COUNTIFS('Full Score'!$C:$C,Sheet1!$A7,'Full Score'!$E:$E,"s",'Full Score'!$F:$F,"p")</f>
        <v>0</v>
      </c>
      <c r="F7" s="120">
        <f>COUNTIFS('Full Score'!$C:$C,Sheet1!$A7,'Full Score'!$E:$E,"s",'Full Score'!$K:$K,"c")+COUNTIFS('Full Score'!$C:$C,Sheet1!$A7,'Full Score'!$E:$E,"s",'Full Score'!$K:$K,"m")+COUNTIFS('Full Score'!$C:$C,Sheet1!$A7,'Full Score'!$E:$E,"s",'Full Score'!$K:$K,"o")</f>
        <v>2</v>
      </c>
      <c r="G7" s="120">
        <f>COUNTIFS('Full Score'!$C:$C,Sheet1!$A7,'Full Score'!$E:$E,"s",'Full Score'!$F:$F,"m")</f>
        <v>1</v>
      </c>
      <c r="H7" s="121">
        <f>(E7*100+F7*25-G7*25)/D7</f>
        <v>1.25</v>
      </c>
      <c r="I7" s="80">
        <f>COUNTIFS('Full Score'!$C:$C,Sheet1!$A7,'Full Score'!$E:$E,"b")</f>
        <v>1</v>
      </c>
      <c r="J7" s="81">
        <f>COUNTIFS('Full Score'!$C:$C,Sheet1!$A7,'Full Score'!$E:$E,"b",'Full Score'!$F:$F,"p")</f>
        <v>0</v>
      </c>
      <c r="K7" s="81">
        <f>COUNTIFS('Full Score'!$C:$C,Sheet1!$A7,'Full Score'!$E:$E,"b",'Full Score'!$F:$F,"t")</f>
        <v>1</v>
      </c>
      <c r="L7" s="81">
        <f>COUNTIFS('Full Score'!$C:$C,Sheet1!$A7,'Full Score'!$E:$E,"b",'Full Score'!$F:$F,"m")</f>
        <v>0</v>
      </c>
      <c r="M7" s="82">
        <f>(J7*100+(I7-J7-K7-L7)*50+K7*25-L7*25)/I7</f>
        <v>25</v>
      </c>
      <c r="N7" s="80">
        <f>COUNTIFS('Full Score'!$C:$C,Sheet1!$A7,'Full Score'!$E:$E,"a")</f>
        <v>0</v>
      </c>
      <c r="O7" s="81">
        <f>COUNTIFS('Full Score'!$C:$C,Sheet1!$A7,'Full Score'!$E:$E,"a",'Full Score'!$F:$F,"p")</f>
        <v>0</v>
      </c>
      <c r="P7" s="81">
        <f>COUNTIFS('Full Score'!$C:$C,Sheet1!$A7,'Full Score'!$E:$E,"a",'Full Score'!$F:$F,"m")</f>
        <v>0</v>
      </c>
      <c r="Q7" s="82" t="e">
        <f>(O7-P7)*100/N7</f>
        <v>#DIV/0!</v>
      </c>
      <c r="R7" s="80">
        <f>COUNTIFS('Full Score'!$C:$C,Sheet1!$A7,'Full Score'!$E:$E,"r")</f>
        <v>0</v>
      </c>
      <c r="S7" s="81">
        <f>COUNTIFS('Full Score'!$C:$C,Sheet1!$A7,'Full Score'!$E:$E,"r",'Full Score'!$F:$F,"a")</f>
        <v>0</v>
      </c>
      <c r="T7" s="81">
        <f>COUNTIFS('Full Score'!$C:$C,Sheet1!$A7,'Full Score'!$E:$E,"r",'Full Score'!$F:$F,"b")</f>
        <v>0</v>
      </c>
      <c r="U7" s="82" t="e">
        <f>(S7*100+T7*50)/R7</f>
        <v>#DIV/0!</v>
      </c>
      <c r="V7" s="119">
        <f>COUNTIFS('Full Score'!$C:$C,Sheet1!$A7,'Full Score'!$E:$E,"d")</f>
        <v>8</v>
      </c>
      <c r="W7" s="81">
        <f>COUNTIFS('Full Score'!$C:$C,Sheet1!$A7,'Full Score'!$E:$E,"d",'Full Score'!$F:$F,"m")</f>
        <v>2</v>
      </c>
      <c r="X7" s="121">
        <f>(V7-W7)/V7*100</f>
        <v>75</v>
      </c>
      <c r="Y7" s="112">
        <f>COUNTIFS('Full Score'!$C:$C,Sheet1!$A7,'Full Score'!$E:$E,"m")</f>
        <v>1</v>
      </c>
      <c r="AA7" s="61" t="s">
        <v>83</v>
      </c>
      <c r="AB7" s="78">
        <f>COUNTIFS('Full Score'!$C:$C,Sheet1!$AA7,'Full Score'!$E:$E,"ab")</f>
        <v>0</v>
      </c>
      <c r="AC7" s="78">
        <f>COUNTIFS('Full Score'!$C:$C,Sheet1!$AA7,'Full Score'!$E:$E,"sb")</f>
        <v>1</v>
      </c>
      <c r="AD7" s="78">
        <f>COUNTIFS('Full Score'!$C:$C,Sheet1!$AA7,'Full Score'!$E:$E,"bb")</f>
        <v>0</v>
      </c>
      <c r="AE7" s="84">
        <f>COUNTIFS('Full Score'!$C:$C,Sheet1!$AA7,'Full Score'!$E:$E,"ob")</f>
        <v>1</v>
      </c>
      <c r="AF7" s="69">
        <f t="shared" ref="AF7:AF31" si="2">SUM(AB7:AE7)</f>
        <v>2</v>
      </c>
      <c r="AG7" s="52">
        <f t="shared" ref="AG7:AG11" si="3">AB7/$AF$12</f>
        <v>0</v>
      </c>
      <c r="AH7" s="52">
        <f t="shared" ref="AH7:AH11" si="4">AC7/$AF$12</f>
        <v>3.3333333333333333E-2</v>
      </c>
      <c r="AI7" s="52">
        <f t="shared" ref="AI7:AI11" si="5">AD7/$AF$12</f>
        <v>0</v>
      </c>
      <c r="AJ7" s="52">
        <f t="shared" ref="AJ7:AK11" si="6">AE7/$AF$12</f>
        <v>3.3333333333333333E-2</v>
      </c>
      <c r="AK7" s="52">
        <f t="shared" si="6"/>
        <v>6.6666666666666666E-2</v>
      </c>
    </row>
    <row r="8" spans="1:37" ht="18" thickBot="1" x14ac:dyDescent="0.75">
      <c r="A8" s="83">
        <v>29</v>
      </c>
      <c r="B8" s="78" t="s">
        <v>313</v>
      </c>
      <c r="C8" s="84" t="s">
        <v>15</v>
      </c>
      <c r="D8" s="80">
        <f>COUNTIFS('Full Score'!$C:$C,Sheet1!$A8,'Full Score'!$E:$E,"s")</f>
        <v>0</v>
      </c>
      <c r="E8" s="81">
        <f>COUNTIFS('Full Score'!$C:$C,Sheet1!$A8,'Full Score'!$E:$E,"s",'Full Score'!$F:$F,"p")</f>
        <v>0</v>
      </c>
      <c r="F8" s="81">
        <f>COUNTIFS('Full Score'!$C:$C,Sheet1!$A8,'Full Score'!$E:$E,"s",'Full Score'!$K:$K,"c")+COUNTIFS('Full Score'!$C:$C,Sheet1!$A8,'Full Score'!$E:$E,"s",'Full Score'!$K:$K,"m")+COUNTIFS('Full Score'!$C:$C,Sheet1!$A8,'Full Score'!$E:$E,"s",'Full Score'!$K:$K,"o")</f>
        <v>0</v>
      </c>
      <c r="G8" s="81">
        <f>COUNTIFS('Full Score'!$C:$C,Sheet1!$A8,'Full Score'!$E:$E,"s",'Full Score'!$F:$F,"m")</f>
        <v>0</v>
      </c>
      <c r="H8" s="82" t="e">
        <f t="shared" ref="H8:H17" si="7">(E8*100+F8*25-G8*25)/D8</f>
        <v>#DIV/0!</v>
      </c>
      <c r="I8" s="80">
        <f>COUNTIFS('Full Score'!$C:$C,Sheet1!$A8,'Full Score'!$E:$E,"b")</f>
        <v>0</v>
      </c>
      <c r="J8" s="81">
        <f>COUNTIFS('Full Score'!$C:$C,Sheet1!$A8,'Full Score'!$E:$E,"b",'Full Score'!$F:$F,"p")</f>
        <v>0</v>
      </c>
      <c r="K8" s="81">
        <f>COUNTIFS('Full Score'!$C:$C,Sheet1!$A8,'Full Score'!$E:$E,"b",'Full Score'!$F:$F,"t")</f>
        <v>0</v>
      </c>
      <c r="L8" s="81">
        <f>COUNTIFS('Full Score'!$C:$C,Sheet1!$A8,'Full Score'!$E:$E,"b",'Full Score'!$F:$F,"m")</f>
        <v>0</v>
      </c>
      <c r="M8" s="82" t="e">
        <f t="shared" ref="M8:M17" si="8">(J8*100+(I8-J8-K8-L8)*50+K8*25-L8*25)/I8</f>
        <v>#DIV/0!</v>
      </c>
      <c r="N8" s="80">
        <f>COUNTIFS('Full Score'!$C:$C,Sheet1!$A8,'Full Score'!$E:$E,"a")</f>
        <v>0</v>
      </c>
      <c r="O8" s="81">
        <f>COUNTIFS('Full Score'!$C:$C,Sheet1!$A8,'Full Score'!$E:$E,"a",'Full Score'!$F:$F,"p")</f>
        <v>0</v>
      </c>
      <c r="P8" s="81">
        <f>COUNTIFS('Full Score'!$C:$C,Sheet1!$A8,'Full Score'!$E:$E,"a",'Full Score'!$F:$F,"m")</f>
        <v>0</v>
      </c>
      <c r="Q8" s="82" t="e">
        <f t="shared" ref="Q8:Q17" si="9">(O8-P8)*100/N8</f>
        <v>#DIV/0!</v>
      </c>
      <c r="R8" s="80">
        <f>COUNTIFS('Full Score'!$C:$C,Sheet1!$A8,'Full Score'!$E:$E,"r")</f>
        <v>0</v>
      </c>
      <c r="S8" s="81">
        <f>COUNTIFS('Full Score'!$C:$C,Sheet1!$A8,'Full Score'!$E:$E,"r",'Full Score'!$F:$F,"a")</f>
        <v>0</v>
      </c>
      <c r="T8" s="81">
        <f>COUNTIFS('Full Score'!$C:$C,Sheet1!$A8,'Full Score'!$E:$E,"r",'Full Score'!$F:$F,"b")</f>
        <v>0</v>
      </c>
      <c r="U8" s="82" t="e">
        <f t="shared" ref="U8:U17" si="10">(S8*100+T8*50)/R8</f>
        <v>#DIV/0!</v>
      </c>
      <c r="V8" s="80">
        <f>COUNTIFS('Full Score'!$C:$C,Sheet1!$A8,'Full Score'!$E:$E,"d")</f>
        <v>0</v>
      </c>
      <c r="W8" s="81">
        <f>COUNTIFS('Full Score'!$C:$C,Sheet1!$A8,'Full Score'!$E:$E,"d",'Full Score'!$F:$F,"m")</f>
        <v>0</v>
      </c>
      <c r="X8" s="82" t="e">
        <f t="shared" ref="X8:X17" si="11">(V8-W8)/V8*100</f>
        <v>#DIV/0!</v>
      </c>
      <c r="Y8" s="112">
        <f>COUNTIFS('Full Score'!$C:$C,Sheet1!$A8,'Full Score'!$E:$E,"m")</f>
        <v>0</v>
      </c>
      <c r="AA8" s="61" t="s">
        <v>84</v>
      </c>
      <c r="AB8" s="78">
        <f>COUNTIFS('Full Score'!$C:$C,Sheet1!$AA8,'Full Score'!$E:$E,"ab")</f>
        <v>1</v>
      </c>
      <c r="AC8" s="78">
        <f>COUNTIFS('Full Score'!$C:$C,Sheet1!$AA8,'Full Score'!$E:$E,"sb")</f>
        <v>0</v>
      </c>
      <c r="AD8" s="78">
        <f>COUNTIFS('Full Score'!$C:$C,Sheet1!$AA8,'Full Score'!$E:$E,"bb")</f>
        <v>0</v>
      </c>
      <c r="AE8" s="84">
        <f>COUNTIFS('Full Score'!$C:$C,Sheet1!$AA8,'Full Score'!$E:$E,"ob")</f>
        <v>0</v>
      </c>
      <c r="AF8" s="69">
        <f t="shared" si="2"/>
        <v>1</v>
      </c>
      <c r="AG8" s="52">
        <f t="shared" si="3"/>
        <v>3.3333333333333333E-2</v>
      </c>
      <c r="AH8" s="52">
        <f t="shared" si="4"/>
        <v>0</v>
      </c>
      <c r="AI8" s="52">
        <f t="shared" si="5"/>
        <v>0</v>
      </c>
      <c r="AJ8" s="52">
        <f t="shared" si="6"/>
        <v>0</v>
      </c>
      <c r="AK8" s="52">
        <f t="shared" si="6"/>
        <v>3.3333333333333333E-2</v>
      </c>
    </row>
    <row r="9" spans="1:37" ht="18" thickBot="1" x14ac:dyDescent="0.75">
      <c r="A9" s="83">
        <v>1</v>
      </c>
      <c r="B9" s="78" t="s">
        <v>314</v>
      </c>
      <c r="C9" s="84" t="s">
        <v>18</v>
      </c>
      <c r="D9" s="119">
        <f>COUNTIFS('Full Score'!$C:$C,Sheet1!$A9,'Full Score'!$E:$E,"s")</f>
        <v>8</v>
      </c>
      <c r="E9" s="81">
        <f>COUNTIFS('Full Score'!$C:$C,Sheet1!$A9,'Full Score'!$E:$E,"s",'Full Score'!$F:$F,"p")</f>
        <v>0</v>
      </c>
      <c r="F9" s="120">
        <f>COUNTIFS('Full Score'!$C:$C,Sheet1!$A9,'Full Score'!$E:$E,"s",'Full Score'!$K:$K,"c")+COUNTIFS('Full Score'!$C:$C,Sheet1!$A9,'Full Score'!$E:$E,"s",'Full Score'!$K:$K,"m")+COUNTIFS('Full Score'!$C:$C,Sheet1!$A9,'Full Score'!$E:$E,"s",'Full Score'!$K:$K,"o")</f>
        <v>2</v>
      </c>
      <c r="G9" s="120">
        <f>COUNTIFS('Full Score'!$C:$C,Sheet1!$A9,'Full Score'!$E:$E,"s",'Full Score'!$F:$F,"m")</f>
        <v>1</v>
      </c>
      <c r="H9" s="121">
        <f t="shared" si="7"/>
        <v>3.125</v>
      </c>
      <c r="I9" s="140">
        <f>COUNTIFS('Full Score'!$C:$C,Sheet1!$A9,'Full Score'!$E:$E,"b")</f>
        <v>4</v>
      </c>
      <c r="J9" s="141">
        <f>COUNTIFS('Full Score'!$C:$C,Sheet1!$A9,'Full Score'!$E:$E,"b",'Full Score'!$F:$F,"p")</f>
        <v>2</v>
      </c>
      <c r="K9" s="142">
        <f>COUNTIFS('Full Score'!$C:$C,Sheet1!$A9,'Full Score'!$E:$E,"b",'Full Score'!$F:$F,"t")</f>
        <v>1</v>
      </c>
      <c r="L9" s="141">
        <f>COUNTIFS('Full Score'!$C:$C,Sheet1!$A9,'Full Score'!$E:$E,"b",'Full Score'!$F:$F,"m")</f>
        <v>1</v>
      </c>
      <c r="M9" s="143">
        <f t="shared" si="8"/>
        <v>50</v>
      </c>
      <c r="N9" s="119">
        <f>COUNTIFS('Full Score'!$C:$C,Sheet1!$A9,'Full Score'!$E:$E,"a")</f>
        <v>21</v>
      </c>
      <c r="O9" s="120">
        <f>COUNTIFS('Full Score'!$C:$C,Sheet1!$A9,'Full Score'!$E:$E,"a",'Full Score'!$F:$F,"p")</f>
        <v>11</v>
      </c>
      <c r="P9" s="81">
        <f>COUNTIFS('Full Score'!$C:$C,Sheet1!$A9,'Full Score'!$E:$E,"a",'Full Score'!$F:$F,"m")</f>
        <v>3</v>
      </c>
      <c r="Q9" s="121">
        <f t="shared" si="9"/>
        <v>38.095238095238095</v>
      </c>
      <c r="R9" s="80">
        <f>COUNTIFS('Full Score'!$C:$C,Sheet1!$A9,'Full Score'!$E:$E,"r")</f>
        <v>0</v>
      </c>
      <c r="S9" s="81">
        <f>COUNTIFS('Full Score'!$C:$C,Sheet1!$A9,'Full Score'!$E:$E,"r",'Full Score'!$F:$F,"a")</f>
        <v>0</v>
      </c>
      <c r="T9" s="81">
        <f>COUNTIFS('Full Score'!$C:$C,Sheet1!$A9,'Full Score'!$E:$E,"r",'Full Score'!$F:$F,"b")</f>
        <v>0</v>
      </c>
      <c r="U9" s="82" t="e">
        <f t="shared" si="10"/>
        <v>#DIV/0!</v>
      </c>
      <c r="V9" s="119">
        <f>COUNTIFS('Full Score'!$C:$C,Sheet1!$A9,'Full Score'!$E:$E,"d")</f>
        <v>6</v>
      </c>
      <c r="W9" s="81">
        <f>COUNTIFS('Full Score'!$C:$C,Sheet1!$A9,'Full Score'!$E:$E,"d",'Full Score'!$F:$F,"m")</f>
        <v>2</v>
      </c>
      <c r="X9" s="121">
        <f t="shared" si="11"/>
        <v>66.666666666666657</v>
      </c>
      <c r="Y9" s="112">
        <f>COUNTIFS('Full Score'!$C:$C,Sheet1!$A9,'Full Score'!$E:$E,"m")</f>
        <v>0</v>
      </c>
      <c r="AA9" s="61" t="s">
        <v>85</v>
      </c>
      <c r="AB9" s="78">
        <f>COUNTIFS('Full Score'!$C:$C,Sheet1!$AA9,'Full Score'!$E:$E,"ab")</f>
        <v>1</v>
      </c>
      <c r="AC9" s="78">
        <f>COUNTIFS('Full Score'!$C:$C,Sheet1!$AA9,'Full Score'!$E:$E,"sb")</f>
        <v>0</v>
      </c>
      <c r="AD9" s="78">
        <f>COUNTIFS('Full Score'!$C:$C,Sheet1!$AA9,'Full Score'!$E:$E,"bb")</f>
        <v>0</v>
      </c>
      <c r="AE9" s="84">
        <f>COUNTIFS('Full Score'!$C:$C,Sheet1!$AA9,'Full Score'!$E:$E,"ob")</f>
        <v>1</v>
      </c>
      <c r="AF9" s="69">
        <f t="shared" si="2"/>
        <v>2</v>
      </c>
      <c r="AG9" s="52">
        <f t="shared" si="3"/>
        <v>3.3333333333333333E-2</v>
      </c>
      <c r="AH9" s="52">
        <f t="shared" si="4"/>
        <v>0</v>
      </c>
      <c r="AI9" s="52">
        <f t="shared" si="5"/>
        <v>0</v>
      </c>
      <c r="AJ9" s="52">
        <f t="shared" si="6"/>
        <v>3.3333333333333333E-2</v>
      </c>
      <c r="AK9" s="52">
        <f t="shared" si="6"/>
        <v>6.6666666666666666E-2</v>
      </c>
    </row>
    <row r="10" spans="1:37" ht="18" thickBot="1" x14ac:dyDescent="0.75">
      <c r="A10" s="83">
        <v>4</v>
      </c>
      <c r="B10" s="78" t="s">
        <v>315</v>
      </c>
      <c r="C10" s="84" t="s">
        <v>18</v>
      </c>
      <c r="D10" s="80">
        <f>COUNTIFS('Full Score'!$C:$C,Sheet1!$A10,'Full Score'!$E:$E,"s")</f>
        <v>0</v>
      </c>
      <c r="E10" s="81">
        <f>COUNTIFS('Full Score'!$C:$C,Sheet1!$A10,'Full Score'!$E:$E,"s",'Full Score'!$F:$F,"p")</f>
        <v>0</v>
      </c>
      <c r="F10" s="81">
        <f>COUNTIFS('Full Score'!$C:$C,Sheet1!$A10,'Full Score'!$E:$E,"s",'Full Score'!$K:$K,"c")+COUNTIFS('Full Score'!$C:$C,Sheet1!$A10,'Full Score'!$E:$E,"s",'Full Score'!$K:$K,"m")+COUNTIFS('Full Score'!$C:$C,Sheet1!$A10,'Full Score'!$E:$E,"s",'Full Score'!$K:$K,"o")</f>
        <v>0</v>
      </c>
      <c r="G10" s="81">
        <f>COUNTIFS('Full Score'!$C:$C,Sheet1!$A10,'Full Score'!$E:$E,"s",'Full Score'!$F:$F,"m")</f>
        <v>0</v>
      </c>
      <c r="H10" s="82" t="e">
        <f t="shared" si="7"/>
        <v>#DIV/0!</v>
      </c>
      <c r="I10" s="80">
        <f>COUNTIFS('Full Score'!$C:$C,Sheet1!$A10,'Full Score'!$E:$E,"b")</f>
        <v>2</v>
      </c>
      <c r="J10" s="81">
        <f>COUNTIFS('Full Score'!$C:$C,Sheet1!$A10,'Full Score'!$E:$E,"b",'Full Score'!$F:$F,"p")</f>
        <v>0</v>
      </c>
      <c r="K10" s="81">
        <f>COUNTIFS('Full Score'!$C:$C,Sheet1!$A10,'Full Score'!$E:$E,"b",'Full Score'!$F:$F,"t")</f>
        <v>0</v>
      </c>
      <c r="L10" s="81">
        <f>COUNTIFS('Full Score'!$C:$C,Sheet1!$A10,'Full Score'!$E:$E,"b",'Full Score'!$F:$F,"m")</f>
        <v>2</v>
      </c>
      <c r="M10" s="82">
        <f t="shared" si="8"/>
        <v>-25</v>
      </c>
      <c r="N10" s="80">
        <f>COUNTIFS('Full Score'!$C:$C,Sheet1!$A10,'Full Score'!$E:$E,"a")</f>
        <v>0</v>
      </c>
      <c r="O10" s="81">
        <f>COUNTIFS('Full Score'!$C:$C,Sheet1!$A10,'Full Score'!$E:$E,"a",'Full Score'!$F:$F,"p")</f>
        <v>0</v>
      </c>
      <c r="P10" s="81">
        <f>COUNTIFS('Full Score'!$C:$C,Sheet1!$A10,'Full Score'!$E:$E,"a",'Full Score'!$F:$F,"m")</f>
        <v>0</v>
      </c>
      <c r="Q10" s="82" t="e">
        <f t="shared" si="9"/>
        <v>#DIV/0!</v>
      </c>
      <c r="R10" s="80">
        <f>COUNTIFS('Full Score'!$C:$C,Sheet1!$A10,'Full Score'!$E:$E,"r")</f>
        <v>0</v>
      </c>
      <c r="S10" s="81">
        <f>COUNTIFS('Full Score'!$C:$C,Sheet1!$A10,'Full Score'!$E:$E,"r",'Full Score'!$F:$F,"a")</f>
        <v>0</v>
      </c>
      <c r="T10" s="81">
        <f>COUNTIFS('Full Score'!$C:$C,Sheet1!$A10,'Full Score'!$E:$E,"r",'Full Score'!$F:$F,"b")</f>
        <v>0</v>
      </c>
      <c r="U10" s="82" t="e">
        <f t="shared" si="10"/>
        <v>#DIV/0!</v>
      </c>
      <c r="V10" s="80">
        <f>COUNTIFS('Full Score'!$C:$C,Sheet1!$A10,'Full Score'!$E:$E,"d")</f>
        <v>0</v>
      </c>
      <c r="W10" s="81">
        <f>COUNTIFS('Full Score'!$C:$C,Sheet1!$A10,'Full Score'!$E:$E,"d",'Full Score'!$F:$F,"m")</f>
        <v>0</v>
      </c>
      <c r="X10" s="82" t="e">
        <f t="shared" si="11"/>
        <v>#DIV/0!</v>
      </c>
      <c r="Y10" s="112">
        <f>COUNTIFS('Full Score'!$C:$C,Sheet1!$A10,'Full Score'!$E:$E,"m")</f>
        <v>0</v>
      </c>
      <c r="AA10" s="61" t="s">
        <v>86</v>
      </c>
      <c r="AB10" s="128">
        <f>COUNTIFS('Full Score'!$C:$C,Sheet1!$AA10,'Full Score'!$E:$E,"ab")</f>
        <v>2</v>
      </c>
      <c r="AC10" s="78">
        <f>COUNTIFS('Full Score'!$C:$C,Sheet1!$AA10,'Full Score'!$E:$E,"sb")</f>
        <v>0</v>
      </c>
      <c r="AD10" s="78">
        <f>COUNTIFS('Full Score'!$C:$C,Sheet1!$AA10,'Full Score'!$E:$E,"bb")</f>
        <v>1</v>
      </c>
      <c r="AE10" s="84">
        <f>COUNTIFS('Full Score'!$C:$C,Sheet1!$AA10,'Full Score'!$E:$E,"ob")</f>
        <v>0</v>
      </c>
      <c r="AF10" s="126">
        <f t="shared" si="2"/>
        <v>3</v>
      </c>
      <c r="AG10" s="52">
        <f t="shared" si="3"/>
        <v>6.6666666666666666E-2</v>
      </c>
      <c r="AH10" s="52">
        <f t="shared" si="4"/>
        <v>0</v>
      </c>
      <c r="AI10" s="52">
        <f t="shared" si="5"/>
        <v>3.3333333333333333E-2</v>
      </c>
      <c r="AJ10" s="52">
        <f t="shared" si="6"/>
        <v>0</v>
      </c>
      <c r="AK10" s="52">
        <f t="shared" si="6"/>
        <v>0.1</v>
      </c>
    </row>
    <row r="11" spans="1:37" ht="18" thickBot="1" x14ac:dyDescent="0.75">
      <c r="A11" s="83">
        <v>12</v>
      </c>
      <c r="B11" s="78" t="s">
        <v>316</v>
      </c>
      <c r="C11" s="84" t="s">
        <v>16</v>
      </c>
      <c r="D11" s="119">
        <f>COUNTIFS('Full Score'!$C:$C,Sheet1!$A11,'Full Score'!$E:$E,"s")</f>
        <v>7</v>
      </c>
      <c r="E11" s="81">
        <f>COUNTIFS('Full Score'!$C:$C,Sheet1!$A11,'Full Score'!$E:$E,"s",'Full Score'!$F:$F,"p")</f>
        <v>0</v>
      </c>
      <c r="F11" s="120">
        <f>COUNTIFS('Full Score'!$C:$C,Sheet1!$A11,'Full Score'!$E:$E,"s",'Full Score'!$K:$K,"c")+COUNTIFS('Full Score'!$C:$C,Sheet1!$A11,'Full Score'!$E:$E,"s",'Full Score'!$K:$K,"m")+COUNTIFS('Full Score'!$C:$C,Sheet1!$A11,'Full Score'!$E:$E,"s",'Full Score'!$K:$K,"o")</f>
        <v>2</v>
      </c>
      <c r="G11" s="120">
        <f>COUNTIFS('Full Score'!$C:$C,Sheet1!$A11,'Full Score'!$E:$E,"s",'Full Score'!$F:$F,"m")</f>
        <v>1</v>
      </c>
      <c r="H11" s="121">
        <f t="shared" si="7"/>
        <v>3.5714285714285716</v>
      </c>
      <c r="I11" s="119">
        <f>COUNTIFS('Full Score'!$C:$C,Sheet1!$A11,'Full Score'!$E:$E,"b")</f>
        <v>5</v>
      </c>
      <c r="J11" s="81">
        <f>COUNTIFS('Full Score'!$C:$C,Sheet1!$A11,'Full Score'!$E:$E,"b",'Full Score'!$F:$F,"p")</f>
        <v>0</v>
      </c>
      <c r="K11" s="120">
        <f>COUNTIFS('Full Score'!$C:$C,Sheet1!$A11,'Full Score'!$E:$E,"b",'Full Score'!$F:$F,"t")</f>
        <v>2</v>
      </c>
      <c r="L11" s="81">
        <f>COUNTIFS('Full Score'!$C:$C,Sheet1!$A11,'Full Score'!$E:$E,"b",'Full Score'!$F:$F,"m")</f>
        <v>3</v>
      </c>
      <c r="M11" s="82">
        <f t="shared" si="8"/>
        <v>-5</v>
      </c>
      <c r="N11" s="119">
        <f>COUNTIFS('Full Score'!$C:$C,Sheet1!$A11,'Full Score'!$E:$E,"a")</f>
        <v>14</v>
      </c>
      <c r="O11" s="120">
        <f>COUNTIFS('Full Score'!$C:$C,Sheet1!$A11,'Full Score'!$E:$E,"a",'Full Score'!$F:$F,"p")</f>
        <v>9</v>
      </c>
      <c r="P11" s="81">
        <f>COUNTIFS('Full Score'!$C:$C,Sheet1!$A11,'Full Score'!$E:$E,"a",'Full Score'!$F:$F,"m")</f>
        <v>1</v>
      </c>
      <c r="Q11" s="121">
        <f t="shared" si="9"/>
        <v>57.142857142857146</v>
      </c>
      <c r="R11" s="140">
        <f>COUNTIFS('Full Score'!$C:$C,Sheet1!$A11,'Full Score'!$E:$E,"r")</f>
        <v>16</v>
      </c>
      <c r="S11" s="141">
        <f>COUNTIFS('Full Score'!$C:$C,Sheet1!$A11,'Full Score'!$E:$E,"r",'Full Score'!$F:$F,"a")</f>
        <v>12</v>
      </c>
      <c r="T11" s="141">
        <f>COUNTIFS('Full Score'!$C:$C,Sheet1!$A11,'Full Score'!$E:$E,"r",'Full Score'!$F:$F,"b")</f>
        <v>3</v>
      </c>
      <c r="U11" s="143">
        <f t="shared" si="10"/>
        <v>84.375</v>
      </c>
      <c r="V11" s="119">
        <f>COUNTIFS('Full Score'!$C:$C,Sheet1!$A11,'Full Score'!$E:$E,"d")</f>
        <v>9</v>
      </c>
      <c r="W11" s="81">
        <f>COUNTIFS('Full Score'!$C:$C,Sheet1!$A11,'Full Score'!$E:$E,"d",'Full Score'!$F:$F,"m")</f>
        <v>2</v>
      </c>
      <c r="X11" s="121">
        <f t="shared" si="11"/>
        <v>77.777777777777786</v>
      </c>
      <c r="Y11" s="112">
        <f>COUNTIFS('Full Score'!$C:$C,Sheet1!$A11,'Full Score'!$E:$E,"m")</f>
        <v>2</v>
      </c>
      <c r="AA11" s="63" t="s">
        <v>87</v>
      </c>
      <c r="AB11" s="129">
        <f>COUNTIFS('Full Score'!$C:$C,Sheet1!$AA11,'Full Score'!$E:$E,"ab")</f>
        <v>5</v>
      </c>
      <c r="AC11" s="86">
        <f>COUNTIFS('Full Score'!$C:$C,Sheet1!$AA11,'Full Score'!$E:$E,"sb")</f>
        <v>1</v>
      </c>
      <c r="AD11" s="86">
        <f>COUNTIFS('Full Score'!$C:$C,Sheet1!$AA11,'Full Score'!$E:$E,"bb")</f>
        <v>1</v>
      </c>
      <c r="AE11" s="130">
        <f>COUNTIFS('Full Score'!$C:$C,Sheet1!$AA11,'Full Score'!$E:$E,"ob")</f>
        <v>3</v>
      </c>
      <c r="AF11" s="69">
        <f t="shared" si="2"/>
        <v>10</v>
      </c>
      <c r="AG11" s="52">
        <f t="shared" si="3"/>
        <v>0.16666666666666666</v>
      </c>
      <c r="AH11" s="52">
        <f t="shared" si="4"/>
        <v>3.3333333333333333E-2</v>
      </c>
      <c r="AI11" s="52">
        <f t="shared" si="5"/>
        <v>3.3333333333333333E-2</v>
      </c>
      <c r="AJ11" s="52">
        <f t="shared" si="6"/>
        <v>0.1</v>
      </c>
      <c r="AK11" s="52">
        <f t="shared" si="6"/>
        <v>0.33333333333333331</v>
      </c>
    </row>
    <row r="12" spans="1:37" ht="18" thickBot="1" x14ac:dyDescent="0.75">
      <c r="A12" s="83">
        <v>11</v>
      </c>
      <c r="B12" s="78" t="s">
        <v>317</v>
      </c>
      <c r="C12" s="84" t="s">
        <v>16</v>
      </c>
      <c r="D12" s="80">
        <f>COUNTIFS('Full Score'!$C:$C,Sheet1!$A12,'Full Score'!$E:$E,"s")</f>
        <v>0</v>
      </c>
      <c r="E12" s="81">
        <f>COUNTIFS('Full Score'!$C:$C,Sheet1!$A12,'Full Score'!$E:$E,"s",'Full Score'!$F:$F,"p")</f>
        <v>0</v>
      </c>
      <c r="F12" s="81">
        <f>COUNTIFS('Full Score'!$C:$C,Sheet1!$A12,'Full Score'!$E:$E,"s",'Full Score'!$K:$K,"c")+COUNTIFS('Full Score'!$C:$C,Sheet1!$A12,'Full Score'!$E:$E,"s",'Full Score'!$K:$K,"m")+COUNTIFS('Full Score'!$C:$C,Sheet1!$A12,'Full Score'!$E:$E,"s",'Full Score'!$K:$K,"o")</f>
        <v>0</v>
      </c>
      <c r="G12" s="81">
        <f>COUNTIFS('Full Score'!$C:$C,Sheet1!$A12,'Full Score'!$E:$E,"s",'Full Score'!$F:$F,"m")</f>
        <v>0</v>
      </c>
      <c r="H12" s="82" t="e">
        <f t="shared" si="7"/>
        <v>#DIV/0!</v>
      </c>
      <c r="I12" s="80">
        <f>COUNTIFS('Full Score'!$C:$C,Sheet1!$A12,'Full Score'!$E:$E,"b")</f>
        <v>0</v>
      </c>
      <c r="J12" s="81">
        <f>COUNTIFS('Full Score'!$C:$C,Sheet1!$A12,'Full Score'!$E:$E,"b",'Full Score'!$F:$F,"p")</f>
        <v>0</v>
      </c>
      <c r="K12" s="81">
        <f>COUNTIFS('Full Score'!$C:$C,Sheet1!$A12,'Full Score'!$E:$E,"b",'Full Score'!$F:$F,"t")</f>
        <v>0</v>
      </c>
      <c r="L12" s="81">
        <f>COUNTIFS('Full Score'!$C:$C,Sheet1!$A12,'Full Score'!$E:$E,"b",'Full Score'!$F:$F,"m")</f>
        <v>0</v>
      </c>
      <c r="M12" s="82" t="e">
        <f t="shared" si="8"/>
        <v>#DIV/0!</v>
      </c>
      <c r="N12" s="80">
        <f>COUNTIFS('Full Score'!$C:$C,Sheet1!$A12,'Full Score'!$E:$E,"a")</f>
        <v>0</v>
      </c>
      <c r="O12" s="81">
        <f>COUNTIFS('Full Score'!$C:$C,Sheet1!$A12,'Full Score'!$E:$E,"a",'Full Score'!$F:$F,"p")</f>
        <v>0</v>
      </c>
      <c r="P12" s="81">
        <f>COUNTIFS('Full Score'!$C:$C,Sheet1!$A12,'Full Score'!$E:$E,"a",'Full Score'!$F:$F,"m")</f>
        <v>0</v>
      </c>
      <c r="Q12" s="82" t="e">
        <f t="shared" si="9"/>
        <v>#DIV/0!</v>
      </c>
      <c r="R12" s="80">
        <f>COUNTIFS('Full Score'!$C:$C,Sheet1!$A12,'Full Score'!$E:$E,"r")</f>
        <v>0</v>
      </c>
      <c r="S12" s="81">
        <f>COUNTIFS('Full Score'!$C:$C,Sheet1!$A12,'Full Score'!$E:$E,"r",'Full Score'!$F:$F,"a")</f>
        <v>0</v>
      </c>
      <c r="T12" s="81">
        <f>COUNTIFS('Full Score'!$C:$C,Sheet1!$A12,'Full Score'!$E:$E,"r",'Full Score'!$F:$F,"b")</f>
        <v>0</v>
      </c>
      <c r="U12" s="82" t="e">
        <f t="shared" si="10"/>
        <v>#DIV/0!</v>
      </c>
      <c r="V12" s="80">
        <f>COUNTIFS('Full Score'!$C:$C,Sheet1!$A12,'Full Score'!$E:$E,"d")</f>
        <v>0</v>
      </c>
      <c r="W12" s="81">
        <f>COUNTIFS('Full Score'!$C:$C,Sheet1!$A12,'Full Score'!$E:$E,"d",'Full Score'!$F:$F,"m")</f>
        <v>0</v>
      </c>
      <c r="X12" s="82" t="e">
        <f t="shared" si="11"/>
        <v>#DIV/0!</v>
      </c>
      <c r="Y12" s="112">
        <f>COUNTIFS('Full Score'!$C:$C,Sheet1!$A12,'Full Score'!$E:$E,"m")</f>
        <v>0</v>
      </c>
      <c r="AA12" s="71" t="s">
        <v>30</v>
      </c>
      <c r="AB12" s="127">
        <f>SUM(AB6:AB11)</f>
        <v>15</v>
      </c>
      <c r="AC12" s="104">
        <f t="shared" ref="AC12:AE12" si="12">SUM(AC6:AC11)</f>
        <v>2</v>
      </c>
      <c r="AD12" s="127">
        <f t="shared" si="12"/>
        <v>6</v>
      </c>
      <c r="AE12" s="127">
        <f t="shared" si="12"/>
        <v>7</v>
      </c>
      <c r="AF12" s="126">
        <f t="shared" si="2"/>
        <v>30</v>
      </c>
      <c r="AG12" s="52">
        <f t="shared" ref="AG12" si="13">AB12/$AF$12</f>
        <v>0.5</v>
      </c>
      <c r="AH12" s="52">
        <f t="shared" ref="AH12" si="14">AC12/$AF$12</f>
        <v>6.6666666666666666E-2</v>
      </c>
      <c r="AI12" s="52">
        <f t="shared" ref="AI12" si="15">AD12/$AF$12</f>
        <v>0.2</v>
      </c>
      <c r="AJ12" s="52">
        <f t="shared" ref="AJ12" si="16">AE12/$AF$12</f>
        <v>0.23333333333333334</v>
      </c>
      <c r="AK12" s="52">
        <f t="shared" ref="AK12" si="17">AF12/$AF$12</f>
        <v>1</v>
      </c>
    </row>
    <row r="13" spans="1:37" ht="18" thickBot="1" x14ac:dyDescent="0.75">
      <c r="A13" s="83">
        <v>14</v>
      </c>
      <c r="B13" s="78" t="s">
        <v>318</v>
      </c>
      <c r="C13" s="84" t="s">
        <v>16</v>
      </c>
      <c r="D13" s="119">
        <f>COUNTIFS('Full Score'!$C:$C,Sheet1!$A13,'Full Score'!$E:$E,"s")</f>
        <v>18</v>
      </c>
      <c r="E13" s="120">
        <f>COUNTIFS('Full Score'!$C:$C,Sheet1!$A13,'Full Score'!$E:$E,"s",'Full Score'!$F:$F,"p")</f>
        <v>1</v>
      </c>
      <c r="F13" s="120">
        <f>COUNTIFS('Full Score'!$C:$C,Sheet1!$A13,'Full Score'!$E:$E,"s",'Full Score'!$K:$K,"c")+COUNTIFS('Full Score'!$C:$C,Sheet1!$A13,'Full Score'!$E:$E,"s",'Full Score'!$K:$K,"m")+COUNTIFS('Full Score'!$C:$C,Sheet1!$A13,'Full Score'!$E:$E,"s",'Full Score'!$K:$K,"o")</f>
        <v>8</v>
      </c>
      <c r="G13" s="81">
        <f>COUNTIFS('Full Score'!$C:$C,Sheet1!$A13,'Full Score'!$E:$E,"s",'Full Score'!$F:$F,"m")</f>
        <v>3</v>
      </c>
      <c r="H13" s="121">
        <f t="shared" si="7"/>
        <v>12.5</v>
      </c>
      <c r="I13" s="80">
        <f>COUNTIFS('Full Score'!$C:$C,Sheet1!$A13,'Full Score'!$E:$E,"b")</f>
        <v>3</v>
      </c>
      <c r="J13" s="81">
        <f>COUNTIFS('Full Score'!$C:$C,Sheet1!$A13,'Full Score'!$E:$E,"b",'Full Score'!$F:$F,"p")</f>
        <v>1</v>
      </c>
      <c r="K13" s="81">
        <f>COUNTIFS('Full Score'!$C:$C,Sheet1!$A13,'Full Score'!$E:$E,"b",'Full Score'!$F:$F,"t")</f>
        <v>0</v>
      </c>
      <c r="L13" s="81">
        <f>COUNTIFS('Full Score'!$C:$C,Sheet1!$A13,'Full Score'!$E:$E,"b",'Full Score'!$F:$F,"m")</f>
        <v>1</v>
      </c>
      <c r="M13" s="82">
        <f t="shared" si="8"/>
        <v>41.666666666666664</v>
      </c>
      <c r="N13" s="140">
        <f>COUNTIFS('Full Score'!$C:$C,Sheet1!$A13,'Full Score'!$E:$E,"a")</f>
        <v>22</v>
      </c>
      <c r="O13" s="141">
        <f>COUNTIFS('Full Score'!$C:$C,Sheet1!$A13,'Full Score'!$E:$E,"a",'Full Score'!$F:$F,"p")</f>
        <v>12</v>
      </c>
      <c r="P13" s="142">
        <f>COUNTIFS('Full Score'!$C:$C,Sheet1!$A13,'Full Score'!$E:$E,"a",'Full Score'!$F:$F,"m")</f>
        <v>3</v>
      </c>
      <c r="Q13" s="143">
        <f t="shared" si="9"/>
        <v>40.909090909090907</v>
      </c>
      <c r="R13" s="119">
        <f>COUNTIFS('Full Score'!$C:$C,Sheet1!$A13,'Full Score'!$E:$E,"r")</f>
        <v>14</v>
      </c>
      <c r="S13" s="120">
        <f>COUNTIFS('Full Score'!$C:$C,Sheet1!$A13,'Full Score'!$E:$E,"r",'Full Score'!$F:$F,"a")</f>
        <v>8</v>
      </c>
      <c r="T13" s="120">
        <f>COUNTIFS('Full Score'!$C:$C,Sheet1!$A13,'Full Score'!$E:$E,"r",'Full Score'!$F:$F,"b")</f>
        <v>3</v>
      </c>
      <c r="U13" s="121">
        <f t="shared" si="10"/>
        <v>67.857142857142861</v>
      </c>
      <c r="V13" s="119">
        <f>COUNTIFS('Full Score'!$C:$C,Sheet1!$A13,'Full Score'!$E:$E,"d")</f>
        <v>6</v>
      </c>
      <c r="W13" s="81">
        <f>COUNTIFS('Full Score'!$C:$C,Sheet1!$A13,'Full Score'!$E:$E,"d",'Full Score'!$F:$F,"m")</f>
        <v>2</v>
      </c>
      <c r="X13" s="121">
        <f t="shared" si="11"/>
        <v>66.666666666666657</v>
      </c>
      <c r="Y13" s="112">
        <f>COUNTIFS('Full Score'!$C:$C,Sheet1!$A13,'Full Score'!$E:$E,"m")</f>
        <v>0</v>
      </c>
      <c r="Z13" s="52" t="s">
        <v>29</v>
      </c>
      <c r="AA13" s="58" t="s">
        <v>6</v>
      </c>
      <c r="AB13" s="59" t="s">
        <v>31</v>
      </c>
      <c r="AC13" s="59" t="s">
        <v>32</v>
      </c>
      <c r="AD13" s="59" t="s">
        <v>33</v>
      </c>
      <c r="AE13" s="60" t="s">
        <v>13</v>
      </c>
      <c r="AF13" s="69">
        <f t="shared" si="2"/>
        <v>0</v>
      </c>
      <c r="AG13" s="52">
        <f>AG20/6</f>
        <v>6.6666666666666666E-2</v>
      </c>
      <c r="AH13" s="52">
        <f t="shared" ref="AH13:AK13" si="18">AH20/6</f>
        <v>3.3333333333333333E-2</v>
      </c>
      <c r="AI13" s="52">
        <f t="shared" si="18"/>
        <v>3.3333333333333333E-2</v>
      </c>
      <c r="AJ13" s="52">
        <f t="shared" si="18"/>
        <v>3.3333333333333333E-2</v>
      </c>
      <c r="AK13" s="52">
        <f t="shared" si="18"/>
        <v>0.16666666666666666</v>
      </c>
    </row>
    <row r="14" spans="1:37" ht="18" thickBot="1" x14ac:dyDescent="0.75">
      <c r="A14" s="83">
        <v>30</v>
      </c>
      <c r="B14" s="78" t="s">
        <v>319</v>
      </c>
      <c r="C14" s="84" t="s">
        <v>16</v>
      </c>
      <c r="D14" s="80">
        <f>COUNTIFS('Full Score'!$C:$C,Sheet1!$A14,'Full Score'!$E:$E,"s")</f>
        <v>3</v>
      </c>
      <c r="E14" s="81">
        <f>COUNTIFS('Full Score'!$C:$C,Sheet1!$A14,'Full Score'!$E:$E,"s",'Full Score'!$F:$F,"p")</f>
        <v>0</v>
      </c>
      <c r="F14" s="81">
        <f>COUNTIFS('Full Score'!$C:$C,Sheet1!$A14,'Full Score'!$E:$E,"s",'Full Score'!$K:$K,"c")+COUNTIFS('Full Score'!$C:$C,Sheet1!$A14,'Full Score'!$E:$E,"s",'Full Score'!$K:$K,"m")+COUNTIFS('Full Score'!$C:$C,Sheet1!$A14,'Full Score'!$E:$E,"s",'Full Score'!$K:$K,"o")</f>
        <v>1</v>
      </c>
      <c r="G14" s="81">
        <f>COUNTIFS('Full Score'!$C:$C,Sheet1!$A14,'Full Score'!$E:$E,"s",'Full Score'!$F:$F,"m")</f>
        <v>1</v>
      </c>
      <c r="H14" s="82">
        <f t="shared" si="7"/>
        <v>0</v>
      </c>
      <c r="I14" s="80">
        <f>COUNTIFS('Full Score'!$C:$C,Sheet1!$A14,'Full Score'!$E:$E,"b")</f>
        <v>0</v>
      </c>
      <c r="J14" s="81">
        <f>COUNTIFS('Full Score'!$C:$C,Sheet1!$A14,'Full Score'!$E:$E,"b",'Full Score'!$F:$F,"p")</f>
        <v>0</v>
      </c>
      <c r="K14" s="81">
        <f>COUNTIFS('Full Score'!$C:$C,Sheet1!$A14,'Full Score'!$E:$E,"b",'Full Score'!$F:$F,"t")</f>
        <v>0</v>
      </c>
      <c r="L14" s="81">
        <f>COUNTIFS('Full Score'!$C:$C,Sheet1!$A14,'Full Score'!$E:$E,"b",'Full Score'!$F:$F,"m")</f>
        <v>0</v>
      </c>
      <c r="M14" s="82" t="e">
        <f t="shared" si="8"/>
        <v>#DIV/0!</v>
      </c>
      <c r="N14" s="80">
        <f>COUNTIFS('Full Score'!$C:$C,Sheet1!$A14,'Full Score'!$E:$E,"a")</f>
        <v>0</v>
      </c>
      <c r="O14" s="81">
        <f>COUNTIFS('Full Score'!$C:$C,Sheet1!$A14,'Full Score'!$E:$E,"a",'Full Score'!$F:$F,"p")</f>
        <v>0</v>
      </c>
      <c r="P14" s="81">
        <f>COUNTIFS('Full Score'!$C:$C,Sheet1!$A14,'Full Score'!$E:$E,"a",'Full Score'!$F:$F,"m")</f>
        <v>0</v>
      </c>
      <c r="Q14" s="82" t="e">
        <f t="shared" si="9"/>
        <v>#DIV/0!</v>
      </c>
      <c r="R14" s="80">
        <f>COUNTIFS('Full Score'!$C:$C,Sheet1!$A14,'Full Score'!$E:$E,"r")</f>
        <v>0</v>
      </c>
      <c r="S14" s="81">
        <f>COUNTIFS('Full Score'!$C:$C,Sheet1!$A14,'Full Score'!$E:$E,"r",'Full Score'!$F:$F,"a")</f>
        <v>0</v>
      </c>
      <c r="T14" s="81">
        <f>COUNTIFS('Full Score'!$C:$C,Sheet1!$A14,'Full Score'!$E:$E,"r",'Full Score'!$F:$F,"b")</f>
        <v>0</v>
      </c>
      <c r="U14" s="82" t="e">
        <f t="shared" si="10"/>
        <v>#DIV/0!</v>
      </c>
      <c r="V14" s="80">
        <f>COUNTIFS('Full Score'!$C:$C,Sheet1!$A14,'Full Score'!$E:$E,"d")</f>
        <v>1</v>
      </c>
      <c r="W14" s="81">
        <f>COUNTIFS('Full Score'!$C:$C,Sheet1!$A14,'Full Score'!$E:$E,"d",'Full Score'!$F:$F,"m")</f>
        <v>0</v>
      </c>
      <c r="X14" s="82">
        <f t="shared" si="11"/>
        <v>100</v>
      </c>
      <c r="Y14" s="112">
        <f>COUNTIFS('Full Score'!$C:$C,Sheet1!$A14,'Full Score'!$E:$E,"m")</f>
        <v>0</v>
      </c>
      <c r="AA14" s="61" t="s">
        <v>82</v>
      </c>
      <c r="AB14" s="132">
        <f>COUNTIFS('Full Score'!$C:$C,Sheet1!$AA14,'Full Score'!$J:$J,"ab")</f>
        <v>1</v>
      </c>
      <c r="AC14" s="128">
        <f>COUNTIFS('Full Score'!$C:$C,Sheet1!$AA14,'Full Score'!$J:$J,"sb")</f>
        <v>1</v>
      </c>
      <c r="AD14" s="132">
        <f>COUNTIFS('Full Score'!$C:$C,Sheet1!$AA14,'Full Score'!$J:$J,"bb")</f>
        <v>0</v>
      </c>
      <c r="AE14" s="133">
        <f>COUNTIFS('Full Score'!$C:$C,Sheet1!$AA14,'Full Score'!$J:$J,"ob")</f>
        <v>0</v>
      </c>
      <c r="AF14" s="126">
        <f>SUM(AB14:AE14)</f>
        <v>2</v>
      </c>
      <c r="AG14" s="52">
        <f>AB14/$AF$20</f>
        <v>0.1</v>
      </c>
      <c r="AH14" s="52">
        <f t="shared" ref="AH14:AK19" si="19">AC14/$AF$20</f>
        <v>0.1</v>
      </c>
      <c r="AI14" s="52">
        <f t="shared" si="19"/>
        <v>0</v>
      </c>
      <c r="AJ14" s="52">
        <f t="shared" si="19"/>
        <v>0</v>
      </c>
      <c r="AK14" s="52">
        <f t="shared" si="19"/>
        <v>0.2</v>
      </c>
    </row>
    <row r="15" spans="1:37" ht="18" thickBot="1" x14ac:dyDescent="0.75">
      <c r="A15" s="83">
        <v>2</v>
      </c>
      <c r="B15" s="78" t="s">
        <v>320</v>
      </c>
      <c r="C15" s="84" t="s">
        <v>49</v>
      </c>
      <c r="D15" s="119">
        <f>COUNTIFS('Full Score'!$C:$C,Sheet1!$A15,'Full Score'!$E:$E,"s")</f>
        <v>10</v>
      </c>
      <c r="E15" s="120">
        <f>COUNTIFS('Full Score'!$C:$C,Sheet1!$A15,'Full Score'!$E:$E,"s",'Full Score'!$F:$F,"p")</f>
        <v>1</v>
      </c>
      <c r="F15" s="120">
        <f>COUNTIFS('Full Score'!$C:$C,Sheet1!$A15,'Full Score'!$E:$E,"s",'Full Score'!$K:$K,"c")+COUNTIFS('Full Score'!$C:$C,Sheet1!$A15,'Full Score'!$E:$E,"s",'Full Score'!$K:$K,"m")+COUNTIFS('Full Score'!$C:$C,Sheet1!$A15,'Full Score'!$E:$E,"s",'Full Score'!$K:$K,"o")</f>
        <v>2</v>
      </c>
      <c r="G15" s="81">
        <f>COUNTIFS('Full Score'!$C:$C,Sheet1!$A15,'Full Score'!$E:$E,"s",'Full Score'!$F:$F,"m")</f>
        <v>3</v>
      </c>
      <c r="H15" s="121">
        <f t="shared" si="7"/>
        <v>7.5</v>
      </c>
      <c r="I15" s="119">
        <f>COUNTIFS('Full Score'!$C:$C,Sheet1!$A15,'Full Score'!$E:$E,"b")</f>
        <v>10</v>
      </c>
      <c r="J15" s="120">
        <f>COUNTIFS('Full Score'!$C:$C,Sheet1!$A15,'Full Score'!$E:$E,"b",'Full Score'!$F:$F,"p")</f>
        <v>1</v>
      </c>
      <c r="K15" s="120">
        <f>COUNTIFS('Full Score'!$C:$C,Sheet1!$A15,'Full Score'!$E:$E,"b",'Full Score'!$F:$F,"t")</f>
        <v>4</v>
      </c>
      <c r="L15" s="81">
        <f>COUNTIFS('Full Score'!$C:$C,Sheet1!$A15,'Full Score'!$E:$E,"b",'Full Score'!$F:$F,"m")</f>
        <v>3</v>
      </c>
      <c r="M15" s="121">
        <f t="shared" si="8"/>
        <v>22.5</v>
      </c>
      <c r="N15" s="80">
        <f>COUNTIFS('Full Score'!$C:$C,Sheet1!$A15,'Full Score'!$E:$E,"a")</f>
        <v>3</v>
      </c>
      <c r="O15" s="81">
        <f>COUNTIFS('Full Score'!$C:$C,Sheet1!$A15,'Full Score'!$E:$E,"a",'Full Score'!$F:$F,"p")</f>
        <v>2</v>
      </c>
      <c r="P15" s="81">
        <f>COUNTIFS('Full Score'!$C:$C,Sheet1!$A15,'Full Score'!$E:$E,"a",'Full Score'!$F:$F,"m")</f>
        <v>0</v>
      </c>
      <c r="Q15" s="82">
        <f t="shared" si="9"/>
        <v>66.666666666666671</v>
      </c>
      <c r="R15" s="80">
        <f>COUNTIFS('Full Score'!$C:$C,Sheet1!$A15,'Full Score'!$E:$E,"r")</f>
        <v>2</v>
      </c>
      <c r="S15" s="81">
        <f>COUNTIFS('Full Score'!$C:$C,Sheet1!$A15,'Full Score'!$E:$E,"r",'Full Score'!$F:$F,"a")</f>
        <v>1</v>
      </c>
      <c r="T15" s="81">
        <f>COUNTIFS('Full Score'!$C:$C,Sheet1!$A15,'Full Score'!$E:$E,"r",'Full Score'!$F:$F,"b")</f>
        <v>1</v>
      </c>
      <c r="U15" s="82">
        <f t="shared" si="10"/>
        <v>75</v>
      </c>
      <c r="V15" s="80">
        <f>COUNTIFS('Full Score'!$C:$C,Sheet1!$A15,'Full Score'!$E:$E,"d")</f>
        <v>2</v>
      </c>
      <c r="W15" s="81">
        <f>COUNTIFS('Full Score'!$C:$C,Sheet1!$A15,'Full Score'!$E:$E,"d",'Full Score'!$F:$F,"m")</f>
        <v>0</v>
      </c>
      <c r="X15" s="82">
        <f t="shared" si="11"/>
        <v>100</v>
      </c>
      <c r="Y15" s="112">
        <f>COUNTIFS('Full Score'!$C:$C,Sheet1!$A15,'Full Score'!$E:$E,"m")</f>
        <v>0</v>
      </c>
      <c r="AA15" s="61" t="s">
        <v>83</v>
      </c>
      <c r="AB15" s="132">
        <f>COUNTIFS('Full Score'!$C:$C,Sheet1!$AA15,'Full Score'!$J:$J,"ab")</f>
        <v>0</v>
      </c>
      <c r="AC15" s="132">
        <f>COUNTIFS('Full Score'!$C:$C,Sheet1!$AA15,'Full Score'!$J:$J,"sb")</f>
        <v>1</v>
      </c>
      <c r="AD15" s="132">
        <f>COUNTIFS('Full Score'!$C:$C,Sheet1!$AA15,'Full Score'!$J:$J,"bb")</f>
        <v>0</v>
      </c>
      <c r="AE15" s="133">
        <f>COUNTIFS('Full Score'!$C:$C,Sheet1!$AA15,'Full Score'!$J:$J,"ob")</f>
        <v>0</v>
      </c>
      <c r="AF15" s="69">
        <f t="shared" ref="AF15:AF19" si="20">SUM(AB15:AE15)</f>
        <v>1</v>
      </c>
      <c r="AG15" s="52">
        <f t="shared" ref="AG15:AG19" si="21">AB15/$AF$20</f>
        <v>0</v>
      </c>
      <c r="AH15" s="52">
        <f t="shared" si="19"/>
        <v>0.1</v>
      </c>
      <c r="AI15" s="52">
        <f t="shared" si="19"/>
        <v>0</v>
      </c>
      <c r="AJ15" s="52">
        <f t="shared" si="19"/>
        <v>0</v>
      </c>
      <c r="AK15" s="52">
        <f t="shared" si="19"/>
        <v>0.1</v>
      </c>
    </row>
    <row r="16" spans="1:37" ht="18" thickBot="1" x14ac:dyDescent="0.75">
      <c r="A16" s="83">
        <v>10</v>
      </c>
      <c r="B16" s="78" t="s">
        <v>321</v>
      </c>
      <c r="C16" s="84" t="s">
        <v>49</v>
      </c>
      <c r="D16" s="119">
        <f>COUNTIFS('Full Score'!$C:$C,Sheet1!$A16,'Full Score'!$E:$E,"s")</f>
        <v>7</v>
      </c>
      <c r="E16" s="81">
        <f>COUNTIFS('Full Score'!$C:$C,Sheet1!$A16,'Full Score'!$E:$E,"s",'Full Score'!$F:$F,"p")</f>
        <v>0</v>
      </c>
      <c r="F16" s="120">
        <f>COUNTIFS('Full Score'!$C:$C,Sheet1!$A16,'Full Score'!$E:$E,"s",'Full Score'!$K:$K,"c")+COUNTIFS('Full Score'!$C:$C,Sheet1!$A16,'Full Score'!$E:$E,"s",'Full Score'!$K:$K,"m")+COUNTIFS('Full Score'!$C:$C,Sheet1!$A16,'Full Score'!$E:$E,"s",'Full Score'!$K:$K,"o")</f>
        <v>1</v>
      </c>
      <c r="G16" s="120">
        <f>COUNTIFS('Full Score'!$C:$C,Sheet1!$A16,'Full Score'!$E:$E,"s",'Full Score'!$F:$F,"m")</f>
        <v>0</v>
      </c>
      <c r="H16" s="121">
        <f t="shared" si="7"/>
        <v>3.5714285714285716</v>
      </c>
      <c r="I16" s="140">
        <f>COUNTIFS('Full Score'!$C:$C,Sheet1!$A16,'Full Score'!$E:$E,"b")</f>
        <v>10</v>
      </c>
      <c r="J16" s="141">
        <f>COUNTIFS('Full Score'!$C:$C,Sheet1!$A16,'Full Score'!$E:$E,"b",'Full Score'!$F:$F,"p")</f>
        <v>2</v>
      </c>
      <c r="K16" s="141">
        <f>COUNTIFS('Full Score'!$C:$C,Sheet1!$A16,'Full Score'!$E:$E,"b",'Full Score'!$F:$F,"t")</f>
        <v>5</v>
      </c>
      <c r="L16" s="142">
        <f>COUNTIFS('Full Score'!$C:$C,Sheet1!$A16,'Full Score'!$E:$E,"b",'Full Score'!$F:$F,"m")</f>
        <v>2</v>
      </c>
      <c r="M16" s="143">
        <f t="shared" si="8"/>
        <v>32.5</v>
      </c>
      <c r="N16" s="119">
        <f>COUNTIFS('Full Score'!$C:$C,Sheet1!$A16,'Full Score'!$E:$E,"a")</f>
        <v>10</v>
      </c>
      <c r="O16" s="120">
        <f>COUNTIFS('Full Score'!$C:$C,Sheet1!$A16,'Full Score'!$E:$E,"a",'Full Score'!$F:$F,"p")</f>
        <v>6</v>
      </c>
      <c r="P16" s="120">
        <f>COUNTIFS('Full Score'!$C:$C,Sheet1!$A16,'Full Score'!$E:$E,"a",'Full Score'!$F:$F,"m")</f>
        <v>0</v>
      </c>
      <c r="Q16" s="121">
        <f t="shared" si="9"/>
        <v>60</v>
      </c>
      <c r="R16" s="80">
        <f>COUNTIFS('Full Score'!$C:$C,Sheet1!$A16,'Full Score'!$E:$E,"r")</f>
        <v>2</v>
      </c>
      <c r="S16" s="81">
        <f>COUNTIFS('Full Score'!$C:$C,Sheet1!$A16,'Full Score'!$E:$E,"r",'Full Score'!$F:$F,"a")</f>
        <v>0</v>
      </c>
      <c r="T16" s="81">
        <f>COUNTIFS('Full Score'!$C:$C,Sheet1!$A16,'Full Score'!$E:$E,"r",'Full Score'!$F:$F,"b")</f>
        <v>1</v>
      </c>
      <c r="U16" s="82">
        <f t="shared" si="10"/>
        <v>25</v>
      </c>
      <c r="V16" s="80">
        <f>COUNTIFS('Full Score'!$C:$C,Sheet1!$A16,'Full Score'!$E:$E,"d")</f>
        <v>1</v>
      </c>
      <c r="W16" s="81">
        <f>COUNTIFS('Full Score'!$C:$C,Sheet1!$A16,'Full Score'!$E:$E,"d",'Full Score'!$F:$F,"m")</f>
        <v>1</v>
      </c>
      <c r="X16" s="82">
        <f t="shared" si="11"/>
        <v>0</v>
      </c>
      <c r="Y16" s="112">
        <f>COUNTIFS('Full Score'!$C:$C,Sheet1!$A16,'Full Score'!$E:$E,"m")</f>
        <v>0</v>
      </c>
      <c r="AA16" s="61" t="s">
        <v>84</v>
      </c>
      <c r="AB16" s="132">
        <f>COUNTIFS('Full Score'!$C:$C,Sheet1!$AA16,'Full Score'!$J:$J,"ab")</f>
        <v>3</v>
      </c>
      <c r="AC16" s="132">
        <f>COUNTIFS('Full Score'!$C:$C,Sheet1!$AA16,'Full Score'!$J:$J,"sb")</f>
        <v>0</v>
      </c>
      <c r="AD16" s="132">
        <f>COUNTIFS('Full Score'!$C:$C,Sheet1!$AA16,'Full Score'!$J:$J,"bb")</f>
        <v>1</v>
      </c>
      <c r="AE16" s="133">
        <f>COUNTIFS('Full Score'!$C:$C,Sheet1!$AA16,'Full Score'!$J:$J,"ob")</f>
        <v>0</v>
      </c>
      <c r="AF16" s="147">
        <f t="shared" si="20"/>
        <v>4</v>
      </c>
      <c r="AG16" s="52">
        <f t="shared" si="21"/>
        <v>0.3</v>
      </c>
      <c r="AH16" s="52">
        <f t="shared" si="19"/>
        <v>0</v>
      </c>
      <c r="AI16" s="52">
        <f t="shared" si="19"/>
        <v>0.1</v>
      </c>
      <c r="AJ16" s="52">
        <f t="shared" si="19"/>
        <v>0</v>
      </c>
      <c r="AK16" s="52">
        <f t="shared" si="19"/>
        <v>0.4</v>
      </c>
    </row>
    <row r="17" spans="1:37" x14ac:dyDescent="0.7">
      <c r="A17" s="83">
        <v>20</v>
      </c>
      <c r="B17" s="78" t="s">
        <v>322</v>
      </c>
      <c r="C17" s="84" t="s">
        <v>50</v>
      </c>
      <c r="D17" s="80">
        <f>COUNTIFS('Full Score'!$C:$C,Sheet1!$A17,'Full Score'!$E:$E,"s")</f>
        <v>0</v>
      </c>
      <c r="E17" s="81">
        <f>COUNTIFS('Full Score'!$C:$C,Sheet1!$A17,'Full Score'!$E:$E,"s",'Full Score'!$F:$F,"p")</f>
        <v>0</v>
      </c>
      <c r="F17" s="81">
        <f>COUNTIFS('Full Score'!$C:$C,Sheet1!$A17,'Full Score'!$E:$E,"s",'Full Score'!$K:$K,"c")+COUNTIFS('Full Score'!$C:$C,Sheet1!$A17,'Full Score'!$E:$E,"s",'Full Score'!$K:$K,"m")+COUNTIFS('Full Score'!$C:$C,Sheet1!$A17,'Full Score'!$E:$E,"s",'Full Score'!$K:$K,"o")</f>
        <v>0</v>
      </c>
      <c r="G17" s="81">
        <f>COUNTIFS('Full Score'!$C:$C,Sheet1!$A17,'Full Score'!$E:$E,"s",'Full Score'!$F:$F,"m")</f>
        <v>0</v>
      </c>
      <c r="H17" s="82" t="e">
        <f t="shared" si="7"/>
        <v>#DIV/0!</v>
      </c>
      <c r="I17" s="80">
        <f>COUNTIFS('Full Score'!$C:$C,Sheet1!$A17,'Full Score'!$E:$E,"b")</f>
        <v>0</v>
      </c>
      <c r="J17" s="81">
        <f>COUNTIFS('Full Score'!$C:$C,Sheet1!$A17,'Full Score'!$E:$E,"b",'Full Score'!$F:$F,"p")</f>
        <v>0</v>
      </c>
      <c r="K17" s="81">
        <f>COUNTIFS('Full Score'!$C:$C,Sheet1!$A17,'Full Score'!$E:$E,"b",'Full Score'!$F:$F,"t")</f>
        <v>0</v>
      </c>
      <c r="L17" s="81">
        <f>COUNTIFS('Full Score'!$C:$C,Sheet1!$A17,'Full Score'!$E:$E,"b",'Full Score'!$F:$F,"m")</f>
        <v>0</v>
      </c>
      <c r="M17" s="82" t="e">
        <f t="shared" si="8"/>
        <v>#DIV/0!</v>
      </c>
      <c r="N17" s="80">
        <f>COUNTIFS('Full Score'!$C:$C,Sheet1!$A17,'Full Score'!$E:$E,"a")</f>
        <v>0</v>
      </c>
      <c r="O17" s="81">
        <f>COUNTIFS('Full Score'!$C:$C,Sheet1!$A17,'Full Score'!$E:$E,"a",'Full Score'!$F:$F,"p")</f>
        <v>0</v>
      </c>
      <c r="P17" s="81">
        <f>COUNTIFS('Full Score'!$C:$C,Sheet1!$A17,'Full Score'!$E:$E,"a",'Full Score'!$F:$F,"m")</f>
        <v>0</v>
      </c>
      <c r="Q17" s="82" t="e">
        <f t="shared" si="9"/>
        <v>#DIV/0!</v>
      </c>
      <c r="R17" s="80">
        <f>COUNTIFS('Full Score'!$C:$C,Sheet1!$A17,'Full Score'!$E:$E,"r")</f>
        <v>5</v>
      </c>
      <c r="S17" s="81">
        <f>COUNTIFS('Full Score'!$C:$C,Sheet1!$A17,'Full Score'!$E:$E,"r",'Full Score'!$F:$F,"a")</f>
        <v>2</v>
      </c>
      <c r="T17" s="81">
        <f>COUNTIFS('Full Score'!$C:$C,Sheet1!$A17,'Full Score'!$E:$E,"r",'Full Score'!$F:$F,"b")</f>
        <v>0</v>
      </c>
      <c r="U17" s="82">
        <f t="shared" si="10"/>
        <v>40</v>
      </c>
      <c r="V17" s="140">
        <f>COUNTIFS('Full Score'!$C:$C,Sheet1!$A17,'Full Score'!$E:$E,"d")</f>
        <v>16</v>
      </c>
      <c r="W17" s="142">
        <f>COUNTIFS('Full Score'!$C:$C,Sheet1!$A17,'Full Score'!$E:$E,"d",'Full Score'!$F:$F,"m")</f>
        <v>3</v>
      </c>
      <c r="X17" s="143">
        <f t="shared" si="11"/>
        <v>81.25</v>
      </c>
      <c r="Y17" s="112">
        <f>COUNTIFS('Full Score'!$C:$C,Sheet1!$A17,'Full Score'!$E:$E,"m")</f>
        <v>0</v>
      </c>
      <c r="AA17" s="61" t="s">
        <v>85</v>
      </c>
      <c r="AB17" s="132">
        <f>COUNTIFS('Full Score'!$C:$C,Sheet1!$AA17,'Full Score'!$J:$J,"ab")</f>
        <v>0</v>
      </c>
      <c r="AC17" s="132">
        <f>COUNTIFS('Full Score'!$C:$C,Sheet1!$AA17,'Full Score'!$J:$J,"sb")</f>
        <v>0</v>
      </c>
      <c r="AD17" s="132">
        <f>COUNTIFS('Full Score'!$C:$C,Sheet1!$AA17,'Full Score'!$J:$J,"bb")</f>
        <v>1</v>
      </c>
      <c r="AE17" s="133">
        <f>COUNTIFS('Full Score'!$C:$C,Sheet1!$AA17,'Full Score'!$J:$J,"ob")</f>
        <v>0</v>
      </c>
      <c r="AF17" s="69">
        <f t="shared" si="20"/>
        <v>1</v>
      </c>
      <c r="AG17" s="52">
        <f t="shared" si="21"/>
        <v>0</v>
      </c>
      <c r="AH17" s="52">
        <f t="shared" si="19"/>
        <v>0</v>
      </c>
      <c r="AI17" s="52">
        <f t="shared" si="19"/>
        <v>0.1</v>
      </c>
      <c r="AJ17" s="52">
        <f t="shared" si="19"/>
        <v>0</v>
      </c>
      <c r="AK17" s="52">
        <f t="shared" si="19"/>
        <v>0.1</v>
      </c>
    </row>
    <row r="18" spans="1:37" x14ac:dyDescent="0.7">
      <c r="A18" s="83"/>
      <c r="B18" s="78"/>
      <c r="C18" s="84"/>
      <c r="D18" s="83"/>
      <c r="E18" s="78"/>
      <c r="F18" s="78"/>
      <c r="G18" s="78"/>
      <c r="H18" s="84"/>
      <c r="I18" s="83"/>
      <c r="J18" s="78"/>
      <c r="K18" s="78"/>
      <c r="L18" s="78"/>
      <c r="M18" s="84"/>
      <c r="N18" s="83"/>
      <c r="O18" s="78"/>
      <c r="P18" s="78"/>
      <c r="Q18" s="84"/>
      <c r="R18" s="83"/>
      <c r="S18" s="78"/>
      <c r="T18" s="78"/>
      <c r="U18" s="84"/>
      <c r="V18" s="83"/>
      <c r="W18" s="78"/>
      <c r="X18" s="84"/>
      <c r="Y18" s="98"/>
      <c r="AA18" s="61" t="s">
        <v>86</v>
      </c>
      <c r="AB18" s="132">
        <f>COUNTIFS('Full Score'!$C:$C,Sheet1!$AA18,'Full Score'!$J:$J,"ab")</f>
        <v>0</v>
      </c>
      <c r="AC18" s="132">
        <f>COUNTIFS('Full Score'!$C:$C,Sheet1!$AA18,'Full Score'!$J:$J,"sb")</f>
        <v>0</v>
      </c>
      <c r="AD18" s="132">
        <f>COUNTIFS('Full Score'!$C:$C,Sheet1!$AA18,'Full Score'!$J:$J,"bb")</f>
        <v>0</v>
      </c>
      <c r="AE18" s="133">
        <f>COUNTIFS('Full Score'!$C:$C,Sheet1!$AA18,'Full Score'!$J:$J,"ob")</f>
        <v>1</v>
      </c>
      <c r="AF18" s="69">
        <f t="shared" si="20"/>
        <v>1</v>
      </c>
      <c r="AG18" s="52">
        <f t="shared" si="21"/>
        <v>0</v>
      </c>
      <c r="AH18" s="52">
        <f t="shared" si="19"/>
        <v>0</v>
      </c>
      <c r="AI18" s="52">
        <f t="shared" si="19"/>
        <v>0</v>
      </c>
      <c r="AJ18" s="52">
        <f t="shared" si="19"/>
        <v>0.1</v>
      </c>
      <c r="AK18" s="52">
        <f t="shared" si="19"/>
        <v>0.1</v>
      </c>
    </row>
    <row r="19" spans="1:37" ht="18" thickBot="1" x14ac:dyDescent="0.75">
      <c r="A19" s="63"/>
      <c r="B19" s="64" t="s">
        <v>25</v>
      </c>
      <c r="C19" s="66"/>
      <c r="D19" s="63">
        <f>SUM(D7:D18)</f>
        <v>73</v>
      </c>
      <c r="E19" s="64">
        <f t="shared" ref="E19:Y19" si="22">SUM(E7:E18)</f>
        <v>2</v>
      </c>
      <c r="F19" s="64">
        <f t="shared" si="22"/>
        <v>18</v>
      </c>
      <c r="G19" s="64">
        <f t="shared" si="22"/>
        <v>10</v>
      </c>
      <c r="H19" s="118">
        <f t="shared" ref="H19:H35" si="23">(E19*100+F19*25-G19*25)/D19</f>
        <v>5.4794520547945202</v>
      </c>
      <c r="I19" s="63">
        <f>SUM(I7:I18)</f>
        <v>35</v>
      </c>
      <c r="J19" s="64">
        <f t="shared" ref="J19:L19" si="24">SUM(J7:J18)</f>
        <v>6</v>
      </c>
      <c r="K19" s="64">
        <f t="shared" si="24"/>
        <v>13</v>
      </c>
      <c r="L19" s="64">
        <f t="shared" si="24"/>
        <v>12</v>
      </c>
      <c r="M19" s="118">
        <f>(J19*100+(I19-J19-K19-L19)*50+K19*25-L19*25)/I19</f>
        <v>23.571428571428573</v>
      </c>
      <c r="N19" s="63">
        <f t="shared" si="22"/>
        <v>70</v>
      </c>
      <c r="O19" s="64">
        <f t="shared" si="22"/>
        <v>40</v>
      </c>
      <c r="P19" s="64">
        <f t="shared" si="22"/>
        <v>7</v>
      </c>
      <c r="Q19" s="118">
        <f>(O19-P19)*100/N19</f>
        <v>47.142857142857146</v>
      </c>
      <c r="R19" s="63">
        <f t="shared" si="22"/>
        <v>39</v>
      </c>
      <c r="S19" s="64">
        <f>SUM(S7:S18)</f>
        <v>23</v>
      </c>
      <c r="T19" s="64">
        <f t="shared" si="22"/>
        <v>8</v>
      </c>
      <c r="U19" s="118">
        <f t="shared" ref="U19:U35" si="25">(S19*100+T19*50)/R19</f>
        <v>69.230769230769226</v>
      </c>
      <c r="V19" s="63">
        <f>SUM(V7:V18)</f>
        <v>49</v>
      </c>
      <c r="W19" s="64">
        <f>SUM(W7:W18)</f>
        <v>12</v>
      </c>
      <c r="X19" s="118">
        <f>(V19-W19)/V19*100</f>
        <v>75.510204081632651</v>
      </c>
      <c r="Y19" s="68">
        <f t="shared" si="22"/>
        <v>3</v>
      </c>
      <c r="AA19" s="63" t="s">
        <v>87</v>
      </c>
      <c r="AB19" s="134">
        <f>COUNTIFS('Full Score'!$C:$C,Sheet1!$AA19,'Full Score'!$J:$J,"ab")</f>
        <v>0</v>
      </c>
      <c r="AC19" s="134">
        <f>COUNTIFS('Full Score'!$C:$C,Sheet1!$AA19,'Full Score'!$J:$J,"sb")</f>
        <v>0</v>
      </c>
      <c r="AD19" s="134">
        <f>COUNTIFS('Full Score'!$C:$C,Sheet1!$AA19,'Full Score'!$J:$J,"bb")</f>
        <v>0</v>
      </c>
      <c r="AE19" s="135">
        <f>COUNTIFS('Full Score'!$C:$C,Sheet1!$AA19,'Full Score'!$J:$J,"ob")</f>
        <v>1</v>
      </c>
      <c r="AF19" s="69">
        <f t="shared" si="20"/>
        <v>1</v>
      </c>
      <c r="AG19" s="52">
        <f t="shared" si="21"/>
        <v>0</v>
      </c>
      <c r="AH19" s="52">
        <f t="shared" si="19"/>
        <v>0</v>
      </c>
      <c r="AI19" s="52">
        <f t="shared" si="19"/>
        <v>0</v>
      </c>
      <c r="AJ19" s="52">
        <f t="shared" si="19"/>
        <v>0.1</v>
      </c>
      <c r="AK19" s="52">
        <f t="shared" si="19"/>
        <v>0.1</v>
      </c>
    </row>
    <row r="20" spans="1:37" ht="18" thickBot="1" x14ac:dyDescent="0.75">
      <c r="A20" s="52">
        <f>COUNT(A7:A18)</f>
        <v>11</v>
      </c>
      <c r="D20" s="52">
        <f>D19/($A$20-COUNTIF($C$7:$C$18,"L"))</f>
        <v>7.3</v>
      </c>
      <c r="E20" s="52">
        <f t="shared" ref="E20:Y20" si="26">E19/$A$20</f>
        <v>0.18181818181818182</v>
      </c>
      <c r="F20" s="52">
        <f t="shared" si="26"/>
        <v>1.6363636363636365</v>
      </c>
      <c r="G20" s="52">
        <f t="shared" si="26"/>
        <v>0.90909090909090906</v>
      </c>
      <c r="I20" s="52">
        <f>I19/($A$20-COUNTIF($C$7:$C$18,"L"))</f>
        <v>3.5</v>
      </c>
      <c r="J20" s="52">
        <f t="shared" si="26"/>
        <v>0.54545454545454541</v>
      </c>
      <c r="K20" s="52">
        <f t="shared" si="26"/>
        <v>1.1818181818181819</v>
      </c>
      <c r="L20" s="52">
        <f t="shared" si="26"/>
        <v>1.0909090909090908</v>
      </c>
      <c r="N20" s="52">
        <f>N19/($A$20-COUNTIF($C$7:$C$18,"L"))</f>
        <v>7</v>
      </c>
      <c r="O20" s="52">
        <f t="shared" si="26"/>
        <v>3.6363636363636362</v>
      </c>
      <c r="P20" s="52">
        <f t="shared" si="26"/>
        <v>0.63636363636363635</v>
      </c>
      <c r="R20" s="52">
        <f t="shared" si="26"/>
        <v>3.5454545454545454</v>
      </c>
      <c r="S20" s="52">
        <f t="shared" si="26"/>
        <v>2.0909090909090908</v>
      </c>
      <c r="T20" s="52">
        <f t="shared" si="26"/>
        <v>0.72727272727272729</v>
      </c>
      <c r="V20" s="52">
        <f t="shared" si="26"/>
        <v>4.4545454545454541</v>
      </c>
      <c r="W20" s="52">
        <f t="shared" si="26"/>
        <v>1.0909090909090908</v>
      </c>
      <c r="Y20" s="52">
        <f t="shared" si="26"/>
        <v>0.27272727272727271</v>
      </c>
      <c r="AA20" s="70" t="s">
        <v>51</v>
      </c>
      <c r="AB20" s="96">
        <f>SUM(AB14:AB19)</f>
        <v>4</v>
      </c>
      <c r="AC20" s="96">
        <f t="shared" ref="AC20:AE20" si="27">SUM(AC14:AC19)</f>
        <v>2</v>
      </c>
      <c r="AD20" s="96">
        <f t="shared" si="27"/>
        <v>2</v>
      </c>
      <c r="AE20" s="96">
        <f t="shared" si="27"/>
        <v>2</v>
      </c>
      <c r="AF20" s="78">
        <f>SUM(AB20:AE20)</f>
        <v>10</v>
      </c>
      <c r="AG20" s="52">
        <f t="shared" ref="AG20" si="28">AB20/$AF$20</f>
        <v>0.4</v>
      </c>
      <c r="AH20" s="52">
        <f t="shared" ref="AH20" si="29">AC20/$AF$20</f>
        <v>0.2</v>
      </c>
      <c r="AI20" s="52">
        <f t="shared" ref="AI20" si="30">AD20/$AF$20</f>
        <v>0.2</v>
      </c>
      <c r="AJ20" s="52">
        <f t="shared" ref="AJ20" si="31">AE20/$AF$20</f>
        <v>0.2</v>
      </c>
      <c r="AK20" s="52">
        <f t="shared" ref="AK20" si="32">AF20/$AF$20</f>
        <v>1</v>
      </c>
    </row>
    <row r="21" spans="1:37" x14ac:dyDescent="0.7">
      <c r="A21" s="58" t="s">
        <v>34</v>
      </c>
      <c r="B21" s="59" t="str">
        <f>B3</f>
        <v>TUR</v>
      </c>
      <c r="C21" s="60" t="s">
        <v>35</v>
      </c>
      <c r="D21" s="148" t="s">
        <v>36</v>
      </c>
      <c r="E21" s="149"/>
      <c r="F21" s="149"/>
      <c r="G21" s="149"/>
      <c r="H21" s="150"/>
      <c r="I21" s="148" t="s">
        <v>37</v>
      </c>
      <c r="J21" s="149"/>
      <c r="K21" s="149"/>
      <c r="L21" s="149"/>
      <c r="M21" s="150"/>
      <c r="N21" s="148" t="s">
        <v>38</v>
      </c>
      <c r="O21" s="149"/>
      <c r="P21" s="149"/>
      <c r="Q21" s="150"/>
      <c r="R21" s="148" t="s">
        <v>39</v>
      </c>
      <c r="S21" s="149"/>
      <c r="T21" s="149"/>
      <c r="U21" s="150"/>
      <c r="V21" s="148" t="s">
        <v>40</v>
      </c>
      <c r="W21" s="149"/>
      <c r="X21" s="150"/>
      <c r="Y21" s="51" t="s">
        <v>88</v>
      </c>
    </row>
    <row r="22" spans="1:37" ht="18" thickBot="1" x14ac:dyDescent="0.75">
      <c r="A22" s="61"/>
      <c r="B22" s="62"/>
      <c r="C22" s="53"/>
      <c r="D22" s="63" t="s">
        <v>41</v>
      </c>
      <c r="E22" s="64" t="s">
        <v>42</v>
      </c>
      <c r="F22" s="64" t="s">
        <v>43</v>
      </c>
      <c r="G22" s="64" t="s">
        <v>44</v>
      </c>
      <c r="H22" s="65" t="s">
        <v>45</v>
      </c>
      <c r="I22" s="63" t="s">
        <v>10</v>
      </c>
      <c r="J22" s="64" t="s">
        <v>11</v>
      </c>
      <c r="K22" s="64" t="s">
        <v>90</v>
      </c>
      <c r="L22" s="64" t="s">
        <v>88</v>
      </c>
      <c r="M22" s="66" t="s">
        <v>14</v>
      </c>
      <c r="N22" s="67" t="s">
        <v>46</v>
      </c>
      <c r="O22" s="64" t="s">
        <v>11</v>
      </c>
      <c r="P22" s="64" t="s">
        <v>44</v>
      </c>
      <c r="Q22" s="65" t="s">
        <v>45</v>
      </c>
      <c r="R22" s="63" t="s">
        <v>10</v>
      </c>
      <c r="S22" s="64" t="s">
        <v>47</v>
      </c>
      <c r="T22" s="64" t="s">
        <v>48</v>
      </c>
      <c r="U22" s="66" t="s">
        <v>45</v>
      </c>
      <c r="V22" s="67" t="s">
        <v>91</v>
      </c>
      <c r="W22" s="64" t="s">
        <v>88</v>
      </c>
      <c r="X22" s="65" t="s">
        <v>92</v>
      </c>
      <c r="Y22" s="68"/>
      <c r="AF22" s="113"/>
    </row>
    <row r="23" spans="1:37" x14ac:dyDescent="0.7">
      <c r="A23" s="83">
        <v>6</v>
      </c>
      <c r="B23" s="78" t="s">
        <v>323</v>
      </c>
      <c r="C23" s="84" t="s">
        <v>15</v>
      </c>
      <c r="D23" s="113">
        <f>COUNTIFS('Full Score'!$H:$H,Sheet1!$A23,'Full Score'!$J:$J,"s")</f>
        <v>6</v>
      </c>
      <c r="E23" s="96">
        <f>COUNTIFS('Full Score'!$H:$H,Sheet1!$A23,'Full Score'!$J:$J,"s",'Full Score'!$K:$K,"p")</f>
        <v>0</v>
      </c>
      <c r="F23" s="96">
        <f>COUNTIFS('Full Score'!$H:$H,Sheet1!$A23,'Full Score'!$J:$J,"s",'Full Score'!$F:$F,"c")+COUNTIFS('Full Score'!$H:$H,Sheet1!$A23,'Full Score'!$J:$J,"s",'Full Score'!$F:$F,"m")+COUNTIFS('Full Score'!$H:$H,Sheet1!$A23,'Full Score'!$J:$J,"s",'Full Score'!$F:$F,"o")</f>
        <v>0</v>
      </c>
      <c r="G23" s="96">
        <f>COUNTIFS('Full Score'!$H:$H,Sheet1!$A23,'Full Score'!$J:$J,"s",'Full Score'!$K:$K,"m")</f>
        <v>3</v>
      </c>
      <c r="H23" s="114">
        <f>(E23*100+F23*25-G23*25)/D23</f>
        <v>-12.5</v>
      </c>
      <c r="I23" s="95">
        <f>COUNTIFS('Full Score'!$H:$H,Sheet1!$A23,'Full Score'!$J:$J,"b")</f>
        <v>3</v>
      </c>
      <c r="J23" s="96">
        <f>COUNTIFS('Full Score'!$H:$H,Sheet1!$A23,'Full Score'!$J:$J,"b",'Full Score'!$K:$K,"p")</f>
        <v>1</v>
      </c>
      <c r="K23" s="96">
        <f>COUNTIFS('Full Score'!$H:$H,Sheet1!$A23,'Full Score'!$J:$J,"b",'Full Score'!$K:$K,"t")</f>
        <v>0</v>
      </c>
      <c r="L23" s="96">
        <f>COUNTIFS('Full Score'!$H:$H,Sheet1!$A23,'Full Score'!$J:$J,"b",'Full Score'!$K:$K,"m")</f>
        <v>1</v>
      </c>
      <c r="M23" s="97">
        <f>(J23*100+(I23-J23-K23-L23)*50+K23*25-L23*25)/I23</f>
        <v>41.666666666666664</v>
      </c>
      <c r="N23" s="113">
        <f>COUNTIFS('Full Score'!$H:$H,Sheet1!$A23,'Full Score'!$J:$J,"a")</f>
        <v>1</v>
      </c>
      <c r="O23" s="96">
        <f>COUNTIFS('Full Score'!$H:$H,Sheet1!$A23,'Full Score'!$J:$J,"a",'Full Score'!$K:$K,"p")</f>
        <v>0</v>
      </c>
      <c r="P23" s="96">
        <f>COUNTIFS('Full Score'!$H:$H,Sheet1!$A23,'Full Score'!$J:$J,"a",'Full Score'!$K:$K,"m")</f>
        <v>0</v>
      </c>
      <c r="Q23" s="114">
        <f>(O23-P23)*100/N23</f>
        <v>0</v>
      </c>
      <c r="R23" s="95">
        <f>COUNTIFS('Full Score'!$H:$H,Sheet1!$A23,'Full Score'!$J:$J,"r")</f>
        <v>0</v>
      </c>
      <c r="S23" s="96">
        <f>COUNTIFS('Full Score'!$H:$H,Sheet1!$A23,'Full Score'!$J:$J,"r",'Full Score'!$K:$K,"a")</f>
        <v>0</v>
      </c>
      <c r="T23" s="96">
        <f>COUNTIFS('Full Score'!$H:$H,Sheet1!$A23,'Full Score'!$J:$J,"r",'Full Score'!$K:$K,"b")</f>
        <v>0</v>
      </c>
      <c r="U23" s="97" t="e">
        <f>(S23*100+T23*50)/R23</f>
        <v>#DIV/0!</v>
      </c>
      <c r="V23" s="113">
        <f>COUNTIFS('Full Score'!$H:$H,Sheet1!$A23,'Full Score'!$J:$J,"d")</f>
        <v>1</v>
      </c>
      <c r="W23" s="96">
        <f>COUNTIFS('Full Score'!$H:$H,Sheet1!$A23,'Full Score'!$J:$J,"d",'Full Score'!$K:$K,"m")</f>
        <v>1</v>
      </c>
      <c r="X23" s="114">
        <f>(V23-W23)/V23*100</f>
        <v>0</v>
      </c>
      <c r="Y23" s="100">
        <f>COUNTIFS('Full Score'!$H:$H,Sheet1!$A23,'Full Score'!$J:$J,"m")</f>
        <v>0</v>
      </c>
      <c r="Z23" s="52" t="s">
        <v>28</v>
      </c>
      <c r="AA23" s="58" t="s">
        <v>6</v>
      </c>
      <c r="AB23" s="59" t="s">
        <v>3</v>
      </c>
      <c r="AC23" s="59" t="s">
        <v>4</v>
      </c>
      <c r="AD23" s="59" t="s">
        <v>5</v>
      </c>
      <c r="AE23" s="60" t="s">
        <v>7</v>
      </c>
      <c r="AF23" s="69">
        <f t="shared" si="2"/>
        <v>0</v>
      </c>
      <c r="AG23" s="52">
        <f>AG30/6</f>
        <v>6.6666666666666666E-2</v>
      </c>
      <c r="AH23" s="52">
        <f t="shared" ref="AH23:AK23" si="33">AH30/6</f>
        <v>3.3333333333333333E-2</v>
      </c>
      <c r="AI23" s="52">
        <f t="shared" si="33"/>
        <v>3.3333333333333333E-2</v>
      </c>
      <c r="AJ23" s="52">
        <f t="shared" si="33"/>
        <v>3.3333333333333333E-2</v>
      </c>
      <c r="AK23" s="52">
        <f t="shared" si="33"/>
        <v>0.16666666666666666</v>
      </c>
    </row>
    <row r="24" spans="1:37" x14ac:dyDescent="0.7">
      <c r="A24" s="83">
        <v>10</v>
      </c>
      <c r="B24" s="78" t="s">
        <v>324</v>
      </c>
      <c r="C24" s="84" t="s">
        <v>15</v>
      </c>
      <c r="D24" s="113">
        <f>COUNTIFS('Full Score'!$H:$H,Sheet1!$A24,'Full Score'!$J:$J,"s")</f>
        <v>3</v>
      </c>
      <c r="E24" s="96">
        <f>COUNTIFS('Full Score'!$H:$H,Sheet1!$A24,'Full Score'!$J:$J,"s",'Full Score'!$K:$K,"p")</f>
        <v>0</v>
      </c>
      <c r="F24" s="96">
        <f>COUNTIFS('Full Score'!$H:$H,Sheet1!$A24,'Full Score'!$J:$J,"s",'Full Score'!$F:$F,"c")+COUNTIFS('Full Score'!$H:$H,Sheet1!$A24,'Full Score'!$J:$J,"s",'Full Score'!$F:$F,"m")+COUNTIFS('Full Score'!$H:$H,Sheet1!$A24,'Full Score'!$J:$J,"s",'Full Score'!$F:$F,"o")</f>
        <v>1</v>
      </c>
      <c r="G24" s="96">
        <f>COUNTIFS('Full Score'!$H:$H,Sheet1!$A24,'Full Score'!$J:$J,"s",'Full Score'!$K:$K,"m")</f>
        <v>1</v>
      </c>
      <c r="H24" s="114">
        <f t="shared" ref="H24:H34" si="34">(E24*100+F24*25-G24*25)/D24</f>
        <v>0</v>
      </c>
      <c r="I24" s="95">
        <f>COUNTIFS('Full Score'!$H:$H,Sheet1!$A24,'Full Score'!$J:$J,"b")</f>
        <v>1</v>
      </c>
      <c r="J24" s="96">
        <f>COUNTIFS('Full Score'!$H:$H,Sheet1!$A24,'Full Score'!$J:$J,"b",'Full Score'!$K:$K,"p")</f>
        <v>0</v>
      </c>
      <c r="K24" s="96">
        <f>COUNTIFS('Full Score'!$H:$H,Sheet1!$A24,'Full Score'!$J:$J,"b",'Full Score'!$K:$K,"t")</f>
        <v>0</v>
      </c>
      <c r="L24" s="96">
        <f>COUNTIFS('Full Score'!$H:$H,Sheet1!$A24,'Full Score'!$J:$J,"b",'Full Score'!$K:$K,"m")</f>
        <v>1</v>
      </c>
      <c r="M24" s="97">
        <f t="shared" ref="M24:M34" si="35">(J24*100+(I24-J24-K24-L24)*50+K24*25-L24*25)/I24</f>
        <v>-25</v>
      </c>
      <c r="N24" s="113">
        <f>COUNTIFS('Full Score'!$H:$H,Sheet1!$A24,'Full Score'!$J:$J,"a")</f>
        <v>0</v>
      </c>
      <c r="O24" s="96">
        <f>COUNTIFS('Full Score'!$H:$H,Sheet1!$A24,'Full Score'!$J:$J,"a",'Full Score'!$K:$K,"p")</f>
        <v>0</v>
      </c>
      <c r="P24" s="96">
        <f>COUNTIFS('Full Score'!$H:$H,Sheet1!$A24,'Full Score'!$J:$J,"a",'Full Score'!$K:$K,"m")</f>
        <v>0</v>
      </c>
      <c r="Q24" s="114" t="e">
        <f t="shared" ref="Q24:Q34" si="36">(O24-P24)*100/N24</f>
        <v>#DIV/0!</v>
      </c>
      <c r="R24" s="95">
        <f>COUNTIFS('Full Score'!$H:$H,Sheet1!$A24,'Full Score'!$J:$J,"r")</f>
        <v>0</v>
      </c>
      <c r="S24" s="96">
        <f>COUNTIFS('Full Score'!$H:$H,Sheet1!$A24,'Full Score'!$J:$J,"r",'Full Score'!$K:$K,"a")</f>
        <v>0</v>
      </c>
      <c r="T24" s="96">
        <f>COUNTIFS('Full Score'!$H:$H,Sheet1!$A24,'Full Score'!$J:$J,"r",'Full Score'!$K:$K,"b")</f>
        <v>0</v>
      </c>
      <c r="U24" s="97" t="e">
        <f t="shared" ref="U24:U34" si="37">(S24*100+T24*50)/R24</f>
        <v>#DIV/0!</v>
      </c>
      <c r="V24" s="122">
        <f>COUNTIFS('Full Score'!$H:$H,Sheet1!$A24,'Full Score'!$J:$J,"d")</f>
        <v>5</v>
      </c>
      <c r="W24" s="96">
        <f>COUNTIFS('Full Score'!$H:$H,Sheet1!$A24,'Full Score'!$J:$J,"d",'Full Score'!$K:$K,"m")</f>
        <v>2</v>
      </c>
      <c r="X24" s="114">
        <f t="shared" ref="X24:X34" si="38">(V24-W24)/V24*100</f>
        <v>60</v>
      </c>
      <c r="Y24" s="100">
        <f>COUNTIFS('Full Score'!$H:$H,Sheet1!$A24,'Full Score'!$J:$J,"m")</f>
        <v>0</v>
      </c>
      <c r="AA24" s="61" t="s">
        <v>82</v>
      </c>
      <c r="AB24" s="78">
        <f>COUNTIFS('Full Score'!$H:$H,Sheet1!$AA24,'Full Score'!$J:$J,"ab")</f>
        <v>0</v>
      </c>
      <c r="AC24" s="78">
        <f>COUNTIFS('Full Score'!$H:$H,Sheet1!$AA24,'Full Score'!$J:$J,"sb")</f>
        <v>0</v>
      </c>
      <c r="AD24" s="78">
        <f>COUNTIFS('Full Score'!$H:$H,Sheet1!$AA24,'Full Score'!$J:$J,"bb")</f>
        <v>0</v>
      </c>
      <c r="AE24" s="84">
        <f>COUNTIFS('Full Score'!$H:$H,Sheet1!$AA24,'Full Score'!$J:$J,"ob")</f>
        <v>0</v>
      </c>
      <c r="AF24" s="69">
        <f t="shared" si="2"/>
        <v>0</v>
      </c>
      <c r="AG24" s="52">
        <f>AB24/$AF$30</f>
        <v>0</v>
      </c>
      <c r="AH24" s="52">
        <f t="shared" ref="AH24:AJ24" si="39">AC24/$AF$30</f>
        <v>0</v>
      </c>
      <c r="AI24" s="52">
        <f t="shared" si="39"/>
        <v>0</v>
      </c>
      <c r="AJ24" s="52">
        <f t="shared" si="39"/>
        <v>0</v>
      </c>
      <c r="AK24" s="52">
        <f>AF24/$AF$30</f>
        <v>0</v>
      </c>
    </row>
    <row r="25" spans="1:37" x14ac:dyDescent="0.7">
      <c r="A25" s="83">
        <v>1</v>
      </c>
      <c r="B25" s="78" t="s">
        <v>325</v>
      </c>
      <c r="C25" s="84" t="s">
        <v>18</v>
      </c>
      <c r="D25" s="136">
        <f>COUNTIFS('Full Score'!$H:$H,Sheet1!$A25,'Full Score'!$J:$J,"s")</f>
        <v>8</v>
      </c>
      <c r="E25" s="137">
        <f>COUNTIFS('Full Score'!$H:$H,Sheet1!$A25,'Full Score'!$J:$J,"s",'Full Score'!$K:$K,"p")</f>
        <v>1</v>
      </c>
      <c r="F25" s="137">
        <f>COUNTIFS('Full Score'!$H:$H,Sheet1!$A25,'Full Score'!$J:$J,"s",'Full Score'!$F:$F,"c")+COUNTIFS('Full Score'!$H:$H,Sheet1!$A25,'Full Score'!$J:$J,"s",'Full Score'!$F:$F,"m")+COUNTIFS('Full Score'!$H:$H,Sheet1!$A25,'Full Score'!$J:$J,"s",'Full Score'!$F:$F,"o")</f>
        <v>4</v>
      </c>
      <c r="G25" s="138">
        <f>COUNTIFS('Full Score'!$H:$H,Sheet1!$A25,'Full Score'!$J:$J,"s",'Full Score'!$K:$K,"m")</f>
        <v>2</v>
      </c>
      <c r="H25" s="139">
        <f t="shared" si="34"/>
        <v>18.75</v>
      </c>
      <c r="I25" s="95">
        <f>COUNTIFS('Full Score'!$H:$H,Sheet1!$A25,'Full Score'!$J:$J,"b")</f>
        <v>1</v>
      </c>
      <c r="J25" s="96">
        <f>COUNTIFS('Full Score'!$H:$H,Sheet1!$A25,'Full Score'!$J:$J,"b",'Full Score'!$K:$K,"p")</f>
        <v>1</v>
      </c>
      <c r="K25" s="96">
        <f>COUNTIFS('Full Score'!$H:$H,Sheet1!$A25,'Full Score'!$J:$J,"b",'Full Score'!$K:$K,"t")</f>
        <v>0</v>
      </c>
      <c r="L25" s="96">
        <f>COUNTIFS('Full Score'!$H:$H,Sheet1!$A25,'Full Score'!$J:$J,"b",'Full Score'!$K:$K,"m")</f>
        <v>0</v>
      </c>
      <c r="M25" s="97">
        <f t="shared" si="35"/>
        <v>100</v>
      </c>
      <c r="N25" s="122">
        <f>COUNTIFS('Full Score'!$H:$H,Sheet1!$A25,'Full Score'!$J:$J,"a")</f>
        <v>20</v>
      </c>
      <c r="O25" s="123">
        <f>COUNTIFS('Full Score'!$H:$H,Sheet1!$A25,'Full Score'!$J:$J,"a",'Full Score'!$K:$K,"p")</f>
        <v>10</v>
      </c>
      <c r="P25" s="96">
        <f>COUNTIFS('Full Score'!$H:$H,Sheet1!$A25,'Full Score'!$J:$J,"a",'Full Score'!$K:$K,"m")</f>
        <v>4</v>
      </c>
      <c r="Q25" s="114">
        <f t="shared" si="36"/>
        <v>30</v>
      </c>
      <c r="R25" s="95">
        <f>COUNTIFS('Full Score'!$H:$H,Sheet1!$A25,'Full Score'!$J:$J,"r")</f>
        <v>0</v>
      </c>
      <c r="S25" s="96">
        <f>COUNTIFS('Full Score'!$H:$H,Sheet1!$A25,'Full Score'!$J:$J,"r",'Full Score'!$K:$K,"a")</f>
        <v>0</v>
      </c>
      <c r="T25" s="96">
        <f>COUNTIFS('Full Score'!$H:$H,Sheet1!$A25,'Full Score'!$J:$J,"r",'Full Score'!$K:$K,"b")</f>
        <v>0</v>
      </c>
      <c r="U25" s="97" t="e">
        <f t="shared" si="37"/>
        <v>#DIV/0!</v>
      </c>
      <c r="V25" s="113">
        <f>COUNTIFS('Full Score'!$H:$H,Sheet1!$A25,'Full Score'!$J:$J,"d")</f>
        <v>2</v>
      </c>
      <c r="W25" s="96">
        <f>COUNTIFS('Full Score'!$H:$H,Sheet1!$A25,'Full Score'!$J:$J,"d",'Full Score'!$K:$K,"m")</f>
        <v>0</v>
      </c>
      <c r="X25" s="114">
        <f t="shared" si="38"/>
        <v>100</v>
      </c>
      <c r="Y25" s="100">
        <f>COUNTIFS('Full Score'!$H:$H,Sheet1!$A25,'Full Score'!$J:$J,"m")</f>
        <v>1</v>
      </c>
      <c r="AA25" s="61" t="s">
        <v>83</v>
      </c>
      <c r="AB25" s="128">
        <f>COUNTIFS('Full Score'!$H:$H,Sheet1!$AA25,'Full Score'!$J:$J,"ab")</f>
        <v>2</v>
      </c>
      <c r="AC25" s="78">
        <f>COUNTIFS('Full Score'!$H:$H,Sheet1!$AA25,'Full Score'!$J:$J,"sb")</f>
        <v>0</v>
      </c>
      <c r="AD25" s="128">
        <f>COUNTIFS('Full Score'!$H:$H,Sheet1!$AA25,'Full Score'!$J:$J,"bb")</f>
        <v>1</v>
      </c>
      <c r="AE25" s="133">
        <f>COUNTIFS('Full Score'!$H:$H,Sheet1!$AA25,'Full Score'!$J:$J,"ob")</f>
        <v>1</v>
      </c>
      <c r="AF25" s="126">
        <f t="shared" si="2"/>
        <v>4</v>
      </c>
      <c r="AG25" s="52">
        <f t="shared" ref="AG25:AG29" si="40">AB25/$AF$30</f>
        <v>0.2</v>
      </c>
      <c r="AH25" s="52">
        <f t="shared" ref="AH25:AH29" si="41">AC25/$AF$30</f>
        <v>0</v>
      </c>
      <c r="AI25" s="52">
        <f t="shared" ref="AI25:AI29" si="42">AD25/$AF$30</f>
        <v>0.1</v>
      </c>
      <c r="AJ25" s="52">
        <f t="shared" ref="AJ25:AJ29" si="43">AE25/$AF$30</f>
        <v>0.1</v>
      </c>
      <c r="AK25" s="52">
        <f t="shared" ref="AK25:AK29" si="44">AF25/$AF$30</f>
        <v>0.4</v>
      </c>
    </row>
    <row r="26" spans="1:37" x14ac:dyDescent="0.7">
      <c r="A26" s="83">
        <v>12</v>
      </c>
      <c r="B26" s="78" t="s">
        <v>326</v>
      </c>
      <c r="C26" s="84" t="s">
        <v>18</v>
      </c>
      <c r="D26" s="113">
        <f>COUNTIFS('Full Score'!$H:$H,Sheet1!$A26,'Full Score'!$J:$J,"s")</f>
        <v>3</v>
      </c>
      <c r="E26" s="96">
        <f>COUNTIFS('Full Score'!$H:$H,Sheet1!$A26,'Full Score'!$J:$J,"s",'Full Score'!$K:$K,"p")</f>
        <v>0</v>
      </c>
      <c r="F26" s="96">
        <f>COUNTIFS('Full Score'!$H:$H,Sheet1!$A26,'Full Score'!$J:$J,"s",'Full Score'!$F:$F,"c")+COUNTIFS('Full Score'!$H:$H,Sheet1!$A26,'Full Score'!$J:$J,"s",'Full Score'!$F:$F,"m")+COUNTIFS('Full Score'!$H:$H,Sheet1!$A26,'Full Score'!$J:$J,"s",'Full Score'!$F:$F,"o")</f>
        <v>0</v>
      </c>
      <c r="G26" s="96">
        <f>COUNTIFS('Full Score'!$H:$H,Sheet1!$A26,'Full Score'!$J:$J,"s",'Full Score'!$K:$K,"m")</f>
        <v>1</v>
      </c>
      <c r="H26" s="114">
        <f t="shared" si="34"/>
        <v>-8.3333333333333339</v>
      </c>
      <c r="I26" s="95">
        <f>COUNTIFS('Full Score'!$H:$H,Sheet1!$A26,'Full Score'!$J:$J,"b")</f>
        <v>0</v>
      </c>
      <c r="J26" s="96">
        <f>COUNTIFS('Full Score'!$H:$H,Sheet1!$A26,'Full Score'!$J:$J,"b",'Full Score'!$K:$K,"p")</f>
        <v>0</v>
      </c>
      <c r="K26" s="96">
        <f>COUNTIFS('Full Score'!$H:$H,Sheet1!$A26,'Full Score'!$J:$J,"b",'Full Score'!$K:$K,"t")</f>
        <v>0</v>
      </c>
      <c r="L26" s="96">
        <f>COUNTIFS('Full Score'!$H:$H,Sheet1!$A26,'Full Score'!$J:$J,"b",'Full Score'!$K:$K,"m")</f>
        <v>0</v>
      </c>
      <c r="M26" s="97" t="e">
        <f t="shared" si="35"/>
        <v>#DIV/0!</v>
      </c>
      <c r="N26" s="122">
        <f>COUNTIFS('Full Score'!$H:$H,Sheet1!$A26,'Full Score'!$J:$J,"a")</f>
        <v>12</v>
      </c>
      <c r="O26" s="123">
        <f>COUNTIFS('Full Score'!$H:$H,Sheet1!$A26,'Full Score'!$J:$J,"a",'Full Score'!$K:$K,"p")</f>
        <v>4</v>
      </c>
      <c r="P26" s="123">
        <f>COUNTIFS('Full Score'!$H:$H,Sheet1!$A26,'Full Score'!$J:$J,"a",'Full Score'!$K:$K,"m")</f>
        <v>0</v>
      </c>
      <c r="Q26" s="114">
        <f t="shared" si="36"/>
        <v>33.333333333333336</v>
      </c>
      <c r="R26" s="95">
        <f>COUNTIFS('Full Score'!$H:$H,Sheet1!$A26,'Full Score'!$J:$J,"r")</f>
        <v>0</v>
      </c>
      <c r="S26" s="96">
        <f>COUNTIFS('Full Score'!$H:$H,Sheet1!$A26,'Full Score'!$J:$J,"r",'Full Score'!$K:$K,"a")</f>
        <v>0</v>
      </c>
      <c r="T26" s="96">
        <f>COUNTIFS('Full Score'!$H:$H,Sheet1!$A26,'Full Score'!$J:$J,"r",'Full Score'!$K:$K,"b")</f>
        <v>0</v>
      </c>
      <c r="U26" s="97" t="e">
        <f t="shared" si="37"/>
        <v>#DIV/0!</v>
      </c>
      <c r="V26" s="113">
        <f>COUNTIFS('Full Score'!$H:$H,Sheet1!$A26,'Full Score'!$J:$J,"d")</f>
        <v>3</v>
      </c>
      <c r="W26" s="96">
        <f>COUNTIFS('Full Score'!$H:$H,Sheet1!$A26,'Full Score'!$J:$J,"d",'Full Score'!$K:$K,"m")</f>
        <v>1</v>
      </c>
      <c r="X26" s="114">
        <f t="shared" si="38"/>
        <v>66.666666666666657</v>
      </c>
      <c r="Y26" s="100">
        <f>COUNTIFS('Full Score'!$H:$H,Sheet1!$A26,'Full Score'!$J:$J,"m")</f>
        <v>0</v>
      </c>
      <c r="AA26" s="61" t="s">
        <v>84</v>
      </c>
      <c r="AB26" s="78">
        <f>COUNTIFS('Full Score'!$H:$H,Sheet1!$AA26,'Full Score'!$J:$J,"ab")</f>
        <v>0</v>
      </c>
      <c r="AC26" s="128">
        <f>COUNTIFS('Full Score'!$H:$H,Sheet1!$AA26,'Full Score'!$J:$J,"sb")</f>
        <v>1</v>
      </c>
      <c r="AD26" s="78">
        <f>COUNTIFS('Full Score'!$H:$H,Sheet1!$AA26,'Full Score'!$J:$J,"bb")</f>
        <v>0</v>
      </c>
      <c r="AE26" s="84">
        <f>COUNTIFS('Full Score'!$H:$H,Sheet1!$AA26,'Full Score'!$J:$J,"ob")</f>
        <v>0</v>
      </c>
      <c r="AF26" s="69">
        <f t="shared" si="2"/>
        <v>1</v>
      </c>
      <c r="AG26" s="52">
        <f t="shared" si="40"/>
        <v>0</v>
      </c>
      <c r="AH26" s="52">
        <f t="shared" si="41"/>
        <v>0.1</v>
      </c>
      <c r="AI26" s="52">
        <f t="shared" si="42"/>
        <v>0</v>
      </c>
      <c r="AJ26" s="52">
        <f t="shared" si="43"/>
        <v>0</v>
      </c>
      <c r="AK26" s="52">
        <f t="shared" si="44"/>
        <v>0.1</v>
      </c>
    </row>
    <row r="27" spans="1:37" x14ac:dyDescent="0.7">
      <c r="A27" s="83">
        <v>9</v>
      </c>
      <c r="B27" s="78" t="s">
        <v>327</v>
      </c>
      <c r="C27" s="84" t="s">
        <v>16</v>
      </c>
      <c r="D27" s="122">
        <f>COUNTIFS('Full Score'!$H:$H,Sheet1!$A27,'Full Score'!$J:$J,"s")</f>
        <v>9</v>
      </c>
      <c r="E27" s="123">
        <f>COUNTIFS('Full Score'!$H:$H,Sheet1!$A27,'Full Score'!$J:$J,"s",'Full Score'!$K:$K,"p")</f>
        <v>1</v>
      </c>
      <c r="F27" s="96">
        <f>COUNTIFS('Full Score'!$H:$H,Sheet1!$A27,'Full Score'!$J:$J,"s",'Full Score'!$F:$F,"c")+COUNTIFS('Full Score'!$H:$H,Sheet1!$A27,'Full Score'!$J:$J,"s",'Full Score'!$F:$F,"m")+COUNTIFS('Full Score'!$H:$H,Sheet1!$A27,'Full Score'!$J:$J,"s",'Full Score'!$F:$F,"o")</f>
        <v>1</v>
      </c>
      <c r="G27" s="96">
        <f>COUNTIFS('Full Score'!$H:$H,Sheet1!$A27,'Full Score'!$J:$J,"s",'Full Score'!$K:$K,"m")</f>
        <v>2</v>
      </c>
      <c r="H27" s="124">
        <f t="shared" si="34"/>
        <v>8.3333333333333339</v>
      </c>
      <c r="I27" s="95">
        <f>COUNTIFS('Full Score'!$H:$H,Sheet1!$A27,'Full Score'!$J:$J,"b")</f>
        <v>2</v>
      </c>
      <c r="J27" s="96">
        <f>COUNTIFS('Full Score'!$H:$H,Sheet1!$A27,'Full Score'!$J:$J,"b",'Full Score'!$K:$K,"p")</f>
        <v>1</v>
      </c>
      <c r="K27" s="96">
        <f>COUNTIFS('Full Score'!$H:$H,Sheet1!$A27,'Full Score'!$J:$J,"b",'Full Score'!$K:$K,"t")</f>
        <v>0</v>
      </c>
      <c r="L27" s="96">
        <f>COUNTIFS('Full Score'!$H:$H,Sheet1!$A27,'Full Score'!$J:$J,"b",'Full Score'!$K:$K,"m")</f>
        <v>1</v>
      </c>
      <c r="M27" s="97">
        <f t="shared" si="35"/>
        <v>37.5</v>
      </c>
      <c r="N27" s="136">
        <f>COUNTIFS('Full Score'!$H:$H,Sheet1!$A27,'Full Score'!$J:$J,"a")</f>
        <v>16</v>
      </c>
      <c r="O27" s="137">
        <f>COUNTIFS('Full Score'!$H:$H,Sheet1!$A27,'Full Score'!$J:$J,"a",'Full Score'!$K:$K,"p")</f>
        <v>11</v>
      </c>
      <c r="P27" s="137">
        <f>COUNTIFS('Full Score'!$H:$H,Sheet1!$A27,'Full Score'!$J:$J,"a",'Full Score'!$K:$K,"m")</f>
        <v>0</v>
      </c>
      <c r="Q27" s="139">
        <f t="shared" si="36"/>
        <v>68.75</v>
      </c>
      <c r="R27" s="125">
        <f>COUNTIFS('Full Score'!$H:$H,Sheet1!$A27,'Full Score'!$J:$J,"r")</f>
        <v>18</v>
      </c>
      <c r="S27" s="123">
        <f>COUNTIFS('Full Score'!$H:$H,Sheet1!$A27,'Full Score'!$J:$J,"r",'Full Score'!$K:$K,"a")</f>
        <v>5</v>
      </c>
      <c r="T27" s="123">
        <f>COUNTIFS('Full Score'!$H:$H,Sheet1!$A27,'Full Score'!$J:$J,"r",'Full Score'!$K:$K,"b")</f>
        <v>6</v>
      </c>
      <c r="U27" s="97">
        <f t="shared" si="37"/>
        <v>44.444444444444443</v>
      </c>
      <c r="V27" s="122">
        <f>COUNTIFS('Full Score'!$H:$H,Sheet1!$A27,'Full Score'!$J:$J,"d")</f>
        <v>10</v>
      </c>
      <c r="W27" s="96">
        <f>COUNTIFS('Full Score'!$H:$H,Sheet1!$A27,'Full Score'!$J:$J,"d",'Full Score'!$K:$K,"m")</f>
        <v>3</v>
      </c>
      <c r="X27" s="114">
        <f t="shared" si="38"/>
        <v>70</v>
      </c>
      <c r="Y27" s="100">
        <f>COUNTIFS('Full Score'!$H:$H,Sheet1!$A27,'Full Score'!$J:$J,"m")</f>
        <v>0</v>
      </c>
      <c r="AA27" s="61" t="s">
        <v>85</v>
      </c>
      <c r="AB27" s="128">
        <f>COUNTIFS('Full Score'!$H:$H,Sheet1!$AA27,'Full Score'!$J:$J,"ab")</f>
        <v>2</v>
      </c>
      <c r="AC27" s="128">
        <f>COUNTIFS('Full Score'!$H:$H,Sheet1!$AA27,'Full Score'!$J:$J,"sb")</f>
        <v>1</v>
      </c>
      <c r="AD27" s="78">
        <f>COUNTIFS('Full Score'!$H:$H,Sheet1!$AA27,'Full Score'!$J:$J,"bb")</f>
        <v>0</v>
      </c>
      <c r="AE27" s="84">
        <f>COUNTIFS('Full Score'!$H:$H,Sheet1!$AA27,'Full Score'!$J:$J,"ob")</f>
        <v>0</v>
      </c>
      <c r="AF27" s="126">
        <f t="shared" si="2"/>
        <v>3</v>
      </c>
      <c r="AG27" s="52">
        <f t="shared" si="40"/>
        <v>0.2</v>
      </c>
      <c r="AH27" s="52">
        <f t="shared" si="41"/>
        <v>0.1</v>
      </c>
      <c r="AI27" s="52">
        <f t="shared" si="42"/>
        <v>0</v>
      </c>
      <c r="AJ27" s="52">
        <f t="shared" si="43"/>
        <v>0</v>
      </c>
      <c r="AK27" s="52">
        <f t="shared" si="44"/>
        <v>0.3</v>
      </c>
    </row>
    <row r="28" spans="1:37" x14ac:dyDescent="0.7">
      <c r="A28" s="83">
        <v>11</v>
      </c>
      <c r="B28" s="78" t="s">
        <v>328</v>
      </c>
      <c r="C28" s="84" t="s">
        <v>16</v>
      </c>
      <c r="D28" s="113">
        <f>COUNTIFS('Full Score'!$H:$H,Sheet1!$A28,'Full Score'!$J:$J,"s")</f>
        <v>7</v>
      </c>
      <c r="E28" s="96">
        <f>COUNTIFS('Full Score'!$H:$H,Sheet1!$A28,'Full Score'!$J:$J,"s",'Full Score'!$K:$K,"p")</f>
        <v>0</v>
      </c>
      <c r="F28" s="96">
        <f>COUNTIFS('Full Score'!$H:$H,Sheet1!$A28,'Full Score'!$J:$J,"s",'Full Score'!$F:$F,"c")+COUNTIFS('Full Score'!$H:$H,Sheet1!$A28,'Full Score'!$J:$J,"s",'Full Score'!$F:$F,"m")+COUNTIFS('Full Score'!$H:$H,Sheet1!$A28,'Full Score'!$J:$J,"s",'Full Score'!$F:$F,"o")</f>
        <v>0</v>
      </c>
      <c r="G28" s="96">
        <f>COUNTIFS('Full Score'!$H:$H,Sheet1!$A28,'Full Score'!$J:$J,"s",'Full Score'!$K:$K,"m")</f>
        <v>3</v>
      </c>
      <c r="H28" s="114">
        <f t="shared" si="34"/>
        <v>-10.714285714285714</v>
      </c>
      <c r="I28" s="125">
        <f>COUNTIFS('Full Score'!$H:$H,Sheet1!$A28,'Full Score'!$J:$J,"b")</f>
        <v>6</v>
      </c>
      <c r="J28" s="123">
        <f>COUNTIFS('Full Score'!$H:$H,Sheet1!$A28,'Full Score'!$J:$J,"b",'Full Score'!$K:$K,"p")</f>
        <v>1</v>
      </c>
      <c r="K28" s="96">
        <f>COUNTIFS('Full Score'!$H:$H,Sheet1!$A28,'Full Score'!$J:$J,"b",'Full Score'!$K:$K,"t")</f>
        <v>1</v>
      </c>
      <c r="L28" s="96">
        <f>COUNTIFS('Full Score'!$H:$H,Sheet1!$A28,'Full Score'!$J:$J,"b",'Full Score'!$K:$K,"m")</f>
        <v>4</v>
      </c>
      <c r="M28" s="97">
        <f t="shared" si="35"/>
        <v>4.166666666666667</v>
      </c>
      <c r="N28" s="122">
        <f>COUNTIFS('Full Score'!$H:$H,Sheet1!$A28,'Full Score'!$J:$J,"a")</f>
        <v>13</v>
      </c>
      <c r="O28" s="123">
        <f>COUNTIFS('Full Score'!$H:$H,Sheet1!$A28,'Full Score'!$J:$J,"a",'Full Score'!$K:$K,"p")</f>
        <v>6</v>
      </c>
      <c r="P28" s="96">
        <f>COUNTIFS('Full Score'!$H:$H,Sheet1!$A28,'Full Score'!$J:$J,"a",'Full Score'!$K:$K,"m")</f>
        <v>3</v>
      </c>
      <c r="Q28" s="114">
        <f t="shared" si="36"/>
        <v>23.076923076923077</v>
      </c>
      <c r="R28" s="125">
        <f>COUNTIFS('Full Score'!$H:$H,Sheet1!$A28,'Full Score'!$J:$J,"r")</f>
        <v>15</v>
      </c>
      <c r="S28" s="123">
        <f>COUNTIFS('Full Score'!$H:$H,Sheet1!$A28,'Full Score'!$J:$J,"r",'Full Score'!$K:$K,"a")</f>
        <v>7</v>
      </c>
      <c r="T28" s="123">
        <f>COUNTIFS('Full Score'!$H:$H,Sheet1!$A28,'Full Score'!$J:$J,"r",'Full Score'!$K:$K,"b")</f>
        <v>2</v>
      </c>
      <c r="U28" s="97">
        <f t="shared" si="37"/>
        <v>53.333333333333336</v>
      </c>
      <c r="V28" s="113">
        <f>COUNTIFS('Full Score'!$H:$H,Sheet1!$A28,'Full Score'!$J:$J,"d")</f>
        <v>3</v>
      </c>
      <c r="W28" s="96">
        <f>COUNTIFS('Full Score'!$H:$H,Sheet1!$A28,'Full Score'!$J:$J,"d",'Full Score'!$K:$K,"m")</f>
        <v>2</v>
      </c>
      <c r="X28" s="114">
        <f t="shared" si="38"/>
        <v>33.333333333333329</v>
      </c>
      <c r="Y28" s="100">
        <f>COUNTIFS('Full Score'!$H:$H,Sheet1!$A28,'Full Score'!$J:$J,"m")</f>
        <v>1</v>
      </c>
      <c r="AA28" s="61" t="s">
        <v>86</v>
      </c>
      <c r="AB28" s="78">
        <f>COUNTIFS('Full Score'!$H:$H,Sheet1!$AA28,'Full Score'!$J:$J,"ab")</f>
        <v>0</v>
      </c>
      <c r="AC28" s="78">
        <f>COUNTIFS('Full Score'!$H:$H,Sheet1!$AA28,'Full Score'!$J:$J,"sb")</f>
        <v>0</v>
      </c>
      <c r="AD28" s="132">
        <f>COUNTIFS('Full Score'!$H:$H,Sheet1!$AA28,'Full Score'!$J:$J,"bb")</f>
        <v>1</v>
      </c>
      <c r="AE28" s="84">
        <f>COUNTIFS('Full Score'!$H:$H,Sheet1!$AA28,'Full Score'!$J:$J,"ob")</f>
        <v>0</v>
      </c>
      <c r="AF28" s="69">
        <f t="shared" si="2"/>
        <v>1</v>
      </c>
      <c r="AG28" s="52">
        <f t="shared" si="40"/>
        <v>0</v>
      </c>
      <c r="AH28" s="52">
        <f t="shared" si="41"/>
        <v>0</v>
      </c>
      <c r="AI28" s="52">
        <f t="shared" si="42"/>
        <v>0.1</v>
      </c>
      <c r="AJ28" s="52">
        <f t="shared" si="43"/>
        <v>0</v>
      </c>
      <c r="AK28" s="52">
        <f t="shared" si="44"/>
        <v>0.1</v>
      </c>
    </row>
    <row r="29" spans="1:37" ht="18" thickBot="1" x14ac:dyDescent="0.75">
      <c r="A29" s="83">
        <v>18</v>
      </c>
      <c r="B29" s="78" t="s">
        <v>329</v>
      </c>
      <c r="C29" s="84" t="s">
        <v>16</v>
      </c>
      <c r="D29" s="113">
        <f>COUNTIFS('Full Score'!$H:$H,Sheet1!$A29,'Full Score'!$J:$J,"s")</f>
        <v>0</v>
      </c>
      <c r="E29" s="96">
        <f>COUNTIFS('Full Score'!$H:$H,Sheet1!$A29,'Full Score'!$J:$J,"s",'Full Score'!$K:$K,"p")</f>
        <v>0</v>
      </c>
      <c r="F29" s="96">
        <f>COUNTIFS('Full Score'!$H:$H,Sheet1!$A29,'Full Score'!$J:$J,"s",'Full Score'!$F:$F,"c")+COUNTIFS('Full Score'!$H:$H,Sheet1!$A29,'Full Score'!$J:$J,"s",'Full Score'!$F:$F,"m")+COUNTIFS('Full Score'!$H:$H,Sheet1!$A29,'Full Score'!$J:$J,"s",'Full Score'!$F:$F,"o")</f>
        <v>0</v>
      </c>
      <c r="G29" s="96">
        <f>COUNTIFS('Full Score'!$H:$H,Sheet1!$A29,'Full Score'!$J:$J,"s",'Full Score'!$K:$K,"m")</f>
        <v>0</v>
      </c>
      <c r="H29" s="114" t="e">
        <f t="shared" si="34"/>
        <v>#DIV/0!</v>
      </c>
      <c r="I29" s="95">
        <f>COUNTIFS('Full Score'!$H:$H,Sheet1!$A29,'Full Score'!$J:$J,"b")</f>
        <v>0</v>
      </c>
      <c r="J29" s="96">
        <f>COUNTIFS('Full Score'!$H:$H,Sheet1!$A29,'Full Score'!$J:$J,"b",'Full Score'!$K:$K,"p")</f>
        <v>0</v>
      </c>
      <c r="K29" s="96">
        <f>COUNTIFS('Full Score'!$H:$H,Sheet1!$A29,'Full Score'!$J:$J,"b",'Full Score'!$K:$K,"t")</f>
        <v>0</v>
      </c>
      <c r="L29" s="96">
        <f>COUNTIFS('Full Score'!$H:$H,Sheet1!$A29,'Full Score'!$J:$J,"b",'Full Score'!$K:$K,"m")</f>
        <v>0</v>
      </c>
      <c r="M29" s="97" t="e">
        <f t="shared" si="35"/>
        <v>#DIV/0!</v>
      </c>
      <c r="N29" s="113">
        <f>COUNTIFS('Full Score'!$H:$H,Sheet1!$A29,'Full Score'!$J:$J,"a")</f>
        <v>1</v>
      </c>
      <c r="O29" s="96">
        <f>COUNTIFS('Full Score'!$H:$H,Sheet1!$A29,'Full Score'!$J:$J,"a",'Full Score'!$K:$K,"p")</f>
        <v>0</v>
      </c>
      <c r="P29" s="96">
        <f>COUNTIFS('Full Score'!$H:$H,Sheet1!$A29,'Full Score'!$J:$J,"a",'Full Score'!$K:$K,"m")</f>
        <v>1</v>
      </c>
      <c r="Q29" s="114">
        <f t="shared" si="36"/>
        <v>-100</v>
      </c>
      <c r="R29" s="125">
        <f>COUNTIFS('Full Score'!$H:$H,Sheet1!$A29,'Full Score'!$J:$J,"r")</f>
        <v>5</v>
      </c>
      <c r="S29" s="96">
        <f>COUNTIFS('Full Score'!$H:$H,Sheet1!$A29,'Full Score'!$J:$J,"r",'Full Score'!$K:$K,"a")</f>
        <v>2</v>
      </c>
      <c r="T29" s="96">
        <f>COUNTIFS('Full Score'!$H:$H,Sheet1!$A29,'Full Score'!$J:$J,"r",'Full Score'!$K:$K,"b")</f>
        <v>1</v>
      </c>
      <c r="U29" s="97">
        <f t="shared" si="37"/>
        <v>50</v>
      </c>
      <c r="V29" s="113">
        <f>COUNTIFS('Full Score'!$H:$H,Sheet1!$A29,'Full Score'!$J:$J,"d")</f>
        <v>0</v>
      </c>
      <c r="W29" s="96">
        <f>COUNTIFS('Full Score'!$H:$H,Sheet1!$A29,'Full Score'!$J:$J,"d",'Full Score'!$K:$K,"m")</f>
        <v>0</v>
      </c>
      <c r="X29" s="114" t="e">
        <f t="shared" si="38"/>
        <v>#DIV/0!</v>
      </c>
      <c r="Y29" s="100">
        <f>COUNTIFS('Full Score'!$H:$H,Sheet1!$A29,'Full Score'!$J:$J,"m")</f>
        <v>0</v>
      </c>
      <c r="AA29" s="63" t="s">
        <v>87</v>
      </c>
      <c r="AB29" s="86">
        <f>COUNTIFS('Full Score'!$H:$H,Sheet1!$AA29,'Full Score'!$J:$J,"ab")</f>
        <v>0</v>
      </c>
      <c r="AC29" s="86">
        <f>COUNTIFS('Full Score'!$H:$H,Sheet1!$AA29,'Full Score'!$J:$J,"sb")</f>
        <v>0</v>
      </c>
      <c r="AD29" s="86">
        <f>COUNTIFS('Full Score'!$H:$H,Sheet1!$AA29,'Full Score'!$J:$J,"bb")</f>
        <v>0</v>
      </c>
      <c r="AE29" s="135">
        <f>COUNTIFS('Full Score'!$H:$H,Sheet1!$AA29,'Full Score'!$J:$J,"ob")</f>
        <v>1</v>
      </c>
      <c r="AF29" s="69">
        <f t="shared" si="2"/>
        <v>1</v>
      </c>
      <c r="AG29" s="52">
        <f t="shared" si="40"/>
        <v>0</v>
      </c>
      <c r="AH29" s="52">
        <f t="shared" si="41"/>
        <v>0</v>
      </c>
      <c r="AI29" s="52">
        <f t="shared" si="42"/>
        <v>0</v>
      </c>
      <c r="AJ29" s="52">
        <f t="shared" si="43"/>
        <v>0.1</v>
      </c>
      <c r="AK29" s="52">
        <f t="shared" si="44"/>
        <v>0.1</v>
      </c>
    </row>
    <row r="30" spans="1:37" ht="18" thickBot="1" x14ac:dyDescent="0.75">
      <c r="A30" s="83">
        <v>7</v>
      </c>
      <c r="B30" s="78" t="s">
        <v>330</v>
      </c>
      <c r="C30" s="84" t="s">
        <v>17</v>
      </c>
      <c r="D30" s="122">
        <f>COUNTIFS('Full Score'!$H:$H,Sheet1!$A30,'Full Score'!$J:$J,"s")</f>
        <v>12</v>
      </c>
      <c r="E30" s="96">
        <f>COUNTIFS('Full Score'!$H:$H,Sheet1!$A30,'Full Score'!$J:$J,"s",'Full Score'!$K:$K,"p")</f>
        <v>0</v>
      </c>
      <c r="F30" s="96">
        <f>COUNTIFS('Full Score'!$H:$H,Sheet1!$A30,'Full Score'!$J:$J,"s",'Full Score'!$F:$F,"c")+COUNTIFS('Full Score'!$H:$H,Sheet1!$A30,'Full Score'!$J:$J,"s",'Full Score'!$F:$F,"m")+COUNTIFS('Full Score'!$H:$H,Sheet1!$A30,'Full Score'!$J:$J,"s",'Full Score'!$F:$F,"o")</f>
        <v>1</v>
      </c>
      <c r="G30" s="96">
        <f>COUNTIFS('Full Score'!$H:$H,Sheet1!$A30,'Full Score'!$J:$J,"s",'Full Score'!$K:$K,"m")</f>
        <v>2</v>
      </c>
      <c r="H30" s="114">
        <f t="shared" si="34"/>
        <v>-2.0833333333333335</v>
      </c>
      <c r="I30" s="125">
        <f>COUNTIFS('Full Score'!$H:$H,Sheet1!$A30,'Full Score'!$J:$J,"b")</f>
        <v>10</v>
      </c>
      <c r="J30" s="123">
        <f>COUNTIFS('Full Score'!$H:$H,Sheet1!$A30,'Full Score'!$J:$J,"b",'Full Score'!$K:$K,"p")</f>
        <v>1</v>
      </c>
      <c r="K30" s="123">
        <f>COUNTIFS('Full Score'!$H:$H,Sheet1!$A30,'Full Score'!$J:$J,"b",'Full Score'!$K:$K,"t")</f>
        <v>5</v>
      </c>
      <c r="L30" s="96">
        <f>COUNTIFS('Full Score'!$H:$H,Sheet1!$A30,'Full Score'!$J:$J,"b",'Full Score'!$K:$K,"m")</f>
        <v>4</v>
      </c>
      <c r="M30" s="97">
        <f t="shared" si="35"/>
        <v>12.5</v>
      </c>
      <c r="N30" s="122">
        <f>COUNTIFS('Full Score'!$H:$H,Sheet1!$A30,'Full Score'!$J:$J,"a")</f>
        <v>8</v>
      </c>
      <c r="O30" s="96">
        <f>COUNTIFS('Full Score'!$H:$H,Sheet1!$A30,'Full Score'!$J:$J,"a",'Full Score'!$K:$K,"p")</f>
        <v>1</v>
      </c>
      <c r="P30" s="96">
        <f>COUNTIFS('Full Score'!$H:$H,Sheet1!$A30,'Full Score'!$J:$J,"a",'Full Score'!$K:$K,"m")</f>
        <v>2</v>
      </c>
      <c r="Q30" s="114">
        <f t="shared" si="36"/>
        <v>-12.5</v>
      </c>
      <c r="R30" s="125">
        <f>COUNTIFS('Full Score'!$H:$H,Sheet1!$A30,'Full Score'!$J:$J,"r")</f>
        <v>7</v>
      </c>
      <c r="S30" s="123">
        <f>COUNTIFS('Full Score'!$H:$H,Sheet1!$A30,'Full Score'!$J:$J,"r",'Full Score'!$K:$K,"a")</f>
        <v>3</v>
      </c>
      <c r="T30" s="123">
        <f>COUNTIFS('Full Score'!$H:$H,Sheet1!$A30,'Full Score'!$J:$J,"r",'Full Score'!$K:$K,"b")</f>
        <v>3</v>
      </c>
      <c r="U30" s="97">
        <f t="shared" si="37"/>
        <v>64.285714285714292</v>
      </c>
      <c r="V30" s="113">
        <f>COUNTIFS('Full Score'!$H:$H,Sheet1!$A30,'Full Score'!$J:$J,"d")</f>
        <v>3</v>
      </c>
      <c r="W30" s="96">
        <f>COUNTIFS('Full Score'!$H:$H,Sheet1!$A30,'Full Score'!$J:$J,"d",'Full Score'!$K:$K,"m")</f>
        <v>0</v>
      </c>
      <c r="X30" s="114">
        <f t="shared" si="38"/>
        <v>100</v>
      </c>
      <c r="Y30" s="100">
        <f>COUNTIFS('Full Score'!$H:$H,Sheet1!$A30,'Full Score'!$J:$J,"m")</f>
        <v>1</v>
      </c>
      <c r="Z30" s="52" t="s">
        <v>29</v>
      </c>
      <c r="AA30" s="71" t="s">
        <v>30</v>
      </c>
      <c r="AB30" s="104">
        <f>SUM(AB24:AB29)</f>
        <v>4</v>
      </c>
      <c r="AC30" s="127">
        <f t="shared" ref="AC30:AE30" si="45">SUM(AC24:AC29)</f>
        <v>2</v>
      </c>
      <c r="AD30" s="104">
        <f t="shared" si="45"/>
        <v>2</v>
      </c>
      <c r="AE30" s="104">
        <f t="shared" si="45"/>
        <v>2</v>
      </c>
      <c r="AF30" s="69">
        <f t="shared" si="2"/>
        <v>10</v>
      </c>
      <c r="AG30" s="52">
        <f t="shared" ref="AG30" si="46">AB30/$AF$30</f>
        <v>0.4</v>
      </c>
      <c r="AH30" s="52">
        <f t="shared" ref="AH30" si="47">AC30/$AF$30</f>
        <v>0.2</v>
      </c>
      <c r="AI30" s="52">
        <f t="shared" ref="AI30" si="48">AD30/$AF$30</f>
        <v>0.2</v>
      </c>
      <c r="AJ30" s="52">
        <f t="shared" ref="AJ30" si="49">AE30/$AF$30</f>
        <v>0.2</v>
      </c>
      <c r="AK30" s="52">
        <f t="shared" ref="AK30" si="50">AF30/$AF$30</f>
        <v>1</v>
      </c>
    </row>
    <row r="31" spans="1:37" x14ac:dyDescent="0.7">
      <c r="A31" s="83">
        <v>14</v>
      </c>
      <c r="B31" s="78" t="s">
        <v>331</v>
      </c>
      <c r="C31" s="84" t="s">
        <v>49</v>
      </c>
      <c r="D31" s="113">
        <f>COUNTIFS('Full Score'!$H:$H,Sheet1!$A31,'Full Score'!$J:$J,"s")</f>
        <v>5</v>
      </c>
      <c r="E31" s="96">
        <f>COUNTIFS('Full Score'!$H:$H,Sheet1!$A31,'Full Score'!$J:$J,"s",'Full Score'!$K:$K,"p")</f>
        <v>0</v>
      </c>
      <c r="F31" s="96">
        <f>COUNTIFS('Full Score'!$H:$H,Sheet1!$A31,'Full Score'!$J:$J,"s",'Full Score'!$F:$F,"c")+COUNTIFS('Full Score'!$H:$H,Sheet1!$A31,'Full Score'!$J:$J,"s",'Full Score'!$F:$F,"m")+COUNTIFS('Full Score'!$H:$H,Sheet1!$A31,'Full Score'!$J:$J,"s",'Full Score'!$F:$F,"o")</f>
        <v>1</v>
      </c>
      <c r="G31" s="96">
        <f>COUNTIFS('Full Score'!$H:$H,Sheet1!$A31,'Full Score'!$J:$J,"s",'Full Score'!$K:$K,"m")</f>
        <v>1</v>
      </c>
      <c r="H31" s="114">
        <f t="shared" si="34"/>
        <v>0</v>
      </c>
      <c r="I31" s="125">
        <f>COUNTIFS('Full Score'!$H:$H,Sheet1!$A31,'Full Score'!$J:$J,"b")</f>
        <v>6</v>
      </c>
      <c r="J31" s="96">
        <f>COUNTIFS('Full Score'!$H:$H,Sheet1!$A31,'Full Score'!$J:$J,"b",'Full Score'!$K:$K,"p")</f>
        <v>0</v>
      </c>
      <c r="K31" s="123">
        <f>COUNTIFS('Full Score'!$H:$H,Sheet1!$A31,'Full Score'!$J:$J,"b",'Full Score'!$K:$K,"t")</f>
        <v>3</v>
      </c>
      <c r="L31" s="96">
        <f>COUNTIFS('Full Score'!$H:$H,Sheet1!$A31,'Full Score'!$J:$J,"b",'Full Score'!$K:$K,"m")</f>
        <v>2</v>
      </c>
      <c r="M31" s="97">
        <f t="shared" si="35"/>
        <v>12.5</v>
      </c>
      <c r="N31" s="113">
        <f>COUNTIFS('Full Score'!$H:$H,Sheet1!$A31,'Full Score'!$J:$J,"a")</f>
        <v>2</v>
      </c>
      <c r="O31" s="96">
        <f>COUNTIFS('Full Score'!$H:$H,Sheet1!$A31,'Full Score'!$J:$J,"a",'Full Score'!$K:$K,"p")</f>
        <v>0</v>
      </c>
      <c r="P31" s="96">
        <f>COUNTIFS('Full Score'!$H:$H,Sheet1!$A31,'Full Score'!$J:$J,"a",'Full Score'!$K:$K,"m")</f>
        <v>0</v>
      </c>
      <c r="Q31" s="114">
        <f t="shared" si="36"/>
        <v>0</v>
      </c>
      <c r="R31" s="95">
        <f>COUNTIFS('Full Score'!$H:$H,Sheet1!$A31,'Full Score'!$J:$J,"r")</f>
        <v>2</v>
      </c>
      <c r="S31" s="96">
        <f>COUNTIFS('Full Score'!$H:$H,Sheet1!$A31,'Full Score'!$J:$J,"r",'Full Score'!$K:$K,"a")</f>
        <v>1</v>
      </c>
      <c r="T31" s="96">
        <f>COUNTIFS('Full Score'!$H:$H,Sheet1!$A31,'Full Score'!$J:$J,"r",'Full Score'!$K:$K,"b")</f>
        <v>1</v>
      </c>
      <c r="U31" s="97">
        <f t="shared" si="37"/>
        <v>75</v>
      </c>
      <c r="V31" s="113">
        <f>COUNTIFS('Full Score'!$H:$H,Sheet1!$A31,'Full Score'!$J:$J,"d")</f>
        <v>3</v>
      </c>
      <c r="W31" s="96">
        <f>COUNTIFS('Full Score'!$H:$H,Sheet1!$A31,'Full Score'!$J:$J,"d",'Full Score'!$K:$K,"m")</f>
        <v>0</v>
      </c>
      <c r="X31" s="114">
        <f t="shared" si="38"/>
        <v>100</v>
      </c>
      <c r="Y31" s="100">
        <f>COUNTIFS('Full Score'!$H:$H,Sheet1!$A31,'Full Score'!$J:$J,"m")</f>
        <v>0</v>
      </c>
      <c r="AA31" s="58" t="s">
        <v>6</v>
      </c>
      <c r="AB31" s="59" t="s">
        <v>31</v>
      </c>
      <c r="AC31" s="59" t="s">
        <v>32</v>
      </c>
      <c r="AD31" s="59" t="s">
        <v>33</v>
      </c>
      <c r="AE31" s="60" t="s">
        <v>13</v>
      </c>
      <c r="AF31" s="69">
        <f t="shared" si="2"/>
        <v>0</v>
      </c>
      <c r="AG31" s="52">
        <f>AG38/6</f>
        <v>8.3333333333333329E-2</v>
      </c>
      <c r="AH31" s="52">
        <f t="shared" ref="AH31:AK31" si="51">AH38/6</f>
        <v>1.1111111111111112E-2</v>
      </c>
      <c r="AI31" s="52">
        <f t="shared" si="51"/>
        <v>3.3333333333333333E-2</v>
      </c>
      <c r="AJ31" s="52">
        <f t="shared" si="51"/>
        <v>3.888888888888889E-2</v>
      </c>
      <c r="AK31" s="52">
        <f t="shared" si="51"/>
        <v>0.16666666666666666</v>
      </c>
    </row>
    <row r="32" spans="1:37" x14ac:dyDescent="0.7">
      <c r="A32" s="83">
        <v>15</v>
      </c>
      <c r="B32" s="78" t="s">
        <v>333</v>
      </c>
      <c r="C32" s="84" t="s">
        <v>49</v>
      </c>
      <c r="D32" s="113">
        <f>COUNTIFS('Full Score'!$H:$H,Sheet1!$A32,'Full Score'!$J:$J,"s")</f>
        <v>2</v>
      </c>
      <c r="E32" s="96">
        <f>COUNTIFS('Full Score'!$H:$H,Sheet1!$A32,'Full Score'!$J:$J,"s",'Full Score'!$K:$K,"p")</f>
        <v>0</v>
      </c>
      <c r="F32" s="96">
        <f>COUNTIFS('Full Score'!$H:$H,Sheet1!$A32,'Full Score'!$J:$J,"s",'Full Score'!$F:$F,"c")+COUNTIFS('Full Score'!$H:$H,Sheet1!$A32,'Full Score'!$J:$J,"s",'Full Score'!$F:$F,"m")+COUNTIFS('Full Score'!$H:$H,Sheet1!$A32,'Full Score'!$J:$J,"s",'Full Score'!$F:$F,"o")</f>
        <v>0</v>
      </c>
      <c r="G32" s="96">
        <f>COUNTIFS('Full Score'!$H:$H,Sheet1!$A32,'Full Score'!$J:$J,"s",'Full Score'!$K:$K,"m")</f>
        <v>1</v>
      </c>
      <c r="H32" s="114">
        <f t="shared" si="34"/>
        <v>-12.5</v>
      </c>
      <c r="I32" s="125">
        <f>COUNTIFS('Full Score'!$H:$H,Sheet1!$A32,'Full Score'!$J:$J,"b")</f>
        <v>6</v>
      </c>
      <c r="J32" s="96">
        <f>COUNTIFS('Full Score'!$H:$H,Sheet1!$A32,'Full Score'!$J:$J,"b",'Full Score'!$K:$K,"p")</f>
        <v>0</v>
      </c>
      <c r="K32" s="123">
        <f>COUNTIFS('Full Score'!$H:$H,Sheet1!$A32,'Full Score'!$J:$J,"b",'Full Score'!$K:$K,"t")</f>
        <v>4</v>
      </c>
      <c r="L32" s="96">
        <f>COUNTIFS('Full Score'!$H:$H,Sheet1!$A32,'Full Score'!$J:$J,"b",'Full Score'!$K:$K,"m")</f>
        <v>2</v>
      </c>
      <c r="M32" s="97">
        <f t="shared" si="35"/>
        <v>8.3333333333333339</v>
      </c>
      <c r="N32" s="113">
        <f>COUNTIFS('Full Score'!$H:$H,Sheet1!$A32,'Full Score'!$J:$J,"a")</f>
        <v>2</v>
      </c>
      <c r="O32" s="96">
        <f>COUNTIFS('Full Score'!$H:$H,Sheet1!$A32,'Full Score'!$J:$J,"a",'Full Score'!$K:$K,"p")</f>
        <v>0</v>
      </c>
      <c r="P32" s="96">
        <f>COUNTIFS('Full Score'!$H:$H,Sheet1!$A32,'Full Score'!$J:$J,"a",'Full Score'!$K:$K,"m")</f>
        <v>1</v>
      </c>
      <c r="Q32" s="114">
        <f t="shared" si="36"/>
        <v>-50</v>
      </c>
      <c r="R32" s="95">
        <f>COUNTIFS('Full Score'!$H:$H,Sheet1!$A32,'Full Score'!$J:$J,"r")</f>
        <v>2</v>
      </c>
      <c r="S32" s="96">
        <f>COUNTIFS('Full Score'!$H:$H,Sheet1!$A32,'Full Score'!$J:$J,"r",'Full Score'!$K:$K,"a")</f>
        <v>2</v>
      </c>
      <c r="T32" s="96">
        <f>COUNTIFS('Full Score'!$H:$H,Sheet1!$A32,'Full Score'!$J:$J,"r",'Full Score'!$K:$K,"b")</f>
        <v>0</v>
      </c>
      <c r="U32" s="97">
        <f t="shared" si="37"/>
        <v>100</v>
      </c>
      <c r="V32" s="113">
        <f>COUNTIFS('Full Score'!$H:$H,Sheet1!$A32,'Full Score'!$J:$J,"d")</f>
        <v>0</v>
      </c>
      <c r="W32" s="96">
        <f>COUNTIFS('Full Score'!$H:$H,Sheet1!$A32,'Full Score'!$J:$J,"d",'Full Score'!$K:$K,"m")</f>
        <v>0</v>
      </c>
      <c r="X32" s="114" t="e">
        <f t="shared" si="38"/>
        <v>#DIV/0!</v>
      </c>
      <c r="Y32" s="100">
        <f>COUNTIFS('Full Score'!$H:$H,Sheet1!$A32,'Full Score'!$J:$J,"m")</f>
        <v>0</v>
      </c>
      <c r="AA32" s="61" t="s">
        <v>82</v>
      </c>
      <c r="AB32" s="128">
        <f>COUNTIFS('Full Score'!$H:$H,Sheet1!$AA14,'Full Score'!$E:$E,"ab")</f>
        <v>4</v>
      </c>
      <c r="AC32" s="78">
        <f>COUNTIFS('Full Score'!$H:$H,Sheet1!$AA14,'Full Score'!$E:$E,"sb")</f>
        <v>0</v>
      </c>
      <c r="AD32" s="78">
        <f>COUNTIFS('Full Score'!$H:$H,Sheet1!$AA14,'Full Score'!$E:$E,"bb")</f>
        <v>1</v>
      </c>
      <c r="AE32" s="131">
        <f>COUNTIFS('Full Score'!$H:$H,Sheet1!$AA14,'Full Score'!$E:$E,"ob")</f>
        <v>2</v>
      </c>
      <c r="AF32" s="147">
        <f>SUM(AB32:AE32)</f>
        <v>7</v>
      </c>
      <c r="AG32" s="52">
        <f>AB32/$AF$38</f>
        <v>0.13333333333333333</v>
      </c>
      <c r="AH32" s="52">
        <f t="shared" ref="AH32:AK32" si="52">AC32/$AF$38</f>
        <v>0</v>
      </c>
      <c r="AI32" s="52">
        <f t="shared" si="52"/>
        <v>3.3333333333333333E-2</v>
      </c>
      <c r="AJ32" s="52">
        <f t="shared" si="52"/>
        <v>6.6666666666666666E-2</v>
      </c>
      <c r="AK32" s="52">
        <f t="shared" si="52"/>
        <v>0.23333333333333334</v>
      </c>
    </row>
    <row r="33" spans="1:37" x14ac:dyDescent="0.7">
      <c r="A33" s="83">
        <v>19</v>
      </c>
      <c r="B33" s="78" t="s">
        <v>334</v>
      </c>
      <c r="C33" s="84" t="s">
        <v>50</v>
      </c>
      <c r="D33" s="113">
        <f>COUNTIFS('Full Score'!$H:$H,Sheet1!$A33,'Full Score'!$J:$J,"s")</f>
        <v>0</v>
      </c>
      <c r="E33" s="96">
        <f>COUNTIFS('Full Score'!$H:$H,Sheet1!$A33,'Full Score'!$J:$J,"s",'Full Score'!$K:$K,"p")</f>
        <v>0</v>
      </c>
      <c r="F33" s="96">
        <f>COUNTIFS('Full Score'!$H:$H,Sheet1!$A33,'Full Score'!$J:$J,"s",'Full Score'!$F:$F,"c")+COUNTIFS('Full Score'!$H:$H,Sheet1!$A33,'Full Score'!$J:$J,"s",'Full Score'!$F:$F,"m")+COUNTIFS('Full Score'!$H:$H,Sheet1!$A33,'Full Score'!$J:$J,"s",'Full Score'!$F:$F,"o")</f>
        <v>0</v>
      </c>
      <c r="G33" s="96">
        <f>COUNTIFS('Full Score'!$H:$H,Sheet1!$A33,'Full Score'!$J:$J,"s",'Full Score'!$K:$K,"m")</f>
        <v>0</v>
      </c>
      <c r="H33" s="114" t="e">
        <f t="shared" si="34"/>
        <v>#DIV/0!</v>
      </c>
      <c r="I33" s="95">
        <f>COUNTIFS('Full Score'!$H:$H,Sheet1!$A33,'Full Score'!$J:$J,"b")</f>
        <v>0</v>
      </c>
      <c r="J33" s="96">
        <f>COUNTIFS('Full Score'!$H:$H,Sheet1!$A33,'Full Score'!$J:$J,"b",'Full Score'!$K:$K,"p")</f>
        <v>0</v>
      </c>
      <c r="K33" s="96">
        <f>COUNTIFS('Full Score'!$H:$H,Sheet1!$A33,'Full Score'!$J:$J,"b",'Full Score'!$K:$K,"t")</f>
        <v>0</v>
      </c>
      <c r="L33" s="96">
        <f>COUNTIFS('Full Score'!$H:$H,Sheet1!$A33,'Full Score'!$J:$J,"b",'Full Score'!$K:$K,"m")</f>
        <v>0</v>
      </c>
      <c r="M33" s="97" t="e">
        <f t="shared" si="35"/>
        <v>#DIV/0!</v>
      </c>
      <c r="N33" s="113">
        <f>COUNTIFS('Full Score'!$H:$H,Sheet1!$A33,'Full Score'!$J:$J,"a")</f>
        <v>0</v>
      </c>
      <c r="O33" s="96">
        <f>COUNTIFS('Full Score'!$H:$H,Sheet1!$A33,'Full Score'!$J:$J,"a",'Full Score'!$K:$K,"p")</f>
        <v>0</v>
      </c>
      <c r="P33" s="96">
        <f>COUNTIFS('Full Score'!$H:$H,Sheet1!$A33,'Full Score'!$J:$J,"a",'Full Score'!$K:$K,"m")</f>
        <v>0</v>
      </c>
      <c r="Q33" s="114" t="e">
        <f t="shared" si="36"/>
        <v>#DIV/0!</v>
      </c>
      <c r="R33" s="95">
        <f>COUNTIFS('Full Score'!$H:$H,Sheet1!$A33,'Full Score'!$J:$J,"r")</f>
        <v>0</v>
      </c>
      <c r="S33" s="96">
        <f>COUNTIFS('Full Score'!$H:$H,Sheet1!$A33,'Full Score'!$J:$J,"r",'Full Score'!$K:$K,"a")</f>
        <v>0</v>
      </c>
      <c r="T33" s="96">
        <f>COUNTIFS('Full Score'!$H:$H,Sheet1!$A33,'Full Score'!$J:$J,"r",'Full Score'!$K:$K,"b")</f>
        <v>0</v>
      </c>
      <c r="U33" s="97" t="e">
        <f t="shared" si="37"/>
        <v>#DIV/0!</v>
      </c>
      <c r="V33" s="113">
        <f>COUNTIFS('Full Score'!$H:$H,Sheet1!$A33,'Full Score'!$J:$J,"d")</f>
        <v>2</v>
      </c>
      <c r="W33" s="96">
        <f>COUNTIFS('Full Score'!$H:$H,Sheet1!$A33,'Full Score'!$J:$J,"d",'Full Score'!$K:$K,"m")</f>
        <v>2</v>
      </c>
      <c r="X33" s="114">
        <f t="shared" si="38"/>
        <v>0</v>
      </c>
      <c r="Y33" s="100">
        <f>COUNTIFS('Full Score'!$H:$H,Sheet1!$A33,'Full Score'!$J:$J,"m")</f>
        <v>0</v>
      </c>
      <c r="AA33" s="61" t="s">
        <v>83</v>
      </c>
      <c r="AB33" s="128">
        <f>COUNTIFS('Full Score'!$H:$H,Sheet1!$AA15,'Full Score'!$E:$E,"ab")</f>
        <v>3</v>
      </c>
      <c r="AC33" s="78">
        <f>COUNTIFS('Full Score'!$H:$H,Sheet1!$AA15,'Full Score'!$E:$E,"sb")</f>
        <v>1</v>
      </c>
      <c r="AD33" s="78">
        <f>COUNTIFS('Full Score'!$H:$H,Sheet1!$AA15,'Full Score'!$E:$E,"bb")</f>
        <v>0</v>
      </c>
      <c r="AE33" s="84">
        <f>COUNTIFS('Full Score'!$H:$H,Sheet1!$AA15,'Full Score'!$E:$E,"ob")</f>
        <v>0</v>
      </c>
      <c r="AF33" s="69">
        <f t="shared" ref="AF33:AF37" si="53">SUM(AB33:AE33)</f>
        <v>4</v>
      </c>
      <c r="AG33" s="52">
        <f t="shared" ref="AG33:AG37" si="54">AB33/$AF$38</f>
        <v>0.1</v>
      </c>
      <c r="AH33" s="52">
        <f t="shared" ref="AH33:AH37" si="55">AC33/$AF$38</f>
        <v>3.3333333333333333E-2</v>
      </c>
      <c r="AI33" s="52">
        <f t="shared" ref="AI33:AI37" si="56">AD33/$AF$38</f>
        <v>0</v>
      </c>
      <c r="AJ33" s="52">
        <f t="shared" ref="AJ33:AJ37" si="57">AE33/$AF$38</f>
        <v>0</v>
      </c>
      <c r="AK33" s="52">
        <f t="shared" ref="AK33:AK37" si="58">AF33/$AF$38</f>
        <v>0.13333333333333333</v>
      </c>
    </row>
    <row r="34" spans="1:37" ht="18" thickBot="1" x14ac:dyDescent="0.75">
      <c r="A34" s="83">
        <v>53</v>
      </c>
      <c r="B34" s="78" t="s">
        <v>335</v>
      </c>
      <c r="C34" s="84" t="s">
        <v>332</v>
      </c>
      <c r="D34" s="113">
        <f>COUNTIFS('Full Score'!$H:$H,Sheet1!$A34,'Full Score'!$J:$J,"s")</f>
        <v>0</v>
      </c>
      <c r="E34" s="96">
        <f>COUNTIFS('Full Score'!$H:$H,Sheet1!$A34,'Full Score'!$J:$J,"s",'Full Score'!$K:$K,"p")</f>
        <v>0</v>
      </c>
      <c r="F34" s="96">
        <f>COUNTIFS('Full Score'!$H:$H,Sheet1!$A34,'Full Score'!$J:$J,"s",'Full Score'!$F:$F,"c")+COUNTIFS('Full Score'!$H:$H,Sheet1!$A34,'Full Score'!$J:$J,"s",'Full Score'!$F:$F,"m")+COUNTIFS('Full Score'!$H:$H,Sheet1!$A34,'Full Score'!$J:$J,"s",'Full Score'!$F:$F,"o")</f>
        <v>0</v>
      </c>
      <c r="G34" s="96">
        <f>COUNTIFS('Full Score'!$H:$H,Sheet1!$A34,'Full Score'!$J:$J,"s",'Full Score'!$K:$K,"m")</f>
        <v>0</v>
      </c>
      <c r="H34" s="114" t="e">
        <f t="shared" si="34"/>
        <v>#DIV/0!</v>
      </c>
      <c r="I34" s="95">
        <f>COUNTIFS('Full Score'!$H:$H,Sheet1!$A34,'Full Score'!$J:$J,"b")</f>
        <v>0</v>
      </c>
      <c r="J34" s="96">
        <f>COUNTIFS('Full Score'!$H:$H,Sheet1!$A34,'Full Score'!$J:$J,"b",'Full Score'!$K:$K,"p")</f>
        <v>0</v>
      </c>
      <c r="K34" s="96">
        <f>COUNTIFS('Full Score'!$H:$H,Sheet1!$A34,'Full Score'!$J:$J,"b",'Full Score'!$K:$K,"t")</f>
        <v>0</v>
      </c>
      <c r="L34" s="96">
        <f>COUNTIFS('Full Score'!$H:$H,Sheet1!$A34,'Full Score'!$J:$J,"b",'Full Score'!$K:$K,"m")</f>
        <v>0</v>
      </c>
      <c r="M34" s="97" t="e">
        <f t="shared" si="35"/>
        <v>#DIV/0!</v>
      </c>
      <c r="N34" s="113">
        <f>COUNTIFS('Full Score'!$H:$H,Sheet1!$A34,'Full Score'!$J:$J,"a")</f>
        <v>0</v>
      </c>
      <c r="O34" s="96">
        <f>COUNTIFS('Full Score'!$H:$H,Sheet1!$A34,'Full Score'!$J:$J,"a",'Full Score'!$K:$K,"p")</f>
        <v>0</v>
      </c>
      <c r="P34" s="96">
        <f>COUNTIFS('Full Score'!$H:$H,Sheet1!$A34,'Full Score'!$J:$J,"a",'Full Score'!$K:$K,"m")</f>
        <v>0</v>
      </c>
      <c r="Q34" s="114" t="e">
        <f t="shared" si="36"/>
        <v>#DIV/0!</v>
      </c>
      <c r="R34" s="144">
        <f>COUNTIFS('Full Score'!$H:$H,Sheet1!$A34,'Full Score'!$J:$J,"r")</f>
        <v>14</v>
      </c>
      <c r="S34" s="137">
        <f>COUNTIFS('Full Score'!$H:$H,Sheet1!$A34,'Full Score'!$J:$J,"r",'Full Score'!$K:$K,"a")</f>
        <v>8</v>
      </c>
      <c r="T34" s="137">
        <f>COUNTIFS('Full Score'!$H:$H,Sheet1!$A34,'Full Score'!$J:$J,"r",'Full Score'!$K:$K,"b")</f>
        <v>4</v>
      </c>
      <c r="U34" s="145">
        <f t="shared" si="37"/>
        <v>71.428571428571431</v>
      </c>
      <c r="V34" s="122">
        <f>COUNTIFS('Full Score'!$H:$H,Sheet1!$A34,'Full Score'!$J:$J,"d")</f>
        <v>6</v>
      </c>
      <c r="W34" s="96">
        <f>COUNTIFS('Full Score'!$H:$H,Sheet1!$A34,'Full Score'!$J:$J,"d",'Full Score'!$K:$K,"m")</f>
        <v>2</v>
      </c>
      <c r="X34" s="114">
        <f t="shared" si="38"/>
        <v>66.666666666666657</v>
      </c>
      <c r="Y34" s="100">
        <f>COUNTIFS('Full Score'!$H:$H,Sheet1!$A34,'Full Score'!$J:$J,"m")</f>
        <v>0</v>
      </c>
      <c r="AA34" s="61" t="s">
        <v>84</v>
      </c>
      <c r="AB34" s="132">
        <f>COUNTIFS('Full Score'!$H:$H,Sheet1!$AA16,'Full Score'!$E:$E,"ab")</f>
        <v>3</v>
      </c>
      <c r="AC34" s="78">
        <f>COUNTIFS('Full Score'!$H:$H,Sheet1!$AA16,'Full Score'!$E:$E,"sb")</f>
        <v>1</v>
      </c>
      <c r="AD34" s="128">
        <f>COUNTIFS('Full Score'!$H:$H,Sheet1!$AA16,'Full Score'!$E:$E,"bb")</f>
        <v>2</v>
      </c>
      <c r="AE34" s="84">
        <f>COUNTIFS('Full Score'!$H:$H,Sheet1!$AA16,'Full Score'!$E:$E,"ob")</f>
        <v>1</v>
      </c>
      <c r="AF34" s="147">
        <f t="shared" si="53"/>
        <v>7</v>
      </c>
      <c r="AG34" s="52">
        <f t="shared" si="54"/>
        <v>0.1</v>
      </c>
      <c r="AH34" s="52">
        <f t="shared" si="55"/>
        <v>3.3333333333333333E-2</v>
      </c>
      <c r="AI34" s="52">
        <f t="shared" si="56"/>
        <v>6.6666666666666666E-2</v>
      </c>
      <c r="AJ34" s="52">
        <f t="shared" si="57"/>
        <v>3.3333333333333333E-2</v>
      </c>
      <c r="AK34" s="52">
        <f t="shared" si="58"/>
        <v>0.23333333333333334</v>
      </c>
    </row>
    <row r="35" spans="1:37" ht="18" thickBot="1" x14ac:dyDescent="0.75">
      <c r="A35" s="63"/>
      <c r="B35" s="64" t="s">
        <v>25</v>
      </c>
      <c r="C35" s="66"/>
      <c r="D35" s="115">
        <f>SUM(D23:D34)</f>
        <v>55</v>
      </c>
      <c r="E35" s="116">
        <f t="shared" ref="E35:T35" si="59">SUM(E23:E34)</f>
        <v>2</v>
      </c>
      <c r="F35" s="116">
        <f t="shared" si="59"/>
        <v>8</v>
      </c>
      <c r="G35" s="116">
        <f t="shared" si="59"/>
        <v>16</v>
      </c>
      <c r="H35" s="117">
        <f t="shared" si="23"/>
        <v>0</v>
      </c>
      <c r="I35" s="63">
        <f>SUM(I23:I34)</f>
        <v>35</v>
      </c>
      <c r="J35" s="64">
        <f t="shared" ref="J35:L35" si="60">SUM(J23:J34)</f>
        <v>5</v>
      </c>
      <c r="K35" s="64">
        <f t="shared" si="60"/>
        <v>13</v>
      </c>
      <c r="L35" s="64">
        <f t="shared" si="60"/>
        <v>15</v>
      </c>
      <c r="M35" s="66">
        <f>(J35*100+(I35-J35-K35-L35)*50+K35*25-L35*25)/I35</f>
        <v>15.714285714285714</v>
      </c>
      <c r="N35" s="67">
        <f>SUM(N23:N34)</f>
        <v>75</v>
      </c>
      <c r="O35" s="64">
        <f t="shared" si="59"/>
        <v>32</v>
      </c>
      <c r="P35" s="64">
        <f t="shared" si="59"/>
        <v>11</v>
      </c>
      <c r="Q35" s="65">
        <f t="shared" ref="Q35" si="61">(O35-P35)*100/N35</f>
        <v>28</v>
      </c>
      <c r="R35" s="63">
        <f t="shared" si="59"/>
        <v>63</v>
      </c>
      <c r="S35" s="64">
        <f t="shared" si="59"/>
        <v>28</v>
      </c>
      <c r="T35" s="64">
        <f t="shared" si="59"/>
        <v>17</v>
      </c>
      <c r="U35" s="66">
        <f t="shared" si="25"/>
        <v>57.936507936507937</v>
      </c>
      <c r="V35" s="67">
        <f>SUM(V23:V34)</f>
        <v>38</v>
      </c>
      <c r="W35" s="64">
        <f>SUM(W23:W34)</f>
        <v>13</v>
      </c>
      <c r="X35" s="65">
        <f>(V35-W35)/V35*100</f>
        <v>65.789473684210535</v>
      </c>
      <c r="Y35" s="68">
        <f>SUM(Y23:Y34)</f>
        <v>3</v>
      </c>
      <c r="AA35" s="61" t="s">
        <v>85</v>
      </c>
      <c r="AB35" s="78">
        <f>COUNTIFS('Full Score'!$H:$H,Sheet1!$AA17,'Full Score'!$E:$E,"ab")</f>
        <v>2</v>
      </c>
      <c r="AC35" s="78">
        <f>COUNTIFS('Full Score'!$H:$H,Sheet1!$AA17,'Full Score'!$E:$E,"sb")</f>
        <v>0</v>
      </c>
      <c r="AD35" s="128">
        <f>COUNTIFS('Full Score'!$H:$H,Sheet1!$AA17,'Full Score'!$E:$E,"bb")</f>
        <v>2</v>
      </c>
      <c r="AE35" s="84">
        <f>COUNTIFS('Full Score'!$H:$H,Sheet1!$AA17,'Full Score'!$E:$E,"ob")</f>
        <v>0</v>
      </c>
      <c r="AF35" s="69">
        <f t="shared" si="53"/>
        <v>4</v>
      </c>
      <c r="AG35" s="52">
        <f t="shared" si="54"/>
        <v>6.6666666666666666E-2</v>
      </c>
      <c r="AH35" s="52">
        <f t="shared" si="55"/>
        <v>0</v>
      </c>
      <c r="AI35" s="52">
        <f t="shared" si="56"/>
        <v>6.6666666666666666E-2</v>
      </c>
      <c r="AJ35" s="52">
        <f t="shared" si="57"/>
        <v>0</v>
      </c>
      <c r="AK35" s="52">
        <f t="shared" si="58"/>
        <v>0.13333333333333333</v>
      </c>
    </row>
    <row r="36" spans="1:37" x14ac:dyDescent="0.7">
      <c r="A36" s="52">
        <f>COUNT(A23:A34)</f>
        <v>12</v>
      </c>
      <c r="D36" s="52">
        <f>D35/($A$36-COUNTIFS($C$23:$C$34,"L"))</f>
        <v>5.5</v>
      </c>
      <c r="E36" s="52">
        <f t="shared" ref="E36:Y36" si="62">E35/$A$36</f>
        <v>0.16666666666666666</v>
      </c>
      <c r="F36" s="52">
        <f t="shared" si="62"/>
        <v>0.66666666666666663</v>
      </c>
      <c r="G36" s="52">
        <f t="shared" si="62"/>
        <v>1.3333333333333333</v>
      </c>
      <c r="I36" s="52">
        <f>I35/($A$36-COUNTIFS($C$23:$C$34,"L"))</f>
        <v>3.5</v>
      </c>
      <c r="J36" s="52">
        <f t="shared" si="62"/>
        <v>0.41666666666666669</v>
      </c>
      <c r="K36" s="52">
        <f t="shared" si="62"/>
        <v>1.0833333333333333</v>
      </c>
      <c r="L36" s="52">
        <f t="shared" si="62"/>
        <v>1.25</v>
      </c>
      <c r="N36" s="52">
        <f>N35/($A$36-COUNTIFS($C$23:$C$34,"L"))</f>
        <v>7.5</v>
      </c>
      <c r="O36" s="52">
        <f t="shared" si="62"/>
        <v>2.6666666666666665</v>
      </c>
      <c r="P36" s="52">
        <f t="shared" si="62"/>
        <v>0.91666666666666663</v>
      </c>
      <c r="R36" s="52">
        <f t="shared" si="62"/>
        <v>5.25</v>
      </c>
      <c r="S36" s="52">
        <f t="shared" si="62"/>
        <v>2.3333333333333335</v>
      </c>
      <c r="T36" s="52">
        <f t="shared" si="62"/>
        <v>1.4166666666666667</v>
      </c>
      <c r="V36" s="52">
        <f t="shared" si="62"/>
        <v>3.1666666666666665</v>
      </c>
      <c r="W36" s="52">
        <f t="shared" si="62"/>
        <v>1.0833333333333333</v>
      </c>
      <c r="Y36" s="52">
        <f t="shared" si="62"/>
        <v>0.25</v>
      </c>
      <c r="AA36" s="61" t="s">
        <v>86</v>
      </c>
      <c r="AB36" s="78">
        <f>COUNTIFS('Full Score'!$H:$H,Sheet1!$AA18,'Full Score'!$E:$E,"ab")</f>
        <v>0</v>
      </c>
      <c r="AC36" s="78">
        <f>COUNTIFS('Full Score'!$H:$H,Sheet1!$AA18,'Full Score'!$E:$E,"sb")</f>
        <v>0</v>
      </c>
      <c r="AD36" s="78">
        <f>COUNTIFS('Full Score'!$H:$H,Sheet1!$AA18,'Full Score'!$E:$E,"bb")</f>
        <v>0</v>
      </c>
      <c r="AE36" s="84">
        <f>COUNTIFS('Full Score'!$H:$H,Sheet1!$AA18,'Full Score'!$E:$E,"ob")</f>
        <v>1</v>
      </c>
      <c r="AF36" s="69">
        <f t="shared" si="53"/>
        <v>1</v>
      </c>
      <c r="AG36" s="52">
        <f t="shared" si="54"/>
        <v>0</v>
      </c>
      <c r="AH36" s="52">
        <f t="shared" si="55"/>
        <v>0</v>
      </c>
      <c r="AI36" s="52">
        <f t="shared" si="56"/>
        <v>0</v>
      </c>
      <c r="AJ36" s="52">
        <f t="shared" si="57"/>
        <v>3.3333333333333333E-2</v>
      </c>
      <c r="AK36" s="52">
        <f t="shared" si="58"/>
        <v>3.3333333333333333E-2</v>
      </c>
    </row>
    <row r="37" spans="1:37" ht="18" thickBot="1" x14ac:dyDescent="0.75">
      <c r="AA37" s="63" t="s">
        <v>87</v>
      </c>
      <c r="AB37" s="129">
        <f>COUNTIFS('Full Score'!$H:$H,Sheet1!$AA19,'Full Score'!$E:$E,"ab")</f>
        <v>3</v>
      </c>
      <c r="AC37" s="86">
        <f>COUNTIFS('Full Score'!$H:$H,Sheet1!$AA19,'Full Score'!$E:$E,"sb")</f>
        <v>0</v>
      </c>
      <c r="AD37" s="86">
        <f>COUNTIFS('Full Score'!$H:$H,Sheet1!$AA19,'Full Score'!$E:$E,"bb")</f>
        <v>1</v>
      </c>
      <c r="AE37" s="130">
        <f>COUNTIFS('Full Score'!$H:$H,Sheet1!$AA19,'Full Score'!$E:$E,"ob")</f>
        <v>3</v>
      </c>
      <c r="AF37" s="147">
        <f t="shared" si="53"/>
        <v>7</v>
      </c>
      <c r="AG37" s="52">
        <f t="shared" si="54"/>
        <v>0.1</v>
      </c>
      <c r="AH37" s="52">
        <f t="shared" si="55"/>
        <v>0</v>
      </c>
      <c r="AI37" s="52">
        <f t="shared" si="56"/>
        <v>3.3333333333333333E-2</v>
      </c>
      <c r="AJ37" s="52">
        <f t="shared" si="57"/>
        <v>0.1</v>
      </c>
      <c r="AK37" s="52">
        <f t="shared" si="58"/>
        <v>0.23333333333333334</v>
      </c>
    </row>
    <row r="38" spans="1:37" x14ac:dyDescent="0.7">
      <c r="AA38" s="70" t="s">
        <v>30</v>
      </c>
      <c r="AB38" s="96">
        <f>SUM(AB32:AB37)</f>
        <v>15</v>
      </c>
      <c r="AC38" s="96">
        <f t="shared" ref="AC38:AE38" si="63">SUM(AC32:AC37)</f>
        <v>2</v>
      </c>
      <c r="AD38" s="96">
        <f t="shared" si="63"/>
        <v>6</v>
      </c>
      <c r="AE38" s="96">
        <f t="shared" si="63"/>
        <v>7</v>
      </c>
      <c r="AF38" s="123">
        <f>SUM(AF32:AF37)</f>
        <v>30</v>
      </c>
      <c r="AG38" s="52">
        <f t="shared" ref="AG38" si="64">AB38/$AF$38</f>
        <v>0.5</v>
      </c>
      <c r="AH38" s="52">
        <f t="shared" ref="AH38" si="65">AC38/$AF$38</f>
        <v>6.6666666666666666E-2</v>
      </c>
      <c r="AI38" s="52">
        <f t="shared" ref="AI38" si="66">AD38/$AF$38</f>
        <v>0.2</v>
      </c>
      <c r="AJ38" s="52">
        <f t="shared" ref="AJ38" si="67">AE38/$AF$38</f>
        <v>0.23333333333333334</v>
      </c>
      <c r="AK38" s="52">
        <f t="shared" ref="AK38" si="68">AF38/$AF$38</f>
        <v>1</v>
      </c>
    </row>
  </sheetData>
  <mergeCells count="10">
    <mergeCell ref="V5:X5"/>
    <mergeCell ref="V21:X21"/>
    <mergeCell ref="D5:H5"/>
    <mergeCell ref="N5:Q5"/>
    <mergeCell ref="R5:U5"/>
    <mergeCell ref="D21:H21"/>
    <mergeCell ref="N21:Q21"/>
    <mergeCell ref="R21:U21"/>
    <mergeCell ref="I5:M5"/>
    <mergeCell ref="I21:M21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8627-1AC5-45CE-B51A-C5E46D40284F}">
  <dimension ref="A1:AF99"/>
  <sheetViews>
    <sheetView tabSelected="1" zoomScale="80" zoomScaleNormal="80" workbookViewId="0">
      <selection activeCell="B4" sqref="B4"/>
    </sheetView>
  </sheetViews>
  <sheetFormatPr defaultRowHeight="17.649999999999999" x14ac:dyDescent="0.7"/>
  <cols>
    <col min="1" max="1" width="13" bestFit="1" customWidth="1"/>
    <col min="8" max="16" width="6.8125" customWidth="1"/>
    <col min="23" max="33" width="6.375" customWidth="1"/>
  </cols>
  <sheetData>
    <row r="1" spans="1:22" x14ac:dyDescent="0.7">
      <c r="A1" t="str">
        <f>Sheet1!B2</f>
        <v>JPN</v>
      </c>
    </row>
    <row r="2" spans="1:22" x14ac:dyDescent="0.7">
      <c r="A2" s="62" t="s">
        <v>93</v>
      </c>
      <c r="B2" s="1" t="s">
        <v>10</v>
      </c>
      <c r="R2" s="79" t="s">
        <v>4</v>
      </c>
    </row>
    <row r="3" spans="1:22" x14ac:dyDescent="0.7">
      <c r="A3" s="62" t="s">
        <v>19</v>
      </c>
      <c r="B3" s="1">
        <v>14</v>
      </c>
      <c r="R3" s="62" t="s">
        <v>93</v>
      </c>
      <c r="S3" s="1" t="s">
        <v>175</v>
      </c>
    </row>
    <row r="4" spans="1:22" x14ac:dyDescent="0.7">
      <c r="A4" s="62" t="s">
        <v>119</v>
      </c>
      <c r="B4" s="1"/>
      <c r="R4" s="62" t="s">
        <v>19</v>
      </c>
      <c r="S4" s="1"/>
    </row>
    <row r="5" spans="1:22" x14ac:dyDescent="0.7">
      <c r="A5" t="s">
        <v>123</v>
      </c>
      <c r="B5">
        <f>COUNTIFS('Full Score'!$C:$C,Team1!$B$3,'Full Score'!$D:$D,Team1!$B$4,'Full Score'!$E:$E,"a")</f>
        <v>0</v>
      </c>
    </row>
    <row r="6" spans="1:22" x14ac:dyDescent="0.7">
      <c r="B6" t="s">
        <v>120</v>
      </c>
      <c r="C6" t="s">
        <v>121</v>
      </c>
      <c r="D6" t="s">
        <v>122</v>
      </c>
    </row>
    <row r="7" spans="1:22" x14ac:dyDescent="0.7">
      <c r="A7">
        <v>11</v>
      </c>
      <c r="B7">
        <v>0.5</v>
      </c>
      <c r="C7">
        <v>8.5</v>
      </c>
      <c r="D7">
        <f>IF($B$2="All",COUNTIFS('Full Score'!$C:$C,Team1!$B$3,'Full Score'!$D:$D,Team1!$B$4,'Full Score'!$E:$E,"a",'Full Score'!$G:$G,Team1!$A7)*5,COUNTIFS('Full Score'!$A:$A,Team1!$B$2,'Full Score'!$C:$C,Team1!$B$3,'Full Score'!$D:$D,Team1!$B$4,'Full Score'!$E:$E,"a",'Full Score'!$G:$G,Team1!$A7)*5)</f>
        <v>0</v>
      </c>
      <c r="E7">
        <f>IF($B$2="All",COUNTIFS('Full Score'!$C:$C,Team1!$B$3,'Full Score'!$D:$D,Team1!$B$4,'Full Score'!$E:$E,"a",'Full Score'!$F:$F,"p",'Full Score'!$G:$G,Team1!$A7)*3,COUNTIFS('Full Score'!$A:$A,Team1!$B$2,'Full Score'!$C:$C,Team1!$B$3,'Full Score'!$D:$D,Team1!$B$4,'Full Score'!$E:$E,"a",'Full Score'!$F:$F,"p",'Full Score'!$G:$G,Team1!$A7)*3)</f>
        <v>0</v>
      </c>
      <c r="F7">
        <f>IF($B$2="All",COUNTIFS('Full Score'!$C:$C,Team1!$B$3,'Full Score'!$D:$D,Team1!$B$4,'Full Score'!$E:$E,"a",'Full Score'!$F:$F,"m",'Full Score'!$G:$G,Team1!$A7)*3,COUNTIFS('Full Score'!$A:$A,Team1!$B$2,'Full Score'!$C:$C,Team1!$B$3,'Full Score'!$D:$D,Team1!$B$4,'Full Score'!$E:$E,"a",'Full Score'!$F:$F,"m",'Full Score'!$G:$G,Team1!$A7)*3)</f>
        <v>0</v>
      </c>
      <c r="S7" t="s">
        <v>120</v>
      </c>
      <c r="T7" t="s">
        <v>121</v>
      </c>
      <c r="U7" t="s">
        <v>122</v>
      </c>
    </row>
    <row r="8" spans="1:22" x14ac:dyDescent="0.7">
      <c r="A8">
        <v>16</v>
      </c>
      <c r="B8">
        <v>1.5</v>
      </c>
      <c r="C8">
        <v>8.5</v>
      </c>
      <c r="R8">
        <v>11</v>
      </c>
      <c r="S8">
        <v>0.5</v>
      </c>
      <c r="T8">
        <v>8.5</v>
      </c>
      <c r="U8">
        <f>IF($S$3="",COUNTIFS('Full Score'!$C:$C,Team1!$S$4,'Full Score'!$E:$E,"s",'Full Score'!$G:$G,Team1!R8)*5,COUNTIFS('Full Score'!$A:$A,Team1!$S$3,'Full Score'!$C:$C,Team1!$S$4,'Full Score'!$E:$E,"s",'Full Score'!$G:$G,Team1!R8)*5)</f>
        <v>0</v>
      </c>
      <c r="V8">
        <f>COUNTIFS('Full Score'!$A:$A,Team1!$S$3,'Full Score'!$C:$C,Team1!$S$4,'Full Score'!$E:$E,"s",'Full Score'!$G:$G,Team1!R8,'Full Score'!$K:$K,"c")*3+COUNTIFS('Full Score'!$A:$A,Team1!$S$3,'Full Score'!$C:$C,Team1!$S$4,'Full Score'!$E:$E,"s",'Full Score'!$G:$G,Team1!R8,'Full Score'!$K:$K,"o")*3+COUNTIFS('Full Score'!$A:$A,Team1!$S$3,'Full Score'!$C:$C,Team1!$S$4,'Full Score'!$E:$E,"s",'Full Score'!$G:$G,Team1!R8,'Full Score'!$K:$K,"m")*3</f>
        <v>0</v>
      </c>
    </row>
    <row r="9" spans="1:22" x14ac:dyDescent="0.7">
      <c r="A9">
        <v>15</v>
      </c>
      <c r="B9">
        <v>2.5</v>
      </c>
      <c r="C9">
        <v>8.5</v>
      </c>
      <c r="R9">
        <v>16</v>
      </c>
      <c r="S9">
        <v>1.5</v>
      </c>
      <c r="T9">
        <v>8.5</v>
      </c>
    </row>
    <row r="10" spans="1:22" x14ac:dyDescent="0.7">
      <c r="A10">
        <v>19</v>
      </c>
      <c r="B10">
        <v>0.5</v>
      </c>
      <c r="C10">
        <v>7.5</v>
      </c>
      <c r="R10">
        <v>15</v>
      </c>
      <c r="S10">
        <v>2.5</v>
      </c>
      <c r="T10">
        <v>8.5</v>
      </c>
    </row>
    <row r="11" spans="1:22" x14ac:dyDescent="0.7">
      <c r="A11">
        <v>18</v>
      </c>
      <c r="B11">
        <v>1.5</v>
      </c>
      <c r="C11">
        <v>7.5</v>
      </c>
      <c r="R11">
        <v>19</v>
      </c>
      <c r="S11">
        <v>0.5</v>
      </c>
      <c r="T11">
        <v>7.5</v>
      </c>
    </row>
    <row r="12" spans="1:22" x14ac:dyDescent="0.7">
      <c r="A12">
        <v>17</v>
      </c>
      <c r="B12">
        <v>2.5</v>
      </c>
      <c r="C12">
        <v>7.5</v>
      </c>
      <c r="R12">
        <v>18</v>
      </c>
      <c r="S12">
        <v>1.5</v>
      </c>
      <c r="T12">
        <v>7.5</v>
      </c>
    </row>
    <row r="13" spans="1:22" x14ac:dyDescent="0.7">
      <c r="A13">
        <v>12</v>
      </c>
      <c r="B13">
        <v>0.5</v>
      </c>
      <c r="C13">
        <v>6.5</v>
      </c>
      <c r="R13">
        <v>17</v>
      </c>
      <c r="S13">
        <v>2.5</v>
      </c>
      <c r="T13">
        <v>7.5</v>
      </c>
    </row>
    <row r="14" spans="1:22" x14ac:dyDescent="0.7">
      <c r="A14">
        <v>13</v>
      </c>
      <c r="B14">
        <v>1.5</v>
      </c>
      <c r="C14">
        <v>6.5</v>
      </c>
      <c r="R14">
        <v>12</v>
      </c>
      <c r="S14">
        <v>0.5</v>
      </c>
      <c r="T14">
        <v>6.5</v>
      </c>
    </row>
    <row r="15" spans="1:22" x14ac:dyDescent="0.7">
      <c r="A15">
        <v>14</v>
      </c>
      <c r="B15">
        <v>2.5</v>
      </c>
      <c r="C15">
        <v>6.5</v>
      </c>
      <c r="R15">
        <v>13</v>
      </c>
      <c r="S15">
        <v>1.5</v>
      </c>
      <c r="T15">
        <v>6.5</v>
      </c>
    </row>
    <row r="16" spans="1:22" x14ac:dyDescent="0.7">
      <c r="A16">
        <v>61</v>
      </c>
      <c r="B16">
        <v>3.5</v>
      </c>
      <c r="C16">
        <v>8.5</v>
      </c>
      <c r="R16">
        <v>14</v>
      </c>
      <c r="S16">
        <v>2.5</v>
      </c>
      <c r="T16">
        <v>6.5</v>
      </c>
    </row>
    <row r="17" spans="1:32" x14ac:dyDescent="0.7">
      <c r="A17">
        <v>66</v>
      </c>
      <c r="B17">
        <v>4.5</v>
      </c>
      <c r="C17">
        <v>8.5</v>
      </c>
      <c r="R17">
        <v>61</v>
      </c>
      <c r="S17">
        <v>3.5</v>
      </c>
      <c r="T17">
        <v>8.5</v>
      </c>
    </row>
    <row r="18" spans="1:32" x14ac:dyDescent="0.7">
      <c r="A18">
        <v>65</v>
      </c>
      <c r="B18">
        <v>5.5</v>
      </c>
      <c r="C18">
        <v>8.5</v>
      </c>
      <c r="R18">
        <v>66</v>
      </c>
      <c r="S18">
        <v>4.5</v>
      </c>
      <c r="T18">
        <v>8.5</v>
      </c>
    </row>
    <row r="19" spans="1:32" x14ac:dyDescent="0.7">
      <c r="A19">
        <v>69</v>
      </c>
      <c r="B19">
        <v>3.5</v>
      </c>
      <c r="C19">
        <v>7.5</v>
      </c>
      <c r="R19">
        <v>65</v>
      </c>
      <c r="S19">
        <v>5.5</v>
      </c>
      <c r="T19">
        <v>8.5</v>
      </c>
    </row>
    <row r="20" spans="1:32" x14ac:dyDescent="0.7">
      <c r="A20">
        <v>68</v>
      </c>
      <c r="B20">
        <v>4.5</v>
      </c>
      <c r="C20">
        <v>7.5</v>
      </c>
      <c r="R20">
        <v>69</v>
      </c>
      <c r="S20">
        <v>3.5</v>
      </c>
      <c r="T20">
        <v>7.5</v>
      </c>
    </row>
    <row r="21" spans="1:32" x14ac:dyDescent="0.7">
      <c r="A21">
        <v>67</v>
      </c>
      <c r="B21">
        <v>5.5</v>
      </c>
      <c r="C21">
        <v>7.5</v>
      </c>
      <c r="R21">
        <v>68</v>
      </c>
      <c r="S21">
        <v>4.5</v>
      </c>
      <c r="T21">
        <v>7.5</v>
      </c>
    </row>
    <row r="22" spans="1:32" x14ac:dyDescent="0.7">
      <c r="A22">
        <v>62</v>
      </c>
      <c r="B22">
        <v>3.5</v>
      </c>
      <c r="C22">
        <v>6.5</v>
      </c>
      <c r="R22">
        <v>67</v>
      </c>
      <c r="S22">
        <v>5.5</v>
      </c>
      <c r="T22">
        <v>7.5</v>
      </c>
      <c r="X22" s="78"/>
      <c r="Y22" s="78"/>
      <c r="Z22" s="78"/>
      <c r="AA22" s="78"/>
      <c r="AB22" s="78"/>
      <c r="AC22" s="78"/>
      <c r="AD22" s="78"/>
      <c r="AE22" s="78"/>
      <c r="AF22" s="78"/>
    </row>
    <row r="23" spans="1:32" x14ac:dyDescent="0.7">
      <c r="A23">
        <v>63</v>
      </c>
      <c r="B23">
        <v>4.5</v>
      </c>
      <c r="C23">
        <v>6.5</v>
      </c>
      <c r="H23" s="78">
        <v>5</v>
      </c>
      <c r="I23" s="78">
        <v>4</v>
      </c>
      <c r="J23" s="78">
        <v>3</v>
      </c>
      <c r="K23" s="78">
        <v>2</v>
      </c>
      <c r="L23" s="78">
        <v>1</v>
      </c>
      <c r="M23" s="78">
        <v>0</v>
      </c>
      <c r="N23" s="78" t="s">
        <v>124</v>
      </c>
      <c r="O23" s="78" t="s">
        <v>125</v>
      </c>
      <c r="P23" s="78" t="s">
        <v>126</v>
      </c>
      <c r="R23">
        <v>62</v>
      </c>
      <c r="S23">
        <v>3.5</v>
      </c>
      <c r="T23">
        <v>6.5</v>
      </c>
      <c r="X23" s="152"/>
      <c r="Y23" s="152"/>
      <c r="Z23" s="152"/>
      <c r="AA23" s="152"/>
      <c r="AB23" s="152"/>
      <c r="AC23" s="152"/>
      <c r="AD23" s="152"/>
      <c r="AE23" s="152"/>
      <c r="AF23" s="152"/>
    </row>
    <row r="24" spans="1:32" x14ac:dyDescent="0.7">
      <c r="A24">
        <v>64</v>
      </c>
      <c r="B24">
        <v>5.5</v>
      </c>
      <c r="C24">
        <v>6.5</v>
      </c>
      <c r="H24" s="151" t="s">
        <v>127</v>
      </c>
      <c r="I24" s="151"/>
      <c r="J24" s="151"/>
      <c r="K24" s="151"/>
      <c r="L24" s="151"/>
      <c r="M24" s="151"/>
      <c r="N24" s="151"/>
      <c r="O24" s="151"/>
      <c r="P24" s="151"/>
      <c r="R24">
        <v>63</v>
      </c>
      <c r="S24">
        <v>4.5</v>
      </c>
      <c r="T24">
        <v>6.5</v>
      </c>
    </row>
    <row r="25" spans="1:32" x14ac:dyDescent="0.7">
      <c r="A25">
        <v>51</v>
      </c>
      <c r="B25">
        <v>6.5</v>
      </c>
      <c r="C25">
        <v>8.5</v>
      </c>
      <c r="R25">
        <v>64</v>
      </c>
      <c r="S25">
        <v>5.5</v>
      </c>
      <c r="T25">
        <v>6.5</v>
      </c>
    </row>
    <row r="26" spans="1:32" x14ac:dyDescent="0.7">
      <c r="A26">
        <v>56</v>
      </c>
      <c r="B26">
        <v>7.5</v>
      </c>
      <c r="C26">
        <v>8.5</v>
      </c>
      <c r="R26">
        <v>51</v>
      </c>
      <c r="S26">
        <v>6.5</v>
      </c>
      <c r="T26">
        <v>8.5</v>
      </c>
    </row>
    <row r="27" spans="1:32" x14ac:dyDescent="0.7">
      <c r="A27">
        <v>55</v>
      </c>
      <c r="B27">
        <v>8.5</v>
      </c>
      <c r="C27">
        <v>8.5</v>
      </c>
      <c r="R27">
        <v>56</v>
      </c>
      <c r="S27">
        <v>7.5</v>
      </c>
      <c r="T27">
        <v>8.5</v>
      </c>
    </row>
    <row r="28" spans="1:32" x14ac:dyDescent="0.7">
      <c r="A28">
        <v>59</v>
      </c>
      <c r="B28">
        <v>6.5</v>
      </c>
      <c r="C28">
        <v>7.5</v>
      </c>
      <c r="R28">
        <v>55</v>
      </c>
      <c r="S28">
        <v>8.5</v>
      </c>
      <c r="T28">
        <v>8.5</v>
      </c>
    </row>
    <row r="29" spans="1:32" x14ac:dyDescent="0.7">
      <c r="A29">
        <v>58</v>
      </c>
      <c r="B29">
        <v>7.5</v>
      </c>
      <c r="C29">
        <v>7.5</v>
      </c>
      <c r="R29">
        <v>59</v>
      </c>
      <c r="S29">
        <v>6.5</v>
      </c>
      <c r="T29">
        <v>7.5</v>
      </c>
    </row>
    <row r="30" spans="1:32" x14ac:dyDescent="0.7">
      <c r="A30">
        <v>57</v>
      </c>
      <c r="B30">
        <v>8.5</v>
      </c>
      <c r="C30">
        <v>7.5</v>
      </c>
      <c r="R30">
        <v>58</v>
      </c>
      <c r="S30">
        <v>7.5</v>
      </c>
      <c r="T30">
        <v>7.5</v>
      </c>
    </row>
    <row r="31" spans="1:32" x14ac:dyDescent="0.7">
      <c r="A31">
        <v>52</v>
      </c>
      <c r="B31">
        <v>6.5</v>
      </c>
      <c r="C31">
        <v>6.5</v>
      </c>
      <c r="R31">
        <v>57</v>
      </c>
      <c r="S31">
        <v>8.5</v>
      </c>
      <c r="T31">
        <v>7.5</v>
      </c>
    </row>
    <row r="32" spans="1:32" x14ac:dyDescent="0.7">
      <c r="A32">
        <v>53</v>
      </c>
      <c r="B32">
        <v>7.5</v>
      </c>
      <c r="C32">
        <v>6.5</v>
      </c>
      <c r="R32">
        <v>52</v>
      </c>
      <c r="S32">
        <v>6.5</v>
      </c>
      <c r="T32">
        <v>6.5</v>
      </c>
    </row>
    <row r="33" spans="1:20" x14ac:dyDescent="0.7">
      <c r="A33">
        <v>54</v>
      </c>
      <c r="B33">
        <v>8.5</v>
      </c>
      <c r="C33">
        <v>6.5</v>
      </c>
      <c r="R33">
        <v>53</v>
      </c>
      <c r="S33">
        <v>7.5</v>
      </c>
      <c r="T33">
        <v>6.5</v>
      </c>
    </row>
    <row r="34" spans="1:20" x14ac:dyDescent="0.7">
      <c r="A34">
        <v>91</v>
      </c>
      <c r="B34">
        <v>0.5</v>
      </c>
      <c r="C34">
        <v>5.5</v>
      </c>
      <c r="R34">
        <v>54</v>
      </c>
      <c r="S34">
        <v>8.5</v>
      </c>
      <c r="T34">
        <v>6.5</v>
      </c>
    </row>
    <row r="35" spans="1:20" x14ac:dyDescent="0.7">
      <c r="A35">
        <v>96</v>
      </c>
      <c r="B35">
        <v>1.5</v>
      </c>
      <c r="C35">
        <v>5.5</v>
      </c>
      <c r="R35">
        <v>91</v>
      </c>
      <c r="S35">
        <v>0.5</v>
      </c>
      <c r="T35">
        <v>5.5</v>
      </c>
    </row>
    <row r="36" spans="1:20" x14ac:dyDescent="0.7">
      <c r="A36">
        <v>95</v>
      </c>
      <c r="B36">
        <v>2.5</v>
      </c>
      <c r="C36">
        <v>5.5</v>
      </c>
      <c r="R36">
        <v>96</v>
      </c>
      <c r="S36">
        <v>1.5</v>
      </c>
      <c r="T36">
        <v>5.5</v>
      </c>
    </row>
    <row r="37" spans="1:20" x14ac:dyDescent="0.7">
      <c r="A37">
        <v>99</v>
      </c>
      <c r="B37">
        <v>0.5</v>
      </c>
      <c r="C37">
        <v>4.5</v>
      </c>
      <c r="R37">
        <v>95</v>
      </c>
      <c r="S37">
        <v>2.5</v>
      </c>
      <c r="T37">
        <v>5.5</v>
      </c>
    </row>
    <row r="38" spans="1:20" x14ac:dyDescent="0.7">
      <c r="A38">
        <v>98</v>
      </c>
      <c r="B38">
        <v>1.5</v>
      </c>
      <c r="C38">
        <v>4.5</v>
      </c>
      <c r="R38">
        <v>99</v>
      </c>
      <c r="S38">
        <v>0.5</v>
      </c>
      <c r="T38">
        <v>4.5</v>
      </c>
    </row>
    <row r="39" spans="1:20" x14ac:dyDescent="0.7">
      <c r="A39">
        <v>97</v>
      </c>
      <c r="B39">
        <v>2.5</v>
      </c>
      <c r="C39">
        <v>4.5</v>
      </c>
      <c r="R39">
        <v>98</v>
      </c>
      <c r="S39">
        <v>1.5</v>
      </c>
      <c r="T39">
        <v>4.5</v>
      </c>
    </row>
    <row r="40" spans="1:20" x14ac:dyDescent="0.7">
      <c r="A40">
        <v>92</v>
      </c>
      <c r="B40">
        <v>0.5</v>
      </c>
      <c r="C40">
        <v>3.5</v>
      </c>
      <c r="R40">
        <v>97</v>
      </c>
      <c r="S40">
        <v>2.5</v>
      </c>
      <c r="T40">
        <v>4.5</v>
      </c>
    </row>
    <row r="41" spans="1:20" x14ac:dyDescent="0.7">
      <c r="A41">
        <v>93</v>
      </c>
      <c r="B41">
        <v>1.5</v>
      </c>
      <c r="C41">
        <v>3.5</v>
      </c>
      <c r="R41">
        <v>92</v>
      </c>
      <c r="S41">
        <v>0.5</v>
      </c>
      <c r="T41">
        <v>3.5</v>
      </c>
    </row>
    <row r="42" spans="1:20" x14ac:dyDescent="0.7">
      <c r="A42">
        <v>94</v>
      </c>
      <c r="B42">
        <v>2.5</v>
      </c>
      <c r="C42">
        <v>3.5</v>
      </c>
      <c r="R42">
        <v>93</v>
      </c>
      <c r="S42">
        <v>1.5</v>
      </c>
      <c r="T42">
        <v>3.5</v>
      </c>
    </row>
    <row r="43" spans="1:20" x14ac:dyDescent="0.7">
      <c r="A43">
        <v>81</v>
      </c>
      <c r="B43">
        <v>3.5</v>
      </c>
      <c r="C43">
        <v>5.5</v>
      </c>
      <c r="R43">
        <v>94</v>
      </c>
      <c r="S43">
        <v>2.5</v>
      </c>
      <c r="T43">
        <v>3.5</v>
      </c>
    </row>
    <row r="44" spans="1:20" x14ac:dyDescent="0.7">
      <c r="A44">
        <v>86</v>
      </c>
      <c r="B44">
        <v>4.5</v>
      </c>
      <c r="C44">
        <v>5.5</v>
      </c>
      <c r="R44">
        <v>81</v>
      </c>
      <c r="S44">
        <v>3.5</v>
      </c>
      <c r="T44">
        <v>5.5</v>
      </c>
    </row>
    <row r="45" spans="1:20" x14ac:dyDescent="0.7">
      <c r="A45">
        <v>85</v>
      </c>
      <c r="B45">
        <v>5.5</v>
      </c>
      <c r="C45">
        <v>5.5</v>
      </c>
      <c r="R45">
        <v>86</v>
      </c>
      <c r="S45">
        <v>4.5</v>
      </c>
      <c r="T45">
        <v>5.5</v>
      </c>
    </row>
    <row r="46" spans="1:20" x14ac:dyDescent="0.7">
      <c r="A46">
        <v>89</v>
      </c>
      <c r="B46">
        <v>3.5</v>
      </c>
      <c r="C46">
        <v>4.5</v>
      </c>
      <c r="R46">
        <v>85</v>
      </c>
      <c r="S46">
        <v>5.5</v>
      </c>
      <c r="T46">
        <v>5.5</v>
      </c>
    </row>
    <row r="47" spans="1:20" x14ac:dyDescent="0.7">
      <c r="A47">
        <v>88</v>
      </c>
      <c r="B47">
        <v>4.5</v>
      </c>
      <c r="C47">
        <v>4.5</v>
      </c>
      <c r="R47">
        <v>89</v>
      </c>
      <c r="S47">
        <v>3.5</v>
      </c>
      <c r="T47">
        <v>4.5</v>
      </c>
    </row>
    <row r="48" spans="1:20" x14ac:dyDescent="0.7">
      <c r="A48">
        <v>87</v>
      </c>
      <c r="B48">
        <v>5.5</v>
      </c>
      <c r="C48">
        <v>4.5</v>
      </c>
      <c r="R48">
        <v>88</v>
      </c>
      <c r="S48">
        <v>4.5</v>
      </c>
      <c r="T48">
        <v>4.5</v>
      </c>
    </row>
    <row r="49" spans="1:20" x14ac:dyDescent="0.7">
      <c r="A49">
        <v>82</v>
      </c>
      <c r="B49">
        <v>3.5</v>
      </c>
      <c r="C49">
        <v>3.5</v>
      </c>
      <c r="R49">
        <v>87</v>
      </c>
      <c r="S49">
        <v>5.5</v>
      </c>
      <c r="T49">
        <v>4.5</v>
      </c>
    </row>
    <row r="50" spans="1:20" x14ac:dyDescent="0.7">
      <c r="A50">
        <v>83</v>
      </c>
      <c r="B50">
        <v>4.5</v>
      </c>
      <c r="C50">
        <v>3.5</v>
      </c>
      <c r="R50">
        <v>82</v>
      </c>
      <c r="S50">
        <v>3.5</v>
      </c>
      <c r="T50">
        <v>3.5</v>
      </c>
    </row>
    <row r="51" spans="1:20" x14ac:dyDescent="0.7">
      <c r="A51">
        <v>84</v>
      </c>
      <c r="B51">
        <v>5.5</v>
      </c>
      <c r="C51">
        <v>3.5</v>
      </c>
      <c r="R51">
        <v>83</v>
      </c>
      <c r="S51">
        <v>4.5</v>
      </c>
      <c r="T51">
        <v>3.5</v>
      </c>
    </row>
    <row r="52" spans="1:20" x14ac:dyDescent="0.7">
      <c r="A52">
        <v>71</v>
      </c>
      <c r="B52">
        <v>6.5</v>
      </c>
      <c r="C52">
        <v>5.5</v>
      </c>
      <c r="R52">
        <v>84</v>
      </c>
      <c r="S52">
        <v>5.5</v>
      </c>
      <c r="T52">
        <v>3.5</v>
      </c>
    </row>
    <row r="53" spans="1:20" x14ac:dyDescent="0.7">
      <c r="A53">
        <v>76</v>
      </c>
      <c r="B53">
        <v>7.5</v>
      </c>
      <c r="C53">
        <v>5.5</v>
      </c>
      <c r="R53">
        <v>71</v>
      </c>
      <c r="S53">
        <v>6.5</v>
      </c>
      <c r="T53">
        <v>5.5</v>
      </c>
    </row>
    <row r="54" spans="1:20" x14ac:dyDescent="0.7">
      <c r="A54">
        <v>75</v>
      </c>
      <c r="B54">
        <v>8.5</v>
      </c>
      <c r="C54">
        <v>5.5</v>
      </c>
      <c r="R54">
        <v>76</v>
      </c>
      <c r="S54">
        <v>7.5</v>
      </c>
      <c r="T54">
        <v>5.5</v>
      </c>
    </row>
    <row r="55" spans="1:20" x14ac:dyDescent="0.7">
      <c r="A55">
        <v>79</v>
      </c>
      <c r="B55">
        <v>6.5</v>
      </c>
      <c r="C55">
        <v>4.5</v>
      </c>
      <c r="R55">
        <v>75</v>
      </c>
      <c r="S55">
        <v>8.5</v>
      </c>
      <c r="T55">
        <v>5.5</v>
      </c>
    </row>
    <row r="56" spans="1:20" x14ac:dyDescent="0.7">
      <c r="A56">
        <v>78</v>
      </c>
      <c r="B56">
        <v>7.5</v>
      </c>
      <c r="C56">
        <v>4.5</v>
      </c>
      <c r="R56">
        <v>79</v>
      </c>
      <c r="S56">
        <v>6.5</v>
      </c>
      <c r="T56">
        <v>4.5</v>
      </c>
    </row>
    <row r="57" spans="1:20" x14ac:dyDescent="0.7">
      <c r="A57">
        <v>77</v>
      </c>
      <c r="B57">
        <v>8.5</v>
      </c>
      <c r="C57">
        <v>4.5</v>
      </c>
      <c r="R57">
        <v>78</v>
      </c>
      <c r="S57">
        <v>7.5</v>
      </c>
      <c r="T57">
        <v>4.5</v>
      </c>
    </row>
    <row r="58" spans="1:20" x14ac:dyDescent="0.7">
      <c r="A58">
        <v>72</v>
      </c>
      <c r="B58">
        <v>6.5</v>
      </c>
      <c r="C58">
        <v>3.5</v>
      </c>
      <c r="R58">
        <v>77</v>
      </c>
      <c r="S58">
        <v>8.5</v>
      </c>
      <c r="T58">
        <v>4.5</v>
      </c>
    </row>
    <row r="59" spans="1:20" x14ac:dyDescent="0.7">
      <c r="A59">
        <v>73</v>
      </c>
      <c r="B59">
        <v>7.5</v>
      </c>
      <c r="C59">
        <v>3.5</v>
      </c>
      <c r="R59">
        <v>72</v>
      </c>
      <c r="S59">
        <v>6.5</v>
      </c>
      <c r="T59">
        <v>3.5</v>
      </c>
    </row>
    <row r="60" spans="1:20" x14ac:dyDescent="0.7">
      <c r="A60">
        <v>74</v>
      </c>
      <c r="B60">
        <v>8.5</v>
      </c>
      <c r="C60">
        <v>3.5</v>
      </c>
      <c r="R60">
        <v>73</v>
      </c>
      <c r="S60">
        <v>7.5</v>
      </c>
      <c r="T60">
        <v>3.5</v>
      </c>
    </row>
    <row r="61" spans="1:20" x14ac:dyDescent="0.7">
      <c r="A61">
        <v>21</v>
      </c>
      <c r="B61">
        <v>0.5</v>
      </c>
      <c r="C61">
        <v>2.5</v>
      </c>
      <c r="R61">
        <v>74</v>
      </c>
      <c r="S61">
        <v>8.5</v>
      </c>
      <c r="T61">
        <v>3.5</v>
      </c>
    </row>
    <row r="62" spans="1:20" x14ac:dyDescent="0.7">
      <c r="A62">
        <v>26</v>
      </c>
      <c r="B62">
        <v>1.5</v>
      </c>
      <c r="C62">
        <v>2.5</v>
      </c>
      <c r="R62">
        <v>21</v>
      </c>
      <c r="S62">
        <v>0.5</v>
      </c>
      <c r="T62">
        <v>2.5</v>
      </c>
    </row>
    <row r="63" spans="1:20" x14ac:dyDescent="0.7">
      <c r="A63">
        <v>25</v>
      </c>
      <c r="B63">
        <v>2.5</v>
      </c>
      <c r="C63">
        <v>2.5</v>
      </c>
      <c r="R63">
        <v>26</v>
      </c>
      <c r="S63">
        <v>1.5</v>
      </c>
      <c r="T63">
        <v>2.5</v>
      </c>
    </row>
    <row r="64" spans="1:20" x14ac:dyDescent="0.7">
      <c r="A64">
        <v>29</v>
      </c>
      <c r="B64">
        <v>0.5</v>
      </c>
      <c r="C64">
        <v>1.5</v>
      </c>
      <c r="R64">
        <v>25</v>
      </c>
      <c r="S64">
        <v>2.5</v>
      </c>
      <c r="T64">
        <v>2.5</v>
      </c>
    </row>
    <row r="65" spans="1:20" x14ac:dyDescent="0.7">
      <c r="A65">
        <v>28</v>
      </c>
      <c r="B65">
        <v>1.5</v>
      </c>
      <c r="C65">
        <v>1.5</v>
      </c>
      <c r="R65">
        <v>29</v>
      </c>
      <c r="S65">
        <v>0.5</v>
      </c>
      <c r="T65">
        <v>1.5</v>
      </c>
    </row>
    <row r="66" spans="1:20" x14ac:dyDescent="0.7">
      <c r="A66">
        <v>27</v>
      </c>
      <c r="B66">
        <v>2.5</v>
      </c>
      <c r="C66">
        <v>1.5</v>
      </c>
      <c r="R66">
        <v>28</v>
      </c>
      <c r="S66">
        <v>1.5</v>
      </c>
      <c r="T66">
        <v>1.5</v>
      </c>
    </row>
    <row r="67" spans="1:20" x14ac:dyDescent="0.7">
      <c r="A67">
        <v>22</v>
      </c>
      <c r="B67">
        <v>0.5</v>
      </c>
      <c r="C67">
        <v>0.5</v>
      </c>
      <c r="R67">
        <v>27</v>
      </c>
      <c r="S67">
        <v>2.5</v>
      </c>
      <c r="T67">
        <v>1.5</v>
      </c>
    </row>
    <row r="68" spans="1:20" x14ac:dyDescent="0.7">
      <c r="A68">
        <v>23</v>
      </c>
      <c r="B68">
        <v>1.5</v>
      </c>
      <c r="C68">
        <v>0.5</v>
      </c>
      <c r="R68">
        <v>22</v>
      </c>
      <c r="S68">
        <v>0.5</v>
      </c>
      <c r="T68">
        <v>0.5</v>
      </c>
    </row>
    <row r="69" spans="1:20" x14ac:dyDescent="0.7">
      <c r="A69">
        <v>24</v>
      </c>
      <c r="B69">
        <v>2.5</v>
      </c>
      <c r="C69">
        <v>0.5</v>
      </c>
      <c r="R69">
        <v>23</v>
      </c>
      <c r="S69">
        <v>1.5</v>
      </c>
      <c r="T69">
        <v>0.5</v>
      </c>
    </row>
    <row r="70" spans="1:20" x14ac:dyDescent="0.7">
      <c r="A70">
        <v>31</v>
      </c>
      <c r="B70">
        <v>3.5</v>
      </c>
      <c r="C70">
        <v>2.5</v>
      </c>
      <c r="R70">
        <v>24</v>
      </c>
      <c r="S70">
        <v>2.5</v>
      </c>
      <c r="T70">
        <v>0.5</v>
      </c>
    </row>
    <row r="71" spans="1:20" x14ac:dyDescent="0.7">
      <c r="A71">
        <v>36</v>
      </c>
      <c r="B71">
        <v>4.5</v>
      </c>
      <c r="C71">
        <v>2.5</v>
      </c>
      <c r="R71">
        <v>31</v>
      </c>
      <c r="S71">
        <v>3.5</v>
      </c>
      <c r="T71">
        <v>2.5</v>
      </c>
    </row>
    <row r="72" spans="1:20" x14ac:dyDescent="0.7">
      <c r="A72">
        <v>35</v>
      </c>
      <c r="B72">
        <v>5.5</v>
      </c>
      <c r="C72">
        <v>2.5</v>
      </c>
      <c r="R72">
        <v>36</v>
      </c>
      <c r="S72">
        <v>4.5</v>
      </c>
      <c r="T72">
        <v>2.5</v>
      </c>
    </row>
    <row r="73" spans="1:20" x14ac:dyDescent="0.7">
      <c r="A73">
        <v>39</v>
      </c>
      <c r="B73">
        <v>3.5</v>
      </c>
      <c r="C73">
        <v>1.5</v>
      </c>
      <c r="R73">
        <v>35</v>
      </c>
      <c r="S73">
        <v>5.5</v>
      </c>
      <c r="T73">
        <v>2.5</v>
      </c>
    </row>
    <row r="74" spans="1:20" x14ac:dyDescent="0.7">
      <c r="A74">
        <v>38</v>
      </c>
      <c r="B74">
        <v>4.5</v>
      </c>
      <c r="C74">
        <v>1.5</v>
      </c>
      <c r="R74">
        <v>39</v>
      </c>
      <c r="S74">
        <v>3.5</v>
      </c>
      <c r="T74">
        <v>1.5</v>
      </c>
    </row>
    <row r="75" spans="1:20" x14ac:dyDescent="0.7">
      <c r="A75">
        <v>37</v>
      </c>
      <c r="B75">
        <v>5.5</v>
      </c>
      <c r="C75">
        <v>1.5</v>
      </c>
      <c r="R75">
        <v>38</v>
      </c>
      <c r="S75">
        <v>4.5</v>
      </c>
      <c r="T75">
        <v>1.5</v>
      </c>
    </row>
    <row r="76" spans="1:20" x14ac:dyDescent="0.7">
      <c r="A76">
        <v>32</v>
      </c>
      <c r="B76">
        <v>3.5</v>
      </c>
      <c r="C76">
        <v>0.5</v>
      </c>
      <c r="R76">
        <v>37</v>
      </c>
      <c r="S76">
        <v>5.5</v>
      </c>
      <c r="T76">
        <v>1.5</v>
      </c>
    </row>
    <row r="77" spans="1:20" x14ac:dyDescent="0.7">
      <c r="A77">
        <v>33</v>
      </c>
      <c r="B77">
        <v>4.5</v>
      </c>
      <c r="C77">
        <v>0.5</v>
      </c>
      <c r="R77">
        <v>32</v>
      </c>
      <c r="S77">
        <v>3.5</v>
      </c>
      <c r="T77">
        <v>0.5</v>
      </c>
    </row>
    <row r="78" spans="1:20" x14ac:dyDescent="0.7">
      <c r="A78">
        <v>34</v>
      </c>
      <c r="B78">
        <v>5.5</v>
      </c>
      <c r="C78">
        <v>0.5</v>
      </c>
      <c r="R78">
        <v>33</v>
      </c>
      <c r="S78">
        <v>4.5</v>
      </c>
      <c r="T78">
        <v>0.5</v>
      </c>
    </row>
    <row r="79" spans="1:20" x14ac:dyDescent="0.7">
      <c r="A79">
        <v>41</v>
      </c>
      <c r="B79">
        <v>6.5</v>
      </c>
      <c r="C79">
        <v>2.5</v>
      </c>
      <c r="R79">
        <v>34</v>
      </c>
      <c r="S79">
        <v>5.5</v>
      </c>
      <c r="T79">
        <v>0.5</v>
      </c>
    </row>
    <row r="80" spans="1:20" x14ac:dyDescent="0.7">
      <c r="A80">
        <v>46</v>
      </c>
      <c r="B80">
        <v>7.5</v>
      </c>
      <c r="C80">
        <v>2.5</v>
      </c>
      <c r="R80">
        <v>41</v>
      </c>
      <c r="S80">
        <v>6.5</v>
      </c>
      <c r="T80">
        <v>2.5</v>
      </c>
    </row>
    <row r="81" spans="1:20" x14ac:dyDescent="0.7">
      <c r="A81">
        <v>45</v>
      </c>
      <c r="B81">
        <v>8.5</v>
      </c>
      <c r="C81">
        <v>2.5</v>
      </c>
      <c r="R81">
        <v>46</v>
      </c>
      <c r="S81">
        <v>7.5</v>
      </c>
      <c r="T81">
        <v>2.5</v>
      </c>
    </row>
    <row r="82" spans="1:20" x14ac:dyDescent="0.7">
      <c r="A82">
        <v>49</v>
      </c>
      <c r="B82">
        <v>6.5</v>
      </c>
      <c r="C82">
        <v>1.5</v>
      </c>
      <c r="R82">
        <v>45</v>
      </c>
      <c r="S82">
        <v>8.5</v>
      </c>
      <c r="T82">
        <v>2.5</v>
      </c>
    </row>
    <row r="83" spans="1:20" x14ac:dyDescent="0.7">
      <c r="A83">
        <v>48</v>
      </c>
      <c r="B83">
        <v>7.5</v>
      </c>
      <c r="C83">
        <v>1.5</v>
      </c>
      <c r="R83">
        <v>49</v>
      </c>
      <c r="S83">
        <v>6.5</v>
      </c>
      <c r="T83">
        <v>1.5</v>
      </c>
    </row>
    <row r="84" spans="1:20" x14ac:dyDescent="0.7">
      <c r="A84">
        <v>47</v>
      </c>
      <c r="B84">
        <v>8.5</v>
      </c>
      <c r="C84">
        <v>1.5</v>
      </c>
      <c r="R84">
        <v>48</v>
      </c>
      <c r="S84">
        <v>7.5</v>
      </c>
      <c r="T84">
        <v>1.5</v>
      </c>
    </row>
    <row r="85" spans="1:20" x14ac:dyDescent="0.7">
      <c r="A85">
        <v>42</v>
      </c>
      <c r="B85">
        <v>6.5</v>
      </c>
      <c r="C85">
        <v>0.5</v>
      </c>
      <c r="R85">
        <v>47</v>
      </c>
      <c r="S85">
        <v>8.5</v>
      </c>
      <c r="T85">
        <v>1.5</v>
      </c>
    </row>
    <row r="86" spans="1:20" x14ac:dyDescent="0.7">
      <c r="A86">
        <v>43</v>
      </c>
      <c r="B86">
        <v>7.5</v>
      </c>
      <c r="C86">
        <v>0.5</v>
      </c>
      <c r="R86">
        <v>42</v>
      </c>
      <c r="S86">
        <v>6.5</v>
      </c>
      <c r="T86">
        <v>0.5</v>
      </c>
    </row>
    <row r="87" spans="1:20" x14ac:dyDescent="0.7">
      <c r="A87">
        <v>44</v>
      </c>
      <c r="B87">
        <v>8.5</v>
      </c>
      <c r="C87">
        <v>0.5</v>
      </c>
      <c r="R87">
        <v>43</v>
      </c>
      <c r="S87">
        <v>7.5</v>
      </c>
      <c r="T87">
        <v>0.5</v>
      </c>
    </row>
    <row r="88" spans="1:20" x14ac:dyDescent="0.7">
      <c r="A88">
        <v>1</v>
      </c>
      <c r="B88">
        <v>1.5</v>
      </c>
      <c r="C88">
        <v>7.5</v>
      </c>
      <c r="R88">
        <v>44</v>
      </c>
      <c r="S88">
        <v>8.5</v>
      </c>
      <c r="T88">
        <v>0.5</v>
      </c>
    </row>
    <row r="89" spans="1:20" x14ac:dyDescent="0.7">
      <c r="A89">
        <v>6</v>
      </c>
      <c r="B89">
        <v>4.5</v>
      </c>
      <c r="C89">
        <v>7.5</v>
      </c>
      <c r="R89" t="s">
        <v>128</v>
      </c>
      <c r="S89">
        <v>1.5</v>
      </c>
      <c r="T89">
        <v>9.5</v>
      </c>
    </row>
    <row r="90" spans="1:20" x14ac:dyDescent="0.7">
      <c r="A90">
        <v>5</v>
      </c>
      <c r="B90">
        <v>7.5</v>
      </c>
      <c r="C90">
        <v>7.5</v>
      </c>
      <c r="R90" t="s">
        <v>129</v>
      </c>
      <c r="S90">
        <v>4.5</v>
      </c>
      <c r="T90">
        <v>9.5</v>
      </c>
    </row>
    <row r="91" spans="1:20" x14ac:dyDescent="0.7">
      <c r="A91">
        <v>9</v>
      </c>
      <c r="B91">
        <v>1.5</v>
      </c>
      <c r="C91">
        <v>4.5</v>
      </c>
      <c r="R91" t="s">
        <v>130</v>
      </c>
      <c r="S91">
        <v>7.5</v>
      </c>
      <c r="T91">
        <v>9.5</v>
      </c>
    </row>
    <row r="92" spans="1:20" x14ac:dyDescent="0.7">
      <c r="A92">
        <v>8</v>
      </c>
      <c r="B92">
        <v>4.5</v>
      </c>
      <c r="C92">
        <v>4.5</v>
      </c>
    </row>
    <row r="93" spans="1:20" x14ac:dyDescent="0.7">
      <c r="A93">
        <v>7</v>
      </c>
      <c r="B93">
        <v>7.5</v>
      </c>
      <c r="C93">
        <v>4.5</v>
      </c>
    </row>
    <row r="94" spans="1:20" x14ac:dyDescent="0.7">
      <c r="A94">
        <v>2</v>
      </c>
      <c r="B94">
        <v>1.5</v>
      </c>
      <c r="C94">
        <v>1.5</v>
      </c>
    </row>
    <row r="95" spans="1:20" x14ac:dyDescent="0.7">
      <c r="A95">
        <v>3</v>
      </c>
      <c r="B95">
        <v>4.5</v>
      </c>
      <c r="C95">
        <v>1.5</v>
      </c>
    </row>
    <row r="96" spans="1:20" x14ac:dyDescent="0.7">
      <c r="A96">
        <v>4</v>
      </c>
      <c r="B96">
        <v>7.5</v>
      </c>
      <c r="C96">
        <v>1.5</v>
      </c>
    </row>
    <row r="97" spans="1:3" x14ac:dyDescent="0.7">
      <c r="A97" t="s">
        <v>128</v>
      </c>
      <c r="B97">
        <v>1.5</v>
      </c>
      <c r="C97">
        <v>9.5</v>
      </c>
    </row>
    <row r="98" spans="1:3" x14ac:dyDescent="0.7">
      <c r="A98" t="s">
        <v>129</v>
      </c>
      <c r="B98">
        <v>4.5</v>
      </c>
      <c r="C98">
        <v>9.5</v>
      </c>
    </row>
    <row r="99" spans="1:3" x14ac:dyDescent="0.7">
      <c r="A99" t="s">
        <v>130</v>
      </c>
      <c r="B99">
        <v>7.5</v>
      </c>
      <c r="C99">
        <v>9.5</v>
      </c>
    </row>
  </sheetData>
  <mergeCells count="2">
    <mergeCell ref="H24:P24"/>
    <mergeCell ref="X23:AF23"/>
  </mergeCells>
  <phoneticPr fontId="1"/>
  <dataValidations count="2">
    <dataValidation type="list" showInputMessage="1" showErrorMessage="1" sqref="B2" xr:uid="{F460D60F-66CE-4AAA-AFBB-353D2D87666A}">
      <formula1>"Set1,Set2,Set3,Set4,Set5,All"</formula1>
    </dataValidation>
    <dataValidation type="list" allowBlank="1" showInputMessage="1" showErrorMessage="1" sqref="B4" xr:uid="{2248270F-3C66-419A-9040-13E124F5F0D2}">
      <formula1>"51,53,11,12,21,22,a1,a2,c1,c2,5*,1*,2*,a*,c*"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A3CE9C-9F24-4946-8B75-3D3AD2852A9C}">
          <x14:formula1>
            <xm:f>Sheet1!$A$7:$A$18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2982-A229-425F-9F66-B60058CAB546}">
  <dimension ref="A1:AF99"/>
  <sheetViews>
    <sheetView zoomScale="80" zoomScaleNormal="80" workbookViewId="0">
      <selection activeCell="D8" sqref="D8:F99"/>
    </sheetView>
  </sheetViews>
  <sheetFormatPr defaultRowHeight="17.649999999999999" x14ac:dyDescent="0.7"/>
  <cols>
    <col min="1" max="1" width="13" bestFit="1" customWidth="1"/>
    <col min="8" max="16" width="6.8125" customWidth="1"/>
    <col min="24" max="32" width="7" customWidth="1"/>
  </cols>
  <sheetData>
    <row r="1" spans="1:22" x14ac:dyDescent="0.7">
      <c r="A1" t="str">
        <f>Sheet1!B3</f>
        <v>TUR</v>
      </c>
    </row>
    <row r="2" spans="1:22" x14ac:dyDescent="0.7">
      <c r="A2" s="62" t="s">
        <v>93</v>
      </c>
      <c r="B2" s="1" t="s">
        <v>10</v>
      </c>
      <c r="R2" s="79" t="s">
        <v>4</v>
      </c>
    </row>
    <row r="3" spans="1:22" x14ac:dyDescent="0.7">
      <c r="A3" s="62" t="s">
        <v>19</v>
      </c>
      <c r="B3" s="1"/>
      <c r="R3" s="62" t="s">
        <v>93</v>
      </c>
      <c r="S3" s="1"/>
    </row>
    <row r="4" spans="1:22" x14ac:dyDescent="0.7">
      <c r="A4" s="62" t="s">
        <v>119</v>
      </c>
      <c r="B4" s="1"/>
      <c r="R4" s="62" t="s">
        <v>19</v>
      </c>
      <c r="S4" s="1"/>
    </row>
    <row r="5" spans="1:22" x14ac:dyDescent="0.7">
      <c r="A5" t="s">
        <v>123</v>
      </c>
      <c r="B5">
        <f>COUNTIFS('Full Score'!$H:$H,Team2!$B$3,'Full Score'!$I:$I,Team2!$B$4,'Full Score'!$J:$J,"a")</f>
        <v>0</v>
      </c>
    </row>
    <row r="6" spans="1:22" x14ac:dyDescent="0.7">
      <c r="B6" t="s">
        <v>120</v>
      </c>
      <c r="C6" t="s">
        <v>121</v>
      </c>
      <c r="D6" t="s">
        <v>122</v>
      </c>
    </row>
    <row r="7" spans="1:22" x14ac:dyDescent="0.7">
      <c r="A7">
        <v>11</v>
      </c>
      <c r="B7">
        <v>0.5</v>
      </c>
      <c r="C7">
        <v>8.5</v>
      </c>
      <c r="D7">
        <f>IF($B$2="All",COUNTIFS('Full Score'!$H:$H,Team2!$B$3,'Full Score'!$I:$I,Team2!$B$4,'Full Score'!$J:$J,"a",'Full Score'!$L:$L,Team2!$A7)*5,COUNTIFS('Full Score'!$A:$A,Team2!$B$2,'Full Score'!$H:$H,Team2!$B$3,'Full Score'!$I:$I,Team2!$B$4,'Full Score'!$J:$J,"a",'Full Score'!$L:$L,Team2!$A7)*5)</f>
        <v>0</v>
      </c>
      <c r="E7">
        <f>IF($B$2="All",COUNTIFS('Full Score'!$H:$H,Team2!$B$3,'Full Score'!$I:$I,Team2!$B$4,'Full Score'!$J:$J,"a",'Full Score'!$K:$K,"p",'Full Score'!$L:$L,Team2!$A7)*3,COUNTIFS('Full Score'!$A:$A,Team2!$B$2,'Full Score'!$H:$H,Team2!$B$3,'Full Score'!$I:$I,Team2!$B$4,'Full Score'!$J:$J,"a",'Full Score'!$K:$K,"p",'Full Score'!$L:$L,Team2!$A7)*3)</f>
        <v>0</v>
      </c>
      <c r="F7">
        <f>IF($B$2="All",COUNTIFS('Full Score'!$H:$H,Team2!$B$3,'Full Score'!$I:$I,Team2!$B$4,'Full Score'!$J:$J,"a",'Full Score'!$K:$K,"m",'Full Score'!$L:$L,Team2!$A7)*3,COUNTIFS('Full Score'!$A:$A,Team2!$B$2,'Full Score'!$H:$H,Team2!$B$3,'Full Score'!$I:$I,Team2!$B$4,'Full Score'!$J:$J,"a",'Full Score'!$K:$K,"m",'Full Score'!$L:$L,Team2!$A7)*3)</f>
        <v>0</v>
      </c>
      <c r="S7" t="s">
        <v>120</v>
      </c>
      <c r="T7" t="s">
        <v>121</v>
      </c>
      <c r="U7" t="s">
        <v>122</v>
      </c>
    </row>
    <row r="8" spans="1:22" x14ac:dyDescent="0.7">
      <c r="A8">
        <v>16</v>
      </c>
      <c r="B8">
        <v>1.5</v>
      </c>
      <c r="C8">
        <v>8.5</v>
      </c>
      <c r="R8">
        <v>11</v>
      </c>
      <c r="S8">
        <v>0.5</v>
      </c>
      <c r="T8">
        <v>8.5</v>
      </c>
      <c r="U8">
        <f>IF($S$3="",COUNTIFS('Full Score'!$H:$H,Team2!$S$4,'Full Score'!$J:$J,"s",'Full Score'!$L:$L,Team2!R8)*5,COUNTIFS('Full Score'!$A:$A,Team2!$S$3,'Full Score'!$H:$H,Team2!$S$4,'Full Score'!$J:$J,"s",'Full Score'!$L:$L,Team2!R8)*5)</f>
        <v>0</v>
      </c>
      <c r="V8">
        <f>COUNTIFS('Full Score'!$A:$A,Team2!$S$3,'Full Score'!$H:$H,Team2!$S$4,'Full Score'!$J:$J,"s",'Full Score'!$L:$L,Team2!R8,'Full Score'!$F:$F,"c")*3+COUNTIFS('Full Score'!$A:$A,Team2!$S$3,'Full Score'!$H:$H,Team2!$S$4,'Full Score'!$J:$J,"s",'Full Score'!$L:$L,Team2!R8,'Full Score'!$F:$F,"o")*3+COUNTIFS('Full Score'!$A:$A,Team2!$S$3,'Full Score'!$H:$H,Team2!$S$4,'Full Score'!$J:$J,"s",'Full Score'!$L:$L,Team2!R8,'Full Score'!$F:$F,"m")*3</f>
        <v>0</v>
      </c>
    </row>
    <row r="9" spans="1:22" x14ac:dyDescent="0.7">
      <c r="A9">
        <v>15</v>
      </c>
      <c r="B9">
        <v>2.5</v>
      </c>
      <c r="C9">
        <v>8.5</v>
      </c>
      <c r="R9">
        <v>16</v>
      </c>
      <c r="S9">
        <v>1.5</v>
      </c>
      <c r="T9">
        <v>8.5</v>
      </c>
    </row>
    <row r="10" spans="1:22" x14ac:dyDescent="0.7">
      <c r="A10">
        <v>19</v>
      </c>
      <c r="B10">
        <v>0.5</v>
      </c>
      <c r="C10">
        <v>7.5</v>
      </c>
      <c r="R10">
        <v>15</v>
      </c>
      <c r="S10">
        <v>2.5</v>
      </c>
      <c r="T10">
        <v>8.5</v>
      </c>
    </row>
    <row r="11" spans="1:22" x14ac:dyDescent="0.7">
      <c r="A11">
        <v>18</v>
      </c>
      <c r="B11">
        <v>1.5</v>
      </c>
      <c r="C11">
        <v>7.5</v>
      </c>
      <c r="R11">
        <v>19</v>
      </c>
      <c r="S11">
        <v>0.5</v>
      </c>
      <c r="T11">
        <v>7.5</v>
      </c>
    </row>
    <row r="12" spans="1:22" x14ac:dyDescent="0.7">
      <c r="A12">
        <v>17</v>
      </c>
      <c r="B12">
        <v>2.5</v>
      </c>
      <c r="C12">
        <v>7.5</v>
      </c>
      <c r="R12">
        <v>18</v>
      </c>
      <c r="S12">
        <v>1.5</v>
      </c>
      <c r="T12">
        <v>7.5</v>
      </c>
    </row>
    <row r="13" spans="1:22" x14ac:dyDescent="0.7">
      <c r="A13">
        <v>12</v>
      </c>
      <c r="B13">
        <v>0.5</v>
      </c>
      <c r="C13">
        <v>6.5</v>
      </c>
      <c r="R13">
        <v>17</v>
      </c>
      <c r="S13">
        <v>2.5</v>
      </c>
      <c r="T13">
        <v>7.5</v>
      </c>
    </row>
    <row r="14" spans="1:22" x14ac:dyDescent="0.7">
      <c r="A14">
        <v>13</v>
      </c>
      <c r="B14">
        <v>1.5</v>
      </c>
      <c r="C14">
        <v>6.5</v>
      </c>
      <c r="R14">
        <v>12</v>
      </c>
      <c r="S14">
        <v>0.5</v>
      </c>
      <c r="T14">
        <v>6.5</v>
      </c>
    </row>
    <row r="15" spans="1:22" x14ac:dyDescent="0.7">
      <c r="A15">
        <v>14</v>
      </c>
      <c r="B15">
        <v>2.5</v>
      </c>
      <c r="C15">
        <v>6.5</v>
      </c>
      <c r="R15">
        <v>13</v>
      </c>
      <c r="S15">
        <v>1.5</v>
      </c>
      <c r="T15">
        <v>6.5</v>
      </c>
    </row>
    <row r="16" spans="1:22" x14ac:dyDescent="0.7">
      <c r="A16">
        <v>61</v>
      </c>
      <c r="B16">
        <v>3.5</v>
      </c>
      <c r="C16">
        <v>8.5</v>
      </c>
      <c r="R16">
        <v>14</v>
      </c>
      <c r="S16">
        <v>2.5</v>
      </c>
      <c r="T16">
        <v>6.5</v>
      </c>
    </row>
    <row r="17" spans="1:32" x14ac:dyDescent="0.7">
      <c r="A17">
        <v>66</v>
      </c>
      <c r="B17">
        <v>4.5</v>
      </c>
      <c r="C17">
        <v>8.5</v>
      </c>
      <c r="R17">
        <v>61</v>
      </c>
      <c r="S17">
        <v>3.5</v>
      </c>
      <c r="T17">
        <v>8.5</v>
      </c>
    </row>
    <row r="18" spans="1:32" x14ac:dyDescent="0.7">
      <c r="A18">
        <v>65</v>
      </c>
      <c r="B18">
        <v>5.5</v>
      </c>
      <c r="C18">
        <v>8.5</v>
      </c>
      <c r="R18">
        <v>66</v>
      </c>
      <c r="S18">
        <v>4.5</v>
      </c>
      <c r="T18">
        <v>8.5</v>
      </c>
    </row>
    <row r="19" spans="1:32" x14ac:dyDescent="0.7">
      <c r="A19">
        <v>69</v>
      </c>
      <c r="B19">
        <v>3.5</v>
      </c>
      <c r="C19">
        <v>7.5</v>
      </c>
      <c r="R19">
        <v>65</v>
      </c>
      <c r="S19">
        <v>5.5</v>
      </c>
      <c r="T19">
        <v>8.5</v>
      </c>
    </row>
    <row r="20" spans="1:32" x14ac:dyDescent="0.7">
      <c r="A20">
        <v>68</v>
      </c>
      <c r="B20">
        <v>4.5</v>
      </c>
      <c r="C20">
        <v>7.5</v>
      </c>
      <c r="R20">
        <v>69</v>
      </c>
      <c r="S20">
        <v>3.5</v>
      </c>
      <c r="T20">
        <v>7.5</v>
      </c>
    </row>
    <row r="21" spans="1:32" x14ac:dyDescent="0.7">
      <c r="A21">
        <v>67</v>
      </c>
      <c r="B21">
        <v>5.5</v>
      </c>
      <c r="C21">
        <v>7.5</v>
      </c>
      <c r="R21">
        <v>68</v>
      </c>
      <c r="S21">
        <v>4.5</v>
      </c>
      <c r="T21">
        <v>7.5</v>
      </c>
    </row>
    <row r="22" spans="1:32" x14ac:dyDescent="0.7">
      <c r="A22">
        <v>62</v>
      </c>
      <c r="B22">
        <v>3.5</v>
      </c>
      <c r="C22">
        <v>6.5</v>
      </c>
      <c r="R22">
        <v>67</v>
      </c>
      <c r="S22">
        <v>5.5</v>
      </c>
      <c r="T22">
        <v>7.5</v>
      </c>
      <c r="X22" s="78"/>
      <c r="Y22" s="78"/>
      <c r="Z22" s="78"/>
      <c r="AA22" s="78"/>
      <c r="AB22" s="78"/>
      <c r="AC22" s="78"/>
      <c r="AD22" s="78"/>
      <c r="AE22" s="78"/>
      <c r="AF22" s="78"/>
    </row>
    <row r="23" spans="1:32" x14ac:dyDescent="0.7">
      <c r="A23">
        <v>63</v>
      </c>
      <c r="B23">
        <v>4.5</v>
      </c>
      <c r="C23">
        <v>6.5</v>
      </c>
      <c r="H23" s="78">
        <v>5</v>
      </c>
      <c r="I23" s="78">
        <v>4</v>
      </c>
      <c r="J23" s="78">
        <v>3</v>
      </c>
      <c r="K23" s="78">
        <v>2</v>
      </c>
      <c r="L23" s="78">
        <v>1</v>
      </c>
      <c r="M23" s="78">
        <v>0</v>
      </c>
      <c r="N23" s="78" t="s">
        <v>8</v>
      </c>
      <c r="O23" s="78" t="s">
        <v>9</v>
      </c>
      <c r="P23" s="78" t="s">
        <v>126</v>
      </c>
      <c r="R23">
        <v>62</v>
      </c>
      <c r="S23">
        <v>3.5</v>
      </c>
      <c r="T23">
        <v>6.5</v>
      </c>
      <c r="X23" s="152"/>
      <c r="Y23" s="152"/>
      <c r="Z23" s="152"/>
      <c r="AA23" s="152"/>
      <c r="AB23" s="152"/>
      <c r="AC23" s="152"/>
      <c r="AD23" s="152"/>
      <c r="AE23" s="152"/>
      <c r="AF23" s="152"/>
    </row>
    <row r="24" spans="1:32" x14ac:dyDescent="0.7">
      <c r="A24">
        <v>64</v>
      </c>
      <c r="B24">
        <v>5.5</v>
      </c>
      <c r="C24">
        <v>6.5</v>
      </c>
      <c r="H24" s="151" t="s">
        <v>127</v>
      </c>
      <c r="I24" s="151"/>
      <c r="J24" s="151"/>
      <c r="K24" s="151"/>
      <c r="L24" s="151"/>
      <c r="M24" s="151"/>
      <c r="N24" s="151"/>
      <c r="O24" s="151"/>
      <c r="P24" s="151"/>
      <c r="R24">
        <v>63</v>
      </c>
      <c r="S24">
        <v>4.5</v>
      </c>
      <c r="T24">
        <v>6.5</v>
      </c>
    </row>
    <row r="25" spans="1:32" x14ac:dyDescent="0.7">
      <c r="A25">
        <v>51</v>
      </c>
      <c r="B25">
        <v>6.5</v>
      </c>
      <c r="C25">
        <v>8.5</v>
      </c>
      <c r="R25">
        <v>64</v>
      </c>
      <c r="S25">
        <v>5.5</v>
      </c>
      <c r="T25">
        <v>6.5</v>
      </c>
    </row>
    <row r="26" spans="1:32" x14ac:dyDescent="0.7">
      <c r="A26">
        <v>56</v>
      </c>
      <c r="B26">
        <v>7.5</v>
      </c>
      <c r="C26">
        <v>8.5</v>
      </c>
      <c r="R26">
        <v>51</v>
      </c>
      <c r="S26">
        <v>6.5</v>
      </c>
      <c r="T26">
        <v>8.5</v>
      </c>
    </row>
    <row r="27" spans="1:32" x14ac:dyDescent="0.7">
      <c r="A27">
        <v>55</v>
      </c>
      <c r="B27">
        <v>8.5</v>
      </c>
      <c r="C27">
        <v>8.5</v>
      </c>
      <c r="R27">
        <v>56</v>
      </c>
      <c r="S27">
        <v>7.5</v>
      </c>
      <c r="T27">
        <v>8.5</v>
      </c>
    </row>
    <row r="28" spans="1:32" x14ac:dyDescent="0.7">
      <c r="A28">
        <v>59</v>
      </c>
      <c r="B28">
        <v>6.5</v>
      </c>
      <c r="C28">
        <v>7.5</v>
      </c>
      <c r="R28">
        <v>55</v>
      </c>
      <c r="S28">
        <v>8.5</v>
      </c>
      <c r="T28">
        <v>8.5</v>
      </c>
    </row>
    <row r="29" spans="1:32" x14ac:dyDescent="0.7">
      <c r="A29">
        <v>58</v>
      </c>
      <c r="B29">
        <v>7.5</v>
      </c>
      <c r="C29">
        <v>7.5</v>
      </c>
      <c r="R29">
        <v>59</v>
      </c>
      <c r="S29">
        <v>6.5</v>
      </c>
      <c r="T29">
        <v>7.5</v>
      </c>
    </row>
    <row r="30" spans="1:32" x14ac:dyDescent="0.7">
      <c r="A30">
        <v>57</v>
      </c>
      <c r="B30">
        <v>8.5</v>
      </c>
      <c r="C30">
        <v>7.5</v>
      </c>
      <c r="R30">
        <v>58</v>
      </c>
      <c r="S30">
        <v>7.5</v>
      </c>
      <c r="T30">
        <v>7.5</v>
      </c>
    </row>
    <row r="31" spans="1:32" x14ac:dyDescent="0.7">
      <c r="A31">
        <v>52</v>
      </c>
      <c r="B31">
        <v>6.5</v>
      </c>
      <c r="C31">
        <v>6.5</v>
      </c>
      <c r="R31">
        <v>57</v>
      </c>
      <c r="S31">
        <v>8.5</v>
      </c>
      <c r="T31">
        <v>7.5</v>
      </c>
    </row>
    <row r="32" spans="1:32" x14ac:dyDescent="0.7">
      <c r="A32">
        <v>53</v>
      </c>
      <c r="B32">
        <v>7.5</v>
      </c>
      <c r="C32">
        <v>6.5</v>
      </c>
      <c r="R32">
        <v>52</v>
      </c>
      <c r="S32">
        <v>6.5</v>
      </c>
      <c r="T32">
        <v>6.5</v>
      </c>
    </row>
    <row r="33" spans="1:20" x14ac:dyDescent="0.7">
      <c r="A33">
        <v>54</v>
      </c>
      <c r="B33">
        <v>8.5</v>
      </c>
      <c r="C33">
        <v>6.5</v>
      </c>
      <c r="R33">
        <v>53</v>
      </c>
      <c r="S33">
        <v>7.5</v>
      </c>
      <c r="T33">
        <v>6.5</v>
      </c>
    </row>
    <row r="34" spans="1:20" x14ac:dyDescent="0.7">
      <c r="A34">
        <v>91</v>
      </c>
      <c r="B34">
        <v>0.5</v>
      </c>
      <c r="C34">
        <v>5.5</v>
      </c>
      <c r="R34">
        <v>54</v>
      </c>
      <c r="S34">
        <v>8.5</v>
      </c>
      <c r="T34">
        <v>6.5</v>
      </c>
    </row>
    <row r="35" spans="1:20" x14ac:dyDescent="0.7">
      <c r="A35">
        <v>96</v>
      </c>
      <c r="B35">
        <v>1.5</v>
      </c>
      <c r="C35">
        <v>5.5</v>
      </c>
      <c r="R35">
        <v>91</v>
      </c>
      <c r="S35">
        <v>0.5</v>
      </c>
      <c r="T35">
        <v>5.5</v>
      </c>
    </row>
    <row r="36" spans="1:20" x14ac:dyDescent="0.7">
      <c r="A36">
        <v>95</v>
      </c>
      <c r="B36">
        <v>2.5</v>
      </c>
      <c r="C36">
        <v>5.5</v>
      </c>
      <c r="R36">
        <v>96</v>
      </c>
      <c r="S36">
        <v>1.5</v>
      </c>
      <c r="T36">
        <v>5.5</v>
      </c>
    </row>
    <row r="37" spans="1:20" x14ac:dyDescent="0.7">
      <c r="A37">
        <v>99</v>
      </c>
      <c r="B37">
        <v>0.5</v>
      </c>
      <c r="C37">
        <v>4.5</v>
      </c>
      <c r="R37">
        <v>95</v>
      </c>
      <c r="S37">
        <v>2.5</v>
      </c>
      <c r="T37">
        <v>5.5</v>
      </c>
    </row>
    <row r="38" spans="1:20" x14ac:dyDescent="0.7">
      <c r="A38">
        <v>98</v>
      </c>
      <c r="B38">
        <v>1.5</v>
      </c>
      <c r="C38">
        <v>4.5</v>
      </c>
      <c r="R38">
        <v>99</v>
      </c>
      <c r="S38">
        <v>0.5</v>
      </c>
      <c r="T38">
        <v>4.5</v>
      </c>
    </row>
    <row r="39" spans="1:20" x14ac:dyDescent="0.7">
      <c r="A39">
        <v>97</v>
      </c>
      <c r="B39">
        <v>2.5</v>
      </c>
      <c r="C39">
        <v>4.5</v>
      </c>
      <c r="R39">
        <v>98</v>
      </c>
      <c r="S39">
        <v>1.5</v>
      </c>
      <c r="T39">
        <v>4.5</v>
      </c>
    </row>
    <row r="40" spans="1:20" x14ac:dyDescent="0.7">
      <c r="A40">
        <v>92</v>
      </c>
      <c r="B40">
        <v>0.5</v>
      </c>
      <c r="C40">
        <v>3.5</v>
      </c>
      <c r="R40">
        <v>97</v>
      </c>
      <c r="S40">
        <v>2.5</v>
      </c>
      <c r="T40">
        <v>4.5</v>
      </c>
    </row>
    <row r="41" spans="1:20" x14ac:dyDescent="0.7">
      <c r="A41">
        <v>93</v>
      </c>
      <c r="B41">
        <v>1.5</v>
      </c>
      <c r="C41">
        <v>3.5</v>
      </c>
      <c r="R41">
        <v>92</v>
      </c>
      <c r="S41">
        <v>0.5</v>
      </c>
      <c r="T41">
        <v>3.5</v>
      </c>
    </row>
    <row r="42" spans="1:20" x14ac:dyDescent="0.7">
      <c r="A42">
        <v>94</v>
      </c>
      <c r="B42">
        <v>2.5</v>
      </c>
      <c r="C42">
        <v>3.5</v>
      </c>
      <c r="R42">
        <v>93</v>
      </c>
      <c r="S42">
        <v>1.5</v>
      </c>
      <c r="T42">
        <v>3.5</v>
      </c>
    </row>
    <row r="43" spans="1:20" x14ac:dyDescent="0.7">
      <c r="A43">
        <v>81</v>
      </c>
      <c r="B43">
        <v>3.5</v>
      </c>
      <c r="C43">
        <v>5.5</v>
      </c>
      <c r="R43">
        <v>94</v>
      </c>
      <c r="S43">
        <v>2.5</v>
      </c>
      <c r="T43">
        <v>3.5</v>
      </c>
    </row>
    <row r="44" spans="1:20" x14ac:dyDescent="0.7">
      <c r="A44">
        <v>86</v>
      </c>
      <c r="B44">
        <v>4.5</v>
      </c>
      <c r="C44">
        <v>5.5</v>
      </c>
      <c r="R44">
        <v>81</v>
      </c>
      <c r="S44">
        <v>3.5</v>
      </c>
      <c r="T44">
        <v>5.5</v>
      </c>
    </row>
    <row r="45" spans="1:20" x14ac:dyDescent="0.7">
      <c r="A45">
        <v>85</v>
      </c>
      <c r="B45">
        <v>5.5</v>
      </c>
      <c r="C45">
        <v>5.5</v>
      </c>
      <c r="R45">
        <v>86</v>
      </c>
      <c r="S45">
        <v>4.5</v>
      </c>
      <c r="T45">
        <v>5.5</v>
      </c>
    </row>
    <row r="46" spans="1:20" x14ac:dyDescent="0.7">
      <c r="A46">
        <v>89</v>
      </c>
      <c r="B46">
        <v>3.5</v>
      </c>
      <c r="C46">
        <v>4.5</v>
      </c>
      <c r="R46">
        <v>85</v>
      </c>
      <c r="S46">
        <v>5.5</v>
      </c>
      <c r="T46">
        <v>5.5</v>
      </c>
    </row>
    <row r="47" spans="1:20" x14ac:dyDescent="0.7">
      <c r="A47">
        <v>88</v>
      </c>
      <c r="B47">
        <v>4.5</v>
      </c>
      <c r="C47">
        <v>4.5</v>
      </c>
      <c r="R47">
        <v>89</v>
      </c>
      <c r="S47">
        <v>3.5</v>
      </c>
      <c r="T47">
        <v>4.5</v>
      </c>
    </row>
    <row r="48" spans="1:20" x14ac:dyDescent="0.7">
      <c r="A48">
        <v>87</v>
      </c>
      <c r="B48">
        <v>5.5</v>
      </c>
      <c r="C48">
        <v>4.5</v>
      </c>
      <c r="R48">
        <v>88</v>
      </c>
      <c r="S48">
        <v>4.5</v>
      </c>
      <c r="T48">
        <v>4.5</v>
      </c>
    </row>
    <row r="49" spans="1:20" x14ac:dyDescent="0.7">
      <c r="A49">
        <v>82</v>
      </c>
      <c r="B49">
        <v>3.5</v>
      </c>
      <c r="C49">
        <v>3.5</v>
      </c>
      <c r="R49">
        <v>87</v>
      </c>
      <c r="S49">
        <v>5.5</v>
      </c>
      <c r="T49">
        <v>4.5</v>
      </c>
    </row>
    <row r="50" spans="1:20" x14ac:dyDescent="0.7">
      <c r="A50">
        <v>83</v>
      </c>
      <c r="B50">
        <v>4.5</v>
      </c>
      <c r="C50">
        <v>3.5</v>
      </c>
      <c r="R50">
        <v>82</v>
      </c>
      <c r="S50">
        <v>3.5</v>
      </c>
      <c r="T50">
        <v>3.5</v>
      </c>
    </row>
    <row r="51" spans="1:20" x14ac:dyDescent="0.7">
      <c r="A51">
        <v>84</v>
      </c>
      <c r="B51">
        <v>5.5</v>
      </c>
      <c r="C51">
        <v>3.5</v>
      </c>
      <c r="R51">
        <v>83</v>
      </c>
      <c r="S51">
        <v>4.5</v>
      </c>
      <c r="T51">
        <v>3.5</v>
      </c>
    </row>
    <row r="52" spans="1:20" x14ac:dyDescent="0.7">
      <c r="A52">
        <v>71</v>
      </c>
      <c r="B52">
        <v>6.5</v>
      </c>
      <c r="C52">
        <v>5.5</v>
      </c>
      <c r="R52">
        <v>84</v>
      </c>
      <c r="S52">
        <v>5.5</v>
      </c>
      <c r="T52">
        <v>3.5</v>
      </c>
    </row>
    <row r="53" spans="1:20" x14ac:dyDescent="0.7">
      <c r="A53">
        <v>76</v>
      </c>
      <c r="B53">
        <v>7.5</v>
      </c>
      <c r="C53">
        <v>5.5</v>
      </c>
      <c r="R53">
        <v>71</v>
      </c>
      <c r="S53">
        <v>6.5</v>
      </c>
      <c r="T53">
        <v>5.5</v>
      </c>
    </row>
    <row r="54" spans="1:20" x14ac:dyDescent="0.7">
      <c r="A54">
        <v>75</v>
      </c>
      <c r="B54">
        <v>8.5</v>
      </c>
      <c r="C54">
        <v>5.5</v>
      </c>
      <c r="R54">
        <v>76</v>
      </c>
      <c r="S54">
        <v>7.5</v>
      </c>
      <c r="T54">
        <v>5.5</v>
      </c>
    </row>
    <row r="55" spans="1:20" x14ac:dyDescent="0.7">
      <c r="A55">
        <v>79</v>
      </c>
      <c r="B55">
        <v>6.5</v>
      </c>
      <c r="C55">
        <v>4.5</v>
      </c>
      <c r="R55">
        <v>75</v>
      </c>
      <c r="S55">
        <v>8.5</v>
      </c>
      <c r="T55">
        <v>5.5</v>
      </c>
    </row>
    <row r="56" spans="1:20" x14ac:dyDescent="0.7">
      <c r="A56">
        <v>78</v>
      </c>
      <c r="B56">
        <v>7.5</v>
      </c>
      <c r="C56">
        <v>4.5</v>
      </c>
      <c r="R56">
        <v>79</v>
      </c>
      <c r="S56">
        <v>6.5</v>
      </c>
      <c r="T56">
        <v>4.5</v>
      </c>
    </row>
    <row r="57" spans="1:20" x14ac:dyDescent="0.7">
      <c r="A57">
        <v>77</v>
      </c>
      <c r="B57">
        <v>8.5</v>
      </c>
      <c r="C57">
        <v>4.5</v>
      </c>
      <c r="R57">
        <v>78</v>
      </c>
      <c r="S57">
        <v>7.5</v>
      </c>
      <c r="T57">
        <v>4.5</v>
      </c>
    </row>
    <row r="58" spans="1:20" x14ac:dyDescent="0.7">
      <c r="A58">
        <v>72</v>
      </c>
      <c r="B58">
        <v>6.5</v>
      </c>
      <c r="C58">
        <v>3.5</v>
      </c>
      <c r="R58">
        <v>77</v>
      </c>
      <c r="S58">
        <v>8.5</v>
      </c>
      <c r="T58">
        <v>4.5</v>
      </c>
    </row>
    <row r="59" spans="1:20" x14ac:dyDescent="0.7">
      <c r="A59">
        <v>73</v>
      </c>
      <c r="B59">
        <v>7.5</v>
      </c>
      <c r="C59">
        <v>3.5</v>
      </c>
      <c r="R59">
        <v>72</v>
      </c>
      <c r="S59">
        <v>6.5</v>
      </c>
      <c r="T59">
        <v>3.5</v>
      </c>
    </row>
    <row r="60" spans="1:20" x14ac:dyDescent="0.7">
      <c r="A60">
        <v>74</v>
      </c>
      <c r="B60">
        <v>8.5</v>
      </c>
      <c r="C60">
        <v>3.5</v>
      </c>
      <c r="R60">
        <v>73</v>
      </c>
      <c r="S60">
        <v>7.5</v>
      </c>
      <c r="T60">
        <v>3.5</v>
      </c>
    </row>
    <row r="61" spans="1:20" x14ac:dyDescent="0.7">
      <c r="A61">
        <v>21</v>
      </c>
      <c r="B61">
        <v>0.5</v>
      </c>
      <c r="C61">
        <v>2.5</v>
      </c>
      <c r="R61">
        <v>74</v>
      </c>
      <c r="S61">
        <v>8.5</v>
      </c>
      <c r="T61">
        <v>3.5</v>
      </c>
    </row>
    <row r="62" spans="1:20" x14ac:dyDescent="0.7">
      <c r="A62">
        <v>26</v>
      </c>
      <c r="B62">
        <v>1.5</v>
      </c>
      <c r="C62">
        <v>2.5</v>
      </c>
      <c r="R62">
        <v>21</v>
      </c>
      <c r="S62">
        <v>0.5</v>
      </c>
      <c r="T62">
        <v>2.5</v>
      </c>
    </row>
    <row r="63" spans="1:20" x14ac:dyDescent="0.7">
      <c r="A63">
        <v>25</v>
      </c>
      <c r="B63">
        <v>2.5</v>
      </c>
      <c r="C63">
        <v>2.5</v>
      </c>
      <c r="R63">
        <v>26</v>
      </c>
      <c r="S63">
        <v>1.5</v>
      </c>
      <c r="T63">
        <v>2.5</v>
      </c>
    </row>
    <row r="64" spans="1:20" x14ac:dyDescent="0.7">
      <c r="A64">
        <v>29</v>
      </c>
      <c r="B64">
        <v>0.5</v>
      </c>
      <c r="C64">
        <v>1.5</v>
      </c>
      <c r="R64">
        <v>25</v>
      </c>
      <c r="S64">
        <v>2.5</v>
      </c>
      <c r="T64">
        <v>2.5</v>
      </c>
    </row>
    <row r="65" spans="1:20" x14ac:dyDescent="0.7">
      <c r="A65">
        <v>28</v>
      </c>
      <c r="B65">
        <v>1.5</v>
      </c>
      <c r="C65">
        <v>1.5</v>
      </c>
      <c r="R65">
        <v>29</v>
      </c>
      <c r="S65">
        <v>0.5</v>
      </c>
      <c r="T65">
        <v>1.5</v>
      </c>
    </row>
    <row r="66" spans="1:20" x14ac:dyDescent="0.7">
      <c r="A66">
        <v>27</v>
      </c>
      <c r="B66">
        <v>2.5</v>
      </c>
      <c r="C66">
        <v>1.5</v>
      </c>
      <c r="R66">
        <v>28</v>
      </c>
      <c r="S66">
        <v>1.5</v>
      </c>
      <c r="T66">
        <v>1.5</v>
      </c>
    </row>
    <row r="67" spans="1:20" x14ac:dyDescent="0.7">
      <c r="A67">
        <v>22</v>
      </c>
      <c r="B67">
        <v>0.5</v>
      </c>
      <c r="C67">
        <v>0.5</v>
      </c>
      <c r="R67">
        <v>27</v>
      </c>
      <c r="S67">
        <v>2.5</v>
      </c>
      <c r="T67">
        <v>1.5</v>
      </c>
    </row>
    <row r="68" spans="1:20" x14ac:dyDescent="0.7">
      <c r="A68">
        <v>23</v>
      </c>
      <c r="B68">
        <v>1.5</v>
      </c>
      <c r="C68">
        <v>0.5</v>
      </c>
      <c r="R68">
        <v>22</v>
      </c>
      <c r="S68">
        <v>0.5</v>
      </c>
      <c r="T68">
        <v>0.5</v>
      </c>
    </row>
    <row r="69" spans="1:20" x14ac:dyDescent="0.7">
      <c r="A69">
        <v>24</v>
      </c>
      <c r="B69">
        <v>2.5</v>
      </c>
      <c r="C69">
        <v>0.5</v>
      </c>
      <c r="R69">
        <v>23</v>
      </c>
      <c r="S69">
        <v>1.5</v>
      </c>
      <c r="T69">
        <v>0.5</v>
      </c>
    </row>
    <row r="70" spans="1:20" x14ac:dyDescent="0.7">
      <c r="A70">
        <v>31</v>
      </c>
      <c r="B70">
        <v>3.5</v>
      </c>
      <c r="C70">
        <v>2.5</v>
      </c>
      <c r="R70">
        <v>24</v>
      </c>
      <c r="S70">
        <v>2.5</v>
      </c>
      <c r="T70">
        <v>0.5</v>
      </c>
    </row>
    <row r="71" spans="1:20" x14ac:dyDescent="0.7">
      <c r="A71">
        <v>36</v>
      </c>
      <c r="B71">
        <v>4.5</v>
      </c>
      <c r="C71">
        <v>2.5</v>
      </c>
      <c r="R71">
        <v>31</v>
      </c>
      <c r="S71">
        <v>3.5</v>
      </c>
      <c r="T71">
        <v>2.5</v>
      </c>
    </row>
    <row r="72" spans="1:20" x14ac:dyDescent="0.7">
      <c r="A72">
        <v>35</v>
      </c>
      <c r="B72">
        <v>5.5</v>
      </c>
      <c r="C72">
        <v>2.5</v>
      </c>
      <c r="R72">
        <v>36</v>
      </c>
      <c r="S72">
        <v>4.5</v>
      </c>
      <c r="T72">
        <v>2.5</v>
      </c>
    </row>
    <row r="73" spans="1:20" x14ac:dyDescent="0.7">
      <c r="A73">
        <v>39</v>
      </c>
      <c r="B73">
        <v>3.5</v>
      </c>
      <c r="C73">
        <v>1.5</v>
      </c>
      <c r="R73">
        <v>35</v>
      </c>
      <c r="S73">
        <v>5.5</v>
      </c>
      <c r="T73">
        <v>2.5</v>
      </c>
    </row>
    <row r="74" spans="1:20" x14ac:dyDescent="0.7">
      <c r="A74">
        <v>38</v>
      </c>
      <c r="B74">
        <v>4.5</v>
      </c>
      <c r="C74">
        <v>1.5</v>
      </c>
      <c r="R74">
        <v>39</v>
      </c>
      <c r="S74">
        <v>3.5</v>
      </c>
      <c r="T74">
        <v>1.5</v>
      </c>
    </row>
    <row r="75" spans="1:20" x14ac:dyDescent="0.7">
      <c r="A75">
        <v>37</v>
      </c>
      <c r="B75">
        <v>5.5</v>
      </c>
      <c r="C75">
        <v>1.5</v>
      </c>
      <c r="R75">
        <v>38</v>
      </c>
      <c r="S75">
        <v>4.5</v>
      </c>
      <c r="T75">
        <v>1.5</v>
      </c>
    </row>
    <row r="76" spans="1:20" x14ac:dyDescent="0.7">
      <c r="A76">
        <v>32</v>
      </c>
      <c r="B76">
        <v>3.5</v>
      </c>
      <c r="C76">
        <v>0.5</v>
      </c>
      <c r="R76">
        <v>37</v>
      </c>
      <c r="S76">
        <v>5.5</v>
      </c>
      <c r="T76">
        <v>1.5</v>
      </c>
    </row>
    <row r="77" spans="1:20" x14ac:dyDescent="0.7">
      <c r="A77">
        <v>33</v>
      </c>
      <c r="B77">
        <v>4.5</v>
      </c>
      <c r="C77">
        <v>0.5</v>
      </c>
      <c r="R77">
        <v>32</v>
      </c>
      <c r="S77">
        <v>3.5</v>
      </c>
      <c r="T77">
        <v>0.5</v>
      </c>
    </row>
    <row r="78" spans="1:20" x14ac:dyDescent="0.7">
      <c r="A78">
        <v>34</v>
      </c>
      <c r="B78">
        <v>5.5</v>
      </c>
      <c r="C78">
        <v>0.5</v>
      </c>
      <c r="R78">
        <v>33</v>
      </c>
      <c r="S78">
        <v>4.5</v>
      </c>
      <c r="T78">
        <v>0.5</v>
      </c>
    </row>
    <row r="79" spans="1:20" x14ac:dyDescent="0.7">
      <c r="A79">
        <v>41</v>
      </c>
      <c r="B79">
        <v>6.5</v>
      </c>
      <c r="C79">
        <v>2.5</v>
      </c>
      <c r="R79">
        <v>34</v>
      </c>
      <c r="S79">
        <v>5.5</v>
      </c>
      <c r="T79">
        <v>0.5</v>
      </c>
    </row>
    <row r="80" spans="1:20" x14ac:dyDescent="0.7">
      <c r="A80">
        <v>46</v>
      </c>
      <c r="B80">
        <v>7.5</v>
      </c>
      <c r="C80">
        <v>2.5</v>
      </c>
      <c r="R80">
        <v>41</v>
      </c>
      <c r="S80">
        <v>6.5</v>
      </c>
      <c r="T80">
        <v>2.5</v>
      </c>
    </row>
    <row r="81" spans="1:20" x14ac:dyDescent="0.7">
      <c r="A81">
        <v>45</v>
      </c>
      <c r="B81">
        <v>8.5</v>
      </c>
      <c r="C81">
        <v>2.5</v>
      </c>
      <c r="R81">
        <v>46</v>
      </c>
      <c r="S81">
        <v>7.5</v>
      </c>
      <c r="T81">
        <v>2.5</v>
      </c>
    </row>
    <row r="82" spans="1:20" x14ac:dyDescent="0.7">
      <c r="A82">
        <v>49</v>
      </c>
      <c r="B82">
        <v>6.5</v>
      </c>
      <c r="C82">
        <v>1.5</v>
      </c>
      <c r="R82">
        <v>45</v>
      </c>
      <c r="S82">
        <v>8.5</v>
      </c>
      <c r="T82">
        <v>2.5</v>
      </c>
    </row>
    <row r="83" spans="1:20" x14ac:dyDescent="0.7">
      <c r="A83">
        <v>48</v>
      </c>
      <c r="B83">
        <v>7.5</v>
      </c>
      <c r="C83">
        <v>1.5</v>
      </c>
      <c r="R83">
        <v>49</v>
      </c>
      <c r="S83">
        <v>6.5</v>
      </c>
      <c r="T83">
        <v>1.5</v>
      </c>
    </row>
    <row r="84" spans="1:20" x14ac:dyDescent="0.7">
      <c r="A84">
        <v>47</v>
      </c>
      <c r="B84">
        <v>8.5</v>
      </c>
      <c r="C84">
        <v>1.5</v>
      </c>
      <c r="R84">
        <v>48</v>
      </c>
      <c r="S84">
        <v>7.5</v>
      </c>
      <c r="T84">
        <v>1.5</v>
      </c>
    </row>
    <row r="85" spans="1:20" x14ac:dyDescent="0.7">
      <c r="A85">
        <v>42</v>
      </c>
      <c r="B85">
        <v>6.5</v>
      </c>
      <c r="C85">
        <v>0.5</v>
      </c>
      <c r="R85">
        <v>47</v>
      </c>
      <c r="S85">
        <v>8.5</v>
      </c>
      <c r="T85">
        <v>1.5</v>
      </c>
    </row>
    <row r="86" spans="1:20" x14ac:dyDescent="0.7">
      <c r="A86">
        <v>43</v>
      </c>
      <c r="B86">
        <v>7.5</v>
      </c>
      <c r="C86">
        <v>0.5</v>
      </c>
      <c r="R86">
        <v>42</v>
      </c>
      <c r="S86">
        <v>6.5</v>
      </c>
      <c r="T86">
        <v>0.5</v>
      </c>
    </row>
    <row r="87" spans="1:20" x14ac:dyDescent="0.7">
      <c r="A87">
        <v>44</v>
      </c>
      <c r="B87">
        <v>8.5</v>
      </c>
      <c r="C87">
        <v>0.5</v>
      </c>
      <c r="R87">
        <v>43</v>
      </c>
      <c r="S87">
        <v>7.5</v>
      </c>
      <c r="T87">
        <v>0.5</v>
      </c>
    </row>
    <row r="88" spans="1:20" x14ac:dyDescent="0.7">
      <c r="A88">
        <v>1</v>
      </c>
      <c r="B88">
        <v>1.5</v>
      </c>
      <c r="C88">
        <v>7.5</v>
      </c>
      <c r="R88">
        <v>44</v>
      </c>
      <c r="S88">
        <v>8.5</v>
      </c>
      <c r="T88">
        <v>0.5</v>
      </c>
    </row>
    <row r="89" spans="1:20" x14ac:dyDescent="0.7">
      <c r="A89">
        <v>6</v>
      </c>
      <c r="B89">
        <v>4.5</v>
      </c>
      <c r="C89">
        <v>7.5</v>
      </c>
      <c r="R89" t="s">
        <v>128</v>
      </c>
      <c r="S89">
        <v>1.5</v>
      </c>
      <c r="T89">
        <v>9.5</v>
      </c>
    </row>
    <row r="90" spans="1:20" x14ac:dyDescent="0.7">
      <c r="A90">
        <v>5</v>
      </c>
      <c r="B90">
        <v>7.5</v>
      </c>
      <c r="C90">
        <v>7.5</v>
      </c>
      <c r="R90" t="s">
        <v>129</v>
      </c>
      <c r="S90">
        <v>4.5</v>
      </c>
      <c r="T90">
        <v>9.5</v>
      </c>
    </row>
    <row r="91" spans="1:20" x14ac:dyDescent="0.7">
      <c r="A91">
        <v>9</v>
      </c>
      <c r="B91">
        <v>1.5</v>
      </c>
      <c r="C91">
        <v>4.5</v>
      </c>
      <c r="R91" t="s">
        <v>130</v>
      </c>
      <c r="S91">
        <v>7.5</v>
      </c>
      <c r="T91">
        <v>9.5</v>
      </c>
    </row>
    <row r="92" spans="1:20" x14ac:dyDescent="0.7">
      <c r="A92">
        <v>8</v>
      </c>
      <c r="B92">
        <v>4.5</v>
      </c>
      <c r="C92">
        <v>4.5</v>
      </c>
    </row>
    <row r="93" spans="1:20" x14ac:dyDescent="0.7">
      <c r="A93">
        <v>7</v>
      </c>
      <c r="B93">
        <v>7.5</v>
      </c>
      <c r="C93">
        <v>4.5</v>
      </c>
    </row>
    <row r="94" spans="1:20" x14ac:dyDescent="0.7">
      <c r="A94">
        <v>2</v>
      </c>
      <c r="B94">
        <v>1.5</v>
      </c>
      <c r="C94">
        <v>1.5</v>
      </c>
    </row>
    <row r="95" spans="1:20" x14ac:dyDescent="0.7">
      <c r="A95">
        <v>3</v>
      </c>
      <c r="B95">
        <v>4.5</v>
      </c>
      <c r="C95">
        <v>1.5</v>
      </c>
    </row>
    <row r="96" spans="1:20" x14ac:dyDescent="0.7">
      <c r="A96">
        <v>4</v>
      </c>
      <c r="B96">
        <v>7.5</v>
      </c>
      <c r="C96">
        <v>1.5</v>
      </c>
    </row>
    <row r="97" spans="1:3" x14ac:dyDescent="0.7">
      <c r="A97" t="s">
        <v>128</v>
      </c>
      <c r="B97">
        <v>1.5</v>
      </c>
      <c r="C97">
        <v>9.5</v>
      </c>
    </row>
    <row r="98" spans="1:3" x14ac:dyDescent="0.7">
      <c r="A98" t="s">
        <v>129</v>
      </c>
      <c r="B98">
        <v>4.5</v>
      </c>
      <c r="C98">
        <v>9.5</v>
      </c>
    </row>
    <row r="99" spans="1:3" x14ac:dyDescent="0.7">
      <c r="A99" t="s">
        <v>130</v>
      </c>
      <c r="B99">
        <v>7.5</v>
      </c>
      <c r="C99">
        <v>9.5</v>
      </c>
    </row>
  </sheetData>
  <mergeCells count="2">
    <mergeCell ref="H24:P24"/>
    <mergeCell ref="X23:AF23"/>
  </mergeCells>
  <phoneticPr fontId="1"/>
  <dataValidations count="2">
    <dataValidation type="list" allowBlank="1" showInputMessage="1" showErrorMessage="1" sqref="B2" xr:uid="{0194663D-1C85-47C9-8520-6B88A6D7B672}">
      <formula1>"Set1,Set2,Set3,Set4,Set5,All"</formula1>
    </dataValidation>
    <dataValidation type="list" allowBlank="1" showInputMessage="1" showErrorMessage="1" sqref="B4" xr:uid="{27E887AD-C84B-4512-A7A9-B898E7642EA4}">
      <formula1>"51,53,11,12,21,22,a1,a2,c1,c2,c3,5*,1*,2*,a*,c*"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2F41F1-3FA5-4B7C-A724-714B99BCE5D0}">
          <x14:formula1>
            <xm:f>Sheet1!$A$23:$A$34</xm:f>
          </x14:formula1>
          <xm:sqref>B3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45B6-EFF5-4701-B6F6-6B8FA5E73AC7}">
  <dimension ref="A1:AD799"/>
  <sheetViews>
    <sheetView zoomScale="80" zoomScaleNormal="80" workbookViewId="0">
      <selection sqref="A1:N1048576"/>
    </sheetView>
  </sheetViews>
  <sheetFormatPr defaultRowHeight="17.649999999999999" x14ac:dyDescent="0.7"/>
  <cols>
    <col min="1" max="1" width="8.8125" style="15"/>
    <col min="2" max="2" width="13.125" style="29" bestFit="1" customWidth="1"/>
    <col min="3" max="3" width="4" style="8" customWidth="1"/>
    <col min="4" max="4" width="4" style="3" customWidth="1"/>
    <col min="5" max="5" width="4" style="1" customWidth="1"/>
    <col min="6" max="6" width="8.8125" style="1"/>
    <col min="7" max="7" width="8.8125" style="9"/>
    <col min="8" max="8" width="4" style="8" customWidth="1"/>
    <col min="9" max="9" width="4" style="3" customWidth="1"/>
    <col min="10" max="10" width="4" style="1" customWidth="1"/>
    <col min="11" max="11" width="8.8125" style="1"/>
    <col min="12" max="12" width="8.8125" style="9"/>
    <col min="16" max="16" width="8.125" customWidth="1"/>
    <col min="17" max="19" width="3.125" customWidth="1"/>
    <col min="20" max="21" width="3" customWidth="1"/>
    <col min="22" max="22" width="12.1875" bestFit="1" customWidth="1"/>
    <col min="23" max="23" width="7.5" bestFit="1" customWidth="1"/>
    <col min="24" max="24" width="6.6875" bestFit="1" customWidth="1"/>
    <col min="25" max="25" width="7.6875" bestFit="1" customWidth="1"/>
    <col min="26" max="26" width="5.5" bestFit="1" customWidth="1"/>
    <col min="27" max="27" width="7.5" bestFit="1" customWidth="1"/>
    <col min="28" max="28" width="6.6875" bestFit="1" customWidth="1"/>
    <col min="29" max="29" width="6.375" bestFit="1" customWidth="1"/>
    <col min="30" max="30" width="5.5" bestFit="1" customWidth="1"/>
    <col min="31" max="31" width="3" customWidth="1"/>
  </cols>
  <sheetData>
    <row r="1" spans="1:30" ht="18" thickBot="1" x14ac:dyDescent="0.75">
      <c r="A1" s="44" t="s">
        <v>93</v>
      </c>
      <c r="B1" s="45" t="s">
        <v>113</v>
      </c>
      <c r="C1" s="44" t="s">
        <v>19</v>
      </c>
      <c r="D1" s="72" t="s">
        <v>118</v>
      </c>
      <c r="E1" s="45" t="s">
        <v>55</v>
      </c>
      <c r="F1" s="45" t="s">
        <v>54</v>
      </c>
      <c r="G1" s="46" t="s">
        <v>53</v>
      </c>
      <c r="H1" s="47" t="s">
        <v>19</v>
      </c>
      <c r="I1" s="73" t="s">
        <v>118</v>
      </c>
      <c r="J1" s="48" t="s">
        <v>55</v>
      </c>
      <c r="K1" s="48" t="s">
        <v>54</v>
      </c>
      <c r="L1" s="49" t="s">
        <v>53</v>
      </c>
      <c r="M1" s="99" t="str">
        <f>Sheet1!B2</f>
        <v>JPN</v>
      </c>
      <c r="N1" s="99" t="str">
        <f>Sheet1!B3</f>
        <v>TUR</v>
      </c>
      <c r="V1" s="153"/>
      <c r="W1" s="154"/>
      <c r="X1" s="154"/>
      <c r="Y1" s="154"/>
      <c r="Z1" s="154"/>
      <c r="AA1" s="155" t="s">
        <v>96</v>
      </c>
      <c r="AB1" s="154"/>
      <c r="AC1" s="154"/>
      <c r="AD1" s="156"/>
    </row>
    <row r="2" spans="1:30" ht="18" thickBot="1" x14ac:dyDescent="0.75">
      <c r="A2" s="100" t="s">
        <v>94</v>
      </c>
      <c r="B2" s="101" t="s">
        <v>176</v>
      </c>
      <c r="C2" s="102">
        <v>2</v>
      </c>
      <c r="D2" s="103" t="s">
        <v>131</v>
      </c>
      <c r="E2" s="104" t="s">
        <v>63</v>
      </c>
      <c r="F2" s="104" t="s">
        <v>68</v>
      </c>
      <c r="G2" s="105">
        <v>63</v>
      </c>
      <c r="H2" s="102">
        <v>9</v>
      </c>
      <c r="I2" s="103" t="s">
        <v>131</v>
      </c>
      <c r="J2" s="104" t="s">
        <v>64</v>
      </c>
      <c r="K2" s="104" t="s">
        <v>66</v>
      </c>
      <c r="L2" s="105"/>
      <c r="M2" s="52">
        <v>25</v>
      </c>
      <c r="N2" s="52">
        <v>15</v>
      </c>
      <c r="V2" s="37" t="s">
        <v>57</v>
      </c>
      <c r="W2" s="22" t="s">
        <v>95</v>
      </c>
      <c r="X2" s="16" t="s">
        <v>55</v>
      </c>
      <c r="Y2" s="16" t="s">
        <v>54</v>
      </c>
      <c r="Z2" s="17" t="s">
        <v>97</v>
      </c>
      <c r="AA2" s="18" t="s">
        <v>95</v>
      </c>
      <c r="AB2" s="16" t="s">
        <v>98</v>
      </c>
      <c r="AC2" s="34" t="s">
        <v>99</v>
      </c>
      <c r="AD2" s="19" t="s">
        <v>97</v>
      </c>
    </row>
    <row r="3" spans="1:30" x14ac:dyDescent="0.7">
      <c r="A3" s="100" t="s">
        <v>94</v>
      </c>
      <c r="B3" s="91" t="s">
        <v>132</v>
      </c>
      <c r="C3" s="80" t="s">
        <v>83</v>
      </c>
      <c r="D3" s="103" t="s">
        <v>131</v>
      </c>
      <c r="E3" s="81" t="s">
        <v>80</v>
      </c>
      <c r="F3" s="81"/>
      <c r="G3" s="82"/>
      <c r="H3" s="80" t="s">
        <v>83</v>
      </c>
      <c r="I3" s="103" t="s">
        <v>131</v>
      </c>
      <c r="J3" s="81"/>
      <c r="K3" s="81"/>
      <c r="L3" s="82"/>
      <c r="M3" s="52"/>
      <c r="N3" s="52"/>
      <c r="Q3" s="5">
        <v>1</v>
      </c>
      <c r="R3" s="6">
        <v>6</v>
      </c>
      <c r="S3" s="7">
        <v>5</v>
      </c>
      <c r="V3" s="14" t="s">
        <v>1</v>
      </c>
      <c r="W3" s="38"/>
      <c r="X3" s="6" t="s">
        <v>63</v>
      </c>
      <c r="Y3" s="6" t="s">
        <v>101</v>
      </c>
      <c r="Z3" s="43"/>
      <c r="AA3" s="5"/>
      <c r="AB3" s="6" t="s">
        <v>102</v>
      </c>
      <c r="AC3" s="6"/>
      <c r="AD3" s="7"/>
    </row>
    <row r="4" spans="1:30" x14ac:dyDescent="0.7">
      <c r="A4" s="100" t="s">
        <v>94</v>
      </c>
      <c r="B4" s="92" t="s">
        <v>132</v>
      </c>
      <c r="C4" s="83"/>
      <c r="D4" s="103" t="s">
        <v>131</v>
      </c>
      <c r="E4" s="78"/>
      <c r="F4" s="78"/>
      <c r="G4" s="84"/>
      <c r="H4" s="83"/>
      <c r="I4" s="103" t="s">
        <v>131</v>
      </c>
      <c r="J4" s="78"/>
      <c r="K4" s="78"/>
      <c r="L4" s="84"/>
      <c r="M4" s="52"/>
      <c r="N4" s="52"/>
      <c r="Q4" s="8">
        <v>9</v>
      </c>
      <c r="R4" s="1">
        <v>8</v>
      </c>
      <c r="S4" s="9">
        <v>7</v>
      </c>
      <c r="V4" s="15" t="s">
        <v>58</v>
      </c>
      <c r="W4" s="3"/>
      <c r="X4" s="1" t="s">
        <v>64</v>
      </c>
      <c r="Y4" s="1" t="s">
        <v>100</v>
      </c>
      <c r="Z4" s="2"/>
      <c r="AA4" s="8"/>
      <c r="AB4" s="1" t="s">
        <v>112</v>
      </c>
      <c r="AC4" s="1"/>
      <c r="AD4" s="9"/>
    </row>
    <row r="5" spans="1:30" ht="18" thickBot="1" x14ac:dyDescent="0.75">
      <c r="A5" s="100" t="s">
        <v>94</v>
      </c>
      <c r="B5" s="93" t="s">
        <v>179</v>
      </c>
      <c r="C5" s="85">
        <v>2</v>
      </c>
      <c r="D5" s="103" t="s">
        <v>131</v>
      </c>
      <c r="E5" s="86" t="s">
        <v>63</v>
      </c>
      <c r="F5" s="86" t="s">
        <v>66</v>
      </c>
      <c r="G5" s="87" t="s">
        <v>129</v>
      </c>
      <c r="H5" s="85"/>
      <c r="I5" s="103" t="s">
        <v>131</v>
      </c>
      <c r="J5" s="86"/>
      <c r="K5" s="86"/>
      <c r="L5" s="87"/>
      <c r="M5" s="52"/>
      <c r="N5" s="52"/>
      <c r="P5" s="31"/>
      <c r="Q5" s="10">
        <v>2</v>
      </c>
      <c r="R5" s="11">
        <v>3</v>
      </c>
      <c r="S5" s="12">
        <v>4</v>
      </c>
      <c r="T5" s="31"/>
      <c r="V5" s="15" t="s">
        <v>59</v>
      </c>
      <c r="W5" s="3"/>
      <c r="X5" s="1" t="s">
        <v>65</v>
      </c>
      <c r="Y5" s="1" t="s">
        <v>101</v>
      </c>
      <c r="Z5" s="2"/>
      <c r="AA5" s="8"/>
      <c r="AB5" s="1" t="s">
        <v>111</v>
      </c>
      <c r="AC5" s="1" t="s">
        <v>100</v>
      </c>
      <c r="AD5" s="9"/>
    </row>
    <row r="6" spans="1:30" x14ac:dyDescent="0.7">
      <c r="A6" s="100" t="s">
        <v>94</v>
      </c>
      <c r="B6" s="91" t="s">
        <v>133</v>
      </c>
      <c r="C6" s="80"/>
      <c r="D6" s="103" t="s">
        <v>131</v>
      </c>
      <c r="E6" s="81"/>
      <c r="F6" s="81"/>
      <c r="G6" s="82"/>
      <c r="H6" s="80"/>
      <c r="I6" s="103" t="s">
        <v>131</v>
      </c>
      <c r="J6" s="81"/>
      <c r="K6" s="81"/>
      <c r="L6" s="82"/>
      <c r="M6" s="52"/>
      <c r="N6" s="52"/>
      <c r="Q6" s="20">
        <v>4</v>
      </c>
      <c r="R6" s="4">
        <v>3</v>
      </c>
      <c r="S6" s="21">
        <v>2</v>
      </c>
      <c r="V6" s="15" t="s">
        <v>62</v>
      </c>
      <c r="W6" s="3"/>
      <c r="X6" s="1" t="s">
        <v>65</v>
      </c>
      <c r="Y6" s="1" t="s">
        <v>68</v>
      </c>
      <c r="Z6" s="2"/>
      <c r="AA6" s="8"/>
      <c r="AB6" s="1" t="s">
        <v>67</v>
      </c>
      <c r="AC6" s="1" t="s">
        <v>66</v>
      </c>
      <c r="AD6" s="9"/>
    </row>
    <row r="7" spans="1:30" x14ac:dyDescent="0.7">
      <c r="A7" s="100" t="s">
        <v>94</v>
      </c>
      <c r="B7" s="94" t="s">
        <v>181</v>
      </c>
      <c r="C7" s="95">
        <v>12</v>
      </c>
      <c r="D7" s="103" t="s">
        <v>131</v>
      </c>
      <c r="E7" s="96" t="s">
        <v>64</v>
      </c>
      <c r="F7" s="96" t="s">
        <v>65</v>
      </c>
      <c r="G7" s="97">
        <v>39</v>
      </c>
      <c r="H7" s="95">
        <v>10</v>
      </c>
      <c r="I7" s="103" t="s">
        <v>131</v>
      </c>
      <c r="J7" s="96" t="s">
        <v>63</v>
      </c>
      <c r="K7" s="96"/>
      <c r="L7" s="97">
        <v>69</v>
      </c>
      <c r="M7" s="52"/>
      <c r="N7" s="52"/>
      <c r="Q7" s="8">
        <v>7</v>
      </c>
      <c r="R7" s="1">
        <v>8</v>
      </c>
      <c r="S7" s="9">
        <v>9</v>
      </c>
      <c r="V7" s="15" t="s">
        <v>56</v>
      </c>
      <c r="W7" s="3"/>
      <c r="X7" s="1" t="s">
        <v>67</v>
      </c>
      <c r="Y7" s="1" t="s">
        <v>68</v>
      </c>
      <c r="Z7" s="2"/>
      <c r="AA7" s="8"/>
      <c r="AB7" s="1" t="s">
        <v>65</v>
      </c>
      <c r="AC7" s="1" t="s">
        <v>66</v>
      </c>
      <c r="AD7" s="9" t="s">
        <v>67</v>
      </c>
    </row>
    <row r="8" spans="1:30" ht="18" thickBot="1" x14ac:dyDescent="0.75">
      <c r="A8" s="100" t="s">
        <v>94</v>
      </c>
      <c r="B8" s="92" t="s">
        <v>134</v>
      </c>
      <c r="C8" s="83">
        <v>8</v>
      </c>
      <c r="D8" s="103" t="s">
        <v>131</v>
      </c>
      <c r="E8" s="78" t="s">
        <v>69</v>
      </c>
      <c r="F8" s="78"/>
      <c r="G8" s="84">
        <v>11</v>
      </c>
      <c r="H8" s="83"/>
      <c r="I8" s="103" t="s">
        <v>131</v>
      </c>
      <c r="J8" s="78"/>
      <c r="K8" s="78"/>
      <c r="L8" s="84"/>
      <c r="M8" s="52"/>
      <c r="N8" s="52"/>
      <c r="Q8" s="10">
        <v>5</v>
      </c>
      <c r="R8" s="11">
        <v>6</v>
      </c>
      <c r="S8" s="12">
        <v>1</v>
      </c>
      <c r="V8" s="15" t="s">
        <v>61</v>
      </c>
      <c r="W8" s="3"/>
      <c r="X8" s="1" t="s">
        <v>67</v>
      </c>
      <c r="Y8" s="1" t="s">
        <v>69</v>
      </c>
      <c r="Z8" s="2"/>
      <c r="AA8" s="8"/>
      <c r="AB8" s="1" t="s">
        <v>104</v>
      </c>
      <c r="AC8" s="1"/>
      <c r="AD8" s="9"/>
    </row>
    <row r="9" spans="1:30" ht="18" thickBot="1" x14ac:dyDescent="0.75">
      <c r="A9" s="100" t="s">
        <v>94</v>
      </c>
      <c r="B9" s="93" t="s">
        <v>134</v>
      </c>
      <c r="C9" s="85">
        <v>10</v>
      </c>
      <c r="D9" s="103">
        <v>11</v>
      </c>
      <c r="E9" s="86" t="s">
        <v>65</v>
      </c>
      <c r="F9" s="86"/>
      <c r="G9" s="87">
        <v>6</v>
      </c>
      <c r="H9" s="85">
        <v>15</v>
      </c>
      <c r="I9" s="103" t="s">
        <v>131</v>
      </c>
      <c r="J9" s="86" t="s">
        <v>67</v>
      </c>
      <c r="K9" s="86" t="s">
        <v>69</v>
      </c>
      <c r="L9" s="87">
        <v>29</v>
      </c>
      <c r="M9" s="52"/>
      <c r="N9" s="52"/>
      <c r="V9" s="41" t="s">
        <v>60</v>
      </c>
      <c r="W9" s="40"/>
      <c r="X9" s="11" t="s">
        <v>70</v>
      </c>
      <c r="Y9" s="11" t="s">
        <v>103</v>
      </c>
      <c r="Z9" s="39"/>
      <c r="AA9" s="10"/>
      <c r="AB9" s="11" t="s">
        <v>104</v>
      </c>
      <c r="AC9" s="11"/>
      <c r="AD9" s="12"/>
    </row>
    <row r="10" spans="1:30" ht="18" thickBot="1" x14ac:dyDescent="0.75">
      <c r="A10" s="100" t="s">
        <v>94</v>
      </c>
      <c r="B10" s="91" t="s">
        <v>134</v>
      </c>
      <c r="C10" s="80"/>
      <c r="D10" s="103" t="s">
        <v>131</v>
      </c>
      <c r="E10" s="81"/>
      <c r="F10" s="81"/>
      <c r="G10" s="82"/>
      <c r="H10" s="80">
        <v>12</v>
      </c>
      <c r="I10" s="103" t="s">
        <v>131</v>
      </c>
      <c r="J10" s="81" t="s">
        <v>70</v>
      </c>
      <c r="K10" s="81" t="s">
        <v>178</v>
      </c>
      <c r="L10" s="82">
        <v>98</v>
      </c>
      <c r="M10" s="52"/>
      <c r="N10" s="52"/>
    </row>
    <row r="11" spans="1:30" ht="18" thickBot="1" x14ac:dyDescent="0.75">
      <c r="A11" s="100" t="s">
        <v>94</v>
      </c>
      <c r="B11" s="92" t="s">
        <v>134</v>
      </c>
      <c r="C11" s="83"/>
      <c r="D11" s="103" t="s">
        <v>131</v>
      </c>
      <c r="E11" s="78"/>
      <c r="F11" s="78"/>
      <c r="G11" s="84"/>
      <c r="H11" s="83">
        <v>10</v>
      </c>
      <c r="I11" s="103" t="s">
        <v>131</v>
      </c>
      <c r="J11" s="78"/>
      <c r="K11" s="78"/>
      <c r="L11" s="84">
        <v>28</v>
      </c>
      <c r="M11" s="52"/>
      <c r="N11" s="52"/>
      <c r="V11" s="27" t="s">
        <v>110</v>
      </c>
      <c r="W11" s="28"/>
      <c r="X11" s="25" t="s">
        <v>105</v>
      </c>
      <c r="Y11" s="25"/>
      <c r="Z11" s="24" t="s">
        <v>95</v>
      </c>
      <c r="AA11" s="23"/>
      <c r="AB11" s="25"/>
      <c r="AC11" s="25"/>
      <c r="AD11" s="26"/>
    </row>
    <row r="12" spans="1:30" ht="18" thickBot="1" x14ac:dyDescent="0.75">
      <c r="A12" s="100" t="s">
        <v>94</v>
      </c>
      <c r="B12" s="93" t="s">
        <v>134</v>
      </c>
      <c r="C12" s="85">
        <v>20</v>
      </c>
      <c r="D12" s="103" t="s">
        <v>131</v>
      </c>
      <c r="E12" s="86" t="s">
        <v>70</v>
      </c>
      <c r="F12" s="86" t="s">
        <v>65</v>
      </c>
      <c r="G12" s="87">
        <v>39</v>
      </c>
      <c r="H12" s="85">
        <v>12</v>
      </c>
      <c r="I12" s="103" t="s">
        <v>131</v>
      </c>
      <c r="J12" s="86"/>
      <c r="K12" s="86"/>
      <c r="L12" s="87">
        <v>87</v>
      </c>
      <c r="M12" s="52"/>
      <c r="N12" s="52"/>
      <c r="V12" s="42" t="s">
        <v>71</v>
      </c>
      <c r="W12" s="35"/>
      <c r="X12" s="13" t="s">
        <v>72</v>
      </c>
      <c r="Y12" s="13"/>
      <c r="Z12" s="36"/>
      <c r="AA12" s="32"/>
      <c r="AB12" s="13"/>
      <c r="AC12" s="13"/>
      <c r="AD12" s="33"/>
    </row>
    <row r="13" spans="1:30" x14ac:dyDescent="0.7">
      <c r="A13" s="100" t="s">
        <v>94</v>
      </c>
      <c r="B13" s="91" t="s">
        <v>134</v>
      </c>
      <c r="C13" s="80">
        <v>8</v>
      </c>
      <c r="D13" s="103" t="s">
        <v>131</v>
      </c>
      <c r="E13" s="81" t="s">
        <v>69</v>
      </c>
      <c r="F13" s="81"/>
      <c r="G13" s="82">
        <v>51</v>
      </c>
      <c r="H13" s="80"/>
      <c r="I13" s="103" t="s">
        <v>131</v>
      </c>
      <c r="J13" s="81"/>
      <c r="K13" s="81"/>
      <c r="L13" s="82"/>
      <c r="M13" s="52"/>
      <c r="N13" s="52"/>
      <c r="V13" s="14" t="s">
        <v>73</v>
      </c>
      <c r="W13" s="38"/>
      <c r="X13" s="6"/>
      <c r="Y13" s="6"/>
      <c r="Z13" s="43"/>
      <c r="AA13" s="5"/>
      <c r="AB13" s="6"/>
      <c r="AC13" s="6"/>
      <c r="AD13" s="7"/>
    </row>
    <row r="14" spans="1:30" x14ac:dyDescent="0.7">
      <c r="A14" s="100" t="s">
        <v>94</v>
      </c>
      <c r="B14" s="92" t="s">
        <v>134</v>
      </c>
      <c r="C14" s="83">
        <v>14</v>
      </c>
      <c r="D14" s="103">
        <v>51</v>
      </c>
      <c r="E14" s="78" t="s">
        <v>65</v>
      </c>
      <c r="F14" s="78" t="s">
        <v>68</v>
      </c>
      <c r="G14" s="84">
        <v>21</v>
      </c>
      <c r="H14" s="83">
        <v>11</v>
      </c>
      <c r="I14" s="103" t="s">
        <v>131</v>
      </c>
      <c r="J14" s="78" t="s">
        <v>70</v>
      </c>
      <c r="K14" s="78" t="s">
        <v>66</v>
      </c>
      <c r="L14" s="84"/>
      <c r="M14" s="52"/>
      <c r="N14" s="52"/>
      <c r="V14" s="15" t="s">
        <v>74</v>
      </c>
      <c r="W14" s="3" t="s">
        <v>107</v>
      </c>
      <c r="X14" s="1" t="s">
        <v>78</v>
      </c>
      <c r="Y14" s="1"/>
      <c r="Z14" s="2"/>
      <c r="AA14" s="8" t="s">
        <v>109</v>
      </c>
      <c r="AB14" s="1"/>
      <c r="AC14" s="1"/>
      <c r="AD14" s="9"/>
    </row>
    <row r="15" spans="1:30" ht="18" thickBot="1" x14ac:dyDescent="0.75">
      <c r="A15" s="100" t="s">
        <v>94</v>
      </c>
      <c r="B15" s="93" t="s">
        <v>134</v>
      </c>
      <c r="C15" s="85"/>
      <c r="D15" s="103" t="s">
        <v>131</v>
      </c>
      <c r="E15" s="86"/>
      <c r="F15" s="86"/>
      <c r="G15" s="87"/>
      <c r="H15" s="85"/>
      <c r="I15" s="103" t="s">
        <v>131</v>
      </c>
      <c r="J15" s="86"/>
      <c r="K15" s="86"/>
      <c r="L15" s="87"/>
      <c r="M15" s="52"/>
      <c r="N15" s="52"/>
      <c r="V15" s="15" t="s">
        <v>76</v>
      </c>
      <c r="W15" s="3" t="s">
        <v>107</v>
      </c>
      <c r="X15" s="1" t="s">
        <v>80</v>
      </c>
      <c r="Y15" s="1"/>
      <c r="Z15" s="2"/>
      <c r="AA15" s="8" t="s">
        <v>109</v>
      </c>
      <c r="AB15" s="1"/>
      <c r="AC15" s="1"/>
      <c r="AD15" s="9"/>
    </row>
    <row r="16" spans="1:30" x14ac:dyDescent="0.7">
      <c r="A16" s="100" t="s">
        <v>94</v>
      </c>
      <c r="B16" s="91" t="s">
        <v>184</v>
      </c>
      <c r="C16" s="80">
        <v>8</v>
      </c>
      <c r="D16" s="103" t="s">
        <v>131</v>
      </c>
      <c r="E16" s="81" t="s">
        <v>63</v>
      </c>
      <c r="F16" s="81"/>
      <c r="G16" s="82">
        <v>93</v>
      </c>
      <c r="H16" s="80">
        <v>11</v>
      </c>
      <c r="I16" s="103" t="s">
        <v>131</v>
      </c>
      <c r="J16" s="81" t="s">
        <v>64</v>
      </c>
      <c r="K16" s="81" t="s">
        <v>65</v>
      </c>
      <c r="L16" s="82">
        <v>39</v>
      </c>
      <c r="M16" s="52"/>
      <c r="N16" s="52"/>
      <c r="V16" s="15" t="s">
        <v>75</v>
      </c>
      <c r="W16" s="3" t="s">
        <v>106</v>
      </c>
      <c r="X16" s="1" t="s">
        <v>79</v>
      </c>
      <c r="Y16" s="1"/>
      <c r="Z16" s="2"/>
      <c r="AA16" s="8" t="s">
        <v>108</v>
      </c>
      <c r="AB16" s="1"/>
      <c r="AC16" s="1"/>
      <c r="AD16" s="9"/>
    </row>
    <row r="17" spans="1:30" ht="18" thickBot="1" x14ac:dyDescent="0.75">
      <c r="A17" s="100" t="s">
        <v>94</v>
      </c>
      <c r="B17" s="92" t="s">
        <v>135</v>
      </c>
      <c r="C17" s="83"/>
      <c r="D17" s="103" t="s">
        <v>131</v>
      </c>
      <c r="E17" s="78"/>
      <c r="F17" s="78"/>
      <c r="G17" s="84"/>
      <c r="H17" s="83">
        <v>10</v>
      </c>
      <c r="I17" s="103" t="s">
        <v>131</v>
      </c>
      <c r="J17" s="78" t="s">
        <v>69</v>
      </c>
      <c r="K17" s="78"/>
      <c r="L17" s="84" t="s">
        <v>188</v>
      </c>
      <c r="M17" s="52"/>
      <c r="N17" s="52"/>
      <c r="V17" s="41" t="s">
        <v>77</v>
      </c>
      <c r="W17" s="40" t="s">
        <v>106</v>
      </c>
      <c r="X17" s="11" t="s">
        <v>81</v>
      </c>
      <c r="Y17" s="11"/>
      <c r="Z17" s="39"/>
      <c r="AA17" s="10" t="s">
        <v>108</v>
      </c>
      <c r="AB17" s="11"/>
      <c r="AC17" s="11"/>
      <c r="AD17" s="12"/>
    </row>
    <row r="18" spans="1:30" ht="18" thickBot="1" x14ac:dyDescent="0.75">
      <c r="A18" s="100" t="s">
        <v>94</v>
      </c>
      <c r="B18" s="93" t="s">
        <v>135</v>
      </c>
      <c r="C18" s="85">
        <v>14</v>
      </c>
      <c r="D18" s="103" t="s">
        <v>131</v>
      </c>
      <c r="E18" s="86" t="s">
        <v>67</v>
      </c>
      <c r="F18" s="86" t="s">
        <v>66</v>
      </c>
      <c r="G18" s="87" t="s">
        <v>180</v>
      </c>
      <c r="H18" s="85">
        <v>11</v>
      </c>
      <c r="I18" s="103" t="s">
        <v>136</v>
      </c>
      <c r="J18" s="86" t="s">
        <v>65</v>
      </c>
      <c r="K18" s="86" t="s">
        <v>68</v>
      </c>
      <c r="L18" s="87">
        <v>5</v>
      </c>
      <c r="M18" s="52"/>
      <c r="N18" s="52"/>
    </row>
    <row r="19" spans="1:30" x14ac:dyDescent="0.7">
      <c r="A19" s="100" t="s">
        <v>94</v>
      </c>
      <c r="B19" s="91" t="s">
        <v>135</v>
      </c>
      <c r="C19" s="80"/>
      <c r="D19" s="103" t="s">
        <v>131</v>
      </c>
      <c r="E19" s="81"/>
      <c r="F19" s="81"/>
      <c r="G19" s="82"/>
      <c r="H19" s="80"/>
      <c r="I19" s="103" t="s">
        <v>131</v>
      </c>
      <c r="J19" s="81"/>
      <c r="K19" s="81"/>
      <c r="L19" s="82"/>
      <c r="M19" s="52"/>
      <c r="N19" s="52"/>
    </row>
    <row r="20" spans="1:30" x14ac:dyDescent="0.7">
      <c r="A20" s="100" t="s">
        <v>94</v>
      </c>
      <c r="B20" s="92" t="s">
        <v>185</v>
      </c>
      <c r="C20" s="83">
        <v>20</v>
      </c>
      <c r="D20" s="103" t="s">
        <v>131</v>
      </c>
      <c r="E20" s="78" t="s">
        <v>64</v>
      </c>
      <c r="F20" s="78" t="s">
        <v>65</v>
      </c>
      <c r="G20" s="84">
        <v>38</v>
      </c>
      <c r="H20" s="83">
        <v>11</v>
      </c>
      <c r="I20" s="103" t="s">
        <v>131</v>
      </c>
      <c r="J20" s="78" t="s">
        <v>63</v>
      </c>
      <c r="K20" s="78"/>
      <c r="L20" s="84">
        <v>69</v>
      </c>
      <c r="M20" s="52"/>
      <c r="N20" s="52"/>
    </row>
    <row r="21" spans="1:30" ht="18" thickBot="1" x14ac:dyDescent="0.75">
      <c r="A21" s="100" t="s">
        <v>94</v>
      </c>
      <c r="B21" s="93" t="s">
        <v>137</v>
      </c>
      <c r="C21" s="85">
        <v>8</v>
      </c>
      <c r="D21" s="103" t="s">
        <v>131</v>
      </c>
      <c r="E21" s="86" t="s">
        <v>69</v>
      </c>
      <c r="F21" s="86"/>
      <c r="G21" s="87">
        <v>11</v>
      </c>
      <c r="H21" s="85"/>
      <c r="I21" s="103" t="s">
        <v>131</v>
      </c>
      <c r="J21" s="86"/>
      <c r="K21" s="86"/>
      <c r="L21" s="87"/>
      <c r="M21" s="52"/>
      <c r="N21" s="52"/>
    </row>
    <row r="22" spans="1:30" x14ac:dyDescent="0.7">
      <c r="A22" s="100" t="s">
        <v>94</v>
      </c>
      <c r="B22" s="91" t="s">
        <v>137</v>
      </c>
      <c r="C22" s="80">
        <v>10</v>
      </c>
      <c r="D22" s="103">
        <v>11</v>
      </c>
      <c r="E22" s="81" t="s">
        <v>65</v>
      </c>
      <c r="F22" s="81" t="s">
        <v>68</v>
      </c>
      <c r="G22" s="82">
        <v>96</v>
      </c>
      <c r="H22" s="80">
        <v>10</v>
      </c>
      <c r="I22" s="103" t="s">
        <v>131</v>
      </c>
      <c r="J22" s="81" t="s">
        <v>70</v>
      </c>
      <c r="K22" s="81" t="s">
        <v>66</v>
      </c>
      <c r="L22" s="82"/>
      <c r="M22" s="52"/>
      <c r="N22" s="52"/>
    </row>
    <row r="23" spans="1:30" x14ac:dyDescent="0.7">
      <c r="A23" s="100" t="s">
        <v>94</v>
      </c>
      <c r="B23" s="92" t="s">
        <v>137</v>
      </c>
      <c r="C23" s="83"/>
      <c r="D23" s="103" t="s">
        <v>131</v>
      </c>
      <c r="E23" s="78"/>
      <c r="F23" s="78"/>
      <c r="G23" s="84"/>
      <c r="H23" s="83"/>
      <c r="I23" s="103" t="s">
        <v>131</v>
      </c>
      <c r="J23" s="78"/>
      <c r="K23" s="78"/>
      <c r="L23" s="84"/>
      <c r="M23" s="52"/>
      <c r="N23" s="52"/>
    </row>
    <row r="24" spans="1:30" ht="18" thickBot="1" x14ac:dyDescent="0.75">
      <c r="A24" s="100" t="s">
        <v>94</v>
      </c>
      <c r="B24" s="93" t="s">
        <v>186</v>
      </c>
      <c r="C24" s="85">
        <v>14</v>
      </c>
      <c r="D24" s="103" t="s">
        <v>131</v>
      </c>
      <c r="E24" s="86" t="s">
        <v>63</v>
      </c>
      <c r="F24" s="86"/>
      <c r="G24" s="87">
        <v>65</v>
      </c>
      <c r="H24" s="85">
        <v>53</v>
      </c>
      <c r="I24" s="103" t="s">
        <v>131</v>
      </c>
      <c r="J24" s="86" t="s">
        <v>64</v>
      </c>
      <c r="K24" s="86" t="s">
        <v>65</v>
      </c>
      <c r="L24" s="87">
        <v>37</v>
      </c>
      <c r="M24" s="52"/>
      <c r="N24" s="52"/>
    </row>
    <row r="25" spans="1:30" x14ac:dyDescent="0.7">
      <c r="A25" s="100" t="s">
        <v>94</v>
      </c>
      <c r="B25" s="91" t="s">
        <v>138</v>
      </c>
      <c r="C25" s="80"/>
      <c r="D25" s="103" t="s">
        <v>131</v>
      </c>
      <c r="E25" s="81"/>
      <c r="F25" s="81"/>
      <c r="G25" s="82"/>
      <c r="H25" s="80">
        <v>10</v>
      </c>
      <c r="I25" s="103" t="s">
        <v>131</v>
      </c>
      <c r="J25" s="81" t="s">
        <v>69</v>
      </c>
      <c r="K25" s="81"/>
      <c r="L25" s="82" t="s">
        <v>188</v>
      </c>
      <c r="M25" s="52"/>
      <c r="N25" s="52"/>
    </row>
    <row r="26" spans="1:30" x14ac:dyDescent="0.7">
      <c r="A26" s="100" t="s">
        <v>94</v>
      </c>
      <c r="B26" s="92" t="s">
        <v>138</v>
      </c>
      <c r="C26" s="83">
        <v>1</v>
      </c>
      <c r="D26" s="103" t="s">
        <v>131</v>
      </c>
      <c r="E26" s="78" t="s">
        <v>70</v>
      </c>
      <c r="F26" s="78" t="s">
        <v>178</v>
      </c>
      <c r="G26" s="84" t="s">
        <v>128</v>
      </c>
      <c r="H26" s="83">
        <v>12</v>
      </c>
      <c r="I26" s="103" t="s">
        <v>136</v>
      </c>
      <c r="J26" s="78" t="s">
        <v>65</v>
      </c>
      <c r="K26" s="78"/>
      <c r="L26" s="84">
        <v>92</v>
      </c>
      <c r="M26" s="52"/>
      <c r="N26" s="52"/>
    </row>
    <row r="27" spans="1:30" ht="18" thickBot="1" x14ac:dyDescent="0.75">
      <c r="A27" s="100" t="s">
        <v>94</v>
      </c>
      <c r="B27" s="93" t="s">
        <v>138</v>
      </c>
      <c r="C27" s="85">
        <v>14</v>
      </c>
      <c r="D27" s="103" t="s">
        <v>131</v>
      </c>
      <c r="E27" s="86" t="s">
        <v>69</v>
      </c>
      <c r="F27" s="86" t="s">
        <v>180</v>
      </c>
      <c r="G27" s="87">
        <v>53</v>
      </c>
      <c r="H27" s="85"/>
      <c r="I27" s="103" t="s">
        <v>131</v>
      </c>
      <c r="J27" s="86"/>
      <c r="K27" s="86"/>
      <c r="L27" s="87"/>
      <c r="M27" s="52"/>
      <c r="N27" s="52"/>
    </row>
    <row r="28" spans="1:30" ht="18" thickBot="1" x14ac:dyDescent="0.75">
      <c r="A28" s="100" t="s">
        <v>94</v>
      </c>
      <c r="B28" s="101" t="s">
        <v>138</v>
      </c>
      <c r="C28" s="102">
        <v>12</v>
      </c>
      <c r="D28" s="103">
        <v>53</v>
      </c>
      <c r="E28" s="104" t="s">
        <v>65</v>
      </c>
      <c r="F28" s="104"/>
      <c r="G28" s="105">
        <v>98</v>
      </c>
      <c r="H28" s="102">
        <v>10</v>
      </c>
      <c r="I28" s="103" t="s">
        <v>131</v>
      </c>
      <c r="J28" s="104" t="s">
        <v>70</v>
      </c>
      <c r="K28" s="104" t="s">
        <v>67</v>
      </c>
      <c r="L28" s="105">
        <v>82</v>
      </c>
      <c r="M28" s="52"/>
      <c r="N28" s="52"/>
    </row>
    <row r="29" spans="1:30" x14ac:dyDescent="0.7">
      <c r="A29" s="100" t="s">
        <v>94</v>
      </c>
      <c r="B29" s="91" t="s">
        <v>138</v>
      </c>
      <c r="C29" s="80"/>
      <c r="D29" s="103" t="s">
        <v>131</v>
      </c>
      <c r="E29" s="81"/>
      <c r="F29" s="81"/>
      <c r="G29" s="82"/>
      <c r="H29" s="80">
        <v>53</v>
      </c>
      <c r="I29" s="103" t="s">
        <v>131</v>
      </c>
      <c r="J29" s="81" t="s">
        <v>69</v>
      </c>
      <c r="K29" s="81" t="s">
        <v>180</v>
      </c>
      <c r="L29" s="82" t="s">
        <v>196</v>
      </c>
      <c r="M29" s="52"/>
      <c r="N29" s="52"/>
    </row>
    <row r="30" spans="1:30" x14ac:dyDescent="0.7">
      <c r="A30" s="100" t="s">
        <v>94</v>
      </c>
      <c r="B30" s="92" t="s">
        <v>138</v>
      </c>
      <c r="C30" s="95">
        <v>12</v>
      </c>
      <c r="D30" s="103" t="s">
        <v>131</v>
      </c>
      <c r="E30" s="96" t="s">
        <v>67</v>
      </c>
      <c r="F30" s="96" t="s">
        <v>66</v>
      </c>
      <c r="G30" s="97" t="s">
        <v>180</v>
      </c>
      <c r="H30" s="95">
        <v>12</v>
      </c>
      <c r="I30" s="103" t="s">
        <v>139</v>
      </c>
      <c r="J30" s="96" t="s">
        <v>65</v>
      </c>
      <c r="K30" s="96" t="s">
        <v>68</v>
      </c>
      <c r="L30" s="97">
        <v>5</v>
      </c>
      <c r="M30" s="52"/>
      <c r="N30" s="52"/>
    </row>
    <row r="31" spans="1:30" x14ac:dyDescent="0.7">
      <c r="A31" s="100" t="s">
        <v>94</v>
      </c>
      <c r="B31" s="106" t="s">
        <v>138</v>
      </c>
      <c r="C31" s="83"/>
      <c r="D31" s="103" t="s">
        <v>131</v>
      </c>
      <c r="E31" s="78"/>
      <c r="F31" s="78"/>
      <c r="G31" s="84"/>
      <c r="H31" s="83"/>
      <c r="I31" s="103" t="s">
        <v>131</v>
      </c>
      <c r="J31" s="78"/>
      <c r="K31" s="78"/>
      <c r="L31" s="84"/>
      <c r="M31" s="52"/>
      <c r="N31" s="52"/>
    </row>
    <row r="32" spans="1:30" x14ac:dyDescent="0.7">
      <c r="A32" s="100" t="s">
        <v>94</v>
      </c>
      <c r="B32" s="107" t="s">
        <v>187</v>
      </c>
      <c r="C32" s="108">
        <v>14</v>
      </c>
      <c r="D32" s="103" t="s">
        <v>131</v>
      </c>
      <c r="E32" s="109" t="s">
        <v>64</v>
      </c>
      <c r="F32" s="109" t="s">
        <v>65</v>
      </c>
      <c r="G32" s="88">
        <v>32</v>
      </c>
      <c r="H32" s="108">
        <v>15</v>
      </c>
      <c r="I32" s="103" t="s">
        <v>131</v>
      </c>
      <c r="J32" s="109" t="s">
        <v>63</v>
      </c>
      <c r="K32" s="109"/>
      <c r="L32" s="88">
        <v>16</v>
      </c>
      <c r="M32" s="52"/>
      <c r="N32" s="52"/>
    </row>
    <row r="33" spans="1:14" ht="18" thickBot="1" x14ac:dyDescent="0.75">
      <c r="A33" s="100" t="s">
        <v>94</v>
      </c>
      <c r="B33" s="93" t="s">
        <v>140</v>
      </c>
      <c r="C33" s="85">
        <v>8</v>
      </c>
      <c r="D33" s="103" t="s">
        <v>131</v>
      </c>
      <c r="E33" s="86" t="s">
        <v>69</v>
      </c>
      <c r="F33" s="86"/>
      <c r="G33" s="87">
        <v>11</v>
      </c>
      <c r="H33" s="85"/>
      <c r="I33" s="103" t="s">
        <v>131</v>
      </c>
      <c r="J33" s="86"/>
      <c r="K33" s="86"/>
      <c r="L33" s="87"/>
      <c r="M33" s="52"/>
      <c r="N33" s="52"/>
    </row>
    <row r="34" spans="1:14" x14ac:dyDescent="0.7">
      <c r="A34" s="100" t="s">
        <v>94</v>
      </c>
      <c r="B34" s="91" t="s">
        <v>140</v>
      </c>
      <c r="C34" s="80">
        <v>10</v>
      </c>
      <c r="D34" s="103">
        <v>11</v>
      </c>
      <c r="E34" s="81" t="s">
        <v>65</v>
      </c>
      <c r="F34" s="81" t="s">
        <v>68</v>
      </c>
      <c r="G34" s="82">
        <v>9</v>
      </c>
      <c r="H34" s="80">
        <v>7</v>
      </c>
      <c r="I34" s="103" t="s">
        <v>131</v>
      </c>
      <c r="J34" s="81" t="s">
        <v>67</v>
      </c>
      <c r="K34" s="81" t="s">
        <v>69</v>
      </c>
      <c r="L34" s="82">
        <v>48</v>
      </c>
      <c r="M34" s="52"/>
      <c r="N34" s="52"/>
    </row>
    <row r="35" spans="1:14" x14ac:dyDescent="0.7">
      <c r="A35" s="100" t="s">
        <v>94</v>
      </c>
      <c r="B35" s="92" t="s">
        <v>140</v>
      </c>
      <c r="C35" s="83"/>
      <c r="D35" s="103" t="s">
        <v>131</v>
      </c>
      <c r="E35" s="78"/>
      <c r="F35" s="78"/>
      <c r="G35" s="84"/>
      <c r="H35" s="83">
        <v>9</v>
      </c>
      <c r="I35" s="103" t="s">
        <v>131</v>
      </c>
      <c r="J35" s="78" t="s">
        <v>70</v>
      </c>
      <c r="K35" s="78" t="s">
        <v>66</v>
      </c>
      <c r="L35" s="84">
        <v>28</v>
      </c>
      <c r="M35" s="52"/>
      <c r="N35" s="52"/>
    </row>
    <row r="36" spans="1:14" ht="18" thickBot="1" x14ac:dyDescent="0.75">
      <c r="A36" s="100" t="s">
        <v>94</v>
      </c>
      <c r="B36" s="93" t="s">
        <v>140</v>
      </c>
      <c r="C36" s="85"/>
      <c r="D36" s="103" t="s">
        <v>131</v>
      </c>
      <c r="E36" s="86"/>
      <c r="F36" s="86"/>
      <c r="G36" s="87"/>
      <c r="H36" s="85"/>
      <c r="I36" s="103" t="s">
        <v>131</v>
      </c>
      <c r="J36" s="86"/>
      <c r="K36" s="86"/>
      <c r="L36" s="87"/>
      <c r="M36" s="52"/>
      <c r="N36" s="52"/>
    </row>
    <row r="37" spans="1:14" x14ac:dyDescent="0.7">
      <c r="A37" s="100" t="s">
        <v>94</v>
      </c>
      <c r="B37" s="91" t="s">
        <v>190</v>
      </c>
      <c r="C37" s="80">
        <v>10</v>
      </c>
      <c r="D37" s="103" t="s">
        <v>131</v>
      </c>
      <c r="E37" s="81" t="s">
        <v>63</v>
      </c>
      <c r="F37" s="81"/>
      <c r="G37" s="82">
        <v>85</v>
      </c>
      <c r="H37" s="80">
        <v>11</v>
      </c>
      <c r="I37" s="103" t="s">
        <v>131</v>
      </c>
      <c r="J37" s="81" t="s">
        <v>64</v>
      </c>
      <c r="K37" s="81" t="s">
        <v>65</v>
      </c>
      <c r="L37" s="82">
        <v>38</v>
      </c>
      <c r="M37" s="52"/>
      <c r="N37" s="52"/>
    </row>
    <row r="38" spans="1:14" x14ac:dyDescent="0.7">
      <c r="A38" s="100" t="s">
        <v>94</v>
      </c>
      <c r="B38" s="92" t="s">
        <v>141</v>
      </c>
      <c r="C38" s="83"/>
      <c r="D38" s="103" t="s">
        <v>131</v>
      </c>
      <c r="E38" s="78"/>
      <c r="F38" s="78"/>
      <c r="G38" s="84"/>
      <c r="H38" s="83">
        <v>10</v>
      </c>
      <c r="I38" s="103" t="s">
        <v>131</v>
      </c>
      <c r="J38" s="78" t="s">
        <v>69</v>
      </c>
      <c r="K38" s="78"/>
      <c r="L38" s="84">
        <v>51</v>
      </c>
      <c r="M38" s="52"/>
      <c r="N38" s="52"/>
    </row>
    <row r="39" spans="1:14" ht="18" thickBot="1" x14ac:dyDescent="0.75">
      <c r="A39" s="100" t="s">
        <v>94</v>
      </c>
      <c r="B39" s="93" t="s">
        <v>141</v>
      </c>
      <c r="C39" s="85">
        <v>2</v>
      </c>
      <c r="D39" s="103" t="s">
        <v>131</v>
      </c>
      <c r="E39" s="86" t="s">
        <v>67</v>
      </c>
      <c r="F39" s="86" t="s">
        <v>66</v>
      </c>
      <c r="G39" s="87">
        <v>94</v>
      </c>
      <c r="H39" s="85">
        <v>9</v>
      </c>
      <c r="I39" s="103">
        <v>51</v>
      </c>
      <c r="J39" s="86" t="s">
        <v>65</v>
      </c>
      <c r="K39" s="86" t="s">
        <v>68</v>
      </c>
      <c r="L39" s="87">
        <v>7</v>
      </c>
      <c r="M39" s="52"/>
      <c r="N39" s="52"/>
    </row>
    <row r="40" spans="1:14" x14ac:dyDescent="0.7">
      <c r="A40" s="100" t="s">
        <v>94</v>
      </c>
      <c r="B40" s="91" t="s">
        <v>141</v>
      </c>
      <c r="C40" s="80">
        <v>8</v>
      </c>
      <c r="D40" s="103" t="s">
        <v>131</v>
      </c>
      <c r="E40" s="81" t="s">
        <v>70</v>
      </c>
      <c r="F40" s="81" t="s">
        <v>66</v>
      </c>
      <c r="G40" s="82"/>
      <c r="H40" s="80"/>
      <c r="I40" s="103" t="s">
        <v>131</v>
      </c>
      <c r="J40" s="81"/>
      <c r="K40" s="81"/>
      <c r="L40" s="82"/>
      <c r="M40" s="52"/>
      <c r="N40" s="52"/>
    </row>
    <row r="41" spans="1:14" x14ac:dyDescent="0.7">
      <c r="A41" s="100" t="s">
        <v>94</v>
      </c>
      <c r="B41" s="94" t="s">
        <v>191</v>
      </c>
      <c r="C41" s="95">
        <v>14</v>
      </c>
      <c r="D41" s="103" t="s">
        <v>131</v>
      </c>
      <c r="E41" s="96" t="s">
        <v>64</v>
      </c>
      <c r="F41" s="96" t="s">
        <v>65</v>
      </c>
      <c r="G41" s="97">
        <v>39</v>
      </c>
      <c r="H41" s="95">
        <v>12</v>
      </c>
      <c r="I41" s="103" t="s">
        <v>131</v>
      </c>
      <c r="J41" s="96" t="s">
        <v>63</v>
      </c>
      <c r="K41" s="96"/>
      <c r="L41" s="97">
        <v>69</v>
      </c>
      <c r="M41" s="52"/>
      <c r="N41" s="52"/>
    </row>
    <row r="42" spans="1:14" x14ac:dyDescent="0.7">
      <c r="A42" s="100" t="s">
        <v>94</v>
      </c>
      <c r="B42" s="92" t="s">
        <v>142</v>
      </c>
      <c r="C42" s="83">
        <v>8</v>
      </c>
      <c r="D42" s="103" t="s">
        <v>131</v>
      </c>
      <c r="E42" s="78" t="s">
        <v>69</v>
      </c>
      <c r="F42" s="78"/>
      <c r="G42" s="84" t="s">
        <v>188</v>
      </c>
      <c r="H42" s="83"/>
      <c r="I42" s="103" t="s">
        <v>131</v>
      </c>
      <c r="J42" s="78"/>
      <c r="K42" s="78"/>
      <c r="L42" s="84"/>
      <c r="M42" s="52"/>
      <c r="N42" s="52"/>
    </row>
    <row r="43" spans="1:14" ht="18" thickBot="1" x14ac:dyDescent="0.75">
      <c r="A43" s="100" t="s">
        <v>94</v>
      </c>
      <c r="B43" s="93" t="s">
        <v>142</v>
      </c>
      <c r="C43" s="85">
        <v>1</v>
      </c>
      <c r="D43" s="103" t="s">
        <v>136</v>
      </c>
      <c r="E43" s="86" t="s">
        <v>65</v>
      </c>
      <c r="F43" s="86" t="s">
        <v>68</v>
      </c>
      <c r="G43" s="87">
        <v>7</v>
      </c>
      <c r="H43" s="85">
        <v>9</v>
      </c>
      <c r="I43" s="103" t="s">
        <v>131</v>
      </c>
      <c r="J43" s="86" t="s">
        <v>67</v>
      </c>
      <c r="K43" s="86" t="s">
        <v>66</v>
      </c>
      <c r="L43" s="87">
        <v>77</v>
      </c>
      <c r="M43" s="52"/>
      <c r="N43" s="52"/>
    </row>
    <row r="44" spans="1:14" x14ac:dyDescent="0.7">
      <c r="A44" s="100" t="s">
        <v>94</v>
      </c>
      <c r="B44" s="91" t="s">
        <v>142</v>
      </c>
      <c r="C44" s="80"/>
      <c r="D44" s="103" t="s">
        <v>131</v>
      </c>
      <c r="E44" s="81"/>
      <c r="F44" s="81"/>
      <c r="G44" s="82"/>
      <c r="H44" s="80"/>
      <c r="I44" s="103" t="s">
        <v>131</v>
      </c>
      <c r="J44" s="81"/>
      <c r="K44" s="81"/>
      <c r="L44" s="82"/>
      <c r="M44" s="52"/>
      <c r="N44" s="52"/>
    </row>
    <row r="45" spans="1:14" x14ac:dyDescent="0.7">
      <c r="A45" s="100" t="s">
        <v>94</v>
      </c>
      <c r="B45" s="92" t="s">
        <v>193</v>
      </c>
      <c r="C45" s="83">
        <v>1</v>
      </c>
      <c r="D45" s="103" t="s">
        <v>131</v>
      </c>
      <c r="E45" s="78" t="s">
        <v>63</v>
      </c>
      <c r="F45" s="78"/>
      <c r="G45" s="84">
        <v>66</v>
      </c>
      <c r="H45" s="83">
        <v>53</v>
      </c>
      <c r="I45" s="103" t="s">
        <v>131</v>
      </c>
      <c r="J45" s="78" t="s">
        <v>64</v>
      </c>
      <c r="K45" s="78" t="s">
        <v>65</v>
      </c>
      <c r="L45" s="84">
        <v>23</v>
      </c>
      <c r="M45" s="52"/>
      <c r="N45" s="52"/>
    </row>
    <row r="46" spans="1:14" x14ac:dyDescent="0.7">
      <c r="A46" s="100" t="s">
        <v>94</v>
      </c>
      <c r="B46" s="89" t="s">
        <v>143</v>
      </c>
      <c r="C46" s="108"/>
      <c r="D46" s="103" t="s">
        <v>131</v>
      </c>
      <c r="E46" s="109"/>
      <c r="F46" s="109"/>
      <c r="G46" s="88"/>
      <c r="H46" s="108">
        <v>10</v>
      </c>
      <c r="I46" s="103" t="s">
        <v>131</v>
      </c>
      <c r="J46" s="109" t="s">
        <v>69</v>
      </c>
      <c r="K46" s="109"/>
      <c r="L46" s="88" t="s">
        <v>177</v>
      </c>
      <c r="M46" s="52"/>
      <c r="N46" s="52"/>
    </row>
    <row r="47" spans="1:14" ht="18" thickBot="1" x14ac:dyDescent="0.75">
      <c r="A47" s="100" t="s">
        <v>94</v>
      </c>
      <c r="B47" s="93" t="s">
        <v>143</v>
      </c>
      <c r="C47" s="85">
        <v>12</v>
      </c>
      <c r="D47" s="103" t="s">
        <v>131</v>
      </c>
      <c r="E47" s="86" t="s">
        <v>67</v>
      </c>
      <c r="F47" s="86" t="s">
        <v>66</v>
      </c>
      <c r="G47" s="87">
        <v>36</v>
      </c>
      <c r="H47" s="85">
        <v>12</v>
      </c>
      <c r="I47" s="103" t="s">
        <v>144</v>
      </c>
      <c r="J47" s="86" t="s">
        <v>65</v>
      </c>
      <c r="K47" s="86" t="s">
        <v>68</v>
      </c>
      <c r="L47" s="87">
        <v>6</v>
      </c>
      <c r="M47" s="52"/>
      <c r="N47" s="52"/>
    </row>
    <row r="48" spans="1:14" x14ac:dyDescent="0.7">
      <c r="A48" s="100" t="s">
        <v>94</v>
      </c>
      <c r="B48" s="91" t="s">
        <v>143</v>
      </c>
      <c r="C48" s="80">
        <v>8</v>
      </c>
      <c r="D48" s="103" t="s">
        <v>131</v>
      </c>
      <c r="E48" s="81" t="s">
        <v>70</v>
      </c>
      <c r="F48" s="81" t="s">
        <v>66</v>
      </c>
      <c r="G48" s="82"/>
      <c r="H48" s="80"/>
      <c r="I48" s="103" t="s">
        <v>131</v>
      </c>
      <c r="J48" s="81"/>
      <c r="K48" s="81"/>
      <c r="L48" s="82"/>
      <c r="M48" s="52"/>
      <c r="N48" s="52"/>
    </row>
    <row r="49" spans="1:14" x14ac:dyDescent="0.7">
      <c r="A49" s="100" t="s">
        <v>94</v>
      </c>
      <c r="B49" s="92" t="s">
        <v>143</v>
      </c>
      <c r="C49" s="83"/>
      <c r="D49" s="103" t="s">
        <v>131</v>
      </c>
      <c r="E49" s="78"/>
      <c r="F49" s="78"/>
      <c r="G49" s="84"/>
      <c r="H49" s="83"/>
      <c r="I49" s="103" t="s">
        <v>131</v>
      </c>
      <c r="J49" s="78"/>
      <c r="K49" s="78"/>
      <c r="L49" s="84"/>
      <c r="M49" s="52"/>
      <c r="N49" s="52"/>
    </row>
    <row r="50" spans="1:14" ht="18" thickBot="1" x14ac:dyDescent="0.75">
      <c r="A50" s="100" t="s">
        <v>94</v>
      </c>
      <c r="B50" s="93" t="s">
        <v>194</v>
      </c>
      <c r="C50" s="85">
        <v>14</v>
      </c>
      <c r="D50" s="103" t="s">
        <v>131</v>
      </c>
      <c r="E50" s="86" t="s">
        <v>64</v>
      </c>
      <c r="F50" s="86" t="s">
        <v>65</v>
      </c>
      <c r="G50" s="87">
        <v>39</v>
      </c>
      <c r="H50" s="85">
        <v>9</v>
      </c>
      <c r="I50" s="103" t="s">
        <v>131</v>
      </c>
      <c r="J50" s="86" t="s">
        <v>63</v>
      </c>
      <c r="K50" s="86"/>
      <c r="L50" s="87">
        <v>67</v>
      </c>
      <c r="M50" s="52"/>
      <c r="N50" s="52"/>
    </row>
    <row r="51" spans="1:14" ht="18" thickBot="1" x14ac:dyDescent="0.75">
      <c r="A51" s="100" t="s">
        <v>94</v>
      </c>
      <c r="B51" s="101" t="s">
        <v>145</v>
      </c>
      <c r="C51" s="102">
        <v>8</v>
      </c>
      <c r="D51" s="103" t="s">
        <v>131</v>
      </c>
      <c r="E51" s="104" t="s">
        <v>69</v>
      </c>
      <c r="F51" s="104"/>
      <c r="G51" s="105">
        <v>51</v>
      </c>
      <c r="H51" s="102"/>
      <c r="I51" s="103" t="s">
        <v>131</v>
      </c>
      <c r="J51" s="104"/>
      <c r="K51" s="104"/>
      <c r="L51" s="105"/>
      <c r="M51" s="52"/>
      <c r="N51" s="52"/>
    </row>
    <row r="52" spans="1:14" x14ac:dyDescent="0.7">
      <c r="A52" s="100" t="s">
        <v>94</v>
      </c>
      <c r="B52" s="91" t="s">
        <v>145</v>
      </c>
      <c r="C52" s="80">
        <v>12</v>
      </c>
      <c r="D52" s="103">
        <v>51</v>
      </c>
      <c r="E52" s="81" t="s">
        <v>65</v>
      </c>
      <c r="F52" s="81" t="s">
        <v>68</v>
      </c>
      <c r="G52" s="82">
        <v>1</v>
      </c>
      <c r="H52" s="80">
        <v>12</v>
      </c>
      <c r="I52" s="103" t="s">
        <v>131</v>
      </c>
      <c r="J52" s="81" t="s">
        <v>70</v>
      </c>
      <c r="K52" s="81" t="s">
        <v>66</v>
      </c>
      <c r="L52" s="82"/>
      <c r="M52" s="52"/>
      <c r="N52" s="52"/>
    </row>
    <row r="53" spans="1:14" x14ac:dyDescent="0.7">
      <c r="A53" s="100" t="s">
        <v>94</v>
      </c>
      <c r="B53" s="92" t="s">
        <v>145</v>
      </c>
      <c r="C53" s="83"/>
      <c r="D53" s="103" t="s">
        <v>131</v>
      </c>
      <c r="E53" s="78"/>
      <c r="F53" s="78"/>
      <c r="G53" s="84"/>
      <c r="H53" s="83"/>
      <c r="I53" s="103" t="s">
        <v>131</v>
      </c>
      <c r="J53" s="78"/>
      <c r="K53" s="78"/>
      <c r="L53" s="84"/>
      <c r="M53" s="52"/>
      <c r="N53" s="52"/>
    </row>
    <row r="54" spans="1:14" ht="18" thickBot="1" x14ac:dyDescent="0.75">
      <c r="A54" s="100" t="s">
        <v>94</v>
      </c>
      <c r="B54" s="93" t="s">
        <v>195</v>
      </c>
      <c r="C54" s="85">
        <v>12</v>
      </c>
      <c r="D54" s="103" t="s">
        <v>131</v>
      </c>
      <c r="E54" s="86" t="s">
        <v>63</v>
      </c>
      <c r="F54" s="86"/>
      <c r="G54" s="87">
        <v>51</v>
      </c>
      <c r="H54" s="85">
        <v>53</v>
      </c>
      <c r="I54" s="103" t="s">
        <v>131</v>
      </c>
      <c r="J54" s="86" t="s">
        <v>64</v>
      </c>
      <c r="K54" s="86" t="s">
        <v>65</v>
      </c>
      <c r="L54" s="87">
        <v>39</v>
      </c>
      <c r="M54" s="52"/>
      <c r="N54" s="52"/>
    </row>
    <row r="55" spans="1:14" x14ac:dyDescent="0.7">
      <c r="A55" s="100" t="s">
        <v>94</v>
      </c>
      <c r="B55" s="91" t="s">
        <v>146</v>
      </c>
      <c r="C55" s="80"/>
      <c r="D55" s="103" t="s">
        <v>131</v>
      </c>
      <c r="E55" s="81"/>
      <c r="F55" s="81"/>
      <c r="G55" s="82"/>
      <c r="H55" s="80">
        <v>10</v>
      </c>
      <c r="I55" s="103" t="s">
        <v>131</v>
      </c>
      <c r="J55" s="81" t="s">
        <v>69</v>
      </c>
      <c r="K55" s="81"/>
      <c r="L55" s="82" t="s">
        <v>177</v>
      </c>
      <c r="M55" s="52"/>
      <c r="N55" s="52"/>
    </row>
    <row r="56" spans="1:14" x14ac:dyDescent="0.7">
      <c r="A56" s="100" t="s">
        <v>94</v>
      </c>
      <c r="B56" s="92" t="s">
        <v>146</v>
      </c>
      <c r="C56" s="83">
        <v>20</v>
      </c>
      <c r="D56" s="103" t="s">
        <v>131</v>
      </c>
      <c r="E56" s="78" t="s">
        <v>70</v>
      </c>
      <c r="F56" s="78" t="s">
        <v>66</v>
      </c>
      <c r="G56" s="84" t="s">
        <v>180</v>
      </c>
      <c r="H56" s="83">
        <v>12</v>
      </c>
      <c r="I56" s="103" t="s">
        <v>144</v>
      </c>
      <c r="J56" s="78" t="s">
        <v>65</v>
      </c>
      <c r="K56" s="78" t="s">
        <v>68</v>
      </c>
      <c r="L56" s="84">
        <v>75</v>
      </c>
      <c r="M56" s="52"/>
      <c r="N56" s="52"/>
    </row>
    <row r="57" spans="1:14" ht="18" thickBot="1" x14ac:dyDescent="0.75">
      <c r="A57" s="100" t="s">
        <v>94</v>
      </c>
      <c r="B57" s="93" t="s">
        <v>146</v>
      </c>
      <c r="C57" s="85"/>
      <c r="D57" s="103" t="s">
        <v>131</v>
      </c>
      <c r="E57" s="86"/>
      <c r="F57" s="86"/>
      <c r="G57" s="87"/>
      <c r="H57" s="85"/>
      <c r="I57" s="103" t="s">
        <v>131</v>
      </c>
      <c r="J57" s="86"/>
      <c r="K57" s="86"/>
      <c r="L57" s="87"/>
      <c r="M57" s="52"/>
      <c r="N57" s="52"/>
    </row>
    <row r="58" spans="1:14" x14ac:dyDescent="0.7">
      <c r="A58" s="100" t="s">
        <v>94</v>
      </c>
      <c r="B58" s="91" t="s">
        <v>197</v>
      </c>
      <c r="C58" s="80">
        <v>12</v>
      </c>
      <c r="D58" s="103" t="s">
        <v>131</v>
      </c>
      <c r="E58" s="81" t="s">
        <v>64</v>
      </c>
      <c r="F58" s="81" t="s">
        <v>65</v>
      </c>
      <c r="G58" s="82">
        <v>33</v>
      </c>
      <c r="H58" s="80">
        <v>7</v>
      </c>
      <c r="I58" s="103" t="s">
        <v>131</v>
      </c>
      <c r="J58" s="81" t="s">
        <v>63</v>
      </c>
      <c r="K58" s="81"/>
      <c r="L58" s="82">
        <v>67</v>
      </c>
      <c r="M58" s="52"/>
      <c r="N58" s="52"/>
    </row>
    <row r="59" spans="1:14" x14ac:dyDescent="0.7">
      <c r="A59" s="100" t="s">
        <v>94</v>
      </c>
      <c r="B59" s="92" t="s">
        <v>147</v>
      </c>
      <c r="C59" s="83">
        <v>8</v>
      </c>
      <c r="D59" s="103" t="s">
        <v>131</v>
      </c>
      <c r="E59" s="78" t="s">
        <v>69</v>
      </c>
      <c r="F59" s="78"/>
      <c r="G59" s="84">
        <v>21</v>
      </c>
      <c r="H59" s="83"/>
      <c r="I59" s="103" t="s">
        <v>131</v>
      </c>
      <c r="J59" s="78"/>
      <c r="K59" s="78"/>
      <c r="L59" s="84"/>
      <c r="M59" s="52"/>
      <c r="N59" s="52"/>
    </row>
    <row r="60" spans="1:14" ht="18" thickBot="1" x14ac:dyDescent="0.75">
      <c r="A60" s="100" t="s">
        <v>94</v>
      </c>
      <c r="B60" s="93" t="s">
        <v>147</v>
      </c>
      <c r="C60" s="85">
        <v>2</v>
      </c>
      <c r="D60" s="103">
        <v>21</v>
      </c>
      <c r="E60" s="86" t="s">
        <v>65</v>
      </c>
      <c r="F60" s="86" t="s">
        <v>68</v>
      </c>
      <c r="G60" s="87">
        <v>83</v>
      </c>
      <c r="H60" s="85"/>
      <c r="I60" s="103" t="s">
        <v>131</v>
      </c>
      <c r="J60" s="86"/>
      <c r="K60" s="86"/>
      <c r="L60" s="87"/>
      <c r="M60" s="52"/>
      <c r="N60" s="52"/>
    </row>
    <row r="61" spans="1:14" x14ac:dyDescent="0.7">
      <c r="A61" s="100" t="s">
        <v>94</v>
      </c>
      <c r="B61" s="91" t="s">
        <v>147</v>
      </c>
      <c r="C61" s="80"/>
      <c r="D61" s="103" t="s">
        <v>131</v>
      </c>
      <c r="E61" s="81"/>
      <c r="F61" s="81"/>
      <c r="G61" s="82"/>
      <c r="H61" s="80"/>
      <c r="I61" s="103" t="s">
        <v>131</v>
      </c>
      <c r="J61" s="81"/>
      <c r="K61" s="81"/>
      <c r="L61" s="82"/>
      <c r="M61" s="52"/>
      <c r="N61" s="52"/>
    </row>
    <row r="62" spans="1:14" x14ac:dyDescent="0.7">
      <c r="A62" s="100" t="s">
        <v>94</v>
      </c>
      <c r="B62" s="92" t="s">
        <v>198</v>
      </c>
      <c r="C62" s="83">
        <v>2</v>
      </c>
      <c r="D62" s="103" t="s">
        <v>131</v>
      </c>
      <c r="E62" s="78" t="s">
        <v>63</v>
      </c>
      <c r="F62" s="78" t="s">
        <v>66</v>
      </c>
      <c r="G62" s="84" t="s">
        <v>130</v>
      </c>
      <c r="H62" s="83"/>
      <c r="I62" s="103" t="s">
        <v>131</v>
      </c>
      <c r="J62" s="78"/>
      <c r="K62" s="78"/>
      <c r="L62" s="84"/>
      <c r="M62" s="52"/>
      <c r="N62" s="52"/>
    </row>
    <row r="63" spans="1:14" ht="18" thickBot="1" x14ac:dyDescent="0.75">
      <c r="A63" s="100" t="s">
        <v>94</v>
      </c>
      <c r="B63" s="93" t="s">
        <v>148</v>
      </c>
      <c r="C63" s="85"/>
      <c r="D63" s="103" t="s">
        <v>131</v>
      </c>
      <c r="E63" s="86"/>
      <c r="F63" s="86"/>
      <c r="G63" s="87"/>
      <c r="H63" s="85"/>
      <c r="I63" s="103" t="s">
        <v>131</v>
      </c>
      <c r="J63" s="86"/>
      <c r="K63" s="86"/>
      <c r="L63" s="87"/>
      <c r="M63" s="52"/>
      <c r="N63" s="52"/>
    </row>
    <row r="64" spans="1:14" x14ac:dyDescent="0.7">
      <c r="A64" s="100" t="s">
        <v>94</v>
      </c>
      <c r="B64" s="91" t="s">
        <v>199</v>
      </c>
      <c r="C64" s="80">
        <v>12</v>
      </c>
      <c r="D64" s="103" t="s">
        <v>131</v>
      </c>
      <c r="E64" s="81" t="s">
        <v>64</v>
      </c>
      <c r="F64" s="81" t="s">
        <v>178</v>
      </c>
      <c r="G64" s="82">
        <v>28</v>
      </c>
      <c r="H64" s="80">
        <v>10</v>
      </c>
      <c r="I64" s="103" t="s">
        <v>131</v>
      </c>
      <c r="J64" s="81" t="s">
        <v>63</v>
      </c>
      <c r="K64" s="81"/>
      <c r="L64" s="82">
        <v>84</v>
      </c>
      <c r="M64" s="52"/>
      <c r="N64" s="52"/>
    </row>
    <row r="65" spans="1:14" x14ac:dyDescent="0.7">
      <c r="A65" s="100" t="s">
        <v>94</v>
      </c>
      <c r="B65" s="92" t="s">
        <v>149</v>
      </c>
      <c r="C65" s="83">
        <v>8</v>
      </c>
      <c r="D65" s="103" t="s">
        <v>131</v>
      </c>
      <c r="E65" s="78" t="s">
        <v>69</v>
      </c>
      <c r="F65" s="78" t="s">
        <v>180</v>
      </c>
      <c r="G65" s="84">
        <v>23</v>
      </c>
      <c r="H65" s="83"/>
      <c r="I65" s="103" t="s">
        <v>131</v>
      </c>
      <c r="J65" s="78"/>
      <c r="K65" s="78"/>
      <c r="L65" s="84"/>
      <c r="M65" s="52"/>
      <c r="N65" s="52"/>
    </row>
    <row r="66" spans="1:14" ht="18" thickBot="1" x14ac:dyDescent="0.75">
      <c r="A66" s="100" t="s">
        <v>94</v>
      </c>
      <c r="B66" s="93" t="s">
        <v>149</v>
      </c>
      <c r="C66" s="85">
        <v>10</v>
      </c>
      <c r="D66" s="103">
        <v>23</v>
      </c>
      <c r="E66" s="86" t="s">
        <v>65</v>
      </c>
      <c r="F66" s="86"/>
      <c r="G66" s="87">
        <v>6</v>
      </c>
      <c r="H66" s="85">
        <v>15</v>
      </c>
      <c r="I66" s="103" t="s">
        <v>131</v>
      </c>
      <c r="J66" s="86" t="s">
        <v>67</v>
      </c>
      <c r="K66" s="86" t="s">
        <v>69</v>
      </c>
      <c r="L66" s="87">
        <v>23</v>
      </c>
      <c r="M66" s="52"/>
      <c r="N66" s="52"/>
    </row>
    <row r="67" spans="1:14" x14ac:dyDescent="0.7">
      <c r="A67" s="100" t="s">
        <v>94</v>
      </c>
      <c r="B67" s="91" t="s">
        <v>149</v>
      </c>
      <c r="C67" s="80"/>
      <c r="D67" s="103" t="s">
        <v>131</v>
      </c>
      <c r="E67" s="81"/>
      <c r="F67" s="81"/>
      <c r="G67" s="82"/>
      <c r="H67" s="80">
        <v>12</v>
      </c>
      <c r="I67" s="103" t="s">
        <v>131</v>
      </c>
      <c r="J67" s="81" t="s">
        <v>70</v>
      </c>
      <c r="K67" s="81" t="s">
        <v>67</v>
      </c>
      <c r="L67" s="82">
        <v>83</v>
      </c>
      <c r="M67" s="52"/>
      <c r="N67" s="52"/>
    </row>
    <row r="68" spans="1:14" x14ac:dyDescent="0.7">
      <c r="A68" s="100" t="s">
        <v>94</v>
      </c>
      <c r="B68" s="92" t="s">
        <v>149</v>
      </c>
      <c r="C68" s="83"/>
      <c r="D68" s="103" t="s">
        <v>131</v>
      </c>
      <c r="E68" s="78"/>
      <c r="F68" s="78"/>
      <c r="G68" s="84"/>
      <c r="H68" s="83">
        <v>10</v>
      </c>
      <c r="I68" s="103" t="s">
        <v>131</v>
      </c>
      <c r="J68" s="78" t="s">
        <v>69</v>
      </c>
      <c r="K68" s="78"/>
      <c r="L68" s="84">
        <v>51</v>
      </c>
      <c r="M68" s="52"/>
      <c r="N68" s="52"/>
    </row>
    <row r="69" spans="1:14" ht="18" thickBot="1" x14ac:dyDescent="0.75">
      <c r="A69" s="100" t="s">
        <v>94</v>
      </c>
      <c r="B69" s="93" t="s">
        <v>149</v>
      </c>
      <c r="C69" s="85">
        <v>12</v>
      </c>
      <c r="D69" s="103" t="s">
        <v>131</v>
      </c>
      <c r="E69" s="86" t="s">
        <v>70</v>
      </c>
      <c r="F69" s="86" t="s">
        <v>65</v>
      </c>
      <c r="G69" s="87">
        <v>39</v>
      </c>
      <c r="H69" s="85">
        <v>11</v>
      </c>
      <c r="I69" s="103">
        <v>51</v>
      </c>
      <c r="J69" s="86" t="s">
        <v>65</v>
      </c>
      <c r="K69" s="86"/>
      <c r="L69" s="87">
        <v>15</v>
      </c>
      <c r="M69" s="52"/>
      <c r="N69" s="52"/>
    </row>
    <row r="70" spans="1:14" x14ac:dyDescent="0.7">
      <c r="A70" s="100" t="s">
        <v>94</v>
      </c>
      <c r="B70" s="91" t="s">
        <v>149</v>
      </c>
      <c r="C70" s="80">
        <v>8</v>
      </c>
      <c r="D70" s="103" t="s">
        <v>131</v>
      </c>
      <c r="E70" s="81" t="s">
        <v>69</v>
      </c>
      <c r="F70" s="81"/>
      <c r="G70" s="82">
        <v>51</v>
      </c>
      <c r="H70" s="80"/>
      <c r="I70" s="103" t="s">
        <v>131</v>
      </c>
      <c r="J70" s="81"/>
      <c r="K70" s="81"/>
      <c r="L70" s="82"/>
      <c r="M70" s="52"/>
      <c r="N70" s="52"/>
    </row>
    <row r="71" spans="1:14" x14ac:dyDescent="0.7">
      <c r="A71" s="100" t="s">
        <v>94</v>
      </c>
      <c r="B71" s="92" t="s">
        <v>149</v>
      </c>
      <c r="C71" s="83">
        <v>14</v>
      </c>
      <c r="D71" s="103">
        <v>51</v>
      </c>
      <c r="E71" s="78" t="s">
        <v>65</v>
      </c>
      <c r="F71" s="78" t="s">
        <v>68</v>
      </c>
      <c r="G71" s="84">
        <v>83</v>
      </c>
      <c r="H71" s="83">
        <v>19</v>
      </c>
      <c r="I71" s="103" t="s">
        <v>131</v>
      </c>
      <c r="J71" s="78" t="s">
        <v>70</v>
      </c>
      <c r="K71" s="78" t="s">
        <v>66</v>
      </c>
      <c r="L71" s="84"/>
      <c r="M71" s="52"/>
      <c r="N71" s="52"/>
    </row>
    <row r="72" spans="1:14" ht="18" thickBot="1" x14ac:dyDescent="0.75">
      <c r="A72" s="100" t="s">
        <v>94</v>
      </c>
      <c r="B72" s="93" t="s">
        <v>149</v>
      </c>
      <c r="C72" s="85"/>
      <c r="D72" s="103" t="s">
        <v>131</v>
      </c>
      <c r="E72" s="86"/>
      <c r="F72" s="86"/>
      <c r="G72" s="87"/>
      <c r="H72" s="85"/>
      <c r="I72" s="103" t="s">
        <v>131</v>
      </c>
      <c r="J72" s="86"/>
      <c r="K72" s="86"/>
      <c r="L72" s="87"/>
      <c r="M72" s="52"/>
      <c r="N72" s="52"/>
    </row>
    <row r="73" spans="1:14" x14ac:dyDescent="0.7">
      <c r="A73" s="100" t="s">
        <v>94</v>
      </c>
      <c r="B73" s="91" t="s">
        <v>200</v>
      </c>
      <c r="C73" s="80">
        <v>8</v>
      </c>
      <c r="D73" s="103" t="s">
        <v>131</v>
      </c>
      <c r="E73" s="81" t="s">
        <v>63</v>
      </c>
      <c r="F73" s="81"/>
      <c r="G73" s="82">
        <v>56</v>
      </c>
      <c r="H73" s="80">
        <v>9</v>
      </c>
      <c r="I73" s="103" t="s">
        <v>131</v>
      </c>
      <c r="J73" s="81" t="s">
        <v>64</v>
      </c>
      <c r="K73" s="81" t="s">
        <v>180</v>
      </c>
      <c r="L73" s="82">
        <v>33</v>
      </c>
      <c r="M73" s="52"/>
      <c r="N73" s="52"/>
    </row>
    <row r="74" spans="1:14" x14ac:dyDescent="0.7">
      <c r="A74" s="100" t="s">
        <v>94</v>
      </c>
      <c r="B74" s="92" t="s">
        <v>150</v>
      </c>
      <c r="C74" s="83">
        <v>10</v>
      </c>
      <c r="D74" s="103">
        <v>56</v>
      </c>
      <c r="E74" s="78" t="s">
        <v>65</v>
      </c>
      <c r="F74" s="78"/>
      <c r="G74" s="84">
        <v>61</v>
      </c>
      <c r="H74" s="83">
        <v>53</v>
      </c>
      <c r="I74" s="103" t="s">
        <v>131</v>
      </c>
      <c r="J74" s="78" t="s">
        <v>70</v>
      </c>
      <c r="K74" s="78" t="s">
        <v>67</v>
      </c>
      <c r="L74" s="84">
        <v>84</v>
      </c>
      <c r="M74" s="52"/>
      <c r="N74" s="52"/>
    </row>
    <row r="75" spans="1:14" ht="18" thickBot="1" x14ac:dyDescent="0.75">
      <c r="A75" s="100" t="s">
        <v>94</v>
      </c>
      <c r="B75" s="93" t="s">
        <v>150</v>
      </c>
      <c r="C75" s="85"/>
      <c r="D75" s="103" t="s">
        <v>131</v>
      </c>
      <c r="E75" s="86"/>
      <c r="F75" s="86"/>
      <c r="G75" s="87"/>
      <c r="H75" s="85">
        <v>10</v>
      </c>
      <c r="I75" s="103" t="s">
        <v>131</v>
      </c>
      <c r="J75" s="86" t="s">
        <v>69</v>
      </c>
      <c r="K75" s="86" t="s">
        <v>180</v>
      </c>
      <c r="L75" s="87">
        <v>53</v>
      </c>
      <c r="M75" s="52"/>
      <c r="N75" s="52"/>
    </row>
    <row r="76" spans="1:14" x14ac:dyDescent="0.7">
      <c r="A76" s="100" t="s">
        <v>94</v>
      </c>
      <c r="B76" s="91" t="s">
        <v>150</v>
      </c>
      <c r="C76" s="80">
        <v>1</v>
      </c>
      <c r="D76" s="103" t="s">
        <v>131</v>
      </c>
      <c r="E76" s="81" t="s">
        <v>67</v>
      </c>
      <c r="F76" s="81" t="s">
        <v>69</v>
      </c>
      <c r="G76" s="82">
        <v>26</v>
      </c>
      <c r="H76" s="80">
        <v>12</v>
      </c>
      <c r="I76" s="103">
        <v>53</v>
      </c>
      <c r="J76" s="81" t="s">
        <v>65</v>
      </c>
      <c r="K76" s="81"/>
      <c r="L76" s="82"/>
      <c r="M76" s="52"/>
      <c r="N76" s="52"/>
    </row>
    <row r="77" spans="1:14" x14ac:dyDescent="0.7">
      <c r="A77" s="100" t="s">
        <v>94</v>
      </c>
      <c r="B77" s="92" t="s">
        <v>150</v>
      </c>
      <c r="C77" s="83">
        <v>8</v>
      </c>
      <c r="D77" s="103" t="s">
        <v>131</v>
      </c>
      <c r="E77" s="78" t="s">
        <v>70</v>
      </c>
      <c r="F77" s="78" t="s">
        <v>67</v>
      </c>
      <c r="G77" s="84">
        <v>83</v>
      </c>
      <c r="H77" s="83"/>
      <c r="I77" s="103" t="s">
        <v>131</v>
      </c>
      <c r="J77" s="78"/>
      <c r="K77" s="78"/>
      <c r="L77" s="84"/>
      <c r="M77" s="52"/>
      <c r="N77" s="52"/>
    </row>
    <row r="78" spans="1:14" ht="18" thickBot="1" x14ac:dyDescent="0.75">
      <c r="A78" s="100" t="s">
        <v>94</v>
      </c>
      <c r="B78" s="93" t="s">
        <v>150</v>
      </c>
      <c r="C78" s="85">
        <v>12</v>
      </c>
      <c r="D78" s="103" t="s">
        <v>131</v>
      </c>
      <c r="E78" s="86" t="s">
        <v>69</v>
      </c>
      <c r="F78" s="86"/>
      <c r="G78" s="87" t="s">
        <v>188</v>
      </c>
      <c r="H78" s="85"/>
      <c r="I78" s="103" t="s">
        <v>131</v>
      </c>
      <c r="J78" s="86"/>
      <c r="K78" s="86"/>
      <c r="L78" s="87"/>
      <c r="M78" s="52"/>
      <c r="N78" s="52"/>
    </row>
    <row r="79" spans="1:14" x14ac:dyDescent="0.7">
      <c r="A79" s="100" t="s">
        <v>94</v>
      </c>
      <c r="B79" s="91" t="s">
        <v>150</v>
      </c>
      <c r="C79" s="80">
        <v>1</v>
      </c>
      <c r="D79" s="103" t="s">
        <v>136</v>
      </c>
      <c r="E79" s="81" t="s">
        <v>65</v>
      </c>
      <c r="F79" s="81" t="s">
        <v>68</v>
      </c>
      <c r="G79" s="82">
        <v>83</v>
      </c>
      <c r="H79" s="80"/>
      <c r="I79" s="103" t="s">
        <v>131</v>
      </c>
      <c r="J79" s="81"/>
      <c r="K79" s="81"/>
      <c r="L79" s="82"/>
      <c r="M79" s="52"/>
      <c r="N79" s="52"/>
    </row>
    <row r="80" spans="1:14" x14ac:dyDescent="0.7">
      <c r="A80" s="100" t="s">
        <v>94</v>
      </c>
      <c r="B80" s="92" t="s">
        <v>150</v>
      </c>
      <c r="C80" s="83" t="s">
        <v>82</v>
      </c>
      <c r="D80" s="103" t="s">
        <v>131</v>
      </c>
      <c r="E80" s="78" t="s">
        <v>78</v>
      </c>
      <c r="F80" s="78"/>
      <c r="G80" s="84"/>
      <c r="H80" s="83" t="s">
        <v>82</v>
      </c>
      <c r="I80" s="103" t="s">
        <v>131</v>
      </c>
      <c r="J80" s="78"/>
      <c r="K80" s="78"/>
      <c r="L80" s="84"/>
      <c r="M80" s="52"/>
      <c r="N80" s="52"/>
    </row>
    <row r="81" spans="1:14" ht="18" thickBot="1" x14ac:dyDescent="0.75">
      <c r="A81" s="100" t="s">
        <v>94</v>
      </c>
      <c r="B81" s="93" t="s">
        <v>150</v>
      </c>
      <c r="C81" s="85"/>
      <c r="D81" s="103" t="s">
        <v>131</v>
      </c>
      <c r="E81" s="86"/>
      <c r="F81" s="86"/>
      <c r="G81" s="87"/>
      <c r="H81" s="85"/>
      <c r="I81" s="103" t="s">
        <v>131</v>
      </c>
      <c r="J81" s="86"/>
      <c r="K81" s="86"/>
      <c r="L81" s="87"/>
      <c r="M81" s="52"/>
      <c r="N81" s="52"/>
    </row>
    <row r="82" spans="1:14" x14ac:dyDescent="0.7">
      <c r="A82" s="100" t="s">
        <v>94</v>
      </c>
      <c r="B82" s="91" t="s">
        <v>201</v>
      </c>
      <c r="C82" s="80">
        <v>8</v>
      </c>
      <c r="D82" s="103" t="s">
        <v>131</v>
      </c>
      <c r="E82" s="81" t="s">
        <v>63</v>
      </c>
      <c r="F82" s="81"/>
      <c r="G82" s="82">
        <v>97</v>
      </c>
      <c r="H82" s="80">
        <v>15</v>
      </c>
      <c r="I82" s="103" t="s">
        <v>131</v>
      </c>
      <c r="J82" s="81" t="s">
        <v>64</v>
      </c>
      <c r="K82" s="81" t="s">
        <v>65</v>
      </c>
      <c r="L82" s="82">
        <v>32</v>
      </c>
      <c r="M82" s="52"/>
      <c r="N82" s="52"/>
    </row>
    <row r="83" spans="1:14" x14ac:dyDescent="0.7">
      <c r="A83" s="100" t="s">
        <v>94</v>
      </c>
      <c r="B83" s="92" t="s">
        <v>151</v>
      </c>
      <c r="C83" s="83"/>
      <c r="D83" s="103" t="s">
        <v>131</v>
      </c>
      <c r="E83" s="78"/>
      <c r="F83" s="78"/>
      <c r="G83" s="84"/>
      <c r="H83" s="83">
        <v>10</v>
      </c>
      <c r="I83" s="103" t="s">
        <v>131</v>
      </c>
      <c r="J83" s="78" t="s">
        <v>69</v>
      </c>
      <c r="K83" s="78"/>
      <c r="L83" s="84">
        <v>11</v>
      </c>
      <c r="M83" s="52"/>
      <c r="N83" s="52"/>
    </row>
    <row r="84" spans="1:14" ht="18" thickBot="1" x14ac:dyDescent="0.75">
      <c r="A84" s="100" t="s">
        <v>94</v>
      </c>
      <c r="B84" s="93" t="s">
        <v>151</v>
      </c>
      <c r="C84" s="85">
        <v>10</v>
      </c>
      <c r="D84" s="103" t="s">
        <v>131</v>
      </c>
      <c r="E84" s="86" t="s">
        <v>67</v>
      </c>
      <c r="F84" s="86" t="s">
        <v>69</v>
      </c>
      <c r="G84" s="87">
        <v>78</v>
      </c>
      <c r="H84" s="85">
        <v>15</v>
      </c>
      <c r="I84" s="103">
        <v>11</v>
      </c>
      <c r="J84" s="86" t="s">
        <v>65</v>
      </c>
      <c r="K84" s="86"/>
      <c r="L84" s="87">
        <v>7</v>
      </c>
      <c r="M84" s="52"/>
      <c r="N84" s="52"/>
    </row>
    <row r="85" spans="1:14" x14ac:dyDescent="0.7">
      <c r="A85" s="100" t="s">
        <v>94</v>
      </c>
      <c r="B85" s="91" t="s">
        <v>151</v>
      </c>
      <c r="C85" s="80">
        <v>20</v>
      </c>
      <c r="D85" s="103" t="s">
        <v>131</v>
      </c>
      <c r="E85" s="81" t="s">
        <v>70</v>
      </c>
      <c r="F85" s="81" t="s">
        <v>178</v>
      </c>
      <c r="G85" s="82" t="s">
        <v>192</v>
      </c>
      <c r="H85" s="80"/>
      <c r="I85" s="103" t="s">
        <v>131</v>
      </c>
      <c r="J85" s="81"/>
      <c r="K85" s="81"/>
      <c r="L85" s="82"/>
      <c r="M85" s="52"/>
      <c r="N85" s="52"/>
    </row>
    <row r="86" spans="1:14" x14ac:dyDescent="0.7">
      <c r="A86" s="100" t="s">
        <v>94</v>
      </c>
      <c r="B86" s="92" t="s">
        <v>151</v>
      </c>
      <c r="C86" s="83">
        <v>14</v>
      </c>
      <c r="D86" s="103" t="s">
        <v>131</v>
      </c>
      <c r="E86" s="78" t="s">
        <v>69</v>
      </c>
      <c r="F86" s="78" t="s">
        <v>180</v>
      </c>
      <c r="G86" s="84" t="s">
        <v>196</v>
      </c>
      <c r="H86" s="83"/>
      <c r="I86" s="103" t="s">
        <v>131</v>
      </c>
      <c r="J86" s="78"/>
      <c r="K86" s="78"/>
      <c r="L86" s="84"/>
      <c r="M86" s="52"/>
      <c r="N86" s="52"/>
    </row>
    <row r="87" spans="1:14" ht="18" thickBot="1" x14ac:dyDescent="0.75">
      <c r="A87" s="100" t="s">
        <v>94</v>
      </c>
      <c r="B87" s="93" t="s">
        <v>151</v>
      </c>
      <c r="C87" s="85">
        <v>1</v>
      </c>
      <c r="D87" s="103" t="s">
        <v>139</v>
      </c>
      <c r="E87" s="86" t="s">
        <v>65</v>
      </c>
      <c r="F87" s="86"/>
      <c r="G87" s="87">
        <v>6</v>
      </c>
      <c r="H87" s="85">
        <v>15</v>
      </c>
      <c r="I87" s="103" t="s">
        <v>131</v>
      </c>
      <c r="J87" s="86" t="s">
        <v>67</v>
      </c>
      <c r="K87" s="86" t="s">
        <v>69</v>
      </c>
      <c r="L87" s="87">
        <v>45</v>
      </c>
      <c r="M87" s="52"/>
      <c r="N87" s="52"/>
    </row>
    <row r="88" spans="1:14" x14ac:dyDescent="0.7">
      <c r="A88" s="100" t="s">
        <v>94</v>
      </c>
      <c r="B88" s="91" t="s">
        <v>151</v>
      </c>
      <c r="C88" s="80"/>
      <c r="D88" s="103" t="s">
        <v>131</v>
      </c>
      <c r="E88" s="81"/>
      <c r="F88" s="81"/>
      <c r="G88" s="82"/>
      <c r="H88" s="80">
        <v>9</v>
      </c>
      <c r="I88" s="103" t="s">
        <v>131</v>
      </c>
      <c r="J88" s="81" t="s">
        <v>70</v>
      </c>
      <c r="K88" s="81" t="s">
        <v>178</v>
      </c>
      <c r="L88" s="82" t="s">
        <v>189</v>
      </c>
      <c r="M88" s="52"/>
      <c r="N88" s="52"/>
    </row>
    <row r="89" spans="1:14" x14ac:dyDescent="0.7">
      <c r="A89" s="100" t="s">
        <v>94</v>
      </c>
      <c r="B89" s="92" t="s">
        <v>151</v>
      </c>
      <c r="C89" s="83"/>
      <c r="D89" s="103" t="s">
        <v>131</v>
      </c>
      <c r="E89" s="78"/>
      <c r="F89" s="78"/>
      <c r="G89" s="84"/>
      <c r="H89" s="83">
        <v>10</v>
      </c>
      <c r="I89" s="103" t="s">
        <v>131</v>
      </c>
      <c r="J89" s="78"/>
      <c r="K89" s="78"/>
      <c r="L89" s="84">
        <v>16</v>
      </c>
      <c r="M89" s="52"/>
      <c r="N89" s="52"/>
    </row>
    <row r="90" spans="1:14" x14ac:dyDescent="0.7">
      <c r="A90" s="100" t="s">
        <v>94</v>
      </c>
      <c r="B90" s="89" t="s">
        <v>151</v>
      </c>
      <c r="C90" s="108">
        <v>20</v>
      </c>
      <c r="D90" s="103" t="s">
        <v>131</v>
      </c>
      <c r="E90" s="109" t="s">
        <v>70</v>
      </c>
      <c r="F90" s="109" t="s">
        <v>65</v>
      </c>
      <c r="G90" s="88">
        <v>39</v>
      </c>
      <c r="H90" s="108">
        <v>53</v>
      </c>
      <c r="I90" s="103" t="s">
        <v>131</v>
      </c>
      <c r="J90" s="109"/>
      <c r="K90" s="109"/>
      <c r="L90" s="88">
        <v>86</v>
      </c>
      <c r="M90" s="52"/>
      <c r="N90" s="52"/>
    </row>
    <row r="91" spans="1:14" ht="18" thickBot="1" x14ac:dyDescent="0.75">
      <c r="A91" s="100" t="s">
        <v>94</v>
      </c>
      <c r="B91" s="93" t="s">
        <v>151</v>
      </c>
      <c r="C91" s="85">
        <v>8</v>
      </c>
      <c r="D91" s="103" t="s">
        <v>131</v>
      </c>
      <c r="E91" s="86" t="s">
        <v>69</v>
      </c>
      <c r="F91" s="86"/>
      <c r="G91" s="87">
        <v>51</v>
      </c>
      <c r="H91" s="85"/>
      <c r="I91" s="103" t="s">
        <v>131</v>
      </c>
      <c r="J91" s="86"/>
      <c r="K91" s="86"/>
      <c r="L91" s="87"/>
      <c r="M91" s="52"/>
      <c r="N91" s="52"/>
    </row>
    <row r="92" spans="1:14" ht="18" thickBot="1" x14ac:dyDescent="0.75">
      <c r="A92" s="100" t="s">
        <v>94</v>
      </c>
      <c r="B92" s="101" t="s">
        <v>151</v>
      </c>
      <c r="C92" s="102">
        <v>14</v>
      </c>
      <c r="D92" s="103">
        <v>51</v>
      </c>
      <c r="E92" s="104" t="s">
        <v>65</v>
      </c>
      <c r="F92" s="104" t="s">
        <v>68</v>
      </c>
      <c r="G92" s="105">
        <v>1</v>
      </c>
      <c r="H92" s="102">
        <v>11</v>
      </c>
      <c r="I92" s="103" t="s">
        <v>131</v>
      </c>
      <c r="J92" s="104" t="s">
        <v>67</v>
      </c>
      <c r="K92" s="104" t="s">
        <v>66</v>
      </c>
      <c r="L92" s="105" t="s">
        <v>189</v>
      </c>
      <c r="M92" s="52"/>
      <c r="N92" s="52"/>
    </row>
    <row r="93" spans="1:14" x14ac:dyDescent="0.7">
      <c r="A93" s="100" t="s">
        <v>94</v>
      </c>
      <c r="B93" s="91" t="s">
        <v>151</v>
      </c>
      <c r="C93" s="80" t="s">
        <v>82</v>
      </c>
      <c r="D93" s="103" t="s">
        <v>131</v>
      </c>
      <c r="E93" s="81" t="s">
        <v>78</v>
      </c>
      <c r="F93" s="81"/>
      <c r="G93" s="82"/>
      <c r="H93" s="80" t="s">
        <v>82</v>
      </c>
      <c r="I93" s="103" t="s">
        <v>131</v>
      </c>
      <c r="J93" s="81"/>
      <c r="K93" s="81"/>
      <c r="L93" s="82"/>
      <c r="M93" s="52"/>
      <c r="N93" s="52"/>
    </row>
    <row r="94" spans="1:14" x14ac:dyDescent="0.7">
      <c r="A94" s="100" t="s">
        <v>94</v>
      </c>
      <c r="B94" s="92" t="s">
        <v>151</v>
      </c>
      <c r="C94" s="83"/>
      <c r="D94" s="103" t="s">
        <v>131</v>
      </c>
      <c r="E94" s="78"/>
      <c r="F94" s="78"/>
      <c r="G94" s="84"/>
      <c r="H94" s="83" t="s">
        <v>72</v>
      </c>
      <c r="I94" s="103" t="s">
        <v>131</v>
      </c>
      <c r="J94" s="78"/>
      <c r="K94" s="78"/>
      <c r="L94" s="84"/>
      <c r="M94" s="52"/>
      <c r="N94" s="52"/>
    </row>
    <row r="95" spans="1:14" ht="18" thickBot="1" x14ac:dyDescent="0.75">
      <c r="A95" s="100" t="s">
        <v>94</v>
      </c>
      <c r="B95" s="93" t="s">
        <v>151</v>
      </c>
      <c r="C95" s="85"/>
      <c r="D95" s="103" t="s">
        <v>131</v>
      </c>
      <c r="E95" s="86"/>
      <c r="F95" s="86"/>
      <c r="G95" s="87"/>
      <c r="H95" s="85"/>
      <c r="I95" s="103" t="s">
        <v>131</v>
      </c>
      <c r="J95" s="86"/>
      <c r="K95" s="86"/>
      <c r="L95" s="87"/>
      <c r="M95" s="52"/>
      <c r="N95" s="52"/>
    </row>
    <row r="96" spans="1:14" x14ac:dyDescent="0.7">
      <c r="A96" s="100" t="s">
        <v>94</v>
      </c>
      <c r="B96" s="91" t="s">
        <v>202</v>
      </c>
      <c r="C96" s="80">
        <v>8</v>
      </c>
      <c r="D96" s="103" t="s">
        <v>131</v>
      </c>
      <c r="E96" s="81" t="s">
        <v>63</v>
      </c>
      <c r="F96" s="81"/>
      <c r="G96" s="82">
        <v>56</v>
      </c>
      <c r="H96" s="80">
        <v>9</v>
      </c>
      <c r="I96" s="103" t="s">
        <v>131</v>
      </c>
      <c r="J96" s="81" t="s">
        <v>64</v>
      </c>
      <c r="K96" s="81" t="s">
        <v>178</v>
      </c>
      <c r="L96" s="82" t="s">
        <v>227</v>
      </c>
      <c r="M96" s="52"/>
      <c r="N96" s="52"/>
    </row>
    <row r="97" spans="1:14" x14ac:dyDescent="0.7">
      <c r="A97" s="100" t="s">
        <v>94</v>
      </c>
      <c r="B97" s="92" t="s">
        <v>152</v>
      </c>
      <c r="C97" s="83"/>
      <c r="D97" s="103" t="s">
        <v>131</v>
      </c>
      <c r="E97" s="78"/>
      <c r="F97" s="78"/>
      <c r="G97" s="84"/>
      <c r="H97" s="83">
        <v>10</v>
      </c>
      <c r="I97" s="103" t="s">
        <v>131</v>
      </c>
      <c r="J97" s="78" t="s">
        <v>69</v>
      </c>
      <c r="K97" s="78" t="s">
        <v>180</v>
      </c>
      <c r="L97" s="84" t="s">
        <v>196</v>
      </c>
      <c r="M97" s="52"/>
      <c r="N97" s="52"/>
    </row>
    <row r="98" spans="1:14" ht="18" thickBot="1" x14ac:dyDescent="0.75">
      <c r="A98" s="100" t="s">
        <v>94</v>
      </c>
      <c r="B98" s="93" t="s">
        <v>152</v>
      </c>
      <c r="C98" s="85"/>
      <c r="D98" s="103" t="s">
        <v>131</v>
      </c>
      <c r="E98" s="86"/>
      <c r="F98" s="86"/>
      <c r="G98" s="87"/>
      <c r="H98" s="85">
        <v>11</v>
      </c>
      <c r="I98" s="103" t="s">
        <v>139</v>
      </c>
      <c r="J98" s="86" t="s">
        <v>65</v>
      </c>
      <c r="K98" s="86" t="s">
        <v>66</v>
      </c>
      <c r="L98" s="87" t="s">
        <v>130</v>
      </c>
      <c r="M98" s="52"/>
      <c r="N98" s="52"/>
    </row>
    <row r="99" spans="1:14" x14ac:dyDescent="0.7">
      <c r="A99" s="100" t="s">
        <v>94</v>
      </c>
      <c r="B99" s="91" t="s">
        <v>152</v>
      </c>
      <c r="C99" s="80" t="s">
        <v>82</v>
      </c>
      <c r="D99" s="103" t="s">
        <v>131</v>
      </c>
      <c r="E99" s="81" t="s">
        <v>81</v>
      </c>
      <c r="F99" s="81"/>
      <c r="G99" s="82"/>
      <c r="H99" s="80" t="s">
        <v>82</v>
      </c>
      <c r="I99" s="103" t="s">
        <v>131</v>
      </c>
      <c r="J99" s="81"/>
      <c r="K99" s="81"/>
      <c r="L99" s="82"/>
      <c r="M99" s="52"/>
      <c r="N99" s="52"/>
    </row>
    <row r="100" spans="1:14" x14ac:dyDescent="0.7">
      <c r="A100" s="100" t="s">
        <v>94</v>
      </c>
      <c r="B100" s="92" t="s">
        <v>152</v>
      </c>
      <c r="C100" s="83"/>
      <c r="D100" s="103" t="s">
        <v>131</v>
      </c>
      <c r="E100" s="78"/>
      <c r="F100" s="78"/>
      <c r="G100" s="84"/>
      <c r="H100" s="83">
        <v>9</v>
      </c>
      <c r="I100" s="103" t="s">
        <v>131</v>
      </c>
      <c r="J100" s="78" t="s">
        <v>105</v>
      </c>
      <c r="K100" s="78"/>
      <c r="L100" s="84">
        <v>18</v>
      </c>
      <c r="M100" s="52"/>
      <c r="N100" s="52"/>
    </row>
    <row r="101" spans="1:14" ht="18" thickBot="1" x14ac:dyDescent="0.75">
      <c r="A101" s="100" t="s">
        <v>94</v>
      </c>
      <c r="B101" s="93" t="s">
        <v>152</v>
      </c>
      <c r="C101" s="85"/>
      <c r="D101" s="103" t="s">
        <v>131</v>
      </c>
      <c r="E101" s="86"/>
      <c r="F101" s="86"/>
      <c r="G101" s="87"/>
      <c r="H101" s="85"/>
      <c r="I101" s="103" t="s">
        <v>131</v>
      </c>
      <c r="J101" s="86"/>
      <c r="K101" s="86"/>
      <c r="L101" s="87"/>
      <c r="M101" s="52"/>
      <c r="N101" s="52"/>
    </row>
    <row r="102" spans="1:14" x14ac:dyDescent="0.7">
      <c r="A102" s="100" t="s">
        <v>94</v>
      </c>
      <c r="B102" s="91" t="s">
        <v>203</v>
      </c>
      <c r="C102" s="80">
        <v>8</v>
      </c>
      <c r="D102" s="103" t="s">
        <v>131</v>
      </c>
      <c r="E102" s="81" t="s">
        <v>63</v>
      </c>
      <c r="F102" s="81"/>
      <c r="G102" s="82">
        <v>56</v>
      </c>
      <c r="H102" s="80">
        <v>18</v>
      </c>
      <c r="I102" s="103" t="s">
        <v>131</v>
      </c>
      <c r="J102" s="81" t="s">
        <v>64</v>
      </c>
      <c r="K102" s="81" t="s">
        <v>65</v>
      </c>
      <c r="L102" s="82">
        <v>31</v>
      </c>
      <c r="M102" s="52"/>
      <c r="N102" s="52"/>
    </row>
    <row r="103" spans="1:14" x14ac:dyDescent="0.7">
      <c r="A103" s="100" t="s">
        <v>94</v>
      </c>
      <c r="B103" s="92" t="s">
        <v>153</v>
      </c>
      <c r="C103" s="83"/>
      <c r="D103" s="103" t="s">
        <v>131</v>
      </c>
      <c r="E103" s="78"/>
      <c r="F103" s="78"/>
      <c r="G103" s="84"/>
      <c r="H103" s="83">
        <v>10</v>
      </c>
      <c r="I103" s="103" t="s">
        <v>131</v>
      </c>
      <c r="J103" s="78" t="s">
        <v>69</v>
      </c>
      <c r="K103" s="78"/>
      <c r="L103" s="84">
        <v>51</v>
      </c>
      <c r="M103" s="52"/>
      <c r="N103" s="52"/>
    </row>
    <row r="104" spans="1:14" ht="18" thickBot="1" x14ac:dyDescent="0.75">
      <c r="A104" s="100" t="s">
        <v>94</v>
      </c>
      <c r="B104" s="93" t="s">
        <v>153</v>
      </c>
      <c r="C104" s="85">
        <v>10</v>
      </c>
      <c r="D104" s="103" t="s">
        <v>131</v>
      </c>
      <c r="E104" s="86" t="s">
        <v>67</v>
      </c>
      <c r="F104" s="86" t="s">
        <v>69</v>
      </c>
      <c r="G104" s="87">
        <v>58</v>
      </c>
      <c r="H104" s="85">
        <v>12</v>
      </c>
      <c r="I104" s="103">
        <v>51</v>
      </c>
      <c r="J104" s="86" t="s">
        <v>65</v>
      </c>
      <c r="K104" s="86"/>
      <c r="L104" s="87">
        <v>7</v>
      </c>
      <c r="M104" s="52"/>
      <c r="N104" s="52"/>
    </row>
    <row r="105" spans="1:14" x14ac:dyDescent="0.7">
      <c r="A105" s="100" t="s">
        <v>94</v>
      </c>
      <c r="B105" s="91" t="s">
        <v>153</v>
      </c>
      <c r="C105" s="80">
        <v>20</v>
      </c>
      <c r="D105" s="103" t="s">
        <v>131</v>
      </c>
      <c r="E105" s="81" t="s">
        <v>70</v>
      </c>
      <c r="F105" s="81" t="s">
        <v>65</v>
      </c>
      <c r="G105" s="82">
        <v>36</v>
      </c>
      <c r="H105" s="80"/>
      <c r="I105" s="103" t="s">
        <v>131</v>
      </c>
      <c r="J105" s="81"/>
      <c r="K105" s="81"/>
      <c r="L105" s="82"/>
      <c r="M105" s="52"/>
      <c r="N105" s="52"/>
    </row>
    <row r="106" spans="1:14" x14ac:dyDescent="0.7">
      <c r="A106" s="100" t="s">
        <v>94</v>
      </c>
      <c r="B106" s="92" t="s">
        <v>153</v>
      </c>
      <c r="C106" s="83">
        <v>8</v>
      </c>
      <c r="D106" s="103" t="s">
        <v>131</v>
      </c>
      <c r="E106" s="78" t="s">
        <v>69</v>
      </c>
      <c r="F106" s="78"/>
      <c r="G106" s="84">
        <v>22</v>
      </c>
      <c r="H106" s="83"/>
      <c r="I106" s="103" t="s">
        <v>131</v>
      </c>
      <c r="J106" s="78"/>
      <c r="K106" s="78"/>
      <c r="L106" s="84"/>
      <c r="M106" s="52"/>
      <c r="N106" s="52"/>
    </row>
    <row r="107" spans="1:14" ht="18" thickBot="1" x14ac:dyDescent="0.75">
      <c r="A107" s="100" t="s">
        <v>94</v>
      </c>
      <c r="B107" s="93" t="s">
        <v>153</v>
      </c>
      <c r="C107" s="85">
        <v>12</v>
      </c>
      <c r="D107" s="103">
        <v>22</v>
      </c>
      <c r="E107" s="86" t="s">
        <v>65</v>
      </c>
      <c r="F107" s="86" t="s">
        <v>68</v>
      </c>
      <c r="G107" s="87">
        <v>67</v>
      </c>
      <c r="H107" s="85"/>
      <c r="I107" s="103" t="s">
        <v>131</v>
      </c>
      <c r="J107" s="86"/>
      <c r="K107" s="86"/>
      <c r="L107" s="87"/>
      <c r="M107" s="52"/>
      <c r="N107" s="52"/>
    </row>
    <row r="108" spans="1:14" x14ac:dyDescent="0.7">
      <c r="A108" s="100" t="s">
        <v>94</v>
      </c>
      <c r="B108" s="91" t="s">
        <v>153</v>
      </c>
      <c r="C108" s="80" t="s">
        <v>82</v>
      </c>
      <c r="D108" s="103" t="s">
        <v>131</v>
      </c>
      <c r="E108" s="81" t="s">
        <v>78</v>
      </c>
      <c r="F108" s="81"/>
      <c r="G108" s="82"/>
      <c r="H108" s="80" t="s">
        <v>82</v>
      </c>
      <c r="I108" s="103" t="s">
        <v>131</v>
      </c>
      <c r="J108" s="81"/>
      <c r="K108" s="81"/>
      <c r="L108" s="82"/>
      <c r="M108" s="52"/>
      <c r="N108" s="52"/>
    </row>
    <row r="109" spans="1:14" x14ac:dyDescent="0.7">
      <c r="A109" s="100" t="s">
        <v>94</v>
      </c>
      <c r="B109" s="92" t="s">
        <v>153</v>
      </c>
      <c r="C109" s="83"/>
      <c r="D109" s="103" t="s">
        <v>131</v>
      </c>
      <c r="E109" s="78"/>
      <c r="F109" s="78"/>
      <c r="G109" s="84"/>
      <c r="H109" s="83"/>
      <c r="I109" s="103" t="s">
        <v>131</v>
      </c>
      <c r="J109" s="78"/>
      <c r="K109" s="78"/>
      <c r="L109" s="84"/>
      <c r="M109" s="52"/>
      <c r="N109" s="52"/>
    </row>
    <row r="110" spans="1:14" ht="18" thickBot="1" x14ac:dyDescent="0.75">
      <c r="A110" s="100" t="s">
        <v>94</v>
      </c>
      <c r="B110" s="93" t="s">
        <v>204</v>
      </c>
      <c r="C110" s="85">
        <v>8</v>
      </c>
      <c r="D110" s="103" t="s">
        <v>131</v>
      </c>
      <c r="E110" s="86" t="s">
        <v>63</v>
      </c>
      <c r="F110" s="86" t="s">
        <v>66</v>
      </c>
      <c r="G110" s="87" t="s">
        <v>128</v>
      </c>
      <c r="H110" s="85"/>
      <c r="I110" s="103" t="s">
        <v>131</v>
      </c>
      <c r="J110" s="86"/>
      <c r="K110" s="86"/>
      <c r="L110" s="87"/>
      <c r="M110" s="52"/>
      <c r="N110" s="52"/>
    </row>
    <row r="111" spans="1:14" x14ac:dyDescent="0.7">
      <c r="A111" s="100" t="s">
        <v>94</v>
      </c>
      <c r="B111" s="91" t="s">
        <v>154</v>
      </c>
      <c r="C111" s="80"/>
      <c r="D111" s="103" t="s">
        <v>131</v>
      </c>
      <c r="E111" s="81"/>
      <c r="F111" s="81"/>
      <c r="G111" s="82"/>
      <c r="H111" s="80"/>
      <c r="I111" s="103" t="s">
        <v>131</v>
      </c>
      <c r="J111" s="81"/>
      <c r="K111" s="81"/>
      <c r="L111" s="82"/>
      <c r="M111" s="52"/>
      <c r="N111" s="52"/>
    </row>
    <row r="112" spans="1:14" x14ac:dyDescent="0.7">
      <c r="A112" s="100" t="s">
        <v>94</v>
      </c>
      <c r="B112" s="92" t="s">
        <v>205</v>
      </c>
      <c r="C112" s="83"/>
      <c r="D112" s="103" t="s">
        <v>131</v>
      </c>
      <c r="E112" s="78"/>
      <c r="F112" s="78"/>
      <c r="G112" s="84"/>
      <c r="H112" s="83">
        <v>11</v>
      </c>
      <c r="I112" s="103" t="s">
        <v>131</v>
      </c>
      <c r="J112" s="78" t="s">
        <v>63</v>
      </c>
      <c r="K112" s="78" t="s">
        <v>66</v>
      </c>
      <c r="L112" s="84"/>
      <c r="M112" s="52"/>
      <c r="N112" s="52"/>
    </row>
    <row r="113" spans="1:14" ht="18" thickBot="1" x14ac:dyDescent="0.75">
      <c r="A113" s="100" t="s">
        <v>94</v>
      </c>
      <c r="B113" s="93" t="s">
        <v>155</v>
      </c>
      <c r="C113" s="85"/>
      <c r="D113" s="103" t="s">
        <v>131</v>
      </c>
      <c r="E113" s="86"/>
      <c r="F113" s="86"/>
      <c r="G113" s="87"/>
      <c r="H113" s="85"/>
      <c r="I113" s="103" t="s">
        <v>131</v>
      </c>
      <c r="J113" s="86"/>
      <c r="K113" s="86"/>
      <c r="L113" s="87"/>
      <c r="M113" s="52"/>
      <c r="N113" s="52"/>
    </row>
    <row r="114" spans="1:14" x14ac:dyDescent="0.7">
      <c r="A114" s="100" t="s">
        <v>94</v>
      </c>
      <c r="B114" s="91" t="s">
        <v>206</v>
      </c>
      <c r="C114" s="80">
        <v>14</v>
      </c>
      <c r="D114" s="103" t="s">
        <v>131</v>
      </c>
      <c r="E114" s="81" t="s">
        <v>63</v>
      </c>
      <c r="F114" s="81"/>
      <c r="G114" s="82">
        <v>16</v>
      </c>
      <c r="H114" s="80">
        <v>11</v>
      </c>
      <c r="I114" s="103" t="s">
        <v>131</v>
      </c>
      <c r="J114" s="81" t="s">
        <v>64</v>
      </c>
      <c r="K114" s="81" t="s">
        <v>178</v>
      </c>
      <c r="L114" s="82">
        <v>66</v>
      </c>
      <c r="M114" s="52"/>
      <c r="N114" s="52"/>
    </row>
    <row r="115" spans="1:14" x14ac:dyDescent="0.7">
      <c r="A115" s="100" t="s">
        <v>94</v>
      </c>
      <c r="B115" s="92" t="s">
        <v>156</v>
      </c>
      <c r="C115" s="83"/>
      <c r="D115" s="103" t="s">
        <v>131</v>
      </c>
      <c r="E115" s="78"/>
      <c r="F115" s="78"/>
      <c r="G115" s="84"/>
      <c r="H115" s="83">
        <v>53</v>
      </c>
      <c r="I115" s="103" t="s">
        <v>131</v>
      </c>
      <c r="J115" s="78" t="s">
        <v>69</v>
      </c>
      <c r="K115" s="78" t="s">
        <v>180</v>
      </c>
      <c r="L115" s="84" t="s">
        <v>196</v>
      </c>
      <c r="M115" s="52"/>
      <c r="N115" s="52"/>
    </row>
    <row r="116" spans="1:14" ht="18" thickBot="1" x14ac:dyDescent="0.75">
      <c r="A116" s="100" t="s">
        <v>94</v>
      </c>
      <c r="B116" s="93" t="s">
        <v>156</v>
      </c>
      <c r="C116" s="85"/>
      <c r="D116" s="103" t="s">
        <v>131</v>
      </c>
      <c r="E116" s="86"/>
      <c r="F116" s="86"/>
      <c r="G116" s="87"/>
      <c r="H116" s="85">
        <v>12</v>
      </c>
      <c r="I116" s="103" t="s">
        <v>131</v>
      </c>
      <c r="J116" s="86"/>
      <c r="K116" s="86" t="s">
        <v>66</v>
      </c>
      <c r="L116" s="87" t="s">
        <v>128</v>
      </c>
      <c r="M116" s="52"/>
      <c r="N116" s="52"/>
    </row>
    <row r="117" spans="1:14" x14ac:dyDescent="0.7">
      <c r="A117" s="100" t="s">
        <v>94</v>
      </c>
      <c r="B117" s="91" t="s">
        <v>156</v>
      </c>
      <c r="C117" s="80" t="s">
        <v>87</v>
      </c>
      <c r="D117" s="103" t="s">
        <v>131</v>
      </c>
      <c r="E117" s="81" t="s">
        <v>81</v>
      </c>
      <c r="F117" s="81"/>
      <c r="G117" s="82"/>
      <c r="H117" s="80" t="s">
        <v>87</v>
      </c>
      <c r="I117" s="103" t="s">
        <v>131</v>
      </c>
      <c r="J117" s="81"/>
      <c r="K117" s="81"/>
      <c r="L117" s="82"/>
      <c r="M117" s="52"/>
      <c r="N117" s="52"/>
    </row>
    <row r="118" spans="1:14" x14ac:dyDescent="0.7">
      <c r="A118" s="100" t="s">
        <v>94</v>
      </c>
      <c r="B118" s="92" t="s">
        <v>156</v>
      </c>
      <c r="C118" s="83"/>
      <c r="D118" s="103" t="s">
        <v>131</v>
      </c>
      <c r="E118" s="78"/>
      <c r="F118" s="78"/>
      <c r="G118" s="84"/>
      <c r="H118" s="83"/>
      <c r="I118" s="103" t="s">
        <v>131</v>
      </c>
      <c r="J118" s="78"/>
      <c r="K118" s="78"/>
      <c r="L118" s="84"/>
      <c r="M118" s="52"/>
      <c r="N118" s="52"/>
    </row>
    <row r="119" spans="1:14" ht="18" thickBot="1" x14ac:dyDescent="0.75">
      <c r="A119" s="100" t="s">
        <v>94</v>
      </c>
      <c r="B119" s="93" t="s">
        <v>207</v>
      </c>
      <c r="C119" s="85">
        <v>14</v>
      </c>
      <c r="D119" s="103" t="s">
        <v>131</v>
      </c>
      <c r="E119" s="86" t="s">
        <v>63</v>
      </c>
      <c r="F119" s="86"/>
      <c r="G119" s="87">
        <v>79</v>
      </c>
      <c r="H119" s="85">
        <v>15</v>
      </c>
      <c r="I119" s="103" t="s">
        <v>131</v>
      </c>
      <c r="J119" s="86" t="s">
        <v>64</v>
      </c>
      <c r="K119" s="86" t="s">
        <v>65</v>
      </c>
      <c r="L119" s="87">
        <v>31</v>
      </c>
      <c r="M119" s="52"/>
      <c r="N119" s="52"/>
    </row>
    <row r="120" spans="1:14" x14ac:dyDescent="0.7">
      <c r="A120" s="100" t="s">
        <v>94</v>
      </c>
      <c r="B120" s="91" t="s">
        <v>157</v>
      </c>
      <c r="C120" s="80"/>
      <c r="D120" s="103" t="s">
        <v>131</v>
      </c>
      <c r="E120" s="81"/>
      <c r="F120" s="81"/>
      <c r="G120" s="82"/>
      <c r="H120" s="80">
        <v>10</v>
      </c>
      <c r="I120" s="103" t="s">
        <v>131</v>
      </c>
      <c r="J120" s="81" t="s">
        <v>69</v>
      </c>
      <c r="K120" s="81"/>
      <c r="L120" s="82" t="s">
        <v>188</v>
      </c>
      <c r="M120" s="52"/>
      <c r="N120" s="52"/>
    </row>
    <row r="121" spans="1:14" x14ac:dyDescent="0.7">
      <c r="A121" s="100" t="s">
        <v>94</v>
      </c>
      <c r="B121" s="92" t="s">
        <v>157</v>
      </c>
      <c r="C121" s="83">
        <v>8</v>
      </c>
      <c r="D121" s="103" t="s">
        <v>131</v>
      </c>
      <c r="E121" s="78" t="s">
        <v>70</v>
      </c>
      <c r="F121" s="78" t="s">
        <v>178</v>
      </c>
      <c r="G121" s="84" t="s">
        <v>129</v>
      </c>
      <c r="H121" s="83">
        <v>12</v>
      </c>
      <c r="I121" s="103" t="s">
        <v>136</v>
      </c>
      <c r="J121" s="78" t="s">
        <v>65</v>
      </c>
      <c r="K121" s="78"/>
      <c r="L121" s="84">
        <v>91</v>
      </c>
      <c r="M121" s="52"/>
      <c r="N121" s="52"/>
    </row>
    <row r="122" spans="1:14" ht="18" thickBot="1" x14ac:dyDescent="0.75">
      <c r="A122" s="100" t="s">
        <v>94</v>
      </c>
      <c r="B122" s="93" t="s">
        <v>157</v>
      </c>
      <c r="C122" s="85">
        <v>14</v>
      </c>
      <c r="D122" s="103" t="s">
        <v>131</v>
      </c>
      <c r="E122" s="86" t="s">
        <v>69</v>
      </c>
      <c r="F122" s="86" t="s">
        <v>180</v>
      </c>
      <c r="G122" s="87" t="s">
        <v>196</v>
      </c>
      <c r="H122" s="85"/>
      <c r="I122" s="103" t="s">
        <v>131</v>
      </c>
      <c r="J122" s="86"/>
      <c r="K122" s="86"/>
      <c r="L122" s="87"/>
      <c r="M122" s="52"/>
      <c r="N122" s="52"/>
    </row>
    <row r="123" spans="1:14" x14ac:dyDescent="0.7">
      <c r="A123" s="100" t="s">
        <v>94</v>
      </c>
      <c r="B123" s="91" t="s">
        <v>157</v>
      </c>
      <c r="C123" s="80">
        <v>1</v>
      </c>
      <c r="D123" s="103" t="s">
        <v>139</v>
      </c>
      <c r="E123" s="81" t="s">
        <v>65</v>
      </c>
      <c r="F123" s="81"/>
      <c r="G123" s="82">
        <v>83</v>
      </c>
      <c r="H123" s="80">
        <v>10</v>
      </c>
      <c r="I123" s="103" t="s">
        <v>131</v>
      </c>
      <c r="J123" s="81" t="s">
        <v>70</v>
      </c>
      <c r="K123" s="81" t="s">
        <v>178</v>
      </c>
      <c r="L123" s="82">
        <v>33</v>
      </c>
      <c r="M123" s="52"/>
      <c r="N123" s="52"/>
    </row>
    <row r="124" spans="1:14" x14ac:dyDescent="0.7">
      <c r="A124" s="100" t="s">
        <v>94</v>
      </c>
      <c r="B124" s="92" t="s">
        <v>157</v>
      </c>
      <c r="C124" s="83"/>
      <c r="D124" s="103" t="s">
        <v>131</v>
      </c>
      <c r="E124" s="78"/>
      <c r="F124" s="78"/>
      <c r="G124" s="84"/>
      <c r="H124" s="83">
        <v>15</v>
      </c>
      <c r="I124" s="103">
        <v>33</v>
      </c>
      <c r="J124" s="78" t="s">
        <v>65</v>
      </c>
      <c r="K124" s="78" t="s">
        <v>66</v>
      </c>
      <c r="L124" s="84" t="s">
        <v>236</v>
      </c>
      <c r="M124" s="52"/>
      <c r="N124" s="52"/>
    </row>
    <row r="125" spans="1:14" ht="18" thickBot="1" x14ac:dyDescent="0.75">
      <c r="A125" s="100" t="s">
        <v>94</v>
      </c>
      <c r="B125" s="93" t="s">
        <v>157</v>
      </c>
      <c r="C125" s="85" t="s">
        <v>87</v>
      </c>
      <c r="D125" s="103" t="s">
        <v>131</v>
      </c>
      <c r="E125" s="86" t="s">
        <v>81</v>
      </c>
      <c r="F125" s="86"/>
      <c r="G125" s="87"/>
      <c r="H125" s="85" t="s">
        <v>87</v>
      </c>
      <c r="I125" s="103" t="s">
        <v>131</v>
      </c>
      <c r="J125" s="86"/>
      <c r="K125" s="86"/>
      <c r="L125" s="87"/>
      <c r="M125" s="52"/>
      <c r="N125" s="52"/>
    </row>
    <row r="126" spans="1:14" x14ac:dyDescent="0.7">
      <c r="A126" s="100" t="s">
        <v>94</v>
      </c>
      <c r="B126" s="91" t="s">
        <v>157</v>
      </c>
      <c r="C126" s="80"/>
      <c r="D126" s="103" t="s">
        <v>131</v>
      </c>
      <c r="E126" s="81"/>
      <c r="F126" s="81"/>
      <c r="G126" s="82"/>
      <c r="H126" s="80">
        <v>12</v>
      </c>
      <c r="I126" s="103" t="s">
        <v>131</v>
      </c>
      <c r="J126" s="81" t="s">
        <v>105</v>
      </c>
      <c r="K126" s="81"/>
      <c r="L126" s="82">
        <v>1</v>
      </c>
      <c r="M126" s="52"/>
      <c r="N126" s="52"/>
    </row>
    <row r="127" spans="1:14" x14ac:dyDescent="0.7">
      <c r="A127" s="100" t="s">
        <v>94</v>
      </c>
      <c r="B127" s="92" t="s">
        <v>208</v>
      </c>
      <c r="C127" s="83">
        <v>14</v>
      </c>
      <c r="D127" s="103" t="s">
        <v>131</v>
      </c>
      <c r="E127" s="78" t="s">
        <v>63</v>
      </c>
      <c r="F127" s="78"/>
      <c r="G127" s="84">
        <v>51</v>
      </c>
      <c r="H127" s="83">
        <v>18</v>
      </c>
      <c r="I127" s="103" t="s">
        <v>131</v>
      </c>
      <c r="J127" s="78" t="s">
        <v>64</v>
      </c>
      <c r="K127" s="78" t="s">
        <v>178</v>
      </c>
      <c r="L127" s="84" t="s">
        <v>128</v>
      </c>
      <c r="M127" s="52"/>
      <c r="N127" s="52"/>
    </row>
    <row r="128" spans="1:14" ht="18" thickBot="1" x14ac:dyDescent="0.75">
      <c r="A128" s="100" t="s">
        <v>94</v>
      </c>
      <c r="B128" s="93" t="s">
        <v>158</v>
      </c>
      <c r="C128" s="85"/>
      <c r="D128" s="103" t="s">
        <v>131</v>
      </c>
      <c r="E128" s="86"/>
      <c r="F128" s="86"/>
      <c r="G128" s="87"/>
      <c r="H128" s="85">
        <v>11</v>
      </c>
      <c r="I128" s="103" t="s">
        <v>131</v>
      </c>
      <c r="J128" s="86"/>
      <c r="K128" s="86"/>
      <c r="L128" s="87">
        <v>78</v>
      </c>
      <c r="M128" s="52"/>
      <c r="N128" s="52"/>
    </row>
    <row r="129" spans="1:14" x14ac:dyDescent="0.7">
      <c r="A129" s="100" t="s">
        <v>94</v>
      </c>
      <c r="B129" s="91" t="s">
        <v>158</v>
      </c>
      <c r="C129" s="80">
        <v>20</v>
      </c>
      <c r="D129" s="103" t="s">
        <v>131</v>
      </c>
      <c r="E129" s="81" t="s">
        <v>70</v>
      </c>
      <c r="F129" s="81" t="s">
        <v>65</v>
      </c>
      <c r="G129" s="82">
        <v>32</v>
      </c>
      <c r="H129" s="80">
        <v>18</v>
      </c>
      <c r="I129" s="103" t="s">
        <v>131</v>
      </c>
      <c r="J129" s="81"/>
      <c r="K129" s="81"/>
      <c r="L129" s="82">
        <v>76</v>
      </c>
      <c r="M129" s="52"/>
      <c r="N129" s="52"/>
    </row>
    <row r="130" spans="1:14" x14ac:dyDescent="0.7">
      <c r="A130" s="100" t="s">
        <v>94</v>
      </c>
      <c r="B130" s="92" t="s">
        <v>158</v>
      </c>
      <c r="C130" s="83">
        <v>8</v>
      </c>
      <c r="D130" s="103" t="s">
        <v>131</v>
      </c>
      <c r="E130" s="78" t="s">
        <v>69</v>
      </c>
      <c r="F130" s="78"/>
      <c r="G130" s="84">
        <v>11</v>
      </c>
      <c r="H130" s="83"/>
      <c r="I130" s="103" t="s">
        <v>131</v>
      </c>
      <c r="J130" s="78"/>
      <c r="K130" s="78"/>
      <c r="L130" s="84"/>
      <c r="M130" s="52"/>
      <c r="N130" s="52"/>
    </row>
    <row r="131" spans="1:14" ht="18" thickBot="1" x14ac:dyDescent="0.75">
      <c r="A131" s="100" t="s">
        <v>94</v>
      </c>
      <c r="B131" s="93" t="s">
        <v>158</v>
      </c>
      <c r="C131" s="85">
        <v>10</v>
      </c>
      <c r="D131" s="103">
        <v>11</v>
      </c>
      <c r="E131" s="86" t="s">
        <v>65</v>
      </c>
      <c r="F131" s="86" t="s">
        <v>68</v>
      </c>
      <c r="G131" s="87">
        <v>96</v>
      </c>
      <c r="H131" s="85">
        <v>10</v>
      </c>
      <c r="I131" s="103" t="s">
        <v>131</v>
      </c>
      <c r="J131" s="86" t="s">
        <v>70</v>
      </c>
      <c r="K131" s="86" t="s">
        <v>66</v>
      </c>
      <c r="L131" s="87"/>
      <c r="M131" s="52"/>
      <c r="N131" s="52"/>
    </row>
    <row r="132" spans="1:14" x14ac:dyDescent="0.7">
      <c r="A132" s="100" t="s">
        <v>94</v>
      </c>
      <c r="B132" s="91" t="s">
        <v>158</v>
      </c>
      <c r="C132" s="80" t="s">
        <v>87</v>
      </c>
      <c r="D132" s="103" t="s">
        <v>131</v>
      </c>
      <c r="E132" s="81" t="s">
        <v>78</v>
      </c>
      <c r="F132" s="81"/>
      <c r="G132" s="82"/>
      <c r="H132" s="80" t="s">
        <v>87</v>
      </c>
      <c r="I132" s="103" t="s">
        <v>131</v>
      </c>
      <c r="J132" s="81"/>
      <c r="K132" s="81"/>
      <c r="L132" s="82"/>
      <c r="M132" s="52"/>
      <c r="N132" s="52"/>
    </row>
    <row r="133" spans="1:14" x14ac:dyDescent="0.7">
      <c r="A133" s="100" t="s">
        <v>94</v>
      </c>
      <c r="B133" s="92" t="s">
        <v>158</v>
      </c>
      <c r="C133" s="83"/>
      <c r="D133" s="103" t="s">
        <v>131</v>
      </c>
      <c r="E133" s="78"/>
      <c r="F133" s="78"/>
      <c r="G133" s="84"/>
      <c r="H133" s="83" t="s">
        <v>72</v>
      </c>
      <c r="I133" s="103" t="s">
        <v>131</v>
      </c>
      <c r="J133" s="78"/>
      <c r="K133" s="78"/>
      <c r="L133" s="84"/>
      <c r="M133" s="52"/>
      <c r="N133" s="52"/>
    </row>
    <row r="134" spans="1:14" ht="18" thickBot="1" x14ac:dyDescent="0.75">
      <c r="A134" s="100" t="s">
        <v>94</v>
      </c>
      <c r="B134" s="93" t="s">
        <v>158</v>
      </c>
      <c r="C134" s="85"/>
      <c r="D134" s="103" t="s">
        <v>131</v>
      </c>
      <c r="E134" s="86"/>
      <c r="F134" s="86"/>
      <c r="G134" s="87"/>
      <c r="H134" s="85"/>
      <c r="I134" s="103" t="s">
        <v>131</v>
      </c>
      <c r="J134" s="86"/>
      <c r="K134" s="86"/>
      <c r="L134" s="87"/>
      <c r="M134" s="52"/>
      <c r="N134" s="52"/>
    </row>
    <row r="135" spans="1:14" x14ac:dyDescent="0.7">
      <c r="A135" s="100" t="s">
        <v>94</v>
      </c>
      <c r="B135" s="91" t="s">
        <v>209</v>
      </c>
      <c r="C135" s="80">
        <v>14</v>
      </c>
      <c r="D135" s="103" t="s">
        <v>131</v>
      </c>
      <c r="E135" s="81" t="s">
        <v>63</v>
      </c>
      <c r="F135" s="81"/>
      <c r="G135" s="82">
        <v>58</v>
      </c>
      <c r="H135" s="80">
        <v>18</v>
      </c>
      <c r="I135" s="103" t="s">
        <v>131</v>
      </c>
      <c r="J135" s="81" t="s">
        <v>64</v>
      </c>
      <c r="K135" s="81" t="s">
        <v>65</v>
      </c>
      <c r="L135" s="82">
        <v>32</v>
      </c>
      <c r="M135" s="52"/>
      <c r="N135" s="52"/>
    </row>
    <row r="136" spans="1:14" x14ac:dyDescent="0.7">
      <c r="A136" s="100" t="s">
        <v>94</v>
      </c>
      <c r="B136" s="92" t="s">
        <v>159</v>
      </c>
      <c r="C136" s="83"/>
      <c r="D136" s="103" t="s">
        <v>131</v>
      </c>
      <c r="E136" s="78"/>
      <c r="F136" s="78"/>
      <c r="G136" s="84"/>
      <c r="H136" s="83">
        <v>10</v>
      </c>
      <c r="I136" s="103" t="s">
        <v>131</v>
      </c>
      <c r="J136" s="78" t="s">
        <v>69</v>
      </c>
      <c r="K136" s="78"/>
      <c r="L136" s="84" t="s">
        <v>188</v>
      </c>
      <c r="M136" s="52"/>
      <c r="N136" s="52"/>
    </row>
    <row r="137" spans="1:14" ht="18" thickBot="1" x14ac:dyDescent="0.75">
      <c r="A137" s="100" t="s">
        <v>94</v>
      </c>
      <c r="B137" s="93" t="s">
        <v>159</v>
      </c>
      <c r="C137" s="85"/>
      <c r="D137" s="103" t="s">
        <v>131</v>
      </c>
      <c r="E137" s="86"/>
      <c r="F137" s="86"/>
      <c r="G137" s="87"/>
      <c r="H137" s="85">
        <v>1</v>
      </c>
      <c r="I137" s="103" t="s">
        <v>136</v>
      </c>
      <c r="J137" s="86" t="s">
        <v>65</v>
      </c>
      <c r="K137" s="86" t="s">
        <v>66</v>
      </c>
      <c r="L137" s="87" t="s">
        <v>130</v>
      </c>
      <c r="M137" s="52"/>
      <c r="N137" s="52"/>
    </row>
    <row r="138" spans="1:14" x14ac:dyDescent="0.7">
      <c r="A138" s="100" t="s">
        <v>94</v>
      </c>
      <c r="B138" s="91" t="s">
        <v>159</v>
      </c>
      <c r="C138" s="80" t="s">
        <v>87</v>
      </c>
      <c r="D138" s="103" t="s">
        <v>131</v>
      </c>
      <c r="E138" s="81" t="s">
        <v>81</v>
      </c>
      <c r="F138" s="81"/>
      <c r="G138" s="82"/>
      <c r="H138" s="80" t="s">
        <v>87</v>
      </c>
      <c r="I138" s="103" t="s">
        <v>131</v>
      </c>
      <c r="J138" s="81"/>
      <c r="K138" s="81"/>
      <c r="L138" s="82"/>
      <c r="M138" s="52"/>
      <c r="N138" s="52"/>
    </row>
    <row r="139" spans="1:14" x14ac:dyDescent="0.7">
      <c r="A139" s="100" t="s">
        <v>94</v>
      </c>
      <c r="B139" s="92" t="s">
        <v>159</v>
      </c>
      <c r="C139" s="83"/>
      <c r="D139" s="103" t="s">
        <v>131</v>
      </c>
      <c r="E139" s="78"/>
      <c r="F139" s="78"/>
      <c r="G139" s="84"/>
      <c r="H139" s="83"/>
      <c r="I139" s="103" t="s">
        <v>131</v>
      </c>
      <c r="J139" s="78"/>
      <c r="K139" s="78"/>
      <c r="L139" s="84"/>
      <c r="M139" s="52"/>
      <c r="N139" s="52"/>
    </row>
    <row r="140" spans="1:14" ht="18" thickBot="1" x14ac:dyDescent="0.75">
      <c r="A140" s="100" t="s">
        <v>94</v>
      </c>
      <c r="B140" s="93" t="s">
        <v>210</v>
      </c>
      <c r="C140" s="85">
        <v>14</v>
      </c>
      <c r="D140" s="103" t="s">
        <v>131</v>
      </c>
      <c r="E140" s="86" t="s">
        <v>63</v>
      </c>
      <c r="F140" s="86"/>
      <c r="G140" s="87">
        <v>15</v>
      </c>
      <c r="H140" s="85">
        <v>53</v>
      </c>
      <c r="I140" s="103" t="s">
        <v>131</v>
      </c>
      <c r="J140" s="86" t="s">
        <v>64</v>
      </c>
      <c r="K140" s="86" t="s">
        <v>178</v>
      </c>
      <c r="L140" s="87">
        <v>73</v>
      </c>
      <c r="M140" s="52"/>
      <c r="N140" s="52"/>
    </row>
    <row r="141" spans="1:14" x14ac:dyDescent="0.7">
      <c r="A141" s="100" t="s">
        <v>94</v>
      </c>
      <c r="B141" s="91" t="s">
        <v>160</v>
      </c>
      <c r="C141" s="80"/>
      <c r="D141" s="103" t="s">
        <v>131</v>
      </c>
      <c r="E141" s="81"/>
      <c r="F141" s="81"/>
      <c r="G141" s="82"/>
      <c r="H141" s="80">
        <v>10</v>
      </c>
      <c r="I141" s="103" t="s">
        <v>131</v>
      </c>
      <c r="J141" s="81" t="s">
        <v>69</v>
      </c>
      <c r="K141" s="81"/>
      <c r="L141" s="82">
        <v>51</v>
      </c>
      <c r="M141" s="52"/>
      <c r="N141" s="52"/>
    </row>
    <row r="142" spans="1:14" x14ac:dyDescent="0.7">
      <c r="A142" s="100" t="s">
        <v>94</v>
      </c>
      <c r="B142" s="92" t="s">
        <v>160</v>
      </c>
      <c r="C142" s="83">
        <v>10</v>
      </c>
      <c r="D142" s="103" t="s">
        <v>131</v>
      </c>
      <c r="E142" s="78" t="s">
        <v>67</v>
      </c>
      <c r="F142" s="78" t="s">
        <v>68</v>
      </c>
      <c r="G142" s="84">
        <v>91</v>
      </c>
      <c r="H142" s="83">
        <v>18</v>
      </c>
      <c r="I142" s="103">
        <v>51</v>
      </c>
      <c r="J142" s="78" t="s">
        <v>65</v>
      </c>
      <c r="K142" s="78" t="s">
        <v>66</v>
      </c>
      <c r="L142" s="84">
        <v>7</v>
      </c>
      <c r="M142" s="52"/>
      <c r="N142" s="52"/>
    </row>
    <row r="143" spans="1:14" ht="18" thickBot="1" x14ac:dyDescent="0.75">
      <c r="A143" s="100" t="s">
        <v>94</v>
      </c>
      <c r="B143" s="93" t="s">
        <v>160</v>
      </c>
      <c r="C143" s="85"/>
      <c r="D143" s="103" t="s">
        <v>131</v>
      </c>
      <c r="E143" s="86"/>
      <c r="F143" s="86"/>
      <c r="G143" s="87"/>
      <c r="H143" s="85">
        <v>53</v>
      </c>
      <c r="I143" s="103" t="s">
        <v>131</v>
      </c>
      <c r="J143" s="86" t="s">
        <v>70</v>
      </c>
      <c r="K143" s="86" t="s">
        <v>66</v>
      </c>
      <c r="L143" s="87"/>
      <c r="M143" s="52"/>
      <c r="N143" s="52"/>
    </row>
    <row r="144" spans="1:14" x14ac:dyDescent="0.7">
      <c r="A144" s="100" t="s">
        <v>94</v>
      </c>
      <c r="B144" s="91" t="s">
        <v>160</v>
      </c>
      <c r="C144" s="80" t="s">
        <v>87</v>
      </c>
      <c r="D144" s="103" t="s">
        <v>131</v>
      </c>
      <c r="E144" s="81" t="s">
        <v>79</v>
      </c>
      <c r="F144" s="81"/>
      <c r="G144" s="82"/>
      <c r="H144" s="80" t="s">
        <v>87</v>
      </c>
      <c r="I144" s="103" t="s">
        <v>131</v>
      </c>
      <c r="J144" s="81"/>
      <c r="K144" s="81"/>
      <c r="L144" s="82"/>
      <c r="M144" s="52"/>
      <c r="N144" s="52"/>
    </row>
    <row r="145" spans="1:14" x14ac:dyDescent="0.7">
      <c r="A145" s="100" t="s">
        <v>94</v>
      </c>
      <c r="B145" s="92" t="s">
        <v>160</v>
      </c>
      <c r="C145" s="83"/>
      <c r="D145" s="103" t="s">
        <v>131</v>
      </c>
      <c r="E145" s="78"/>
      <c r="F145" s="78"/>
      <c r="G145" s="84"/>
      <c r="H145" s="83">
        <v>10</v>
      </c>
      <c r="I145" s="103" t="s">
        <v>131</v>
      </c>
      <c r="J145" s="78" t="s">
        <v>105</v>
      </c>
      <c r="K145" s="78"/>
      <c r="L145" s="84">
        <v>6</v>
      </c>
      <c r="M145" s="52"/>
      <c r="N145" s="52"/>
    </row>
    <row r="146" spans="1:14" ht="18" thickBot="1" x14ac:dyDescent="0.75">
      <c r="A146" s="100" t="s">
        <v>94</v>
      </c>
      <c r="B146" s="93" t="s">
        <v>211</v>
      </c>
      <c r="C146" s="85">
        <v>14</v>
      </c>
      <c r="D146" s="103" t="s">
        <v>131</v>
      </c>
      <c r="E146" s="86" t="s">
        <v>63</v>
      </c>
      <c r="F146" s="86"/>
      <c r="G146" s="87">
        <v>65</v>
      </c>
      <c r="H146" s="85">
        <v>11</v>
      </c>
      <c r="I146" s="103" t="s">
        <v>131</v>
      </c>
      <c r="J146" s="86" t="s">
        <v>64</v>
      </c>
      <c r="K146" s="86" t="s">
        <v>178</v>
      </c>
      <c r="L146" s="87" t="s">
        <v>189</v>
      </c>
      <c r="M146" s="52"/>
      <c r="N146" s="52"/>
    </row>
    <row r="147" spans="1:14" x14ac:dyDescent="0.7">
      <c r="A147" s="100" t="s">
        <v>94</v>
      </c>
      <c r="B147" s="91" t="s">
        <v>161</v>
      </c>
      <c r="C147" s="80"/>
      <c r="D147" s="103" t="s">
        <v>131</v>
      </c>
      <c r="E147" s="81"/>
      <c r="F147" s="81"/>
      <c r="G147" s="82"/>
      <c r="H147" s="80">
        <v>6</v>
      </c>
      <c r="I147" s="103" t="s">
        <v>131</v>
      </c>
      <c r="J147" s="81" t="s">
        <v>69</v>
      </c>
      <c r="K147" s="81" t="s">
        <v>180</v>
      </c>
      <c r="L147" s="82">
        <v>53</v>
      </c>
      <c r="M147" s="52"/>
      <c r="N147" s="52"/>
    </row>
    <row r="148" spans="1:14" x14ac:dyDescent="0.7">
      <c r="A148" s="100" t="s">
        <v>94</v>
      </c>
      <c r="B148" s="92" t="s">
        <v>161</v>
      </c>
      <c r="C148" s="83">
        <v>1</v>
      </c>
      <c r="D148" s="103" t="s">
        <v>131</v>
      </c>
      <c r="E148" s="78" t="s">
        <v>70</v>
      </c>
      <c r="F148" s="78" t="s">
        <v>65</v>
      </c>
      <c r="G148" s="84">
        <v>39</v>
      </c>
      <c r="H148" s="83">
        <v>18</v>
      </c>
      <c r="I148" s="103" t="s">
        <v>131</v>
      </c>
      <c r="J148" s="78"/>
      <c r="K148" s="78"/>
      <c r="L148" s="84">
        <v>83</v>
      </c>
      <c r="M148" s="52"/>
      <c r="N148" s="52"/>
    </row>
    <row r="149" spans="1:14" ht="18" thickBot="1" x14ac:dyDescent="0.75">
      <c r="A149" s="100" t="s">
        <v>94</v>
      </c>
      <c r="B149" s="93" t="s">
        <v>161</v>
      </c>
      <c r="C149" s="85">
        <v>8</v>
      </c>
      <c r="D149" s="103" t="s">
        <v>131</v>
      </c>
      <c r="E149" s="86" t="s">
        <v>69</v>
      </c>
      <c r="F149" s="86"/>
      <c r="G149" s="87" t="s">
        <v>188</v>
      </c>
      <c r="H149" s="85"/>
      <c r="I149" s="103" t="s">
        <v>131</v>
      </c>
      <c r="J149" s="86"/>
      <c r="K149" s="86"/>
      <c r="L149" s="87"/>
      <c r="M149" s="52"/>
      <c r="N149" s="52"/>
    </row>
    <row r="150" spans="1:14" x14ac:dyDescent="0.7">
      <c r="A150" s="100" t="s">
        <v>94</v>
      </c>
      <c r="B150" s="91" t="s">
        <v>161</v>
      </c>
      <c r="C150" s="80">
        <v>1</v>
      </c>
      <c r="D150" s="103" t="s">
        <v>136</v>
      </c>
      <c r="E150" s="81" t="s">
        <v>65</v>
      </c>
      <c r="F150" s="81" t="s">
        <v>68</v>
      </c>
      <c r="G150" s="82">
        <v>1</v>
      </c>
      <c r="H150" s="80">
        <v>15</v>
      </c>
      <c r="I150" s="103" t="s">
        <v>131</v>
      </c>
      <c r="J150" s="81" t="s">
        <v>67</v>
      </c>
      <c r="K150" s="81" t="s">
        <v>66</v>
      </c>
      <c r="L150" s="82">
        <v>43</v>
      </c>
      <c r="M150" s="52"/>
      <c r="N150" s="52"/>
    </row>
    <row r="151" spans="1:14" x14ac:dyDescent="0.7">
      <c r="A151" s="100" t="s">
        <v>94</v>
      </c>
      <c r="B151" s="92" t="s">
        <v>161</v>
      </c>
      <c r="C151" s="83" t="s">
        <v>87</v>
      </c>
      <c r="D151" s="103" t="s">
        <v>131</v>
      </c>
      <c r="E151" s="78" t="s">
        <v>78</v>
      </c>
      <c r="F151" s="78"/>
      <c r="G151" s="84"/>
      <c r="H151" s="83" t="s">
        <v>87</v>
      </c>
      <c r="I151" s="103" t="s">
        <v>131</v>
      </c>
      <c r="J151" s="78"/>
      <c r="K151" s="78"/>
      <c r="L151" s="84"/>
      <c r="M151" s="52"/>
      <c r="N151" s="52"/>
    </row>
    <row r="152" spans="1:14" ht="18" thickBot="1" x14ac:dyDescent="0.75">
      <c r="A152" s="100" t="s">
        <v>94</v>
      </c>
      <c r="B152" s="93" t="s">
        <v>161</v>
      </c>
      <c r="C152" s="85"/>
      <c r="D152" s="103" t="s">
        <v>131</v>
      </c>
      <c r="E152" s="86"/>
      <c r="F152" s="86"/>
      <c r="G152" s="87"/>
      <c r="H152" s="85">
        <v>18</v>
      </c>
      <c r="I152" s="103" t="s">
        <v>131</v>
      </c>
      <c r="J152" s="86" t="s">
        <v>105</v>
      </c>
      <c r="K152" s="86"/>
      <c r="L152" s="87">
        <v>9</v>
      </c>
      <c r="M152" s="52"/>
      <c r="N152" s="52"/>
    </row>
    <row r="153" spans="1:14" x14ac:dyDescent="0.7">
      <c r="A153" s="100" t="s">
        <v>94</v>
      </c>
      <c r="B153" s="91" t="s">
        <v>161</v>
      </c>
      <c r="C153" s="80"/>
      <c r="D153" s="103" t="s">
        <v>131</v>
      </c>
      <c r="E153" s="81"/>
      <c r="F153" s="81"/>
      <c r="G153" s="82"/>
      <c r="H153" s="80"/>
      <c r="I153" s="103" t="s">
        <v>131</v>
      </c>
      <c r="J153" s="81"/>
      <c r="K153" s="81"/>
      <c r="L153" s="82"/>
      <c r="M153" s="52"/>
      <c r="N153" s="52"/>
    </row>
    <row r="154" spans="1:14" x14ac:dyDescent="0.7">
      <c r="A154" s="100" t="s">
        <v>94</v>
      </c>
      <c r="B154" s="92" t="s">
        <v>212</v>
      </c>
      <c r="C154" s="83">
        <v>14</v>
      </c>
      <c r="D154" s="103" t="s">
        <v>131</v>
      </c>
      <c r="E154" s="78" t="s">
        <v>63</v>
      </c>
      <c r="F154" s="78" t="s">
        <v>66</v>
      </c>
      <c r="G154" s="84" t="s">
        <v>129</v>
      </c>
      <c r="H154" s="83"/>
      <c r="I154" s="103" t="s">
        <v>131</v>
      </c>
      <c r="J154" s="78"/>
      <c r="K154" s="78"/>
      <c r="L154" s="84"/>
      <c r="M154" s="52"/>
      <c r="N154" s="52"/>
    </row>
    <row r="155" spans="1:14" ht="18" thickBot="1" x14ac:dyDescent="0.75">
      <c r="A155" s="100" t="s">
        <v>94</v>
      </c>
      <c r="B155" s="93" t="s">
        <v>162</v>
      </c>
      <c r="C155" s="85"/>
      <c r="D155" s="103" t="s">
        <v>131</v>
      </c>
      <c r="E155" s="86"/>
      <c r="F155" s="86"/>
      <c r="G155" s="87"/>
      <c r="H155" s="85"/>
      <c r="I155" s="103" t="s">
        <v>131</v>
      </c>
      <c r="J155" s="86"/>
      <c r="K155" s="86"/>
      <c r="L155" s="87"/>
      <c r="M155" s="52"/>
      <c r="N155" s="52"/>
    </row>
    <row r="156" spans="1:14" x14ac:dyDescent="0.7">
      <c r="A156" s="100" t="s">
        <v>94</v>
      </c>
      <c r="B156" s="91" t="s">
        <v>213</v>
      </c>
      <c r="C156" s="80"/>
      <c r="D156" s="103" t="s">
        <v>131</v>
      </c>
      <c r="E156" s="81"/>
      <c r="F156" s="81"/>
      <c r="G156" s="82"/>
      <c r="H156" s="80">
        <v>15</v>
      </c>
      <c r="I156" s="103" t="s">
        <v>131</v>
      </c>
      <c r="J156" s="81" t="s">
        <v>63</v>
      </c>
      <c r="K156" s="81" t="s">
        <v>66</v>
      </c>
      <c r="L156" s="82" t="s">
        <v>130</v>
      </c>
      <c r="M156" s="52"/>
      <c r="N156" s="52"/>
    </row>
    <row r="157" spans="1:14" x14ac:dyDescent="0.7">
      <c r="A157" s="100" t="s">
        <v>94</v>
      </c>
      <c r="B157" s="92" t="s">
        <v>163</v>
      </c>
      <c r="C157" s="83">
        <v>10</v>
      </c>
      <c r="D157" s="103" t="s">
        <v>131</v>
      </c>
      <c r="E157" s="78" t="s">
        <v>105</v>
      </c>
      <c r="F157" s="78"/>
      <c r="G157" s="84">
        <v>30</v>
      </c>
      <c r="H157" s="83"/>
      <c r="I157" s="103" t="s">
        <v>131</v>
      </c>
      <c r="J157" s="78"/>
      <c r="K157" s="78"/>
      <c r="L157" s="84"/>
      <c r="M157" s="52"/>
      <c r="N157" s="52"/>
    </row>
    <row r="158" spans="1:14" ht="18" thickBot="1" x14ac:dyDescent="0.75">
      <c r="A158" s="100" t="s">
        <v>94</v>
      </c>
      <c r="B158" s="93" t="s">
        <v>214</v>
      </c>
      <c r="C158" s="85">
        <v>30</v>
      </c>
      <c r="D158" s="103" t="s">
        <v>131</v>
      </c>
      <c r="E158" s="86" t="s">
        <v>63</v>
      </c>
      <c r="F158" s="86" t="s">
        <v>66</v>
      </c>
      <c r="G158" s="87"/>
      <c r="H158" s="85"/>
      <c r="I158" s="103" t="s">
        <v>131</v>
      </c>
      <c r="J158" s="86"/>
      <c r="K158" s="86"/>
      <c r="L158" s="87"/>
      <c r="M158" s="52"/>
      <c r="N158" s="52"/>
    </row>
    <row r="159" spans="1:14" x14ac:dyDescent="0.7">
      <c r="A159" s="100" t="s">
        <v>94</v>
      </c>
      <c r="B159" s="91" t="s">
        <v>164</v>
      </c>
      <c r="C159" s="80">
        <v>30</v>
      </c>
      <c r="D159" s="103" t="s">
        <v>131</v>
      </c>
      <c r="E159" s="81" t="s">
        <v>105</v>
      </c>
      <c r="F159" s="81"/>
      <c r="G159" s="82">
        <v>10</v>
      </c>
      <c r="H159" s="80"/>
      <c r="I159" s="103" t="s">
        <v>131</v>
      </c>
      <c r="J159" s="81"/>
      <c r="K159" s="81"/>
      <c r="L159" s="82"/>
      <c r="M159" s="52"/>
      <c r="N159" s="52"/>
    </row>
    <row r="160" spans="1:14" x14ac:dyDescent="0.7">
      <c r="A160" s="100" t="s">
        <v>94</v>
      </c>
      <c r="B160" s="92" t="s">
        <v>215</v>
      </c>
      <c r="C160" s="83">
        <v>12</v>
      </c>
      <c r="D160" s="103" t="s">
        <v>131</v>
      </c>
      <c r="E160" s="78" t="s">
        <v>64</v>
      </c>
      <c r="F160" s="78" t="s">
        <v>65</v>
      </c>
      <c r="G160" s="84">
        <v>32</v>
      </c>
      <c r="H160" s="83">
        <v>1</v>
      </c>
      <c r="I160" s="103" t="s">
        <v>131</v>
      </c>
      <c r="J160" s="78" t="s">
        <v>63</v>
      </c>
      <c r="K160" s="78"/>
      <c r="L160" s="84">
        <v>56</v>
      </c>
      <c r="M160" s="52"/>
      <c r="N160" s="52"/>
    </row>
    <row r="161" spans="1:14" ht="18" thickBot="1" x14ac:dyDescent="0.75">
      <c r="A161" s="100" t="s">
        <v>94</v>
      </c>
      <c r="B161" s="93" t="s">
        <v>165</v>
      </c>
      <c r="C161" s="85">
        <v>8</v>
      </c>
      <c r="D161" s="103" t="s">
        <v>131</v>
      </c>
      <c r="E161" s="86" t="s">
        <v>69</v>
      </c>
      <c r="F161" s="86"/>
      <c r="G161" s="87">
        <v>51</v>
      </c>
      <c r="H161" s="85"/>
      <c r="I161" s="103" t="s">
        <v>131</v>
      </c>
      <c r="J161" s="86"/>
      <c r="K161" s="86"/>
      <c r="L161" s="87"/>
      <c r="M161" s="52"/>
      <c r="N161" s="52"/>
    </row>
    <row r="162" spans="1:14" x14ac:dyDescent="0.7">
      <c r="A162" s="100" t="s">
        <v>94</v>
      </c>
      <c r="B162" s="91" t="s">
        <v>165</v>
      </c>
      <c r="C162" s="80">
        <v>12</v>
      </c>
      <c r="D162" s="103">
        <v>51</v>
      </c>
      <c r="E162" s="81" t="s">
        <v>65</v>
      </c>
      <c r="F162" s="81" t="s">
        <v>68</v>
      </c>
      <c r="G162" s="82">
        <v>1</v>
      </c>
      <c r="H162" s="80">
        <v>10</v>
      </c>
      <c r="I162" s="103" t="s">
        <v>131</v>
      </c>
      <c r="J162" s="81" t="s">
        <v>67</v>
      </c>
      <c r="K162" s="81" t="s">
        <v>66</v>
      </c>
      <c r="L162" s="82">
        <v>23</v>
      </c>
      <c r="M162" s="52"/>
      <c r="N162" s="52"/>
    </row>
    <row r="163" spans="1:14" x14ac:dyDescent="0.7">
      <c r="A163" s="100" t="s">
        <v>94</v>
      </c>
      <c r="B163" s="92" t="s">
        <v>165</v>
      </c>
      <c r="C163" s="83">
        <v>8</v>
      </c>
      <c r="D163" s="103" t="s">
        <v>131</v>
      </c>
      <c r="E163" s="78" t="s">
        <v>105</v>
      </c>
      <c r="F163" s="78"/>
      <c r="G163" s="84">
        <v>4</v>
      </c>
      <c r="H163" s="83"/>
      <c r="I163" s="103" t="s">
        <v>131</v>
      </c>
      <c r="J163" s="78"/>
      <c r="K163" s="78"/>
      <c r="L163" s="84"/>
      <c r="M163" s="52"/>
      <c r="N163" s="52"/>
    </row>
    <row r="164" spans="1:14" ht="18" thickBot="1" x14ac:dyDescent="0.75">
      <c r="A164" s="100" t="s">
        <v>94</v>
      </c>
      <c r="B164" s="93" t="s">
        <v>216</v>
      </c>
      <c r="C164" s="85">
        <v>1</v>
      </c>
      <c r="D164" s="103" t="s">
        <v>131</v>
      </c>
      <c r="E164" s="86" t="s">
        <v>63</v>
      </c>
      <c r="F164" s="86"/>
      <c r="G164" s="87">
        <v>66</v>
      </c>
      <c r="H164" s="85">
        <v>11</v>
      </c>
      <c r="I164" s="103" t="s">
        <v>131</v>
      </c>
      <c r="J164" s="86" t="s">
        <v>64</v>
      </c>
      <c r="K164" s="86" t="s">
        <v>178</v>
      </c>
      <c r="L164" s="87">
        <v>89</v>
      </c>
      <c r="M164" s="52"/>
      <c r="N164" s="52"/>
    </row>
    <row r="165" spans="1:14" x14ac:dyDescent="0.7">
      <c r="A165" s="100" t="s">
        <v>94</v>
      </c>
      <c r="B165" s="91" t="s">
        <v>166</v>
      </c>
      <c r="C165" s="80"/>
      <c r="D165" s="103" t="s">
        <v>131</v>
      </c>
      <c r="E165" s="81"/>
      <c r="F165" s="81"/>
      <c r="G165" s="82"/>
      <c r="H165" s="80">
        <v>6</v>
      </c>
      <c r="I165" s="103" t="s">
        <v>131</v>
      </c>
      <c r="J165" s="81" t="s">
        <v>69</v>
      </c>
      <c r="K165" s="81"/>
      <c r="L165" s="82" t="s">
        <v>177</v>
      </c>
      <c r="M165" s="52"/>
      <c r="N165" s="52"/>
    </row>
    <row r="166" spans="1:14" x14ac:dyDescent="0.7">
      <c r="A166" s="100" t="s">
        <v>94</v>
      </c>
      <c r="B166" s="92" t="s">
        <v>166</v>
      </c>
      <c r="C166" s="83">
        <v>2</v>
      </c>
      <c r="D166" s="103" t="s">
        <v>131</v>
      </c>
      <c r="E166" s="78" t="s">
        <v>67</v>
      </c>
      <c r="F166" s="78" t="s">
        <v>66</v>
      </c>
      <c r="G166" s="84" t="s">
        <v>129</v>
      </c>
      <c r="H166" s="83">
        <v>1</v>
      </c>
      <c r="I166" s="103" t="s">
        <v>144</v>
      </c>
      <c r="J166" s="78" t="s">
        <v>65</v>
      </c>
      <c r="K166" s="78" t="s">
        <v>68</v>
      </c>
      <c r="L166" s="84">
        <v>6</v>
      </c>
      <c r="M166" s="52"/>
      <c r="N166" s="52"/>
    </row>
    <row r="167" spans="1:14" ht="18" thickBot="1" x14ac:dyDescent="0.75">
      <c r="A167" s="100" t="s">
        <v>94</v>
      </c>
      <c r="B167" s="93" t="s">
        <v>166</v>
      </c>
      <c r="C167" s="85">
        <v>4</v>
      </c>
      <c r="D167" s="103" t="s">
        <v>131</v>
      </c>
      <c r="E167" s="86" t="s">
        <v>105</v>
      </c>
      <c r="F167" s="86"/>
      <c r="G167" s="87">
        <v>8</v>
      </c>
      <c r="H167" s="85"/>
      <c r="I167" s="103" t="s">
        <v>131</v>
      </c>
      <c r="J167" s="86"/>
      <c r="K167" s="86"/>
      <c r="L167" s="87"/>
      <c r="M167" s="52"/>
      <c r="N167" s="52"/>
    </row>
    <row r="168" spans="1:14" x14ac:dyDescent="0.7">
      <c r="A168" s="100" t="s">
        <v>94</v>
      </c>
      <c r="B168" s="91" t="s">
        <v>217</v>
      </c>
      <c r="C168" s="80"/>
      <c r="D168" s="103" t="s">
        <v>131</v>
      </c>
      <c r="E168" s="81"/>
      <c r="F168" s="81"/>
      <c r="G168" s="82"/>
      <c r="H168" s="80">
        <v>9</v>
      </c>
      <c r="I168" s="103" t="s">
        <v>131</v>
      </c>
      <c r="J168" s="81" t="s">
        <v>63</v>
      </c>
      <c r="K168" s="81" t="s">
        <v>66</v>
      </c>
      <c r="L168" s="82" t="s">
        <v>129</v>
      </c>
      <c r="M168" s="52"/>
      <c r="N168" s="52"/>
    </row>
    <row r="169" spans="1:14" x14ac:dyDescent="0.7">
      <c r="A169" s="100" t="s">
        <v>94</v>
      </c>
      <c r="B169" s="92" t="s">
        <v>167</v>
      </c>
      <c r="C169" s="83"/>
      <c r="D169" s="103" t="s">
        <v>131</v>
      </c>
      <c r="E169" s="78"/>
      <c r="F169" s="78"/>
      <c r="G169" s="84"/>
      <c r="H169" s="83"/>
      <c r="I169" s="103" t="s">
        <v>131</v>
      </c>
      <c r="J169" s="78"/>
      <c r="K169" s="78"/>
      <c r="L169" s="84"/>
      <c r="M169" s="52"/>
      <c r="N169" s="52"/>
    </row>
    <row r="170" spans="1:14" ht="18" thickBot="1" x14ac:dyDescent="0.75">
      <c r="A170" s="100" t="s">
        <v>94</v>
      </c>
      <c r="B170" s="93" t="s">
        <v>218</v>
      </c>
      <c r="C170" s="85">
        <v>12</v>
      </c>
      <c r="D170" s="103" t="s">
        <v>131</v>
      </c>
      <c r="E170" s="86" t="s">
        <v>63</v>
      </c>
      <c r="F170" s="86"/>
      <c r="G170" s="87">
        <v>87</v>
      </c>
      <c r="H170" s="85">
        <v>11</v>
      </c>
      <c r="I170" s="103" t="s">
        <v>131</v>
      </c>
      <c r="J170" s="86" t="s">
        <v>64</v>
      </c>
      <c r="K170" s="86" t="s">
        <v>178</v>
      </c>
      <c r="L170" s="87">
        <v>92</v>
      </c>
      <c r="M170" s="52"/>
      <c r="N170" s="52"/>
    </row>
    <row r="171" spans="1:14" x14ac:dyDescent="0.7">
      <c r="A171" s="100" t="s">
        <v>94</v>
      </c>
      <c r="B171" s="91" t="s">
        <v>168</v>
      </c>
      <c r="C171" s="80"/>
      <c r="D171" s="103" t="s">
        <v>131</v>
      </c>
      <c r="E171" s="81"/>
      <c r="F171" s="81"/>
      <c r="G171" s="82"/>
      <c r="H171" s="80">
        <v>6</v>
      </c>
      <c r="I171" s="103" t="s">
        <v>131</v>
      </c>
      <c r="J171" s="81" t="s">
        <v>69</v>
      </c>
      <c r="K171" s="81"/>
      <c r="L171" s="82" t="s">
        <v>177</v>
      </c>
      <c r="M171" s="52"/>
      <c r="N171" s="52"/>
    </row>
    <row r="172" spans="1:14" x14ac:dyDescent="0.7">
      <c r="A172" s="100" t="s">
        <v>94</v>
      </c>
      <c r="B172" s="92" t="s">
        <v>168</v>
      </c>
      <c r="C172" s="83">
        <v>2</v>
      </c>
      <c r="D172" s="103" t="s">
        <v>131</v>
      </c>
      <c r="E172" s="78" t="s">
        <v>67</v>
      </c>
      <c r="F172" s="78" t="s">
        <v>69</v>
      </c>
      <c r="G172" s="84">
        <v>52</v>
      </c>
      <c r="H172" s="83">
        <v>1</v>
      </c>
      <c r="I172" s="103" t="s">
        <v>144</v>
      </c>
      <c r="J172" s="78" t="s">
        <v>65</v>
      </c>
      <c r="K172" s="78"/>
      <c r="L172" s="84">
        <v>5</v>
      </c>
      <c r="M172" s="52"/>
      <c r="N172" s="52"/>
    </row>
    <row r="173" spans="1:14" ht="18" thickBot="1" x14ac:dyDescent="0.75">
      <c r="A173" s="100" t="s">
        <v>94</v>
      </c>
      <c r="B173" s="93" t="s">
        <v>168</v>
      </c>
      <c r="C173" s="85">
        <v>20</v>
      </c>
      <c r="D173" s="103" t="s">
        <v>131</v>
      </c>
      <c r="E173" s="86" t="s">
        <v>70</v>
      </c>
      <c r="F173" s="86" t="s">
        <v>65</v>
      </c>
      <c r="G173" s="87">
        <v>39</v>
      </c>
      <c r="H173" s="85"/>
      <c r="I173" s="103" t="s">
        <v>131</v>
      </c>
      <c r="J173" s="86"/>
      <c r="K173" s="86"/>
      <c r="L173" s="87"/>
      <c r="M173" s="52"/>
      <c r="N173" s="52"/>
    </row>
    <row r="174" spans="1:14" x14ac:dyDescent="0.7">
      <c r="A174" s="100" t="s">
        <v>94</v>
      </c>
      <c r="B174" s="91" t="s">
        <v>168</v>
      </c>
      <c r="C174" s="80">
        <v>8</v>
      </c>
      <c r="D174" s="103" t="s">
        <v>131</v>
      </c>
      <c r="E174" s="81" t="s">
        <v>69</v>
      </c>
      <c r="F174" s="81"/>
      <c r="G174" s="82">
        <v>51</v>
      </c>
      <c r="H174" s="80"/>
      <c r="I174" s="103" t="s">
        <v>131</v>
      </c>
      <c r="J174" s="81"/>
      <c r="K174" s="81"/>
      <c r="L174" s="82"/>
      <c r="M174" s="52"/>
      <c r="N174" s="52"/>
    </row>
    <row r="175" spans="1:14" x14ac:dyDescent="0.7">
      <c r="A175" s="100" t="s">
        <v>94</v>
      </c>
      <c r="B175" s="92" t="s">
        <v>168</v>
      </c>
      <c r="C175" s="83">
        <v>14</v>
      </c>
      <c r="D175" s="103">
        <v>51</v>
      </c>
      <c r="E175" s="78" t="s">
        <v>65</v>
      </c>
      <c r="F175" s="78"/>
      <c r="G175" s="84">
        <v>7</v>
      </c>
      <c r="H175" s="83">
        <v>7</v>
      </c>
      <c r="I175" s="103" t="s">
        <v>131</v>
      </c>
      <c r="J175" s="78" t="s">
        <v>67</v>
      </c>
      <c r="K175" s="78" t="s">
        <v>69</v>
      </c>
      <c r="L175" s="84">
        <v>55</v>
      </c>
      <c r="M175" s="52"/>
      <c r="N175" s="52"/>
    </row>
    <row r="176" spans="1:14" ht="18" thickBot="1" x14ac:dyDescent="0.75">
      <c r="A176" s="100" t="s">
        <v>94</v>
      </c>
      <c r="B176" s="93" t="s">
        <v>168</v>
      </c>
      <c r="C176" s="85"/>
      <c r="D176" s="103" t="s">
        <v>131</v>
      </c>
      <c r="E176" s="86"/>
      <c r="F176" s="86"/>
      <c r="G176" s="87"/>
      <c r="H176" s="85">
        <v>53</v>
      </c>
      <c r="I176" s="103" t="s">
        <v>131</v>
      </c>
      <c r="J176" s="86" t="s">
        <v>70</v>
      </c>
      <c r="K176" s="86" t="s">
        <v>178</v>
      </c>
      <c r="L176" s="87">
        <v>16</v>
      </c>
      <c r="M176" s="52"/>
      <c r="N176" s="52"/>
    </row>
    <row r="177" spans="1:14" x14ac:dyDescent="0.7">
      <c r="A177" s="100" t="s">
        <v>94</v>
      </c>
      <c r="B177" s="91" t="s">
        <v>168</v>
      </c>
      <c r="C177" s="80"/>
      <c r="D177" s="103" t="s">
        <v>131</v>
      </c>
      <c r="E177" s="81"/>
      <c r="F177" s="81"/>
      <c r="G177" s="82"/>
      <c r="H177" s="80">
        <v>1</v>
      </c>
      <c r="I177" s="103" t="s">
        <v>131</v>
      </c>
      <c r="J177" s="81" t="s">
        <v>69</v>
      </c>
      <c r="K177" s="81" t="s">
        <v>180</v>
      </c>
      <c r="L177" s="82">
        <v>53</v>
      </c>
      <c r="M177" s="52"/>
      <c r="N177" s="52"/>
    </row>
    <row r="178" spans="1:14" x14ac:dyDescent="0.7">
      <c r="A178" s="100" t="s">
        <v>94</v>
      </c>
      <c r="B178" s="92" t="s">
        <v>168</v>
      </c>
      <c r="C178" s="83">
        <v>2</v>
      </c>
      <c r="D178" s="103" t="s">
        <v>131</v>
      </c>
      <c r="E178" s="78" t="s">
        <v>67</v>
      </c>
      <c r="F178" s="78" t="s">
        <v>69</v>
      </c>
      <c r="G178" s="84">
        <v>77</v>
      </c>
      <c r="H178" s="83">
        <v>11</v>
      </c>
      <c r="I178" s="103">
        <v>53</v>
      </c>
      <c r="J178" s="78" t="s">
        <v>65</v>
      </c>
      <c r="K178" s="78"/>
      <c r="L178" s="84">
        <v>7</v>
      </c>
      <c r="M178" s="52"/>
      <c r="N178" s="52"/>
    </row>
    <row r="179" spans="1:14" ht="18" thickBot="1" x14ac:dyDescent="0.75">
      <c r="A179" s="100" t="s">
        <v>94</v>
      </c>
      <c r="B179" s="93" t="s">
        <v>168</v>
      </c>
      <c r="C179" s="85">
        <v>12</v>
      </c>
      <c r="D179" s="103" t="s">
        <v>131</v>
      </c>
      <c r="E179" s="86" t="s">
        <v>70</v>
      </c>
      <c r="F179" s="86" t="s">
        <v>178</v>
      </c>
      <c r="G179" s="87">
        <v>88</v>
      </c>
      <c r="H179" s="85"/>
      <c r="I179" s="103" t="s">
        <v>131</v>
      </c>
      <c r="J179" s="86"/>
      <c r="K179" s="86"/>
      <c r="L179" s="87"/>
      <c r="M179" s="52"/>
      <c r="N179" s="52"/>
    </row>
    <row r="180" spans="1:14" x14ac:dyDescent="0.7">
      <c r="A180" s="100" t="s">
        <v>94</v>
      </c>
      <c r="B180" s="91" t="s">
        <v>168</v>
      </c>
      <c r="C180" s="80">
        <v>8</v>
      </c>
      <c r="D180" s="103" t="s">
        <v>131</v>
      </c>
      <c r="E180" s="81" t="s">
        <v>69</v>
      </c>
      <c r="F180" s="81" t="s">
        <v>68</v>
      </c>
      <c r="G180" s="82">
        <v>53</v>
      </c>
      <c r="H180" s="80"/>
      <c r="I180" s="103" t="s">
        <v>131</v>
      </c>
      <c r="J180" s="81"/>
      <c r="K180" s="81"/>
      <c r="L180" s="82"/>
      <c r="M180" s="52"/>
      <c r="N180" s="52"/>
    </row>
    <row r="181" spans="1:14" x14ac:dyDescent="0.7">
      <c r="A181" s="100" t="s">
        <v>94</v>
      </c>
      <c r="B181" s="92" t="s">
        <v>168</v>
      </c>
      <c r="C181" s="83">
        <v>14</v>
      </c>
      <c r="D181" s="103">
        <v>53</v>
      </c>
      <c r="E181" s="78" t="s">
        <v>65</v>
      </c>
      <c r="F181" s="78"/>
      <c r="G181" s="84"/>
      <c r="H181" s="83">
        <v>6</v>
      </c>
      <c r="I181" s="103" t="s">
        <v>131</v>
      </c>
      <c r="J181" s="78" t="s">
        <v>67</v>
      </c>
      <c r="K181" s="78"/>
      <c r="L181" s="84">
        <v>48</v>
      </c>
      <c r="M181" s="52"/>
      <c r="N181" s="52"/>
    </row>
    <row r="182" spans="1:14" ht="18" thickBot="1" x14ac:dyDescent="0.75">
      <c r="A182" s="100" t="s">
        <v>94</v>
      </c>
      <c r="B182" s="93" t="s">
        <v>168</v>
      </c>
      <c r="C182" s="85">
        <v>14</v>
      </c>
      <c r="D182" s="103" t="s">
        <v>131</v>
      </c>
      <c r="E182" s="86" t="s">
        <v>70</v>
      </c>
      <c r="F182" s="86" t="s">
        <v>67</v>
      </c>
      <c r="G182" s="87">
        <v>31</v>
      </c>
      <c r="H182" s="85"/>
      <c r="I182" s="103" t="s">
        <v>131</v>
      </c>
      <c r="J182" s="86"/>
      <c r="K182" s="86"/>
      <c r="L182" s="87"/>
      <c r="M182" s="52"/>
      <c r="N182" s="52"/>
    </row>
    <row r="183" spans="1:14" x14ac:dyDescent="0.7">
      <c r="A183" s="100" t="s">
        <v>94</v>
      </c>
      <c r="B183" s="91" t="s">
        <v>168</v>
      </c>
      <c r="C183" s="80">
        <v>8</v>
      </c>
      <c r="D183" s="103" t="s">
        <v>131</v>
      </c>
      <c r="E183" s="81" t="s">
        <v>69</v>
      </c>
      <c r="F183" s="81" t="s">
        <v>180</v>
      </c>
      <c r="G183" s="82">
        <v>53</v>
      </c>
      <c r="H183" s="80"/>
      <c r="I183" s="103" t="s">
        <v>131</v>
      </c>
      <c r="J183" s="81"/>
      <c r="K183" s="81"/>
      <c r="L183" s="82"/>
      <c r="M183" s="52"/>
      <c r="N183" s="52"/>
    </row>
    <row r="184" spans="1:14" x14ac:dyDescent="0.7">
      <c r="A184" s="100" t="s">
        <v>94</v>
      </c>
      <c r="B184" s="92" t="s">
        <v>168</v>
      </c>
      <c r="C184" s="83">
        <v>14</v>
      </c>
      <c r="D184" s="103">
        <v>53</v>
      </c>
      <c r="E184" s="78" t="s">
        <v>65</v>
      </c>
      <c r="F184" s="78" t="s">
        <v>68</v>
      </c>
      <c r="G184" s="84">
        <v>6</v>
      </c>
      <c r="H184" s="83">
        <v>7</v>
      </c>
      <c r="I184" s="103" t="s">
        <v>131</v>
      </c>
      <c r="J184" s="78" t="s">
        <v>67</v>
      </c>
      <c r="K184" s="78" t="s">
        <v>66</v>
      </c>
      <c r="L184" s="84" t="s">
        <v>128</v>
      </c>
      <c r="M184" s="52"/>
      <c r="N184" s="52"/>
    </row>
    <row r="185" spans="1:14" ht="18" thickBot="1" x14ac:dyDescent="0.75">
      <c r="A185" s="100" t="s">
        <v>94</v>
      </c>
      <c r="B185" s="93" t="s">
        <v>168</v>
      </c>
      <c r="C185" s="85" t="s">
        <v>84</v>
      </c>
      <c r="D185" s="103" t="s">
        <v>131</v>
      </c>
      <c r="E185" s="86" t="s">
        <v>78</v>
      </c>
      <c r="F185" s="86"/>
      <c r="G185" s="87"/>
      <c r="H185" s="85" t="s">
        <v>84</v>
      </c>
      <c r="I185" s="103" t="s">
        <v>131</v>
      </c>
      <c r="J185" s="86"/>
      <c r="K185" s="86"/>
      <c r="L185" s="87"/>
      <c r="M185" s="52"/>
      <c r="N185" s="52"/>
    </row>
    <row r="186" spans="1:14" x14ac:dyDescent="0.7">
      <c r="A186" s="100" t="s">
        <v>94</v>
      </c>
      <c r="B186" s="91" t="s">
        <v>168</v>
      </c>
      <c r="C186" s="80"/>
      <c r="D186" s="103" t="s">
        <v>131</v>
      </c>
      <c r="E186" s="81"/>
      <c r="F186" s="81"/>
      <c r="G186" s="82"/>
      <c r="H186" s="80"/>
      <c r="I186" s="103" t="s">
        <v>131</v>
      </c>
      <c r="J186" s="81"/>
      <c r="K186" s="81"/>
      <c r="L186" s="82"/>
      <c r="M186" s="52"/>
      <c r="N186" s="52"/>
    </row>
    <row r="187" spans="1:14" x14ac:dyDescent="0.7">
      <c r="A187" s="100" t="s">
        <v>94</v>
      </c>
      <c r="B187" s="92" t="s">
        <v>219</v>
      </c>
      <c r="C187" s="83">
        <v>12</v>
      </c>
      <c r="D187" s="103" t="s">
        <v>131</v>
      </c>
      <c r="E187" s="78" t="s">
        <v>63</v>
      </c>
      <c r="F187" s="78"/>
      <c r="G187" s="84">
        <v>96</v>
      </c>
      <c r="H187" s="83">
        <v>7</v>
      </c>
      <c r="I187" s="103" t="s">
        <v>131</v>
      </c>
      <c r="J187" s="78" t="s">
        <v>64</v>
      </c>
      <c r="K187" s="78" t="s">
        <v>178</v>
      </c>
      <c r="L187" s="84">
        <v>86</v>
      </c>
      <c r="M187" s="52"/>
      <c r="N187" s="52"/>
    </row>
    <row r="188" spans="1:14" ht="18" thickBot="1" x14ac:dyDescent="0.75">
      <c r="A188" s="100" t="s">
        <v>94</v>
      </c>
      <c r="B188" s="93" t="s">
        <v>169</v>
      </c>
      <c r="C188" s="85"/>
      <c r="D188" s="103" t="s">
        <v>131</v>
      </c>
      <c r="E188" s="86"/>
      <c r="F188" s="86"/>
      <c r="G188" s="87"/>
      <c r="H188" s="85">
        <v>6</v>
      </c>
      <c r="I188" s="103" t="s">
        <v>131</v>
      </c>
      <c r="J188" s="86" t="s">
        <v>69</v>
      </c>
      <c r="K188" s="86" t="s">
        <v>180</v>
      </c>
      <c r="L188" s="87">
        <v>53</v>
      </c>
      <c r="M188" s="52"/>
      <c r="N188" s="52"/>
    </row>
    <row r="189" spans="1:14" x14ac:dyDescent="0.7">
      <c r="A189" s="100" t="s">
        <v>94</v>
      </c>
      <c r="B189" s="91" t="s">
        <v>169</v>
      </c>
      <c r="C189" s="80"/>
      <c r="D189" s="103" t="s">
        <v>131</v>
      </c>
      <c r="E189" s="81"/>
      <c r="F189" s="81"/>
      <c r="G189" s="82"/>
      <c r="H189" s="80">
        <v>11</v>
      </c>
      <c r="I189" s="103">
        <v>53</v>
      </c>
      <c r="J189" s="81" t="s">
        <v>65</v>
      </c>
      <c r="K189" s="81" t="s">
        <v>68</v>
      </c>
      <c r="L189" s="82">
        <v>58</v>
      </c>
      <c r="M189" s="52"/>
      <c r="N189" s="52"/>
    </row>
    <row r="190" spans="1:14" x14ac:dyDescent="0.7">
      <c r="A190" s="100" t="s">
        <v>94</v>
      </c>
      <c r="B190" s="92" t="s">
        <v>169</v>
      </c>
      <c r="C190" s="83"/>
      <c r="D190" s="103" t="s">
        <v>131</v>
      </c>
      <c r="E190" s="78"/>
      <c r="F190" s="78"/>
      <c r="G190" s="84"/>
      <c r="H190" s="83"/>
      <c r="I190" s="103" t="s">
        <v>131</v>
      </c>
      <c r="J190" s="78"/>
      <c r="K190" s="78"/>
      <c r="L190" s="84"/>
      <c r="M190" s="52"/>
      <c r="N190" s="52"/>
    </row>
    <row r="191" spans="1:14" ht="18" thickBot="1" x14ac:dyDescent="0.75">
      <c r="A191" s="100" t="s">
        <v>94</v>
      </c>
      <c r="B191" s="93" t="s">
        <v>220</v>
      </c>
      <c r="C191" s="85">
        <v>12</v>
      </c>
      <c r="D191" s="103" t="s">
        <v>131</v>
      </c>
      <c r="E191" s="86" t="s">
        <v>64</v>
      </c>
      <c r="F191" s="86" t="s">
        <v>65</v>
      </c>
      <c r="G191" s="87">
        <v>32</v>
      </c>
      <c r="H191" s="85">
        <v>7</v>
      </c>
      <c r="I191" s="103" t="s">
        <v>131</v>
      </c>
      <c r="J191" s="86" t="s">
        <v>63</v>
      </c>
      <c r="K191" s="86"/>
      <c r="L191" s="87">
        <v>98</v>
      </c>
      <c r="M191" s="52"/>
      <c r="N191" s="52"/>
    </row>
    <row r="192" spans="1:14" x14ac:dyDescent="0.7">
      <c r="A192" s="100" t="s">
        <v>94</v>
      </c>
      <c r="B192" s="91" t="s">
        <v>170</v>
      </c>
      <c r="C192" s="80">
        <v>8</v>
      </c>
      <c r="D192" s="103" t="s">
        <v>131</v>
      </c>
      <c r="E192" s="81" t="s">
        <v>69</v>
      </c>
      <c r="F192" s="81"/>
      <c r="G192" s="82" t="s">
        <v>177</v>
      </c>
      <c r="H192" s="80"/>
      <c r="I192" s="103" t="s">
        <v>131</v>
      </c>
      <c r="J192" s="81"/>
      <c r="K192" s="81"/>
      <c r="L192" s="82"/>
      <c r="M192" s="52"/>
      <c r="N192" s="52"/>
    </row>
    <row r="193" spans="1:14" x14ac:dyDescent="0.7">
      <c r="A193" s="100" t="s">
        <v>94</v>
      </c>
      <c r="B193" s="92" t="s">
        <v>170</v>
      </c>
      <c r="C193" s="83">
        <v>1</v>
      </c>
      <c r="D193" s="103" t="s">
        <v>144</v>
      </c>
      <c r="E193" s="78" t="s">
        <v>65</v>
      </c>
      <c r="F193" s="78" t="s">
        <v>66</v>
      </c>
      <c r="G193" s="84">
        <v>6</v>
      </c>
      <c r="H193" s="83">
        <v>11</v>
      </c>
      <c r="I193" s="103" t="s">
        <v>131</v>
      </c>
      <c r="J193" s="78" t="s">
        <v>67</v>
      </c>
      <c r="K193" s="78" t="s">
        <v>68</v>
      </c>
      <c r="L193" s="84">
        <v>28</v>
      </c>
      <c r="M193" s="52"/>
      <c r="N193" s="52"/>
    </row>
    <row r="194" spans="1:14" ht="18" thickBot="1" x14ac:dyDescent="0.75">
      <c r="A194" s="100" t="s">
        <v>94</v>
      </c>
      <c r="B194" s="93" t="s">
        <v>170</v>
      </c>
      <c r="C194" s="85" t="s">
        <v>84</v>
      </c>
      <c r="D194" s="103" t="s">
        <v>131</v>
      </c>
      <c r="E194" s="86"/>
      <c r="F194" s="86"/>
      <c r="G194" s="87"/>
      <c r="H194" s="85" t="s">
        <v>83</v>
      </c>
      <c r="I194" s="103" t="s">
        <v>131</v>
      </c>
      <c r="J194" s="86" t="s">
        <v>79</v>
      </c>
      <c r="K194" s="86"/>
      <c r="L194" s="87"/>
      <c r="M194" s="52"/>
      <c r="N194" s="52"/>
    </row>
    <row r="195" spans="1:14" x14ac:dyDescent="0.7">
      <c r="A195" s="100" t="s">
        <v>94</v>
      </c>
      <c r="B195" s="91" t="s">
        <v>170</v>
      </c>
      <c r="C195" s="80"/>
      <c r="D195" s="103" t="s">
        <v>131</v>
      </c>
      <c r="E195" s="81"/>
      <c r="F195" s="81"/>
      <c r="G195" s="82"/>
      <c r="H195" s="80"/>
      <c r="I195" s="103" t="s">
        <v>131</v>
      </c>
      <c r="J195" s="81"/>
      <c r="K195" s="81"/>
      <c r="L195" s="82"/>
      <c r="M195" s="52"/>
      <c r="N195" s="52"/>
    </row>
    <row r="196" spans="1:14" x14ac:dyDescent="0.7">
      <c r="A196" s="100" t="s">
        <v>94</v>
      </c>
      <c r="B196" s="92" t="s">
        <v>221</v>
      </c>
      <c r="C196" s="83">
        <v>14</v>
      </c>
      <c r="D196" s="103" t="s">
        <v>131</v>
      </c>
      <c r="E196" s="78" t="s">
        <v>64</v>
      </c>
      <c r="F196" s="78" t="s">
        <v>67</v>
      </c>
      <c r="G196" s="84">
        <v>82</v>
      </c>
      <c r="H196" s="83">
        <v>7</v>
      </c>
      <c r="I196" s="103" t="s">
        <v>131</v>
      </c>
      <c r="J196" s="78" t="s">
        <v>63</v>
      </c>
      <c r="K196" s="78"/>
      <c r="L196" s="84">
        <v>56</v>
      </c>
      <c r="M196" s="52"/>
      <c r="N196" s="52"/>
    </row>
    <row r="197" spans="1:14" ht="18" thickBot="1" x14ac:dyDescent="0.75">
      <c r="A197" s="100" t="s">
        <v>94</v>
      </c>
      <c r="B197" s="93" t="s">
        <v>171</v>
      </c>
      <c r="C197" s="85">
        <v>8</v>
      </c>
      <c r="D197" s="103" t="s">
        <v>131</v>
      </c>
      <c r="E197" s="86" t="s">
        <v>69</v>
      </c>
      <c r="F197" s="86"/>
      <c r="G197" s="87" t="s">
        <v>177</v>
      </c>
      <c r="H197" s="85"/>
      <c r="I197" s="103" t="s">
        <v>131</v>
      </c>
      <c r="J197" s="86"/>
      <c r="K197" s="86"/>
      <c r="L197" s="87"/>
      <c r="M197" s="52"/>
      <c r="N197" s="52"/>
    </row>
    <row r="198" spans="1:14" x14ac:dyDescent="0.7">
      <c r="A198" s="100" t="s">
        <v>94</v>
      </c>
      <c r="B198" s="91" t="s">
        <v>171</v>
      </c>
      <c r="C198" s="80">
        <v>1</v>
      </c>
      <c r="D198" s="103" t="s">
        <v>144</v>
      </c>
      <c r="E198" s="81" t="s">
        <v>65</v>
      </c>
      <c r="F198" s="81"/>
      <c r="G198" s="82">
        <v>1</v>
      </c>
      <c r="H198" s="80">
        <v>15</v>
      </c>
      <c r="I198" s="103" t="s">
        <v>131</v>
      </c>
      <c r="J198" s="81" t="s">
        <v>67</v>
      </c>
      <c r="K198" s="81" t="s">
        <v>69</v>
      </c>
      <c r="L198" s="82">
        <v>16</v>
      </c>
      <c r="M198" s="52"/>
      <c r="N198" s="52"/>
    </row>
    <row r="199" spans="1:14" x14ac:dyDescent="0.7">
      <c r="A199" s="100" t="s">
        <v>94</v>
      </c>
      <c r="B199" s="92" t="s">
        <v>171</v>
      </c>
      <c r="C199" s="83"/>
      <c r="D199" s="103" t="s">
        <v>131</v>
      </c>
      <c r="E199" s="78"/>
      <c r="F199" s="78"/>
      <c r="G199" s="84"/>
      <c r="H199" s="83">
        <v>9</v>
      </c>
      <c r="I199" s="103" t="s">
        <v>131</v>
      </c>
      <c r="J199" s="78" t="s">
        <v>70</v>
      </c>
      <c r="K199" s="78" t="s">
        <v>67</v>
      </c>
      <c r="L199" s="84">
        <v>83</v>
      </c>
      <c r="M199" s="52"/>
      <c r="N199" s="52"/>
    </row>
    <row r="200" spans="1:14" ht="18" thickBot="1" x14ac:dyDescent="0.75">
      <c r="A200" s="100" t="s">
        <v>94</v>
      </c>
      <c r="B200" s="93" t="s">
        <v>171</v>
      </c>
      <c r="C200" s="85"/>
      <c r="D200" s="103" t="s">
        <v>131</v>
      </c>
      <c r="E200" s="86"/>
      <c r="F200" s="86"/>
      <c r="G200" s="87"/>
      <c r="H200" s="85">
        <v>6</v>
      </c>
      <c r="I200" s="103" t="s">
        <v>131</v>
      </c>
      <c r="J200" s="86" t="s">
        <v>69</v>
      </c>
      <c r="K200" s="86"/>
      <c r="L200" s="87" t="s">
        <v>177</v>
      </c>
      <c r="M200" s="52"/>
      <c r="N200" s="52"/>
    </row>
    <row r="201" spans="1:14" x14ac:dyDescent="0.7">
      <c r="A201" s="100" t="s">
        <v>94</v>
      </c>
      <c r="B201" s="91" t="s">
        <v>171</v>
      </c>
      <c r="C201" s="80">
        <v>2</v>
      </c>
      <c r="D201" s="103" t="s">
        <v>131</v>
      </c>
      <c r="E201" s="81" t="s">
        <v>67</v>
      </c>
      <c r="F201" s="81" t="s">
        <v>66</v>
      </c>
      <c r="G201" s="82">
        <v>59</v>
      </c>
      <c r="H201" s="80">
        <v>1</v>
      </c>
      <c r="I201" s="103" t="s">
        <v>144</v>
      </c>
      <c r="J201" s="81" t="s">
        <v>65</v>
      </c>
      <c r="K201" s="81" t="s">
        <v>68</v>
      </c>
      <c r="L201" s="82">
        <v>6</v>
      </c>
      <c r="M201" s="52"/>
      <c r="N201" s="52"/>
    </row>
    <row r="202" spans="1:14" x14ac:dyDescent="0.7">
      <c r="A202" s="100" t="s">
        <v>94</v>
      </c>
      <c r="B202" s="92" t="s">
        <v>171</v>
      </c>
      <c r="C202" s="83" t="s">
        <v>84</v>
      </c>
      <c r="D202" s="103" t="s">
        <v>131</v>
      </c>
      <c r="E202" s="78"/>
      <c r="F202" s="78"/>
      <c r="G202" s="84"/>
      <c r="H202" s="83" t="s">
        <v>83</v>
      </c>
      <c r="I202" s="103" t="s">
        <v>131</v>
      </c>
      <c r="J202" s="78" t="s">
        <v>78</v>
      </c>
      <c r="K202" s="78"/>
      <c r="L202" s="84"/>
      <c r="M202" s="52"/>
      <c r="N202" s="52"/>
    </row>
    <row r="203" spans="1:14" ht="18" thickBot="1" x14ac:dyDescent="0.75">
      <c r="A203" s="100" t="s">
        <v>94</v>
      </c>
      <c r="B203" s="93" t="s">
        <v>171</v>
      </c>
      <c r="C203" s="85"/>
      <c r="D203" s="103" t="s">
        <v>131</v>
      </c>
      <c r="E203" s="86"/>
      <c r="F203" s="86"/>
      <c r="G203" s="87"/>
      <c r="H203" s="85"/>
      <c r="I203" s="103" t="s">
        <v>131</v>
      </c>
      <c r="J203" s="86"/>
      <c r="K203" s="86"/>
      <c r="L203" s="87"/>
      <c r="M203" s="52"/>
      <c r="N203" s="52"/>
    </row>
    <row r="204" spans="1:14" x14ac:dyDescent="0.7">
      <c r="A204" s="100" t="s">
        <v>94</v>
      </c>
      <c r="B204" s="91" t="s">
        <v>222</v>
      </c>
      <c r="C204" s="80">
        <v>20</v>
      </c>
      <c r="D204" s="103" t="s">
        <v>131</v>
      </c>
      <c r="E204" s="81" t="s">
        <v>64</v>
      </c>
      <c r="F204" s="81" t="s">
        <v>65</v>
      </c>
      <c r="G204" s="82">
        <v>32</v>
      </c>
      <c r="H204" s="80">
        <v>7</v>
      </c>
      <c r="I204" s="103" t="s">
        <v>131</v>
      </c>
      <c r="J204" s="81" t="s">
        <v>63</v>
      </c>
      <c r="K204" s="81"/>
      <c r="L204" s="82">
        <v>51</v>
      </c>
      <c r="M204" s="52"/>
      <c r="N204" s="52"/>
    </row>
    <row r="205" spans="1:14" x14ac:dyDescent="0.7">
      <c r="A205" s="100" t="s">
        <v>94</v>
      </c>
      <c r="B205" s="92" t="s">
        <v>172</v>
      </c>
      <c r="C205" s="83">
        <v>8</v>
      </c>
      <c r="D205" s="103" t="s">
        <v>131</v>
      </c>
      <c r="E205" s="78" t="s">
        <v>69</v>
      </c>
      <c r="F205" s="78"/>
      <c r="G205" s="84">
        <v>51</v>
      </c>
      <c r="H205" s="83"/>
      <c r="I205" s="103" t="s">
        <v>131</v>
      </c>
      <c r="J205" s="78"/>
      <c r="K205" s="78"/>
      <c r="L205" s="84"/>
      <c r="M205" s="52"/>
      <c r="N205" s="52"/>
    </row>
    <row r="206" spans="1:14" ht="18" thickBot="1" x14ac:dyDescent="0.75">
      <c r="A206" s="100" t="s">
        <v>94</v>
      </c>
      <c r="B206" s="93" t="s">
        <v>172</v>
      </c>
      <c r="C206" s="85">
        <v>14</v>
      </c>
      <c r="D206" s="103">
        <v>51</v>
      </c>
      <c r="E206" s="86" t="s">
        <v>65</v>
      </c>
      <c r="F206" s="86"/>
      <c r="G206" s="87">
        <v>77</v>
      </c>
      <c r="H206" s="85">
        <v>7</v>
      </c>
      <c r="I206" s="103" t="s">
        <v>131</v>
      </c>
      <c r="J206" s="86" t="s">
        <v>70</v>
      </c>
      <c r="K206" s="86" t="s">
        <v>178</v>
      </c>
      <c r="L206" s="87">
        <v>16</v>
      </c>
      <c r="M206" s="52"/>
      <c r="N206" s="52"/>
    </row>
    <row r="207" spans="1:14" x14ac:dyDescent="0.7">
      <c r="A207" s="100" t="s">
        <v>94</v>
      </c>
      <c r="B207" s="91" t="s">
        <v>172</v>
      </c>
      <c r="C207" s="80"/>
      <c r="D207" s="103" t="s">
        <v>131</v>
      </c>
      <c r="E207" s="81"/>
      <c r="F207" s="81"/>
      <c r="G207" s="82"/>
      <c r="H207" s="80">
        <v>9</v>
      </c>
      <c r="I207" s="103" t="s">
        <v>131</v>
      </c>
      <c r="J207" s="81"/>
      <c r="K207" s="81"/>
      <c r="L207" s="82">
        <v>98</v>
      </c>
      <c r="M207" s="52"/>
      <c r="N207" s="52"/>
    </row>
    <row r="208" spans="1:14" x14ac:dyDescent="0.7">
      <c r="A208" s="100" t="s">
        <v>94</v>
      </c>
      <c r="B208" s="92" t="s">
        <v>172</v>
      </c>
      <c r="C208" s="83">
        <v>2</v>
      </c>
      <c r="D208" s="103" t="s">
        <v>131</v>
      </c>
      <c r="E208" s="78" t="s">
        <v>70</v>
      </c>
      <c r="F208" s="78" t="s">
        <v>65</v>
      </c>
      <c r="G208" s="84">
        <v>32</v>
      </c>
      <c r="H208" s="83">
        <v>1</v>
      </c>
      <c r="I208" s="103" t="s">
        <v>131</v>
      </c>
      <c r="J208" s="78"/>
      <c r="K208" s="78"/>
      <c r="L208" s="84">
        <v>26</v>
      </c>
      <c r="M208" s="52"/>
      <c r="N208" s="52"/>
    </row>
    <row r="209" spans="1:14" ht="18" thickBot="1" x14ac:dyDescent="0.75">
      <c r="A209" s="100" t="s">
        <v>94</v>
      </c>
      <c r="B209" s="93" t="s">
        <v>172</v>
      </c>
      <c r="C209" s="85">
        <v>8</v>
      </c>
      <c r="D209" s="103" t="s">
        <v>131</v>
      </c>
      <c r="E209" s="86" t="s">
        <v>69</v>
      </c>
      <c r="F209" s="86"/>
      <c r="G209" s="87">
        <v>22</v>
      </c>
      <c r="H209" s="85"/>
      <c r="I209" s="103" t="s">
        <v>131</v>
      </c>
      <c r="J209" s="86"/>
      <c r="K209" s="86"/>
      <c r="L209" s="87"/>
      <c r="M209" s="52"/>
      <c r="N209" s="52"/>
    </row>
    <row r="210" spans="1:14" x14ac:dyDescent="0.7">
      <c r="A210" s="100" t="s">
        <v>94</v>
      </c>
      <c r="B210" s="91" t="s">
        <v>172</v>
      </c>
      <c r="C210" s="80">
        <v>12</v>
      </c>
      <c r="D210" s="103">
        <v>22</v>
      </c>
      <c r="E210" s="81" t="s">
        <v>65</v>
      </c>
      <c r="F210" s="81" t="s">
        <v>68</v>
      </c>
      <c r="G210" s="82">
        <v>12</v>
      </c>
      <c r="H210" s="80">
        <v>9</v>
      </c>
      <c r="I210" s="103" t="s">
        <v>131</v>
      </c>
      <c r="J210" s="81" t="s">
        <v>70</v>
      </c>
      <c r="K210" s="81" t="s">
        <v>66</v>
      </c>
      <c r="L210" s="82"/>
      <c r="M210" s="52"/>
      <c r="N210" s="52"/>
    </row>
    <row r="211" spans="1:14" x14ac:dyDescent="0.7">
      <c r="A211" s="100" t="s">
        <v>94</v>
      </c>
      <c r="B211" s="92" t="s">
        <v>172</v>
      </c>
      <c r="C211" s="83">
        <v>2</v>
      </c>
      <c r="D211" s="103" t="s">
        <v>131</v>
      </c>
      <c r="E211" s="78" t="s">
        <v>105</v>
      </c>
      <c r="F211" s="78"/>
      <c r="G211" s="84">
        <v>5</v>
      </c>
      <c r="H211" s="83"/>
      <c r="I211" s="103" t="s">
        <v>131</v>
      </c>
      <c r="J211" s="78"/>
      <c r="K211" s="78"/>
      <c r="L211" s="84"/>
      <c r="M211" s="52"/>
      <c r="N211" s="52"/>
    </row>
    <row r="212" spans="1:14" ht="18" thickBot="1" x14ac:dyDescent="0.75">
      <c r="A212" s="100" t="s">
        <v>94</v>
      </c>
      <c r="B212" s="93" t="s">
        <v>223</v>
      </c>
      <c r="C212" s="85">
        <v>5</v>
      </c>
      <c r="D212" s="103" t="s">
        <v>131</v>
      </c>
      <c r="E212" s="86" t="s">
        <v>63</v>
      </c>
      <c r="F212" s="86" t="s">
        <v>66</v>
      </c>
      <c r="G212" s="87" t="s">
        <v>129</v>
      </c>
      <c r="H212" s="85"/>
      <c r="I212" s="103" t="s">
        <v>131</v>
      </c>
      <c r="J212" s="86"/>
      <c r="K212" s="86"/>
      <c r="L212" s="87"/>
      <c r="M212" s="52"/>
      <c r="N212" s="52"/>
    </row>
    <row r="213" spans="1:14" x14ac:dyDescent="0.7">
      <c r="A213" s="100" t="s">
        <v>94</v>
      </c>
      <c r="B213" s="91" t="s">
        <v>173</v>
      </c>
      <c r="C213" s="80">
        <v>5</v>
      </c>
      <c r="D213" s="103" t="s">
        <v>131</v>
      </c>
      <c r="E213" s="81" t="s">
        <v>105</v>
      </c>
      <c r="F213" s="81"/>
      <c r="G213" s="82">
        <v>20</v>
      </c>
      <c r="H213" s="80"/>
      <c r="I213" s="103" t="s">
        <v>131</v>
      </c>
      <c r="J213" s="81"/>
      <c r="K213" s="81"/>
      <c r="L213" s="82"/>
      <c r="M213" s="52"/>
      <c r="N213" s="52"/>
    </row>
    <row r="214" spans="1:14" x14ac:dyDescent="0.7">
      <c r="A214" s="100" t="s">
        <v>94</v>
      </c>
      <c r="B214" s="92" t="s">
        <v>224</v>
      </c>
      <c r="C214" s="83">
        <v>14</v>
      </c>
      <c r="D214" s="103" t="s">
        <v>131</v>
      </c>
      <c r="E214" s="78" t="s">
        <v>64</v>
      </c>
      <c r="F214" s="78" t="s">
        <v>67</v>
      </c>
      <c r="G214" s="84">
        <v>26</v>
      </c>
      <c r="H214" s="83">
        <v>6</v>
      </c>
      <c r="I214" s="103" t="s">
        <v>131</v>
      </c>
      <c r="J214" s="78" t="s">
        <v>63</v>
      </c>
      <c r="K214" s="78"/>
      <c r="L214" s="84">
        <v>56</v>
      </c>
      <c r="M214" s="52"/>
      <c r="N214" s="52"/>
    </row>
    <row r="215" spans="1:14" ht="18" thickBot="1" x14ac:dyDescent="0.75">
      <c r="A215" s="100" t="s">
        <v>94</v>
      </c>
      <c r="B215" s="93" t="s">
        <v>174</v>
      </c>
      <c r="C215" s="85">
        <v>8</v>
      </c>
      <c r="D215" s="103" t="s">
        <v>131</v>
      </c>
      <c r="E215" s="86" t="s">
        <v>69</v>
      </c>
      <c r="F215" s="86"/>
      <c r="G215" s="87" t="s">
        <v>177</v>
      </c>
      <c r="H215" s="85"/>
      <c r="I215" s="103" t="s">
        <v>131</v>
      </c>
      <c r="J215" s="86"/>
      <c r="K215" s="86"/>
      <c r="L215" s="87"/>
      <c r="M215" s="52"/>
      <c r="N215" s="52"/>
    </row>
    <row r="216" spans="1:14" x14ac:dyDescent="0.7">
      <c r="A216" s="100" t="s">
        <v>94</v>
      </c>
      <c r="B216" s="91" t="s">
        <v>174</v>
      </c>
      <c r="C216" s="80">
        <v>1</v>
      </c>
      <c r="D216" s="103" t="s">
        <v>144</v>
      </c>
      <c r="E216" s="81" t="s">
        <v>65</v>
      </c>
      <c r="F216" s="81" t="s">
        <v>68</v>
      </c>
      <c r="G216" s="82">
        <v>6</v>
      </c>
      <c r="H216" s="80">
        <v>15</v>
      </c>
      <c r="I216" s="103" t="s">
        <v>131</v>
      </c>
      <c r="J216" s="81" t="s">
        <v>67</v>
      </c>
      <c r="K216" s="81" t="s">
        <v>66</v>
      </c>
      <c r="L216" s="82" t="s">
        <v>180</v>
      </c>
      <c r="M216" s="52"/>
      <c r="N216" s="52"/>
    </row>
    <row r="217" spans="1:14" ht="18" thickBot="1" x14ac:dyDescent="0.75">
      <c r="B217" s="30"/>
      <c r="C217" s="77"/>
      <c r="E217" s="17"/>
      <c r="F217" s="17"/>
      <c r="G217" s="19"/>
      <c r="H217" s="10"/>
      <c r="I217" s="40"/>
      <c r="J217" s="11"/>
      <c r="K217" s="11"/>
      <c r="L217" s="12"/>
    </row>
    <row r="218" spans="1:14" ht="18" thickBot="1" x14ac:dyDescent="0.75">
      <c r="A218" s="98" t="s">
        <v>237</v>
      </c>
      <c r="B218" s="91" t="s">
        <v>176</v>
      </c>
      <c r="C218" s="80">
        <v>14</v>
      </c>
      <c r="D218" s="90" t="s">
        <v>131</v>
      </c>
      <c r="E218" s="81" t="s">
        <v>64</v>
      </c>
      <c r="F218" s="81" t="s">
        <v>65</v>
      </c>
      <c r="G218" s="82">
        <v>31</v>
      </c>
      <c r="H218" s="80">
        <v>12</v>
      </c>
      <c r="I218" s="90" t="s">
        <v>131</v>
      </c>
      <c r="J218" s="81" t="s">
        <v>63</v>
      </c>
      <c r="K218" s="81"/>
      <c r="L218" s="82">
        <v>56</v>
      </c>
      <c r="M218" s="52">
        <v>25</v>
      </c>
      <c r="N218" s="52">
        <v>20</v>
      </c>
    </row>
    <row r="219" spans="1:14" ht="18" thickBot="1" x14ac:dyDescent="0.75">
      <c r="A219" s="98" t="s">
        <v>237</v>
      </c>
      <c r="B219" s="92" t="s">
        <v>132</v>
      </c>
      <c r="C219" s="83">
        <v>8</v>
      </c>
      <c r="D219" s="90" t="s">
        <v>131</v>
      </c>
      <c r="E219" s="78" t="s">
        <v>69</v>
      </c>
      <c r="F219" s="78"/>
      <c r="G219" s="84" t="s">
        <v>177</v>
      </c>
      <c r="H219" s="83"/>
      <c r="I219" s="90" t="s">
        <v>131</v>
      </c>
      <c r="J219" s="78"/>
      <c r="K219" s="78"/>
      <c r="L219" s="84"/>
      <c r="M219" s="52"/>
      <c r="N219" s="52"/>
    </row>
    <row r="220" spans="1:14" ht="18" thickBot="1" x14ac:dyDescent="0.75">
      <c r="A220" s="98" t="s">
        <v>237</v>
      </c>
      <c r="B220" s="93" t="s">
        <v>132</v>
      </c>
      <c r="C220" s="85">
        <v>1</v>
      </c>
      <c r="D220" s="90" t="s">
        <v>144</v>
      </c>
      <c r="E220" s="86" t="s">
        <v>65</v>
      </c>
      <c r="F220" s="86"/>
      <c r="G220" s="87">
        <v>57</v>
      </c>
      <c r="H220" s="85">
        <v>53</v>
      </c>
      <c r="I220" s="90" t="s">
        <v>131</v>
      </c>
      <c r="J220" s="86" t="s">
        <v>70</v>
      </c>
      <c r="K220" s="86" t="s">
        <v>178</v>
      </c>
      <c r="L220" s="87">
        <v>94</v>
      </c>
      <c r="M220" s="52"/>
      <c r="N220" s="52"/>
    </row>
    <row r="221" spans="1:14" ht="18" thickBot="1" x14ac:dyDescent="0.75">
      <c r="A221" s="98" t="s">
        <v>237</v>
      </c>
      <c r="B221" s="91" t="s">
        <v>132</v>
      </c>
      <c r="C221" s="80"/>
      <c r="D221" s="90" t="s">
        <v>131</v>
      </c>
      <c r="E221" s="81"/>
      <c r="F221" s="81"/>
      <c r="G221" s="82"/>
      <c r="H221" s="80">
        <v>11</v>
      </c>
      <c r="I221" s="90" t="s">
        <v>131</v>
      </c>
      <c r="J221" s="81" t="s">
        <v>66</v>
      </c>
      <c r="K221" s="81"/>
      <c r="L221" s="82"/>
      <c r="M221" s="52"/>
      <c r="N221" s="52"/>
    </row>
    <row r="222" spans="1:14" ht="18" thickBot="1" x14ac:dyDescent="0.75">
      <c r="A222" s="98" t="s">
        <v>237</v>
      </c>
      <c r="B222" s="92" t="s">
        <v>132</v>
      </c>
      <c r="C222" s="83"/>
      <c r="D222" s="90" t="s">
        <v>131</v>
      </c>
      <c r="E222" s="78"/>
      <c r="F222" s="78"/>
      <c r="G222" s="84"/>
      <c r="H222" s="83"/>
      <c r="I222" s="90" t="s">
        <v>131</v>
      </c>
      <c r="J222" s="78"/>
      <c r="K222" s="78"/>
      <c r="L222" s="84"/>
      <c r="M222" s="52"/>
      <c r="N222" s="52"/>
    </row>
    <row r="223" spans="1:14" ht="18" thickBot="1" x14ac:dyDescent="0.75">
      <c r="A223" s="98" t="s">
        <v>237</v>
      </c>
      <c r="B223" s="93" t="s">
        <v>179</v>
      </c>
      <c r="C223" s="85">
        <v>2</v>
      </c>
      <c r="D223" s="90" t="s">
        <v>131</v>
      </c>
      <c r="E223" s="86" t="s">
        <v>63</v>
      </c>
      <c r="F223" s="86"/>
      <c r="G223" s="87">
        <v>56</v>
      </c>
      <c r="H223" s="85">
        <v>9</v>
      </c>
      <c r="I223" s="90" t="s">
        <v>131</v>
      </c>
      <c r="J223" s="86" t="s">
        <v>64</v>
      </c>
      <c r="K223" s="86" t="s">
        <v>65</v>
      </c>
      <c r="L223" s="87">
        <v>32</v>
      </c>
      <c r="M223" s="52"/>
      <c r="N223" s="52"/>
    </row>
    <row r="224" spans="1:14" ht="18" thickBot="1" x14ac:dyDescent="0.75">
      <c r="A224" s="98" t="s">
        <v>237</v>
      </c>
      <c r="B224" s="92" t="s">
        <v>133</v>
      </c>
      <c r="C224" s="83"/>
      <c r="D224" s="90" t="s">
        <v>131</v>
      </c>
      <c r="E224" s="78"/>
      <c r="F224" s="78"/>
      <c r="G224" s="84"/>
      <c r="H224" s="83">
        <v>10</v>
      </c>
      <c r="I224" s="90" t="s">
        <v>131</v>
      </c>
      <c r="J224" s="78" t="s">
        <v>69</v>
      </c>
      <c r="K224" s="78"/>
      <c r="L224" s="84">
        <v>11</v>
      </c>
      <c r="M224" s="52"/>
      <c r="N224" s="52"/>
    </row>
    <row r="225" spans="1:14" ht="18" thickBot="1" x14ac:dyDescent="0.75">
      <c r="A225" s="98" t="s">
        <v>237</v>
      </c>
      <c r="B225" s="93" t="s">
        <v>133</v>
      </c>
      <c r="C225" s="85">
        <v>10</v>
      </c>
      <c r="D225" s="90" t="s">
        <v>131</v>
      </c>
      <c r="E225" s="86" t="s">
        <v>67</v>
      </c>
      <c r="F225" s="86" t="s">
        <v>69</v>
      </c>
      <c r="G225" s="87">
        <v>66</v>
      </c>
      <c r="H225" s="85">
        <v>7</v>
      </c>
      <c r="I225" s="90">
        <v>11</v>
      </c>
      <c r="J225" s="86" t="s">
        <v>65</v>
      </c>
      <c r="K225" s="86"/>
      <c r="L225" s="87">
        <v>6</v>
      </c>
      <c r="M225" s="52"/>
      <c r="N225" s="52"/>
    </row>
    <row r="226" spans="1:14" ht="18" thickBot="1" x14ac:dyDescent="0.75">
      <c r="A226" s="98" t="s">
        <v>237</v>
      </c>
      <c r="B226" s="91" t="s">
        <v>133</v>
      </c>
      <c r="C226" s="80">
        <v>12</v>
      </c>
      <c r="D226" s="90" t="s">
        <v>131</v>
      </c>
      <c r="E226" s="81" t="s">
        <v>70</v>
      </c>
      <c r="F226" s="81" t="s">
        <v>67</v>
      </c>
      <c r="G226" s="82">
        <v>88</v>
      </c>
      <c r="H226" s="80"/>
      <c r="I226" s="90" t="s">
        <v>131</v>
      </c>
      <c r="J226" s="81"/>
      <c r="K226" s="81"/>
      <c r="L226" s="82"/>
      <c r="M226" s="52"/>
      <c r="N226" s="52"/>
    </row>
    <row r="227" spans="1:14" ht="18" thickBot="1" x14ac:dyDescent="0.75">
      <c r="A227" s="98" t="s">
        <v>237</v>
      </c>
      <c r="B227" s="92" t="s">
        <v>133</v>
      </c>
      <c r="C227" s="83">
        <v>2</v>
      </c>
      <c r="D227" s="90" t="s">
        <v>131</v>
      </c>
      <c r="E227" s="78" t="s">
        <v>69</v>
      </c>
      <c r="F227" s="78" t="s">
        <v>180</v>
      </c>
      <c r="G227" s="84" t="s">
        <v>177</v>
      </c>
      <c r="H227" s="83"/>
      <c r="I227" s="90" t="s">
        <v>131</v>
      </c>
      <c r="J227" s="78"/>
      <c r="K227" s="78"/>
      <c r="L227" s="84"/>
      <c r="M227" s="52"/>
      <c r="N227" s="52"/>
    </row>
    <row r="228" spans="1:14" ht="18" thickBot="1" x14ac:dyDescent="0.75">
      <c r="A228" s="98" t="s">
        <v>237</v>
      </c>
      <c r="B228" s="93" t="s">
        <v>133</v>
      </c>
      <c r="C228" s="85">
        <v>1</v>
      </c>
      <c r="D228" s="90" t="s">
        <v>144</v>
      </c>
      <c r="E228" s="86" t="s">
        <v>65</v>
      </c>
      <c r="F228" s="86" t="s">
        <v>66</v>
      </c>
      <c r="G228" s="87">
        <v>6</v>
      </c>
      <c r="H228" s="85">
        <v>7</v>
      </c>
      <c r="I228" s="90" t="s">
        <v>131</v>
      </c>
      <c r="J228" s="86" t="s">
        <v>67</v>
      </c>
      <c r="K228" s="86" t="s">
        <v>68</v>
      </c>
      <c r="L228" s="87">
        <v>23</v>
      </c>
      <c r="M228" s="52"/>
      <c r="N228" s="52"/>
    </row>
    <row r="229" spans="1:14" ht="18" thickBot="1" x14ac:dyDescent="0.75">
      <c r="A229" s="98" t="s">
        <v>237</v>
      </c>
      <c r="B229" s="91" t="s">
        <v>133</v>
      </c>
      <c r="C229" s="80"/>
      <c r="D229" s="90" t="s">
        <v>131</v>
      </c>
      <c r="E229" s="81"/>
      <c r="F229" s="81"/>
      <c r="G229" s="82"/>
      <c r="H229" s="80"/>
      <c r="I229" s="90" t="s">
        <v>131</v>
      </c>
      <c r="J229" s="81"/>
      <c r="K229" s="81"/>
      <c r="L229" s="82"/>
      <c r="M229" s="52"/>
      <c r="N229" s="52"/>
    </row>
    <row r="230" spans="1:14" ht="18" thickBot="1" x14ac:dyDescent="0.75">
      <c r="A230" s="98" t="s">
        <v>237</v>
      </c>
      <c r="B230" s="92" t="s">
        <v>181</v>
      </c>
      <c r="C230" s="83">
        <v>14</v>
      </c>
      <c r="D230" s="90" t="s">
        <v>131</v>
      </c>
      <c r="E230" s="78" t="s">
        <v>64</v>
      </c>
      <c r="F230" s="78" t="s">
        <v>67</v>
      </c>
      <c r="G230" s="84">
        <v>84</v>
      </c>
      <c r="H230" s="83">
        <v>9</v>
      </c>
      <c r="I230" s="90" t="s">
        <v>131</v>
      </c>
      <c r="J230" s="78" t="s">
        <v>63</v>
      </c>
      <c r="K230" s="78"/>
      <c r="L230" s="84">
        <v>56</v>
      </c>
      <c r="M230" s="52"/>
      <c r="N230" s="52"/>
    </row>
    <row r="231" spans="1:14" ht="18" thickBot="1" x14ac:dyDescent="0.75">
      <c r="A231" s="98" t="s">
        <v>237</v>
      </c>
      <c r="B231" s="93" t="s">
        <v>134</v>
      </c>
      <c r="C231" s="85">
        <v>8</v>
      </c>
      <c r="D231" s="90" t="s">
        <v>131</v>
      </c>
      <c r="E231" s="86" t="s">
        <v>69</v>
      </c>
      <c r="F231" s="86"/>
      <c r="G231" s="87" t="s">
        <v>182</v>
      </c>
      <c r="H231" s="85"/>
      <c r="I231" s="90" t="s">
        <v>131</v>
      </c>
      <c r="J231" s="86"/>
      <c r="K231" s="86"/>
      <c r="L231" s="87"/>
      <c r="M231" s="52"/>
      <c r="N231" s="52"/>
    </row>
    <row r="232" spans="1:14" ht="18" thickBot="1" x14ac:dyDescent="0.75">
      <c r="A232" s="98" t="s">
        <v>237</v>
      </c>
      <c r="B232" s="91" t="s">
        <v>134</v>
      </c>
      <c r="C232" s="80">
        <v>12</v>
      </c>
      <c r="D232" s="90" t="s">
        <v>183</v>
      </c>
      <c r="E232" s="81" t="s">
        <v>65</v>
      </c>
      <c r="F232" s="81" t="s">
        <v>68</v>
      </c>
      <c r="G232" s="82">
        <v>6</v>
      </c>
      <c r="H232" s="80">
        <v>11</v>
      </c>
      <c r="I232" s="90" t="s">
        <v>131</v>
      </c>
      <c r="J232" s="81" t="s">
        <v>67</v>
      </c>
      <c r="K232" s="81" t="s">
        <v>66</v>
      </c>
      <c r="L232" s="82" t="s">
        <v>129</v>
      </c>
      <c r="M232" s="52"/>
      <c r="N232" s="52"/>
    </row>
    <row r="233" spans="1:14" ht="18" thickBot="1" x14ac:dyDescent="0.75">
      <c r="A233" s="98" t="s">
        <v>237</v>
      </c>
      <c r="B233" s="92" t="s">
        <v>134</v>
      </c>
      <c r="C233" s="83"/>
      <c r="D233" s="90" t="s">
        <v>131</v>
      </c>
      <c r="E233" s="78"/>
      <c r="F233" s="78"/>
      <c r="G233" s="84"/>
      <c r="H233" s="83"/>
      <c r="I233" s="90" t="s">
        <v>131</v>
      </c>
      <c r="J233" s="78"/>
      <c r="K233" s="78"/>
      <c r="L233" s="84"/>
      <c r="M233" s="52"/>
      <c r="N233" s="52"/>
    </row>
    <row r="234" spans="1:14" ht="18" thickBot="1" x14ac:dyDescent="0.75">
      <c r="A234" s="98" t="s">
        <v>237</v>
      </c>
      <c r="B234" s="93" t="s">
        <v>184</v>
      </c>
      <c r="C234" s="85">
        <v>8</v>
      </c>
      <c r="D234" s="90" t="s">
        <v>131</v>
      </c>
      <c r="E234" s="86" t="s">
        <v>63</v>
      </c>
      <c r="F234" s="86"/>
      <c r="G234" s="87">
        <v>97</v>
      </c>
      <c r="H234" s="85">
        <v>7</v>
      </c>
      <c r="I234" s="90" t="s">
        <v>131</v>
      </c>
      <c r="J234" s="86" t="s">
        <v>64</v>
      </c>
      <c r="K234" s="86" t="s">
        <v>65</v>
      </c>
      <c r="L234" s="87">
        <v>38</v>
      </c>
      <c r="M234" s="52"/>
      <c r="N234" s="52"/>
    </row>
    <row r="235" spans="1:14" ht="18" thickBot="1" x14ac:dyDescent="0.75">
      <c r="A235" s="98" t="s">
        <v>237</v>
      </c>
      <c r="B235" s="91" t="s">
        <v>135</v>
      </c>
      <c r="C235" s="80"/>
      <c r="D235" s="90" t="s">
        <v>131</v>
      </c>
      <c r="E235" s="81"/>
      <c r="F235" s="81"/>
      <c r="G235" s="82"/>
      <c r="H235" s="80">
        <v>10</v>
      </c>
      <c r="I235" s="90" t="s">
        <v>131</v>
      </c>
      <c r="J235" s="81" t="s">
        <v>69</v>
      </c>
      <c r="K235" s="81"/>
      <c r="L235" s="82">
        <v>51</v>
      </c>
      <c r="M235" s="52"/>
      <c r="N235" s="52"/>
    </row>
    <row r="236" spans="1:14" ht="18" thickBot="1" x14ac:dyDescent="0.75">
      <c r="A236" s="98" t="s">
        <v>237</v>
      </c>
      <c r="B236" s="92" t="s">
        <v>135</v>
      </c>
      <c r="C236" s="83">
        <v>1</v>
      </c>
      <c r="D236" s="90" t="s">
        <v>131</v>
      </c>
      <c r="E236" s="78" t="s">
        <v>67</v>
      </c>
      <c r="F236" s="78" t="s">
        <v>68</v>
      </c>
      <c r="G236" s="84">
        <v>48</v>
      </c>
      <c r="H236" s="83">
        <v>11</v>
      </c>
      <c r="I236" s="90">
        <v>51</v>
      </c>
      <c r="J236" s="78" t="s">
        <v>65</v>
      </c>
      <c r="K236" s="78" t="s">
        <v>66</v>
      </c>
      <c r="L236" s="84">
        <v>7</v>
      </c>
      <c r="M236" s="52"/>
      <c r="N236" s="52"/>
    </row>
    <row r="237" spans="1:14" ht="18" thickBot="1" x14ac:dyDescent="0.75">
      <c r="A237" s="98" t="s">
        <v>237</v>
      </c>
      <c r="B237" s="93" t="s">
        <v>135</v>
      </c>
      <c r="C237" s="85" t="s">
        <v>82</v>
      </c>
      <c r="D237" s="90" t="s">
        <v>131</v>
      </c>
      <c r="E237" s="86" t="s">
        <v>79</v>
      </c>
      <c r="F237" s="86"/>
      <c r="G237" s="87"/>
      <c r="H237" s="85" t="s">
        <v>84</v>
      </c>
      <c r="I237" s="90" t="s">
        <v>131</v>
      </c>
      <c r="J237" s="86"/>
      <c r="K237" s="86"/>
      <c r="L237" s="87"/>
      <c r="M237" s="52"/>
      <c r="N237" s="52"/>
    </row>
    <row r="238" spans="1:14" ht="18" thickBot="1" x14ac:dyDescent="0.75">
      <c r="A238" s="98" t="s">
        <v>237</v>
      </c>
      <c r="B238" s="91" t="s">
        <v>135</v>
      </c>
      <c r="C238" s="80"/>
      <c r="D238" s="90" t="s">
        <v>131</v>
      </c>
      <c r="E238" s="81"/>
      <c r="F238" s="81"/>
      <c r="G238" s="82"/>
      <c r="H238" s="80"/>
      <c r="I238" s="90" t="s">
        <v>131</v>
      </c>
      <c r="J238" s="81"/>
      <c r="K238" s="81"/>
      <c r="L238" s="82"/>
      <c r="M238" s="52"/>
      <c r="N238" s="52"/>
    </row>
    <row r="239" spans="1:14" ht="18" thickBot="1" x14ac:dyDescent="0.75">
      <c r="A239" s="98" t="s">
        <v>237</v>
      </c>
      <c r="B239" s="92" t="s">
        <v>185</v>
      </c>
      <c r="C239" s="83">
        <v>8</v>
      </c>
      <c r="D239" s="90" t="s">
        <v>131</v>
      </c>
      <c r="E239" s="78" t="s">
        <v>63</v>
      </c>
      <c r="F239" s="78"/>
      <c r="G239" s="84">
        <v>98</v>
      </c>
      <c r="H239" s="83">
        <v>7</v>
      </c>
      <c r="I239" s="90" t="s">
        <v>131</v>
      </c>
      <c r="J239" s="78" t="s">
        <v>64</v>
      </c>
      <c r="K239" s="78" t="s">
        <v>65</v>
      </c>
      <c r="L239" s="84">
        <v>39</v>
      </c>
      <c r="M239" s="52"/>
      <c r="N239" s="52"/>
    </row>
    <row r="240" spans="1:14" ht="18" thickBot="1" x14ac:dyDescent="0.75">
      <c r="A240" s="98" t="s">
        <v>237</v>
      </c>
      <c r="B240" s="93" t="s">
        <v>137</v>
      </c>
      <c r="C240" s="85"/>
      <c r="D240" s="90" t="s">
        <v>131</v>
      </c>
      <c r="E240" s="86"/>
      <c r="F240" s="86"/>
      <c r="G240" s="87"/>
      <c r="H240" s="85">
        <v>10</v>
      </c>
      <c r="I240" s="90" t="s">
        <v>131</v>
      </c>
      <c r="J240" s="86" t="s">
        <v>69</v>
      </c>
      <c r="K240" s="86"/>
      <c r="L240" s="87">
        <v>11</v>
      </c>
      <c r="M240" s="52"/>
      <c r="N240" s="52"/>
    </row>
    <row r="241" spans="1:14" ht="18" thickBot="1" x14ac:dyDescent="0.75">
      <c r="A241" s="98" t="s">
        <v>237</v>
      </c>
      <c r="B241" s="91" t="s">
        <v>137</v>
      </c>
      <c r="C241" s="80"/>
      <c r="D241" s="90" t="s">
        <v>131</v>
      </c>
      <c r="E241" s="81"/>
      <c r="F241" s="81"/>
      <c r="G241" s="82"/>
      <c r="H241" s="80">
        <v>7</v>
      </c>
      <c r="I241" s="90">
        <v>11</v>
      </c>
      <c r="J241" s="81" t="s">
        <v>65</v>
      </c>
      <c r="K241" s="81" t="s">
        <v>66</v>
      </c>
      <c r="L241" s="82" t="s">
        <v>129</v>
      </c>
      <c r="M241" s="52"/>
      <c r="N241" s="52"/>
    </row>
    <row r="242" spans="1:14" ht="18" thickBot="1" x14ac:dyDescent="0.75">
      <c r="A242" s="98" t="s">
        <v>237</v>
      </c>
      <c r="B242" s="92" t="s">
        <v>137</v>
      </c>
      <c r="C242" s="83" t="s">
        <v>82</v>
      </c>
      <c r="D242" s="90" t="s">
        <v>131</v>
      </c>
      <c r="E242" s="78" t="s">
        <v>81</v>
      </c>
      <c r="F242" s="78"/>
      <c r="G242" s="84"/>
      <c r="H242" s="83" t="s">
        <v>84</v>
      </c>
      <c r="I242" s="90" t="s">
        <v>131</v>
      </c>
      <c r="J242" s="78"/>
      <c r="K242" s="78"/>
      <c r="L242" s="84"/>
      <c r="M242" s="52"/>
      <c r="N242" s="52"/>
    </row>
    <row r="243" spans="1:14" ht="18" thickBot="1" x14ac:dyDescent="0.75">
      <c r="A243" s="98" t="s">
        <v>237</v>
      </c>
      <c r="B243" s="93" t="s">
        <v>137</v>
      </c>
      <c r="C243" s="85"/>
      <c r="D243" s="90" t="s">
        <v>131</v>
      </c>
      <c r="E243" s="86"/>
      <c r="F243" s="86"/>
      <c r="G243" s="87"/>
      <c r="H243" s="85"/>
      <c r="I243" s="90" t="s">
        <v>131</v>
      </c>
      <c r="J243" s="86"/>
      <c r="K243" s="86"/>
      <c r="L243" s="87"/>
      <c r="M243" s="52"/>
      <c r="N243" s="52"/>
    </row>
    <row r="244" spans="1:14" ht="18" thickBot="1" x14ac:dyDescent="0.75">
      <c r="A244" s="98" t="s">
        <v>237</v>
      </c>
      <c r="B244" s="91" t="s">
        <v>186</v>
      </c>
      <c r="C244" s="80">
        <v>8</v>
      </c>
      <c r="D244" s="90" t="s">
        <v>131</v>
      </c>
      <c r="E244" s="81" t="s">
        <v>63</v>
      </c>
      <c r="F244" s="81"/>
      <c r="G244" s="82">
        <v>56</v>
      </c>
      <c r="H244" s="80">
        <v>11</v>
      </c>
      <c r="I244" s="90" t="s">
        <v>131</v>
      </c>
      <c r="J244" s="81" t="s">
        <v>64</v>
      </c>
      <c r="K244" s="81" t="s">
        <v>65</v>
      </c>
      <c r="L244" s="82">
        <v>39</v>
      </c>
      <c r="M244" s="52"/>
      <c r="N244" s="52"/>
    </row>
    <row r="245" spans="1:14" ht="18" thickBot="1" x14ac:dyDescent="0.75">
      <c r="A245" s="98" t="s">
        <v>237</v>
      </c>
      <c r="B245" s="92" t="s">
        <v>138</v>
      </c>
      <c r="C245" s="83"/>
      <c r="D245" s="90" t="s">
        <v>131</v>
      </c>
      <c r="E245" s="78"/>
      <c r="F245" s="78"/>
      <c r="G245" s="84"/>
      <c r="H245" s="83">
        <v>10</v>
      </c>
      <c r="I245" s="90" t="s">
        <v>131</v>
      </c>
      <c r="J245" s="78" t="s">
        <v>69</v>
      </c>
      <c r="K245" s="78"/>
      <c r="L245" s="84">
        <v>22</v>
      </c>
      <c r="M245" s="52"/>
      <c r="N245" s="52"/>
    </row>
    <row r="246" spans="1:14" ht="18" thickBot="1" x14ac:dyDescent="0.75">
      <c r="A246" s="98" t="s">
        <v>237</v>
      </c>
      <c r="B246" s="93" t="s">
        <v>138</v>
      </c>
      <c r="C246" s="85">
        <v>12</v>
      </c>
      <c r="D246" s="90" t="s">
        <v>131</v>
      </c>
      <c r="E246" s="86" t="s">
        <v>70</v>
      </c>
      <c r="F246" s="86" t="s">
        <v>178</v>
      </c>
      <c r="G246" s="87">
        <v>56</v>
      </c>
      <c r="H246" s="85">
        <v>9</v>
      </c>
      <c r="I246" s="90">
        <v>22</v>
      </c>
      <c r="J246" s="86" t="s">
        <v>65</v>
      </c>
      <c r="K246" s="86"/>
      <c r="L246" s="87">
        <v>61</v>
      </c>
      <c r="M246" s="52"/>
      <c r="N246" s="52"/>
    </row>
    <row r="247" spans="1:14" ht="18" thickBot="1" x14ac:dyDescent="0.75">
      <c r="A247" s="98" t="s">
        <v>237</v>
      </c>
      <c r="B247" s="91" t="s">
        <v>138</v>
      </c>
      <c r="C247" s="80">
        <v>20</v>
      </c>
      <c r="D247" s="90" t="s">
        <v>131</v>
      </c>
      <c r="E247" s="81" t="s">
        <v>69</v>
      </c>
      <c r="F247" s="81" t="s">
        <v>180</v>
      </c>
      <c r="G247" s="82">
        <v>53</v>
      </c>
      <c r="H247" s="80"/>
      <c r="I247" s="90" t="s">
        <v>131</v>
      </c>
      <c r="J247" s="81"/>
      <c r="K247" s="81"/>
      <c r="L247" s="82"/>
      <c r="M247" s="52"/>
      <c r="N247" s="52"/>
    </row>
    <row r="248" spans="1:14" ht="18" thickBot="1" x14ac:dyDescent="0.75">
      <c r="A248" s="98" t="s">
        <v>237</v>
      </c>
      <c r="B248" s="92" t="s">
        <v>138</v>
      </c>
      <c r="C248" s="83">
        <v>14</v>
      </c>
      <c r="D248" s="90">
        <v>53</v>
      </c>
      <c r="E248" s="78" t="s">
        <v>65</v>
      </c>
      <c r="F248" s="78"/>
      <c r="G248" s="84">
        <v>85</v>
      </c>
      <c r="H248" s="83">
        <v>9</v>
      </c>
      <c r="I248" s="90" t="s">
        <v>131</v>
      </c>
      <c r="J248" s="78" t="s">
        <v>70</v>
      </c>
      <c r="K248" s="78" t="s">
        <v>67</v>
      </c>
      <c r="L248" s="84">
        <v>26</v>
      </c>
      <c r="M248" s="52"/>
      <c r="N248" s="52"/>
    </row>
    <row r="249" spans="1:14" ht="18" thickBot="1" x14ac:dyDescent="0.75">
      <c r="A249" s="98" t="s">
        <v>237</v>
      </c>
      <c r="B249" s="93" t="s">
        <v>138</v>
      </c>
      <c r="C249" s="85"/>
      <c r="D249" s="90" t="s">
        <v>131</v>
      </c>
      <c r="E249" s="86"/>
      <c r="F249" s="86"/>
      <c r="G249" s="87"/>
      <c r="H249" s="85">
        <v>10</v>
      </c>
      <c r="I249" s="90" t="s">
        <v>131</v>
      </c>
      <c r="J249" s="86" t="s">
        <v>69</v>
      </c>
      <c r="K249" s="86"/>
      <c r="L249" s="87" t="s">
        <v>177</v>
      </c>
      <c r="M249" s="52"/>
      <c r="N249" s="52"/>
    </row>
    <row r="250" spans="1:14" ht="18" thickBot="1" x14ac:dyDescent="0.75">
      <c r="A250" s="98" t="s">
        <v>237</v>
      </c>
      <c r="B250" s="91" t="s">
        <v>138</v>
      </c>
      <c r="C250" s="80">
        <v>12</v>
      </c>
      <c r="D250" s="90" t="s">
        <v>131</v>
      </c>
      <c r="E250" s="81" t="s">
        <v>70</v>
      </c>
      <c r="F250" s="81" t="s">
        <v>67</v>
      </c>
      <c r="G250" s="82">
        <v>83</v>
      </c>
      <c r="H250" s="80">
        <v>12</v>
      </c>
      <c r="I250" s="90" t="s">
        <v>144</v>
      </c>
      <c r="J250" s="81" t="s">
        <v>65</v>
      </c>
      <c r="K250" s="81"/>
      <c r="L250" s="82">
        <v>11</v>
      </c>
      <c r="M250" s="52"/>
      <c r="N250" s="52"/>
    </row>
    <row r="251" spans="1:14" ht="18" thickBot="1" x14ac:dyDescent="0.75">
      <c r="A251" s="98" t="s">
        <v>237</v>
      </c>
      <c r="B251" s="92" t="s">
        <v>138</v>
      </c>
      <c r="C251" s="83">
        <v>8</v>
      </c>
      <c r="D251" s="90" t="s">
        <v>131</v>
      </c>
      <c r="E251" s="78" t="s">
        <v>69</v>
      </c>
      <c r="F251" s="78"/>
      <c r="G251" s="84">
        <v>51</v>
      </c>
      <c r="H251" s="83"/>
      <c r="I251" s="90" t="s">
        <v>131</v>
      </c>
      <c r="J251" s="78"/>
      <c r="K251" s="78"/>
      <c r="L251" s="84"/>
      <c r="M251" s="52"/>
      <c r="N251" s="52"/>
    </row>
    <row r="252" spans="1:14" ht="18" thickBot="1" x14ac:dyDescent="0.75">
      <c r="A252" s="98" t="s">
        <v>237</v>
      </c>
      <c r="B252" s="93" t="s">
        <v>138</v>
      </c>
      <c r="C252" s="85">
        <v>14</v>
      </c>
      <c r="D252" s="90">
        <v>51</v>
      </c>
      <c r="E252" s="86" t="s">
        <v>65</v>
      </c>
      <c r="F252" s="86" t="s">
        <v>66</v>
      </c>
      <c r="G252" s="87"/>
      <c r="H252" s="85"/>
      <c r="I252" s="90" t="s">
        <v>131</v>
      </c>
      <c r="J252" s="86"/>
      <c r="K252" s="86"/>
      <c r="L252" s="87"/>
      <c r="M252" s="52"/>
      <c r="N252" s="52"/>
    </row>
    <row r="253" spans="1:14" ht="18" thickBot="1" x14ac:dyDescent="0.75">
      <c r="A253" s="98" t="s">
        <v>237</v>
      </c>
      <c r="B253" s="91" t="s">
        <v>138</v>
      </c>
      <c r="C253" s="80"/>
      <c r="D253" s="90" t="s">
        <v>131</v>
      </c>
      <c r="E253" s="81"/>
      <c r="F253" s="81"/>
      <c r="G253" s="82"/>
      <c r="H253" s="80"/>
      <c r="I253" s="90" t="s">
        <v>131</v>
      </c>
      <c r="J253" s="81"/>
      <c r="K253" s="81"/>
      <c r="L253" s="82"/>
      <c r="M253" s="52"/>
      <c r="N253" s="52"/>
    </row>
    <row r="254" spans="1:14" ht="18" thickBot="1" x14ac:dyDescent="0.75">
      <c r="A254" s="98" t="s">
        <v>237</v>
      </c>
      <c r="B254" s="92" t="s">
        <v>187</v>
      </c>
      <c r="C254" s="83">
        <v>12</v>
      </c>
      <c r="D254" s="90" t="s">
        <v>131</v>
      </c>
      <c r="E254" s="78" t="s">
        <v>64</v>
      </c>
      <c r="F254" s="78" t="s">
        <v>67</v>
      </c>
      <c r="G254" s="84">
        <v>34</v>
      </c>
      <c r="H254" s="83">
        <v>7</v>
      </c>
      <c r="I254" s="90" t="s">
        <v>131</v>
      </c>
      <c r="J254" s="78" t="s">
        <v>63</v>
      </c>
      <c r="K254" s="78"/>
      <c r="L254" s="84">
        <v>54</v>
      </c>
      <c r="M254" s="52"/>
      <c r="N254" s="52"/>
    </row>
    <row r="255" spans="1:14" ht="18" thickBot="1" x14ac:dyDescent="0.75">
      <c r="A255" s="98" t="s">
        <v>237</v>
      </c>
      <c r="B255" s="93" t="s">
        <v>140</v>
      </c>
      <c r="C255" s="85">
        <v>8</v>
      </c>
      <c r="D255" s="90" t="s">
        <v>131</v>
      </c>
      <c r="E255" s="86" t="s">
        <v>69</v>
      </c>
      <c r="F255" s="86"/>
      <c r="G255" s="87" t="s">
        <v>188</v>
      </c>
      <c r="H255" s="85"/>
      <c r="I255" s="90" t="s">
        <v>131</v>
      </c>
      <c r="J255" s="86"/>
      <c r="K255" s="86"/>
      <c r="L255" s="87"/>
      <c r="M255" s="52"/>
      <c r="N255" s="52"/>
    </row>
    <row r="256" spans="1:14" ht="18" thickBot="1" x14ac:dyDescent="0.75">
      <c r="A256" s="98" t="s">
        <v>237</v>
      </c>
      <c r="B256" s="91" t="s">
        <v>140</v>
      </c>
      <c r="C256" s="80">
        <v>14</v>
      </c>
      <c r="D256" s="90" t="s">
        <v>136</v>
      </c>
      <c r="E256" s="81" t="s">
        <v>65</v>
      </c>
      <c r="F256" s="81" t="s">
        <v>68</v>
      </c>
      <c r="G256" s="82">
        <v>5</v>
      </c>
      <c r="H256" s="80">
        <v>11</v>
      </c>
      <c r="I256" s="90" t="s">
        <v>131</v>
      </c>
      <c r="J256" s="81" t="s">
        <v>67</v>
      </c>
      <c r="K256" s="81" t="s">
        <v>66</v>
      </c>
      <c r="L256" s="82" t="s">
        <v>189</v>
      </c>
      <c r="M256" s="52"/>
      <c r="N256" s="52"/>
    </row>
    <row r="257" spans="1:14" ht="18" thickBot="1" x14ac:dyDescent="0.75">
      <c r="A257" s="98" t="s">
        <v>237</v>
      </c>
      <c r="B257" s="92" t="s">
        <v>140</v>
      </c>
      <c r="C257" s="83"/>
      <c r="D257" s="90" t="s">
        <v>131</v>
      </c>
      <c r="E257" s="78"/>
      <c r="F257" s="78"/>
      <c r="G257" s="84"/>
      <c r="H257" s="83"/>
      <c r="I257" s="90" t="s">
        <v>131</v>
      </c>
      <c r="J257" s="78"/>
      <c r="K257" s="78"/>
      <c r="L257" s="84"/>
      <c r="M257" s="52"/>
      <c r="N257" s="52"/>
    </row>
    <row r="258" spans="1:14" ht="18" thickBot="1" x14ac:dyDescent="0.75">
      <c r="A258" s="98" t="s">
        <v>237</v>
      </c>
      <c r="B258" s="93" t="s">
        <v>190</v>
      </c>
      <c r="C258" s="85">
        <v>14</v>
      </c>
      <c r="D258" s="90" t="s">
        <v>131</v>
      </c>
      <c r="E258" s="86" t="s">
        <v>63</v>
      </c>
      <c r="F258" s="86"/>
      <c r="G258" s="87">
        <v>62</v>
      </c>
      <c r="H258" s="85">
        <v>9</v>
      </c>
      <c r="I258" s="90" t="s">
        <v>131</v>
      </c>
      <c r="J258" s="86" t="s">
        <v>64</v>
      </c>
      <c r="K258" s="86" t="s">
        <v>178</v>
      </c>
      <c r="L258" s="87" t="s">
        <v>129</v>
      </c>
      <c r="M258" s="52"/>
      <c r="N258" s="52"/>
    </row>
    <row r="259" spans="1:14" ht="18" thickBot="1" x14ac:dyDescent="0.75">
      <c r="A259" s="98" t="s">
        <v>237</v>
      </c>
      <c r="B259" s="91" t="s">
        <v>141</v>
      </c>
      <c r="C259" s="80"/>
      <c r="D259" s="90" t="s">
        <v>131</v>
      </c>
      <c r="E259" s="81"/>
      <c r="F259" s="81"/>
      <c r="G259" s="82"/>
      <c r="H259" s="80">
        <v>11</v>
      </c>
      <c r="I259" s="90" t="s">
        <v>131</v>
      </c>
      <c r="J259" s="81" t="s">
        <v>69</v>
      </c>
      <c r="K259" s="81" t="s">
        <v>180</v>
      </c>
      <c r="L259" s="82" t="s">
        <v>177</v>
      </c>
      <c r="M259" s="52"/>
      <c r="N259" s="52"/>
    </row>
    <row r="260" spans="1:14" ht="18" thickBot="1" x14ac:dyDescent="0.75">
      <c r="A260" s="98" t="s">
        <v>237</v>
      </c>
      <c r="B260" s="92" t="s">
        <v>141</v>
      </c>
      <c r="C260" s="83">
        <v>2</v>
      </c>
      <c r="D260" s="90" t="s">
        <v>131</v>
      </c>
      <c r="E260" s="78" t="s">
        <v>67</v>
      </c>
      <c r="F260" s="78"/>
      <c r="G260" s="84">
        <v>28</v>
      </c>
      <c r="H260" s="83">
        <v>12</v>
      </c>
      <c r="I260" s="90" t="s">
        <v>144</v>
      </c>
      <c r="J260" s="78" t="s">
        <v>65</v>
      </c>
      <c r="K260" s="78"/>
      <c r="L260" s="84"/>
      <c r="M260" s="52"/>
      <c r="N260" s="52"/>
    </row>
    <row r="261" spans="1:14" ht="18" thickBot="1" x14ac:dyDescent="0.75">
      <c r="A261" s="98" t="s">
        <v>237</v>
      </c>
      <c r="B261" s="93" t="s">
        <v>141</v>
      </c>
      <c r="C261" s="85"/>
      <c r="D261" s="90" t="s">
        <v>131</v>
      </c>
      <c r="E261" s="86"/>
      <c r="F261" s="86"/>
      <c r="G261" s="87"/>
      <c r="H261" s="85">
        <v>10</v>
      </c>
      <c r="I261" s="90" t="s">
        <v>131</v>
      </c>
      <c r="J261" s="86" t="s">
        <v>70</v>
      </c>
      <c r="K261" s="86" t="s">
        <v>67</v>
      </c>
      <c r="L261" s="87">
        <v>38</v>
      </c>
      <c r="M261" s="52"/>
      <c r="N261" s="52"/>
    </row>
    <row r="262" spans="1:14" ht="18" thickBot="1" x14ac:dyDescent="0.75">
      <c r="A262" s="98" t="s">
        <v>237</v>
      </c>
      <c r="B262" s="91" t="s">
        <v>141</v>
      </c>
      <c r="C262" s="80">
        <v>20</v>
      </c>
      <c r="D262" s="90" t="s">
        <v>131</v>
      </c>
      <c r="E262" s="81" t="s">
        <v>70</v>
      </c>
      <c r="F262" s="81" t="s">
        <v>67</v>
      </c>
      <c r="G262" s="82">
        <v>94</v>
      </c>
      <c r="H262" s="80">
        <v>14</v>
      </c>
      <c r="I262" s="90">
        <v>38</v>
      </c>
      <c r="J262" s="81" t="s">
        <v>65</v>
      </c>
      <c r="K262" s="81"/>
      <c r="L262" s="82">
        <v>83</v>
      </c>
      <c r="M262" s="52"/>
      <c r="N262" s="52"/>
    </row>
    <row r="263" spans="1:14" ht="18" thickBot="1" x14ac:dyDescent="0.75">
      <c r="A263" s="98" t="s">
        <v>237</v>
      </c>
      <c r="B263" s="92" t="s">
        <v>141</v>
      </c>
      <c r="C263" s="83">
        <v>8</v>
      </c>
      <c r="D263" s="90" t="s">
        <v>131</v>
      </c>
      <c r="E263" s="78" t="s">
        <v>69</v>
      </c>
      <c r="F263" s="78"/>
      <c r="G263" s="84" t="s">
        <v>188</v>
      </c>
      <c r="H263" s="83"/>
      <c r="I263" s="90" t="s">
        <v>131</v>
      </c>
      <c r="J263" s="78"/>
      <c r="K263" s="78"/>
      <c r="L263" s="84"/>
      <c r="M263" s="52"/>
      <c r="N263" s="52"/>
    </row>
    <row r="264" spans="1:14" ht="18" thickBot="1" x14ac:dyDescent="0.75">
      <c r="A264" s="98" t="s">
        <v>237</v>
      </c>
      <c r="B264" s="93" t="s">
        <v>141</v>
      </c>
      <c r="C264" s="85">
        <v>1</v>
      </c>
      <c r="D264" s="90" t="s">
        <v>136</v>
      </c>
      <c r="E264" s="86" t="s">
        <v>65</v>
      </c>
      <c r="F264" s="86" t="s">
        <v>68</v>
      </c>
      <c r="G264" s="87">
        <v>37</v>
      </c>
      <c r="H264" s="85">
        <v>14</v>
      </c>
      <c r="I264" s="90" t="s">
        <v>131</v>
      </c>
      <c r="J264" s="86" t="s">
        <v>67</v>
      </c>
      <c r="K264" s="86" t="s">
        <v>66</v>
      </c>
      <c r="L264" s="87">
        <v>48</v>
      </c>
      <c r="M264" s="52"/>
      <c r="N264" s="52"/>
    </row>
    <row r="265" spans="1:14" ht="18" thickBot="1" x14ac:dyDescent="0.75">
      <c r="A265" s="98" t="s">
        <v>237</v>
      </c>
      <c r="B265" s="91" t="s">
        <v>141</v>
      </c>
      <c r="C265" s="80" t="s">
        <v>87</v>
      </c>
      <c r="D265" s="90" t="s">
        <v>131</v>
      </c>
      <c r="E265" s="81" t="s">
        <v>78</v>
      </c>
      <c r="F265" s="81"/>
      <c r="G265" s="82"/>
      <c r="H265" s="80" t="s">
        <v>83</v>
      </c>
      <c r="I265" s="90" t="s">
        <v>131</v>
      </c>
      <c r="J265" s="81"/>
      <c r="K265" s="81"/>
      <c r="L265" s="82"/>
      <c r="M265" s="52"/>
      <c r="N265" s="52"/>
    </row>
    <row r="266" spans="1:14" ht="18" thickBot="1" x14ac:dyDescent="0.75">
      <c r="A266" s="98" t="s">
        <v>237</v>
      </c>
      <c r="B266" s="92" t="s">
        <v>141</v>
      </c>
      <c r="C266" s="83"/>
      <c r="D266" s="90" t="s">
        <v>131</v>
      </c>
      <c r="E266" s="78"/>
      <c r="F266" s="78"/>
      <c r="G266" s="84"/>
      <c r="H266" s="83"/>
      <c r="I266" s="90" t="s">
        <v>131</v>
      </c>
      <c r="J266" s="78"/>
      <c r="K266" s="78"/>
      <c r="L266" s="84"/>
      <c r="M266" s="52"/>
      <c r="N266" s="52"/>
    </row>
    <row r="267" spans="1:14" ht="18" thickBot="1" x14ac:dyDescent="0.75">
      <c r="A267" s="98" t="s">
        <v>237</v>
      </c>
      <c r="B267" s="93" t="s">
        <v>191</v>
      </c>
      <c r="C267" s="85">
        <v>14</v>
      </c>
      <c r="D267" s="90" t="s">
        <v>131</v>
      </c>
      <c r="E267" s="86" t="s">
        <v>63</v>
      </c>
      <c r="F267" s="86"/>
      <c r="G267" s="87">
        <v>57</v>
      </c>
      <c r="H267" s="85">
        <v>11</v>
      </c>
      <c r="I267" s="90" t="s">
        <v>131</v>
      </c>
      <c r="J267" s="86" t="s">
        <v>64</v>
      </c>
      <c r="K267" s="86" t="s">
        <v>178</v>
      </c>
      <c r="L267" s="87" t="s">
        <v>192</v>
      </c>
      <c r="M267" s="52"/>
      <c r="N267" s="52"/>
    </row>
    <row r="268" spans="1:14" ht="18" thickBot="1" x14ac:dyDescent="0.75">
      <c r="A268" s="98" t="s">
        <v>237</v>
      </c>
      <c r="B268" s="91" t="s">
        <v>142</v>
      </c>
      <c r="C268" s="80"/>
      <c r="D268" s="90" t="s">
        <v>131</v>
      </c>
      <c r="E268" s="81"/>
      <c r="F268" s="81"/>
      <c r="G268" s="82"/>
      <c r="H268" s="80">
        <v>10</v>
      </c>
      <c r="I268" s="90" t="s">
        <v>131</v>
      </c>
      <c r="J268" s="81"/>
      <c r="K268" s="81"/>
      <c r="L268" s="82" t="s">
        <v>192</v>
      </c>
      <c r="M268" s="52"/>
      <c r="N268" s="52"/>
    </row>
    <row r="269" spans="1:14" ht="18" thickBot="1" x14ac:dyDescent="0.75">
      <c r="A269" s="98" t="s">
        <v>237</v>
      </c>
      <c r="B269" s="92" t="s">
        <v>142</v>
      </c>
      <c r="C269" s="83">
        <v>20</v>
      </c>
      <c r="D269" s="90" t="s">
        <v>131</v>
      </c>
      <c r="E269" s="78" t="s">
        <v>70</v>
      </c>
      <c r="F269" s="78" t="s">
        <v>65</v>
      </c>
      <c r="G269" s="84">
        <v>32</v>
      </c>
      <c r="H269" s="83">
        <v>11</v>
      </c>
      <c r="I269" s="90" t="s">
        <v>131</v>
      </c>
      <c r="J269" s="78"/>
      <c r="K269" s="78"/>
      <c r="L269" s="84">
        <v>88</v>
      </c>
      <c r="M269" s="52"/>
      <c r="N269" s="52"/>
    </row>
    <row r="270" spans="1:14" ht="18" thickBot="1" x14ac:dyDescent="0.75">
      <c r="A270" s="98" t="s">
        <v>237</v>
      </c>
      <c r="B270" s="93" t="s">
        <v>142</v>
      </c>
      <c r="C270" s="85">
        <v>8</v>
      </c>
      <c r="D270" s="90" t="s">
        <v>131</v>
      </c>
      <c r="E270" s="86" t="s">
        <v>69</v>
      </c>
      <c r="F270" s="86"/>
      <c r="G270" s="87">
        <v>51</v>
      </c>
      <c r="H270" s="85"/>
      <c r="I270" s="90" t="s">
        <v>131</v>
      </c>
      <c r="J270" s="86"/>
      <c r="K270" s="86"/>
      <c r="L270" s="87"/>
      <c r="M270" s="52"/>
      <c r="N270" s="52"/>
    </row>
    <row r="271" spans="1:14" ht="18" thickBot="1" x14ac:dyDescent="0.75">
      <c r="A271" s="98" t="s">
        <v>237</v>
      </c>
      <c r="B271" s="91" t="s">
        <v>142</v>
      </c>
      <c r="C271" s="80">
        <v>12</v>
      </c>
      <c r="D271" s="90">
        <v>51</v>
      </c>
      <c r="E271" s="81" t="s">
        <v>65</v>
      </c>
      <c r="F271" s="81"/>
      <c r="G271" s="82">
        <v>78</v>
      </c>
      <c r="H271" s="80">
        <v>53</v>
      </c>
      <c r="I271" s="90" t="s">
        <v>131</v>
      </c>
      <c r="J271" s="81" t="s">
        <v>70</v>
      </c>
      <c r="K271" s="81" t="s">
        <v>66</v>
      </c>
      <c r="L271" s="82"/>
      <c r="M271" s="52"/>
      <c r="N271" s="52"/>
    </row>
    <row r="272" spans="1:14" ht="18" thickBot="1" x14ac:dyDescent="0.75">
      <c r="A272" s="98" t="s">
        <v>237</v>
      </c>
      <c r="B272" s="92" t="s">
        <v>142</v>
      </c>
      <c r="C272" s="83" t="s">
        <v>87</v>
      </c>
      <c r="D272" s="90" t="s">
        <v>131</v>
      </c>
      <c r="E272" s="78" t="s">
        <v>78</v>
      </c>
      <c r="F272" s="78"/>
      <c r="G272" s="84"/>
      <c r="H272" s="83" t="s">
        <v>83</v>
      </c>
      <c r="I272" s="90" t="s">
        <v>131</v>
      </c>
      <c r="J272" s="78"/>
      <c r="K272" s="78"/>
      <c r="L272" s="84"/>
      <c r="M272" s="52"/>
      <c r="N272" s="52"/>
    </row>
    <row r="273" spans="1:14" ht="18" thickBot="1" x14ac:dyDescent="0.75">
      <c r="A273" s="98" t="s">
        <v>237</v>
      </c>
      <c r="B273" s="93" t="s">
        <v>142</v>
      </c>
      <c r="C273" s="85"/>
      <c r="D273" s="90" t="s">
        <v>131</v>
      </c>
      <c r="E273" s="86"/>
      <c r="F273" s="86"/>
      <c r="G273" s="87"/>
      <c r="H273" s="85" t="s">
        <v>72</v>
      </c>
      <c r="I273" s="90" t="s">
        <v>131</v>
      </c>
      <c r="J273" s="86"/>
      <c r="K273" s="86"/>
      <c r="L273" s="87"/>
      <c r="M273" s="52"/>
      <c r="N273" s="52"/>
    </row>
    <row r="274" spans="1:14" ht="18" thickBot="1" x14ac:dyDescent="0.75">
      <c r="A274" s="98" t="s">
        <v>237</v>
      </c>
      <c r="B274" s="91" t="s">
        <v>193</v>
      </c>
      <c r="C274" s="80">
        <v>14</v>
      </c>
      <c r="D274" s="90" t="s">
        <v>131</v>
      </c>
      <c r="E274" s="81" t="s">
        <v>63</v>
      </c>
      <c r="F274" s="81"/>
      <c r="G274" s="82">
        <v>65</v>
      </c>
      <c r="H274" s="80">
        <v>9</v>
      </c>
      <c r="I274" s="90" t="s">
        <v>131</v>
      </c>
      <c r="J274" s="81" t="s">
        <v>64</v>
      </c>
      <c r="K274" s="81" t="s">
        <v>67</v>
      </c>
      <c r="L274" s="82">
        <v>23</v>
      </c>
      <c r="M274" s="52"/>
      <c r="N274" s="52"/>
    </row>
    <row r="275" spans="1:14" ht="18" thickBot="1" x14ac:dyDescent="0.75">
      <c r="A275" s="98" t="s">
        <v>237</v>
      </c>
      <c r="B275" s="92" t="s">
        <v>143</v>
      </c>
      <c r="C275" s="83"/>
      <c r="D275" s="90" t="s">
        <v>131</v>
      </c>
      <c r="E275" s="78"/>
      <c r="F275" s="78"/>
      <c r="G275" s="84"/>
      <c r="H275" s="83">
        <v>10</v>
      </c>
      <c r="I275" s="90" t="s">
        <v>131</v>
      </c>
      <c r="J275" s="78" t="s">
        <v>69</v>
      </c>
      <c r="K275" s="78"/>
      <c r="L275" s="84">
        <v>22</v>
      </c>
      <c r="M275" s="52"/>
      <c r="N275" s="52"/>
    </row>
    <row r="276" spans="1:14" ht="18" thickBot="1" x14ac:dyDescent="0.75">
      <c r="A276" s="98" t="s">
        <v>237</v>
      </c>
      <c r="B276" s="93" t="s">
        <v>143</v>
      </c>
      <c r="C276" s="85"/>
      <c r="D276" s="90" t="s">
        <v>131</v>
      </c>
      <c r="E276" s="86"/>
      <c r="F276" s="86"/>
      <c r="G276" s="87"/>
      <c r="H276" s="85">
        <v>9</v>
      </c>
      <c r="I276" s="90">
        <v>22</v>
      </c>
      <c r="J276" s="86" t="s">
        <v>65</v>
      </c>
      <c r="K276" s="86" t="s">
        <v>68</v>
      </c>
      <c r="L276" s="87">
        <v>75</v>
      </c>
      <c r="M276" s="52"/>
      <c r="N276" s="52"/>
    </row>
    <row r="277" spans="1:14" ht="18" thickBot="1" x14ac:dyDescent="0.75">
      <c r="A277" s="98" t="s">
        <v>237</v>
      </c>
      <c r="B277" s="91" t="s">
        <v>143</v>
      </c>
      <c r="C277" s="80"/>
      <c r="D277" s="90" t="s">
        <v>131</v>
      </c>
      <c r="E277" s="81"/>
      <c r="F277" s="81"/>
      <c r="G277" s="82"/>
      <c r="H277" s="80"/>
      <c r="I277" s="90" t="s">
        <v>131</v>
      </c>
      <c r="J277" s="81"/>
      <c r="K277" s="81"/>
      <c r="L277" s="82"/>
      <c r="M277" s="52"/>
      <c r="N277" s="52"/>
    </row>
    <row r="278" spans="1:14" ht="18" thickBot="1" x14ac:dyDescent="0.75">
      <c r="A278" s="98" t="s">
        <v>237</v>
      </c>
      <c r="B278" s="92" t="s">
        <v>194</v>
      </c>
      <c r="C278" s="83"/>
      <c r="D278" s="90" t="s">
        <v>131</v>
      </c>
      <c r="E278" s="78"/>
      <c r="F278" s="78"/>
      <c r="G278" s="84"/>
      <c r="H278" s="83">
        <v>10</v>
      </c>
      <c r="I278" s="90" t="s">
        <v>131</v>
      </c>
      <c r="J278" s="78" t="s">
        <v>63</v>
      </c>
      <c r="K278" s="78" t="s">
        <v>66</v>
      </c>
      <c r="L278" s="84" t="s">
        <v>128</v>
      </c>
      <c r="M278" s="52"/>
      <c r="N278" s="52"/>
    </row>
    <row r="279" spans="1:14" ht="18" thickBot="1" x14ac:dyDescent="0.75">
      <c r="A279" s="98" t="s">
        <v>237</v>
      </c>
      <c r="B279" s="93" t="s">
        <v>145</v>
      </c>
      <c r="C279" s="85"/>
      <c r="D279" s="90" t="s">
        <v>131</v>
      </c>
      <c r="E279" s="86"/>
      <c r="F279" s="86"/>
      <c r="G279" s="87"/>
      <c r="H279" s="85">
        <v>10</v>
      </c>
      <c r="I279" s="90" t="s">
        <v>131</v>
      </c>
      <c r="J279" s="86" t="s">
        <v>105</v>
      </c>
      <c r="K279" s="86"/>
      <c r="L279" s="87">
        <v>6</v>
      </c>
      <c r="M279" s="52"/>
      <c r="N279" s="52"/>
    </row>
    <row r="280" spans="1:14" ht="18" thickBot="1" x14ac:dyDescent="0.75">
      <c r="A280" s="98" t="s">
        <v>237</v>
      </c>
      <c r="B280" s="91" t="s">
        <v>195</v>
      </c>
      <c r="C280" s="80">
        <v>10</v>
      </c>
      <c r="D280" s="90" t="s">
        <v>131</v>
      </c>
      <c r="E280" s="81" t="s">
        <v>63</v>
      </c>
      <c r="F280" s="81"/>
      <c r="G280" s="82">
        <v>65</v>
      </c>
      <c r="H280" s="80">
        <v>53</v>
      </c>
      <c r="I280" s="90" t="s">
        <v>131</v>
      </c>
      <c r="J280" s="81" t="s">
        <v>64</v>
      </c>
      <c r="K280" s="81" t="s">
        <v>178</v>
      </c>
      <c r="L280" s="82">
        <v>71</v>
      </c>
      <c r="M280" s="52"/>
      <c r="N280" s="52"/>
    </row>
    <row r="281" spans="1:14" ht="18" thickBot="1" x14ac:dyDescent="0.75">
      <c r="A281" s="98" t="s">
        <v>237</v>
      </c>
      <c r="B281" s="92" t="s">
        <v>146</v>
      </c>
      <c r="C281" s="83"/>
      <c r="D281" s="90" t="s">
        <v>131</v>
      </c>
      <c r="E281" s="78"/>
      <c r="F281" s="78"/>
      <c r="G281" s="84"/>
      <c r="H281" s="83">
        <v>14</v>
      </c>
      <c r="I281" s="90" t="s">
        <v>131</v>
      </c>
      <c r="J281" s="78" t="s">
        <v>69</v>
      </c>
      <c r="K281" s="78" t="s">
        <v>180</v>
      </c>
      <c r="L281" s="84" t="s">
        <v>196</v>
      </c>
      <c r="M281" s="52"/>
      <c r="N281" s="52"/>
    </row>
    <row r="282" spans="1:14" ht="18" thickBot="1" x14ac:dyDescent="0.75">
      <c r="A282" s="98" t="s">
        <v>237</v>
      </c>
      <c r="B282" s="93" t="s">
        <v>146</v>
      </c>
      <c r="C282" s="85">
        <v>2</v>
      </c>
      <c r="D282" s="90" t="s">
        <v>131</v>
      </c>
      <c r="E282" s="86" t="s">
        <v>67</v>
      </c>
      <c r="F282" s="86"/>
      <c r="G282" s="87">
        <v>23</v>
      </c>
      <c r="H282" s="85">
        <v>11</v>
      </c>
      <c r="I282" s="90" t="s">
        <v>139</v>
      </c>
      <c r="J282" s="86" t="s">
        <v>65</v>
      </c>
      <c r="K282" s="86"/>
      <c r="L282" s="87">
        <v>38</v>
      </c>
      <c r="M282" s="52"/>
      <c r="N282" s="52"/>
    </row>
    <row r="283" spans="1:14" ht="18" thickBot="1" x14ac:dyDescent="0.75">
      <c r="A283" s="98" t="s">
        <v>237</v>
      </c>
      <c r="B283" s="91" t="s">
        <v>146</v>
      </c>
      <c r="C283" s="80"/>
      <c r="D283" s="90" t="s">
        <v>131</v>
      </c>
      <c r="E283" s="81"/>
      <c r="F283" s="81"/>
      <c r="G283" s="82"/>
      <c r="H283" s="80">
        <v>14</v>
      </c>
      <c r="I283" s="90" t="s">
        <v>131</v>
      </c>
      <c r="J283" s="81" t="s">
        <v>70</v>
      </c>
      <c r="K283" s="81" t="s">
        <v>67</v>
      </c>
      <c r="L283" s="82">
        <v>26</v>
      </c>
      <c r="M283" s="52"/>
      <c r="N283" s="52"/>
    </row>
    <row r="284" spans="1:14" ht="18" thickBot="1" x14ac:dyDescent="0.75">
      <c r="A284" s="98" t="s">
        <v>237</v>
      </c>
      <c r="B284" s="92" t="s">
        <v>146</v>
      </c>
      <c r="C284" s="83"/>
      <c r="D284" s="90" t="s">
        <v>131</v>
      </c>
      <c r="E284" s="78"/>
      <c r="F284" s="78"/>
      <c r="G284" s="84"/>
      <c r="H284" s="83">
        <v>6</v>
      </c>
      <c r="I284" s="90" t="s">
        <v>131</v>
      </c>
      <c r="J284" s="78" t="s">
        <v>69</v>
      </c>
      <c r="K284" s="78"/>
      <c r="L284" s="84" t="s">
        <v>188</v>
      </c>
      <c r="M284" s="52"/>
      <c r="N284" s="52"/>
    </row>
    <row r="285" spans="1:14" ht="18" thickBot="1" x14ac:dyDescent="0.75">
      <c r="A285" s="98" t="s">
        <v>237</v>
      </c>
      <c r="B285" s="93" t="s">
        <v>146</v>
      </c>
      <c r="C285" s="85">
        <v>2</v>
      </c>
      <c r="D285" s="90" t="s">
        <v>131</v>
      </c>
      <c r="E285" s="86" t="s">
        <v>67</v>
      </c>
      <c r="F285" s="86" t="s">
        <v>68</v>
      </c>
      <c r="G285" s="87">
        <v>33</v>
      </c>
      <c r="H285" s="85">
        <v>11</v>
      </c>
      <c r="I285" s="90" t="s">
        <v>131</v>
      </c>
      <c r="J285" s="86"/>
      <c r="K285" s="86" t="s">
        <v>66</v>
      </c>
      <c r="L285" s="87">
        <v>6</v>
      </c>
      <c r="M285" s="52"/>
      <c r="N285" s="52"/>
    </row>
    <row r="286" spans="1:14" ht="18" thickBot="1" x14ac:dyDescent="0.75">
      <c r="A286" s="98" t="s">
        <v>237</v>
      </c>
      <c r="B286" s="91" t="s">
        <v>146</v>
      </c>
      <c r="C286" s="80" t="s">
        <v>86</v>
      </c>
      <c r="D286" s="90" t="s">
        <v>131</v>
      </c>
      <c r="E286" s="81" t="s">
        <v>79</v>
      </c>
      <c r="F286" s="81"/>
      <c r="G286" s="82"/>
      <c r="H286" s="80" t="s">
        <v>82</v>
      </c>
      <c r="I286" s="90" t="s">
        <v>131</v>
      </c>
      <c r="J286" s="81"/>
      <c r="K286" s="81"/>
      <c r="L286" s="82"/>
      <c r="M286" s="52"/>
      <c r="N286" s="52"/>
    </row>
    <row r="287" spans="1:14" ht="18" thickBot="1" x14ac:dyDescent="0.75">
      <c r="A287" s="98" t="s">
        <v>237</v>
      </c>
      <c r="B287" s="92" t="s">
        <v>146</v>
      </c>
      <c r="C287" s="83"/>
      <c r="D287" s="90" t="s">
        <v>131</v>
      </c>
      <c r="E287" s="78"/>
      <c r="F287" s="78"/>
      <c r="G287" s="84"/>
      <c r="H287" s="83"/>
      <c r="I287" s="90" t="s">
        <v>131</v>
      </c>
      <c r="J287" s="78"/>
      <c r="K287" s="78"/>
      <c r="L287" s="84"/>
      <c r="M287" s="52"/>
      <c r="N287" s="52"/>
    </row>
    <row r="288" spans="1:14" ht="18" thickBot="1" x14ac:dyDescent="0.75">
      <c r="A288" s="98" t="s">
        <v>237</v>
      </c>
      <c r="B288" s="93" t="s">
        <v>197</v>
      </c>
      <c r="C288" s="85">
        <v>10</v>
      </c>
      <c r="D288" s="90" t="s">
        <v>131</v>
      </c>
      <c r="E288" s="86" t="s">
        <v>63</v>
      </c>
      <c r="F288" s="86"/>
      <c r="G288" s="87">
        <v>66</v>
      </c>
      <c r="H288" s="85">
        <v>53</v>
      </c>
      <c r="I288" s="90" t="s">
        <v>131</v>
      </c>
      <c r="J288" s="86" t="s">
        <v>64</v>
      </c>
      <c r="K288" s="86" t="s">
        <v>67</v>
      </c>
      <c r="L288" s="87">
        <v>35</v>
      </c>
      <c r="M288" s="52"/>
      <c r="N288" s="52"/>
    </row>
    <row r="289" spans="1:14" ht="18" thickBot="1" x14ac:dyDescent="0.75">
      <c r="A289" s="98" t="s">
        <v>237</v>
      </c>
      <c r="B289" s="91" t="s">
        <v>147</v>
      </c>
      <c r="C289" s="80"/>
      <c r="D289" s="90" t="s">
        <v>131</v>
      </c>
      <c r="E289" s="81"/>
      <c r="F289" s="81"/>
      <c r="G289" s="82"/>
      <c r="H289" s="80">
        <v>6</v>
      </c>
      <c r="I289" s="90" t="s">
        <v>131</v>
      </c>
      <c r="J289" s="81" t="s">
        <v>69</v>
      </c>
      <c r="K289" s="81"/>
      <c r="L289" s="82" t="s">
        <v>188</v>
      </c>
      <c r="M289" s="52"/>
      <c r="N289" s="52"/>
    </row>
    <row r="290" spans="1:14" ht="18" thickBot="1" x14ac:dyDescent="0.75">
      <c r="A290" s="98" t="s">
        <v>237</v>
      </c>
      <c r="B290" s="92" t="s">
        <v>147</v>
      </c>
      <c r="C290" s="83">
        <v>12</v>
      </c>
      <c r="D290" s="90" t="s">
        <v>131</v>
      </c>
      <c r="E290" s="78" t="s">
        <v>67</v>
      </c>
      <c r="F290" s="78" t="s">
        <v>66</v>
      </c>
      <c r="G290" s="84" t="s">
        <v>180</v>
      </c>
      <c r="H290" s="83">
        <v>11</v>
      </c>
      <c r="I290" s="90" t="s">
        <v>136</v>
      </c>
      <c r="J290" s="78" t="s">
        <v>65</v>
      </c>
      <c r="K290" s="78" t="s">
        <v>68</v>
      </c>
      <c r="L290" s="84">
        <v>5</v>
      </c>
      <c r="M290" s="52"/>
      <c r="N290" s="52"/>
    </row>
    <row r="291" spans="1:14" ht="18" thickBot="1" x14ac:dyDescent="0.75">
      <c r="A291" s="98" t="s">
        <v>237</v>
      </c>
      <c r="B291" s="93" t="s">
        <v>147</v>
      </c>
      <c r="C291" s="85"/>
      <c r="D291" s="90" t="s">
        <v>131</v>
      </c>
      <c r="E291" s="86"/>
      <c r="F291" s="86"/>
      <c r="G291" s="87"/>
      <c r="H291" s="85"/>
      <c r="I291" s="90" t="s">
        <v>131</v>
      </c>
      <c r="J291" s="86"/>
      <c r="K291" s="86"/>
      <c r="L291" s="87"/>
      <c r="M291" s="52"/>
      <c r="N291" s="52"/>
    </row>
    <row r="292" spans="1:14" ht="18" thickBot="1" x14ac:dyDescent="0.75">
      <c r="A292" s="98" t="s">
        <v>237</v>
      </c>
      <c r="B292" s="91" t="s">
        <v>198</v>
      </c>
      <c r="C292" s="80">
        <v>14</v>
      </c>
      <c r="D292" s="90" t="s">
        <v>131</v>
      </c>
      <c r="E292" s="81" t="s">
        <v>64</v>
      </c>
      <c r="F292" s="81" t="s">
        <v>65</v>
      </c>
      <c r="G292" s="82">
        <v>39</v>
      </c>
      <c r="H292" s="80">
        <v>11</v>
      </c>
      <c r="I292" s="90" t="s">
        <v>131</v>
      </c>
      <c r="J292" s="81" t="s">
        <v>63</v>
      </c>
      <c r="K292" s="81"/>
      <c r="L292" s="82">
        <v>69</v>
      </c>
      <c r="M292" s="52"/>
      <c r="N292" s="52"/>
    </row>
    <row r="293" spans="1:14" ht="18" thickBot="1" x14ac:dyDescent="0.75">
      <c r="A293" s="98" t="s">
        <v>237</v>
      </c>
      <c r="B293" s="92" t="s">
        <v>148</v>
      </c>
      <c r="C293" s="83">
        <v>8</v>
      </c>
      <c r="D293" s="90" t="s">
        <v>131</v>
      </c>
      <c r="E293" s="78" t="s">
        <v>69</v>
      </c>
      <c r="F293" s="78"/>
      <c r="G293" s="84">
        <v>22</v>
      </c>
      <c r="H293" s="83"/>
      <c r="I293" s="90" t="s">
        <v>131</v>
      </c>
      <c r="J293" s="78"/>
      <c r="K293" s="78"/>
      <c r="L293" s="84"/>
      <c r="M293" s="52"/>
      <c r="N293" s="52"/>
    </row>
    <row r="294" spans="1:14" ht="18" thickBot="1" x14ac:dyDescent="0.75">
      <c r="A294" s="98" t="s">
        <v>237</v>
      </c>
      <c r="B294" s="93" t="s">
        <v>148</v>
      </c>
      <c r="C294" s="85">
        <v>14</v>
      </c>
      <c r="D294" s="90">
        <v>22</v>
      </c>
      <c r="E294" s="86" t="s">
        <v>65</v>
      </c>
      <c r="F294" s="86" t="s">
        <v>66</v>
      </c>
      <c r="G294" s="87" t="s">
        <v>130</v>
      </c>
      <c r="H294" s="85"/>
      <c r="I294" s="90" t="s">
        <v>131</v>
      </c>
      <c r="J294" s="86"/>
      <c r="K294" s="86"/>
      <c r="L294" s="87"/>
      <c r="M294" s="52"/>
      <c r="N294" s="52"/>
    </row>
    <row r="295" spans="1:14" ht="18" thickBot="1" x14ac:dyDescent="0.75">
      <c r="A295" s="98" t="s">
        <v>237</v>
      </c>
      <c r="B295" s="91" t="s">
        <v>148</v>
      </c>
      <c r="C295" s="80" t="s">
        <v>86</v>
      </c>
      <c r="D295" s="90" t="s">
        <v>131</v>
      </c>
      <c r="E295" s="81"/>
      <c r="F295" s="81"/>
      <c r="G295" s="82"/>
      <c r="H295" s="80" t="s">
        <v>87</v>
      </c>
      <c r="I295" s="90" t="s">
        <v>131</v>
      </c>
      <c r="J295" s="81" t="s">
        <v>81</v>
      </c>
      <c r="K295" s="81"/>
      <c r="L295" s="82"/>
      <c r="M295" s="52"/>
      <c r="N295" s="52"/>
    </row>
    <row r="296" spans="1:14" ht="18" thickBot="1" x14ac:dyDescent="0.75">
      <c r="A296" s="98" t="s">
        <v>237</v>
      </c>
      <c r="B296" s="92" t="s">
        <v>148</v>
      </c>
      <c r="C296" s="83"/>
      <c r="D296" s="90" t="s">
        <v>131</v>
      </c>
      <c r="E296" s="78"/>
      <c r="F296" s="78"/>
      <c r="G296" s="84"/>
      <c r="H296" s="83"/>
      <c r="I296" s="90" t="s">
        <v>131</v>
      </c>
      <c r="J296" s="78"/>
      <c r="K296" s="78"/>
      <c r="L296" s="84"/>
      <c r="M296" s="52"/>
      <c r="N296" s="52"/>
    </row>
    <row r="297" spans="1:14" ht="18" thickBot="1" x14ac:dyDescent="0.75">
      <c r="A297" s="98" t="s">
        <v>237</v>
      </c>
      <c r="B297" s="93" t="s">
        <v>199</v>
      </c>
      <c r="C297" s="85"/>
      <c r="D297" s="90" t="s">
        <v>131</v>
      </c>
      <c r="E297" s="86"/>
      <c r="F297" s="86"/>
      <c r="G297" s="87"/>
      <c r="H297" s="85">
        <v>11</v>
      </c>
      <c r="I297" s="90" t="s">
        <v>131</v>
      </c>
      <c r="J297" s="86" t="s">
        <v>63</v>
      </c>
      <c r="K297" s="86" t="s">
        <v>66</v>
      </c>
      <c r="L297" s="87" t="s">
        <v>128</v>
      </c>
      <c r="M297" s="52"/>
      <c r="N297" s="52"/>
    </row>
    <row r="298" spans="1:14" ht="18" thickBot="1" x14ac:dyDescent="0.75">
      <c r="A298" s="98" t="s">
        <v>237</v>
      </c>
      <c r="B298" s="91" t="s">
        <v>149</v>
      </c>
      <c r="C298" s="80"/>
      <c r="D298" s="90" t="s">
        <v>131</v>
      </c>
      <c r="E298" s="81"/>
      <c r="F298" s="81"/>
      <c r="G298" s="82"/>
      <c r="H298" s="80"/>
      <c r="I298" s="90" t="s">
        <v>131</v>
      </c>
      <c r="J298" s="81"/>
      <c r="K298" s="81"/>
      <c r="L298" s="82"/>
      <c r="M298" s="52"/>
      <c r="N298" s="52"/>
    </row>
    <row r="299" spans="1:14" ht="18" thickBot="1" x14ac:dyDescent="0.75">
      <c r="A299" s="98" t="s">
        <v>237</v>
      </c>
      <c r="B299" s="92" t="s">
        <v>200</v>
      </c>
      <c r="C299" s="83">
        <v>1</v>
      </c>
      <c r="D299" s="90" t="s">
        <v>131</v>
      </c>
      <c r="E299" s="78" t="s">
        <v>63</v>
      </c>
      <c r="F299" s="78"/>
      <c r="G299" s="84">
        <v>15</v>
      </c>
      <c r="H299" s="83">
        <v>11</v>
      </c>
      <c r="I299" s="90" t="s">
        <v>131</v>
      </c>
      <c r="J299" s="78" t="s">
        <v>64</v>
      </c>
      <c r="K299" s="78" t="s">
        <v>67</v>
      </c>
      <c r="L299" s="84">
        <v>83</v>
      </c>
      <c r="M299" s="52"/>
      <c r="N299" s="52"/>
    </row>
    <row r="300" spans="1:14" ht="18" thickBot="1" x14ac:dyDescent="0.75">
      <c r="A300" s="98" t="s">
        <v>237</v>
      </c>
      <c r="B300" s="93" t="s">
        <v>150</v>
      </c>
      <c r="C300" s="85"/>
      <c r="D300" s="90" t="s">
        <v>131</v>
      </c>
      <c r="E300" s="86"/>
      <c r="F300" s="86"/>
      <c r="G300" s="87"/>
      <c r="H300" s="85">
        <v>6</v>
      </c>
      <c r="I300" s="90" t="s">
        <v>131</v>
      </c>
      <c r="J300" s="86" t="s">
        <v>69</v>
      </c>
      <c r="K300" s="86"/>
      <c r="L300" s="87">
        <v>51</v>
      </c>
      <c r="M300" s="52"/>
      <c r="N300" s="52"/>
    </row>
    <row r="301" spans="1:14" ht="18" thickBot="1" x14ac:dyDescent="0.75">
      <c r="A301" s="98" t="s">
        <v>237</v>
      </c>
      <c r="B301" s="91" t="s">
        <v>150</v>
      </c>
      <c r="C301" s="80"/>
      <c r="D301" s="90" t="s">
        <v>131</v>
      </c>
      <c r="E301" s="81"/>
      <c r="F301" s="81"/>
      <c r="G301" s="82"/>
      <c r="H301" s="80">
        <v>9</v>
      </c>
      <c r="I301" s="90">
        <v>51</v>
      </c>
      <c r="J301" s="81" t="s">
        <v>65</v>
      </c>
      <c r="K301" s="81" t="s">
        <v>68</v>
      </c>
      <c r="L301" s="82">
        <v>68</v>
      </c>
      <c r="M301" s="52"/>
      <c r="N301" s="52"/>
    </row>
    <row r="302" spans="1:14" ht="18" thickBot="1" x14ac:dyDescent="0.75">
      <c r="A302" s="98" t="s">
        <v>237</v>
      </c>
      <c r="B302" s="92" t="s">
        <v>150</v>
      </c>
      <c r="C302" s="83"/>
      <c r="D302" s="90" t="s">
        <v>131</v>
      </c>
      <c r="E302" s="78"/>
      <c r="F302" s="78"/>
      <c r="G302" s="84"/>
      <c r="H302" s="83"/>
      <c r="I302" s="90" t="s">
        <v>131</v>
      </c>
      <c r="J302" s="78"/>
      <c r="K302" s="78"/>
      <c r="L302" s="84"/>
      <c r="M302" s="52"/>
      <c r="N302" s="52"/>
    </row>
    <row r="303" spans="1:14" ht="18" thickBot="1" x14ac:dyDescent="0.75">
      <c r="A303" s="98" t="s">
        <v>237</v>
      </c>
      <c r="B303" s="93" t="s">
        <v>201</v>
      </c>
      <c r="C303" s="85">
        <v>12</v>
      </c>
      <c r="D303" s="90" t="s">
        <v>131</v>
      </c>
      <c r="E303" s="86" t="s">
        <v>64</v>
      </c>
      <c r="F303" s="86" t="s">
        <v>67</v>
      </c>
      <c r="G303" s="87">
        <v>36</v>
      </c>
      <c r="H303" s="85">
        <v>14</v>
      </c>
      <c r="I303" s="90" t="s">
        <v>131</v>
      </c>
      <c r="J303" s="86" t="s">
        <v>63</v>
      </c>
      <c r="K303" s="86"/>
      <c r="L303" s="87">
        <v>58</v>
      </c>
      <c r="M303" s="52"/>
      <c r="N303" s="52"/>
    </row>
    <row r="304" spans="1:14" ht="18" thickBot="1" x14ac:dyDescent="0.75">
      <c r="A304" s="98" t="s">
        <v>237</v>
      </c>
      <c r="B304" s="91" t="s">
        <v>151</v>
      </c>
      <c r="C304" s="80">
        <v>8</v>
      </c>
      <c r="D304" s="90" t="s">
        <v>131</v>
      </c>
      <c r="E304" s="81" t="s">
        <v>69</v>
      </c>
      <c r="F304" s="81"/>
      <c r="G304" s="82" t="s">
        <v>177</v>
      </c>
      <c r="H304" s="80"/>
      <c r="I304" s="90" t="s">
        <v>131</v>
      </c>
      <c r="J304" s="81"/>
      <c r="K304" s="81"/>
      <c r="L304" s="82"/>
      <c r="M304" s="52"/>
      <c r="N304" s="52"/>
    </row>
    <row r="305" spans="1:14" ht="18" thickBot="1" x14ac:dyDescent="0.75">
      <c r="A305" s="98" t="s">
        <v>237</v>
      </c>
      <c r="B305" s="92" t="s">
        <v>151</v>
      </c>
      <c r="C305" s="83">
        <v>1</v>
      </c>
      <c r="D305" s="90" t="s">
        <v>144</v>
      </c>
      <c r="E305" s="78" t="s">
        <v>65</v>
      </c>
      <c r="F305" s="78" t="s">
        <v>66</v>
      </c>
      <c r="G305" s="84"/>
      <c r="H305" s="83">
        <v>9</v>
      </c>
      <c r="I305" s="90" t="s">
        <v>131</v>
      </c>
      <c r="J305" s="78" t="s">
        <v>67</v>
      </c>
      <c r="K305" s="78" t="s">
        <v>68</v>
      </c>
      <c r="L305" s="84">
        <v>33</v>
      </c>
      <c r="M305" s="52"/>
      <c r="N305" s="52"/>
    </row>
    <row r="306" spans="1:14" ht="18" thickBot="1" x14ac:dyDescent="0.75">
      <c r="A306" s="98" t="s">
        <v>237</v>
      </c>
      <c r="B306" s="93" t="s">
        <v>151</v>
      </c>
      <c r="C306" s="85" t="s">
        <v>85</v>
      </c>
      <c r="D306" s="90" t="s">
        <v>131</v>
      </c>
      <c r="E306" s="86"/>
      <c r="F306" s="86"/>
      <c r="G306" s="87"/>
      <c r="H306" s="85" t="s">
        <v>86</v>
      </c>
      <c r="I306" s="90" t="s">
        <v>131</v>
      </c>
      <c r="J306" s="86" t="s">
        <v>79</v>
      </c>
      <c r="K306" s="86"/>
      <c r="L306" s="87"/>
      <c r="M306" s="52"/>
      <c r="N306" s="52"/>
    </row>
    <row r="307" spans="1:14" ht="18" thickBot="1" x14ac:dyDescent="0.75">
      <c r="A307" s="98" t="s">
        <v>237</v>
      </c>
      <c r="B307" s="91" t="s">
        <v>151</v>
      </c>
      <c r="C307" s="80"/>
      <c r="D307" s="90" t="s">
        <v>131</v>
      </c>
      <c r="E307" s="81"/>
      <c r="F307" s="81"/>
      <c r="G307" s="82"/>
      <c r="H307" s="80"/>
      <c r="I307" s="90" t="s">
        <v>131</v>
      </c>
      <c r="J307" s="81"/>
      <c r="K307" s="81"/>
      <c r="L307" s="82"/>
      <c r="M307" s="52"/>
      <c r="N307" s="52"/>
    </row>
    <row r="308" spans="1:14" ht="18" thickBot="1" x14ac:dyDescent="0.75">
      <c r="A308" s="98" t="s">
        <v>237</v>
      </c>
      <c r="B308" s="92" t="s">
        <v>202</v>
      </c>
      <c r="C308" s="83">
        <v>2</v>
      </c>
      <c r="D308" s="90" t="s">
        <v>131</v>
      </c>
      <c r="E308" s="78" t="s">
        <v>64</v>
      </c>
      <c r="F308" s="78" t="s">
        <v>65</v>
      </c>
      <c r="G308" s="84">
        <v>39</v>
      </c>
      <c r="H308" s="83">
        <v>14</v>
      </c>
      <c r="I308" s="90" t="s">
        <v>131</v>
      </c>
      <c r="J308" s="78" t="s">
        <v>63</v>
      </c>
      <c r="K308" s="78"/>
      <c r="L308" s="84">
        <v>88</v>
      </c>
      <c r="M308" s="52"/>
      <c r="N308" s="52"/>
    </row>
    <row r="309" spans="1:14" ht="18" thickBot="1" x14ac:dyDescent="0.75">
      <c r="A309" s="98" t="s">
        <v>237</v>
      </c>
      <c r="B309" s="93" t="s">
        <v>152</v>
      </c>
      <c r="C309" s="85">
        <v>8</v>
      </c>
      <c r="D309" s="90" t="s">
        <v>131</v>
      </c>
      <c r="E309" s="86" t="s">
        <v>69</v>
      </c>
      <c r="F309" s="86"/>
      <c r="G309" s="87">
        <v>51</v>
      </c>
      <c r="H309" s="85"/>
      <c r="I309" s="90" t="s">
        <v>131</v>
      </c>
      <c r="J309" s="86"/>
      <c r="K309" s="86"/>
      <c r="L309" s="87"/>
      <c r="M309" s="52"/>
      <c r="N309" s="52"/>
    </row>
    <row r="310" spans="1:14" ht="18" thickBot="1" x14ac:dyDescent="0.75">
      <c r="A310" s="98" t="s">
        <v>237</v>
      </c>
      <c r="B310" s="91" t="s">
        <v>152</v>
      </c>
      <c r="C310" s="80">
        <v>12</v>
      </c>
      <c r="D310" s="90">
        <v>51</v>
      </c>
      <c r="E310" s="81" t="s">
        <v>65</v>
      </c>
      <c r="F310" s="81" t="s">
        <v>68</v>
      </c>
      <c r="G310" s="82">
        <v>7</v>
      </c>
      <c r="H310" s="80">
        <v>7</v>
      </c>
      <c r="I310" s="90" t="s">
        <v>131</v>
      </c>
      <c r="J310" s="81" t="s">
        <v>67</v>
      </c>
      <c r="K310" s="81" t="s">
        <v>66</v>
      </c>
      <c r="L310" s="82" t="s">
        <v>180</v>
      </c>
      <c r="M310" s="52"/>
      <c r="N310" s="52"/>
    </row>
    <row r="311" spans="1:14" ht="18" thickBot="1" x14ac:dyDescent="0.75">
      <c r="A311" s="98" t="s">
        <v>237</v>
      </c>
      <c r="B311" s="92" t="s">
        <v>152</v>
      </c>
      <c r="C311" s="83"/>
      <c r="D311" s="90" t="s">
        <v>131</v>
      </c>
      <c r="E311" s="78"/>
      <c r="F311" s="78"/>
      <c r="G311" s="84"/>
      <c r="H311" s="83"/>
      <c r="I311" s="90" t="s">
        <v>131</v>
      </c>
      <c r="J311" s="78"/>
      <c r="K311" s="78"/>
      <c r="L311" s="84"/>
      <c r="M311" s="52"/>
      <c r="N311" s="52"/>
    </row>
    <row r="312" spans="1:14" ht="18" thickBot="1" x14ac:dyDescent="0.75">
      <c r="A312" s="98" t="s">
        <v>237</v>
      </c>
      <c r="B312" s="93" t="s">
        <v>203</v>
      </c>
      <c r="C312" s="85">
        <v>12</v>
      </c>
      <c r="D312" s="90" t="s">
        <v>131</v>
      </c>
      <c r="E312" s="86" t="s">
        <v>63</v>
      </c>
      <c r="F312" s="86" t="s">
        <v>66</v>
      </c>
      <c r="G312" s="87"/>
      <c r="H312" s="85"/>
      <c r="I312" s="90" t="s">
        <v>131</v>
      </c>
      <c r="J312" s="86"/>
      <c r="K312" s="86"/>
      <c r="L312" s="87"/>
      <c r="M312" s="52"/>
      <c r="N312" s="52"/>
    </row>
    <row r="313" spans="1:14" ht="18" thickBot="1" x14ac:dyDescent="0.75">
      <c r="A313" s="98" t="s">
        <v>237</v>
      </c>
      <c r="B313" s="91" t="s">
        <v>153</v>
      </c>
      <c r="C313" s="80"/>
      <c r="D313" s="90" t="s">
        <v>131</v>
      </c>
      <c r="E313" s="81"/>
      <c r="F313" s="81"/>
      <c r="G313" s="82"/>
      <c r="H313" s="80"/>
      <c r="I313" s="90" t="s">
        <v>131</v>
      </c>
      <c r="J313" s="81"/>
      <c r="K313" s="81"/>
      <c r="L313" s="82"/>
      <c r="M313" s="52"/>
      <c r="N313" s="52"/>
    </row>
    <row r="314" spans="1:14" ht="18" thickBot="1" x14ac:dyDescent="0.75">
      <c r="A314" s="98" t="s">
        <v>237</v>
      </c>
      <c r="B314" s="92" t="s">
        <v>204</v>
      </c>
      <c r="C314" s="83"/>
      <c r="D314" s="90" t="s">
        <v>131</v>
      </c>
      <c r="E314" s="78"/>
      <c r="F314" s="78"/>
      <c r="G314" s="84"/>
      <c r="H314" s="83">
        <v>12</v>
      </c>
      <c r="I314" s="90" t="s">
        <v>131</v>
      </c>
      <c r="J314" s="78" t="s">
        <v>63</v>
      </c>
      <c r="K314" s="78" t="s">
        <v>66</v>
      </c>
      <c r="L314" s="84"/>
      <c r="M314" s="52"/>
      <c r="N314" s="52"/>
    </row>
    <row r="315" spans="1:14" ht="18" thickBot="1" x14ac:dyDescent="0.75">
      <c r="A315" s="98" t="s">
        <v>237</v>
      </c>
      <c r="B315" s="93" t="s">
        <v>154</v>
      </c>
      <c r="C315" s="85"/>
      <c r="D315" s="90" t="s">
        <v>131</v>
      </c>
      <c r="E315" s="86"/>
      <c r="F315" s="86"/>
      <c r="G315" s="87"/>
      <c r="H315" s="85"/>
      <c r="I315" s="90" t="s">
        <v>131</v>
      </c>
      <c r="J315" s="86"/>
      <c r="K315" s="86"/>
      <c r="L315" s="87"/>
      <c r="M315" s="52"/>
      <c r="N315" s="52"/>
    </row>
    <row r="316" spans="1:14" ht="18" thickBot="1" x14ac:dyDescent="0.75">
      <c r="A316" s="98" t="s">
        <v>237</v>
      </c>
      <c r="B316" s="91" t="s">
        <v>205</v>
      </c>
      <c r="C316" s="80">
        <v>2</v>
      </c>
      <c r="D316" s="90" t="s">
        <v>131</v>
      </c>
      <c r="E316" s="81" t="s">
        <v>63</v>
      </c>
      <c r="F316" s="81"/>
      <c r="G316" s="82">
        <v>57</v>
      </c>
      <c r="H316" s="80">
        <v>9</v>
      </c>
      <c r="I316" s="90" t="s">
        <v>131</v>
      </c>
      <c r="J316" s="81" t="s">
        <v>64</v>
      </c>
      <c r="K316" s="81" t="s">
        <v>67</v>
      </c>
      <c r="L316" s="82">
        <v>36</v>
      </c>
      <c r="M316" s="52"/>
      <c r="N316" s="52"/>
    </row>
    <row r="317" spans="1:14" ht="18" thickBot="1" x14ac:dyDescent="0.75">
      <c r="A317" s="98" t="s">
        <v>237</v>
      </c>
      <c r="B317" s="92" t="s">
        <v>155</v>
      </c>
      <c r="C317" s="83"/>
      <c r="D317" s="90" t="s">
        <v>131</v>
      </c>
      <c r="E317" s="78"/>
      <c r="F317" s="78"/>
      <c r="G317" s="84"/>
      <c r="H317" s="83">
        <v>6</v>
      </c>
      <c r="I317" s="90" t="s">
        <v>131</v>
      </c>
      <c r="J317" s="78" t="s">
        <v>69</v>
      </c>
      <c r="K317" s="78"/>
      <c r="L317" s="84">
        <v>51</v>
      </c>
      <c r="M317" s="52"/>
      <c r="N317" s="52"/>
    </row>
    <row r="318" spans="1:14" ht="18" thickBot="1" x14ac:dyDescent="0.75">
      <c r="A318" s="98" t="s">
        <v>237</v>
      </c>
      <c r="B318" s="93" t="s">
        <v>155</v>
      </c>
      <c r="C318" s="85">
        <v>10</v>
      </c>
      <c r="D318" s="90" t="s">
        <v>131</v>
      </c>
      <c r="E318" s="86" t="s">
        <v>67</v>
      </c>
      <c r="F318" s="86" t="s">
        <v>66</v>
      </c>
      <c r="G318" s="87">
        <v>23</v>
      </c>
      <c r="H318" s="85">
        <v>9</v>
      </c>
      <c r="I318" s="90">
        <v>51</v>
      </c>
      <c r="J318" s="86" t="s">
        <v>65</v>
      </c>
      <c r="K318" s="86" t="s">
        <v>68</v>
      </c>
      <c r="L318" s="87">
        <v>6</v>
      </c>
      <c r="M318" s="52"/>
      <c r="N318" s="52"/>
    </row>
    <row r="319" spans="1:14" ht="18" thickBot="1" x14ac:dyDescent="0.75">
      <c r="A319" s="98" t="s">
        <v>237</v>
      </c>
      <c r="B319" s="91" t="s">
        <v>155</v>
      </c>
      <c r="C319" s="80"/>
      <c r="D319" s="90" t="s">
        <v>131</v>
      </c>
      <c r="E319" s="81"/>
      <c r="F319" s="81"/>
      <c r="G319" s="82"/>
      <c r="H319" s="80"/>
      <c r="I319" s="90" t="s">
        <v>131</v>
      </c>
      <c r="J319" s="81"/>
      <c r="K319" s="81"/>
      <c r="L319" s="82"/>
      <c r="M319" s="52"/>
      <c r="N319" s="52"/>
    </row>
    <row r="320" spans="1:14" ht="18" thickBot="1" x14ac:dyDescent="0.75">
      <c r="A320" s="98" t="s">
        <v>237</v>
      </c>
      <c r="B320" s="92" t="s">
        <v>206</v>
      </c>
      <c r="C320" s="83">
        <v>12</v>
      </c>
      <c r="D320" s="90" t="s">
        <v>131</v>
      </c>
      <c r="E320" s="78" t="s">
        <v>64</v>
      </c>
      <c r="F320" s="78" t="s">
        <v>65</v>
      </c>
      <c r="G320" s="84">
        <v>32</v>
      </c>
      <c r="H320" s="83">
        <v>9</v>
      </c>
      <c r="I320" s="90" t="s">
        <v>131</v>
      </c>
      <c r="J320" s="78" t="s">
        <v>63</v>
      </c>
      <c r="K320" s="78"/>
      <c r="L320" s="84">
        <v>61</v>
      </c>
      <c r="M320" s="52"/>
      <c r="N320" s="52"/>
    </row>
    <row r="321" spans="1:14" ht="18" thickBot="1" x14ac:dyDescent="0.75">
      <c r="A321" s="98" t="s">
        <v>237</v>
      </c>
      <c r="B321" s="93" t="s">
        <v>156</v>
      </c>
      <c r="C321" s="85">
        <v>8</v>
      </c>
      <c r="D321" s="90" t="s">
        <v>131</v>
      </c>
      <c r="E321" s="86" t="s">
        <v>69</v>
      </c>
      <c r="F321" s="86"/>
      <c r="G321" s="87">
        <v>11</v>
      </c>
      <c r="H321" s="85"/>
      <c r="I321" s="90" t="s">
        <v>131</v>
      </c>
      <c r="J321" s="86"/>
      <c r="K321" s="86"/>
      <c r="L321" s="87"/>
      <c r="M321" s="52"/>
      <c r="N321" s="52"/>
    </row>
    <row r="322" spans="1:14" ht="18" thickBot="1" x14ac:dyDescent="0.75">
      <c r="A322" s="98" t="s">
        <v>237</v>
      </c>
      <c r="B322" s="91" t="s">
        <v>156</v>
      </c>
      <c r="C322" s="80">
        <v>10</v>
      </c>
      <c r="D322" s="90">
        <v>11</v>
      </c>
      <c r="E322" s="81" t="s">
        <v>65</v>
      </c>
      <c r="F322" s="81" t="s">
        <v>68</v>
      </c>
      <c r="G322" s="82">
        <v>67</v>
      </c>
      <c r="H322" s="80">
        <v>9</v>
      </c>
      <c r="I322" s="90" t="s">
        <v>131</v>
      </c>
      <c r="J322" s="81" t="s">
        <v>70</v>
      </c>
      <c r="K322" s="81" t="s">
        <v>66</v>
      </c>
      <c r="L322" s="82"/>
      <c r="M322" s="52"/>
      <c r="N322" s="52"/>
    </row>
    <row r="323" spans="1:14" ht="18" thickBot="1" x14ac:dyDescent="0.75">
      <c r="A323" s="98" t="s">
        <v>237</v>
      </c>
      <c r="B323" s="92" t="s">
        <v>156</v>
      </c>
      <c r="C323" s="83"/>
      <c r="D323" s="90" t="s">
        <v>131</v>
      </c>
      <c r="E323" s="78"/>
      <c r="F323" s="78"/>
      <c r="G323" s="84"/>
      <c r="H323" s="83"/>
      <c r="I323" s="90" t="s">
        <v>131</v>
      </c>
      <c r="J323" s="78"/>
      <c r="K323" s="78"/>
      <c r="L323" s="84"/>
      <c r="M323" s="52"/>
      <c r="N323" s="52"/>
    </row>
    <row r="324" spans="1:14" ht="18" thickBot="1" x14ac:dyDescent="0.75">
      <c r="A324" s="98" t="s">
        <v>237</v>
      </c>
      <c r="B324" s="93" t="s">
        <v>207</v>
      </c>
      <c r="C324" s="85">
        <v>8</v>
      </c>
      <c r="D324" s="90" t="s">
        <v>131</v>
      </c>
      <c r="E324" s="86" t="s">
        <v>63</v>
      </c>
      <c r="F324" s="86"/>
      <c r="G324" s="87">
        <v>91</v>
      </c>
      <c r="H324" s="85">
        <v>9</v>
      </c>
      <c r="I324" s="90" t="s">
        <v>131</v>
      </c>
      <c r="J324" s="86" t="s">
        <v>64</v>
      </c>
      <c r="K324" s="86" t="s">
        <v>65</v>
      </c>
      <c r="L324" s="87">
        <v>39</v>
      </c>
      <c r="M324" s="52"/>
      <c r="N324" s="52"/>
    </row>
    <row r="325" spans="1:14" ht="18" thickBot="1" x14ac:dyDescent="0.75">
      <c r="A325" s="98" t="s">
        <v>237</v>
      </c>
      <c r="B325" s="91" t="s">
        <v>157</v>
      </c>
      <c r="C325" s="80"/>
      <c r="D325" s="90" t="s">
        <v>131</v>
      </c>
      <c r="E325" s="81"/>
      <c r="F325" s="81"/>
      <c r="G325" s="82"/>
      <c r="H325" s="80">
        <v>6</v>
      </c>
      <c r="I325" s="90" t="s">
        <v>131</v>
      </c>
      <c r="J325" s="81" t="s">
        <v>69</v>
      </c>
      <c r="K325" s="81"/>
      <c r="L325" s="82">
        <v>21</v>
      </c>
      <c r="M325" s="52"/>
      <c r="N325" s="52"/>
    </row>
    <row r="326" spans="1:14" ht="18" thickBot="1" x14ac:dyDescent="0.75">
      <c r="A326" s="98" t="s">
        <v>237</v>
      </c>
      <c r="B326" s="92" t="s">
        <v>157</v>
      </c>
      <c r="C326" s="83">
        <v>10</v>
      </c>
      <c r="D326" s="90" t="s">
        <v>131</v>
      </c>
      <c r="E326" s="78" t="s">
        <v>67</v>
      </c>
      <c r="F326" s="78" t="s">
        <v>68</v>
      </c>
      <c r="G326" s="84">
        <v>38</v>
      </c>
      <c r="H326" s="83">
        <v>7</v>
      </c>
      <c r="I326" s="90">
        <v>21</v>
      </c>
      <c r="J326" s="78" t="s">
        <v>65</v>
      </c>
      <c r="K326" s="78" t="s">
        <v>66</v>
      </c>
      <c r="L326" s="84">
        <v>6</v>
      </c>
      <c r="M326" s="52"/>
      <c r="N326" s="52"/>
    </row>
    <row r="327" spans="1:14" ht="18" thickBot="1" x14ac:dyDescent="0.75">
      <c r="A327" s="98" t="s">
        <v>237</v>
      </c>
      <c r="B327" s="93" t="s">
        <v>157</v>
      </c>
      <c r="C327" s="85" t="s">
        <v>82</v>
      </c>
      <c r="D327" s="90" t="s">
        <v>131</v>
      </c>
      <c r="E327" s="86" t="s">
        <v>79</v>
      </c>
      <c r="F327" s="86"/>
      <c r="G327" s="87"/>
      <c r="H327" s="85" t="s">
        <v>84</v>
      </c>
      <c r="I327" s="90" t="s">
        <v>131</v>
      </c>
      <c r="J327" s="86"/>
      <c r="K327" s="86"/>
      <c r="L327" s="87"/>
      <c r="M327" s="52"/>
      <c r="N327" s="52"/>
    </row>
    <row r="328" spans="1:14" ht="18" thickBot="1" x14ac:dyDescent="0.75">
      <c r="A328" s="98" t="s">
        <v>237</v>
      </c>
      <c r="B328" s="91" t="s">
        <v>157</v>
      </c>
      <c r="C328" s="80"/>
      <c r="D328" s="90" t="s">
        <v>131</v>
      </c>
      <c r="E328" s="81"/>
      <c r="F328" s="81"/>
      <c r="G328" s="82"/>
      <c r="H328" s="80"/>
      <c r="I328" s="90" t="s">
        <v>131</v>
      </c>
      <c r="J328" s="81"/>
      <c r="K328" s="81"/>
      <c r="L328" s="82"/>
      <c r="M328" s="52"/>
      <c r="N328" s="52"/>
    </row>
    <row r="329" spans="1:14" ht="18" thickBot="1" x14ac:dyDescent="0.75">
      <c r="A329" s="98" t="s">
        <v>237</v>
      </c>
      <c r="B329" s="92" t="s">
        <v>208</v>
      </c>
      <c r="C329" s="83">
        <v>8</v>
      </c>
      <c r="D329" s="90" t="s">
        <v>131</v>
      </c>
      <c r="E329" s="78" t="s">
        <v>63</v>
      </c>
      <c r="F329" s="78"/>
      <c r="G329" s="84">
        <v>91</v>
      </c>
      <c r="H329" s="83">
        <v>9</v>
      </c>
      <c r="I329" s="90" t="s">
        <v>131</v>
      </c>
      <c r="J329" s="78" t="s">
        <v>64</v>
      </c>
      <c r="K329" s="78" t="s">
        <v>65</v>
      </c>
      <c r="L329" s="84">
        <v>38</v>
      </c>
      <c r="M329" s="52"/>
      <c r="N329" s="52"/>
    </row>
    <row r="330" spans="1:14" ht="18" thickBot="1" x14ac:dyDescent="0.75">
      <c r="A330" s="98" t="s">
        <v>237</v>
      </c>
      <c r="B330" s="93" t="s">
        <v>158</v>
      </c>
      <c r="C330" s="85"/>
      <c r="D330" s="90" t="s">
        <v>131</v>
      </c>
      <c r="E330" s="86"/>
      <c r="F330" s="86"/>
      <c r="G330" s="87"/>
      <c r="H330" s="85">
        <v>6</v>
      </c>
      <c r="I330" s="90" t="s">
        <v>131</v>
      </c>
      <c r="J330" s="86" t="s">
        <v>69</v>
      </c>
      <c r="K330" s="86"/>
      <c r="L330" s="87" t="s">
        <v>177</v>
      </c>
      <c r="M330" s="52"/>
      <c r="N330" s="52"/>
    </row>
    <row r="331" spans="1:14" ht="18" thickBot="1" x14ac:dyDescent="0.75">
      <c r="A331" s="98" t="s">
        <v>237</v>
      </c>
      <c r="B331" s="91" t="s">
        <v>158</v>
      </c>
      <c r="C331" s="80">
        <v>8</v>
      </c>
      <c r="D331" s="90" t="s">
        <v>131</v>
      </c>
      <c r="E331" s="81" t="s">
        <v>70</v>
      </c>
      <c r="F331" s="81" t="s">
        <v>180</v>
      </c>
      <c r="G331" s="82">
        <v>33</v>
      </c>
      <c r="H331" s="80">
        <v>12</v>
      </c>
      <c r="I331" s="90" t="s">
        <v>144</v>
      </c>
      <c r="J331" s="81" t="s">
        <v>65</v>
      </c>
      <c r="K331" s="81"/>
      <c r="L331" s="82">
        <v>18</v>
      </c>
      <c r="M331" s="52"/>
      <c r="N331" s="52"/>
    </row>
    <row r="332" spans="1:14" ht="18" thickBot="1" x14ac:dyDescent="0.75">
      <c r="A332" s="98" t="s">
        <v>237</v>
      </c>
      <c r="B332" s="92" t="s">
        <v>158</v>
      </c>
      <c r="C332" s="83">
        <v>20</v>
      </c>
      <c r="D332" s="90" t="s">
        <v>131</v>
      </c>
      <c r="E332" s="78" t="s">
        <v>70</v>
      </c>
      <c r="F332" s="78" t="s">
        <v>66</v>
      </c>
      <c r="G332" s="84"/>
      <c r="H332" s="83">
        <v>7</v>
      </c>
      <c r="I332" s="90">
        <v>18</v>
      </c>
      <c r="J332" s="78" t="s">
        <v>65</v>
      </c>
      <c r="K332" s="78" t="s">
        <v>68</v>
      </c>
      <c r="L332" s="84">
        <v>88</v>
      </c>
      <c r="M332" s="52"/>
      <c r="N332" s="52"/>
    </row>
    <row r="333" spans="1:14" ht="18" thickBot="1" x14ac:dyDescent="0.75">
      <c r="A333" s="98" t="s">
        <v>237</v>
      </c>
      <c r="B333" s="93" t="s">
        <v>158</v>
      </c>
      <c r="C333" s="85"/>
      <c r="D333" s="90" t="s">
        <v>131</v>
      </c>
      <c r="E333" s="86"/>
      <c r="F333" s="86"/>
      <c r="G333" s="87"/>
      <c r="H333" s="85"/>
      <c r="I333" s="90" t="s">
        <v>131</v>
      </c>
      <c r="J333" s="86"/>
      <c r="K333" s="86"/>
      <c r="L333" s="87"/>
      <c r="M333" s="52"/>
      <c r="N333" s="52"/>
    </row>
    <row r="334" spans="1:14" ht="18" thickBot="1" x14ac:dyDescent="0.75">
      <c r="A334" s="98" t="s">
        <v>237</v>
      </c>
      <c r="B334" s="91" t="s">
        <v>209</v>
      </c>
      <c r="C334" s="80">
        <v>12</v>
      </c>
      <c r="D334" s="90" t="s">
        <v>131</v>
      </c>
      <c r="E334" s="81" t="s">
        <v>64</v>
      </c>
      <c r="F334" s="81" t="s">
        <v>67</v>
      </c>
      <c r="G334" s="82">
        <v>83</v>
      </c>
      <c r="H334" s="80">
        <v>7</v>
      </c>
      <c r="I334" s="90" t="s">
        <v>131</v>
      </c>
      <c r="J334" s="81" t="s">
        <v>63</v>
      </c>
      <c r="K334" s="81"/>
      <c r="L334" s="82">
        <v>65</v>
      </c>
      <c r="M334" s="52"/>
      <c r="N334" s="52"/>
    </row>
    <row r="335" spans="1:14" ht="18" thickBot="1" x14ac:dyDescent="0.75">
      <c r="A335" s="98" t="s">
        <v>237</v>
      </c>
      <c r="B335" s="92" t="s">
        <v>159</v>
      </c>
      <c r="C335" s="83">
        <v>8</v>
      </c>
      <c r="D335" s="90" t="s">
        <v>131</v>
      </c>
      <c r="E335" s="78" t="s">
        <v>69</v>
      </c>
      <c r="F335" s="78"/>
      <c r="G335" s="84">
        <v>51</v>
      </c>
      <c r="H335" s="83"/>
      <c r="I335" s="90" t="s">
        <v>131</v>
      </c>
      <c r="J335" s="78"/>
      <c r="K335" s="78"/>
      <c r="L335" s="84"/>
      <c r="M335" s="52"/>
      <c r="N335" s="52"/>
    </row>
    <row r="336" spans="1:14" ht="18" thickBot="1" x14ac:dyDescent="0.75">
      <c r="A336" s="98" t="s">
        <v>237</v>
      </c>
      <c r="B336" s="93" t="s">
        <v>159</v>
      </c>
      <c r="C336" s="85">
        <v>1</v>
      </c>
      <c r="D336" s="90">
        <v>51</v>
      </c>
      <c r="E336" s="86" t="s">
        <v>65</v>
      </c>
      <c r="F336" s="86"/>
      <c r="G336" s="87">
        <v>8</v>
      </c>
      <c r="H336" s="85">
        <v>14</v>
      </c>
      <c r="I336" s="90" t="s">
        <v>131</v>
      </c>
      <c r="J336" s="86" t="s">
        <v>67</v>
      </c>
      <c r="K336" s="86" t="s">
        <v>69</v>
      </c>
      <c r="L336" s="87">
        <v>88</v>
      </c>
      <c r="M336" s="52"/>
      <c r="N336" s="52"/>
    </row>
    <row r="337" spans="1:14" ht="18" thickBot="1" x14ac:dyDescent="0.75">
      <c r="A337" s="98" t="s">
        <v>237</v>
      </c>
      <c r="B337" s="91" t="s">
        <v>159</v>
      </c>
      <c r="C337" s="80"/>
      <c r="D337" s="90" t="s">
        <v>131</v>
      </c>
      <c r="E337" s="81"/>
      <c r="F337" s="81"/>
      <c r="G337" s="82"/>
      <c r="H337" s="80">
        <v>9</v>
      </c>
      <c r="I337" s="90" t="s">
        <v>131</v>
      </c>
      <c r="J337" s="81" t="s">
        <v>70</v>
      </c>
      <c r="K337" s="81" t="s">
        <v>178</v>
      </c>
      <c r="L337" s="82">
        <v>33</v>
      </c>
      <c r="M337" s="52"/>
      <c r="N337" s="52"/>
    </row>
    <row r="338" spans="1:14" ht="18" thickBot="1" x14ac:dyDescent="0.75">
      <c r="A338" s="98" t="s">
        <v>237</v>
      </c>
      <c r="B338" s="92" t="s">
        <v>159</v>
      </c>
      <c r="C338" s="83"/>
      <c r="D338" s="90" t="s">
        <v>131</v>
      </c>
      <c r="E338" s="78"/>
      <c r="F338" s="78"/>
      <c r="G338" s="84"/>
      <c r="H338" s="83">
        <v>6</v>
      </c>
      <c r="I338" s="90" t="s">
        <v>131</v>
      </c>
      <c r="J338" s="78" t="s">
        <v>69</v>
      </c>
      <c r="K338" s="78" t="s">
        <v>180</v>
      </c>
      <c r="L338" s="84">
        <v>53</v>
      </c>
      <c r="M338" s="52"/>
      <c r="N338" s="52"/>
    </row>
    <row r="339" spans="1:14" ht="18" thickBot="1" x14ac:dyDescent="0.75">
      <c r="A339" s="98" t="s">
        <v>237</v>
      </c>
      <c r="B339" s="93" t="s">
        <v>159</v>
      </c>
      <c r="C339" s="85">
        <v>10</v>
      </c>
      <c r="D339" s="90" t="s">
        <v>131</v>
      </c>
      <c r="E339" s="86" t="s">
        <v>67</v>
      </c>
      <c r="F339" s="86" t="s">
        <v>66</v>
      </c>
      <c r="G339" s="87" t="s">
        <v>130</v>
      </c>
      <c r="H339" s="85">
        <v>11</v>
      </c>
      <c r="I339" s="90">
        <v>53</v>
      </c>
      <c r="J339" s="86" t="s">
        <v>65</v>
      </c>
      <c r="K339" s="86" t="s">
        <v>68</v>
      </c>
      <c r="L339" s="87">
        <v>6</v>
      </c>
      <c r="M339" s="52"/>
      <c r="N339" s="52"/>
    </row>
    <row r="340" spans="1:14" ht="18" thickBot="1" x14ac:dyDescent="0.75">
      <c r="A340" s="98" t="s">
        <v>237</v>
      </c>
      <c r="B340" s="91" t="s">
        <v>159</v>
      </c>
      <c r="C340" s="80" t="s">
        <v>82</v>
      </c>
      <c r="D340" s="90" t="s">
        <v>131</v>
      </c>
      <c r="E340" s="81"/>
      <c r="F340" s="81"/>
      <c r="G340" s="82"/>
      <c r="H340" s="80" t="s">
        <v>83</v>
      </c>
      <c r="I340" s="90" t="s">
        <v>131</v>
      </c>
      <c r="J340" s="81" t="s">
        <v>78</v>
      </c>
      <c r="K340" s="81"/>
      <c r="L340" s="82"/>
      <c r="M340" s="52"/>
      <c r="N340" s="52"/>
    </row>
    <row r="341" spans="1:14" ht="18" thickBot="1" x14ac:dyDescent="0.75">
      <c r="A341" s="98" t="s">
        <v>237</v>
      </c>
      <c r="B341" s="92" t="s">
        <v>159</v>
      </c>
      <c r="C341" s="83" t="s">
        <v>72</v>
      </c>
      <c r="D341" s="90" t="s">
        <v>131</v>
      </c>
      <c r="E341" s="78"/>
      <c r="F341" s="78"/>
      <c r="G341" s="84"/>
      <c r="H341" s="83"/>
      <c r="I341" s="90" t="s">
        <v>131</v>
      </c>
      <c r="J341" s="78"/>
      <c r="K341" s="78"/>
      <c r="L341" s="84"/>
      <c r="M341" s="52"/>
      <c r="N341" s="52"/>
    </row>
    <row r="342" spans="1:14" ht="18" thickBot="1" x14ac:dyDescent="0.75">
      <c r="A342" s="98" t="s">
        <v>237</v>
      </c>
      <c r="B342" s="93" t="s">
        <v>159</v>
      </c>
      <c r="C342" s="85"/>
      <c r="D342" s="90" t="s">
        <v>131</v>
      </c>
      <c r="E342" s="86"/>
      <c r="F342" s="86"/>
      <c r="G342" s="87"/>
      <c r="H342" s="85"/>
      <c r="I342" s="90" t="s">
        <v>131</v>
      </c>
      <c r="J342" s="86"/>
      <c r="K342" s="86"/>
      <c r="L342" s="87"/>
      <c r="M342" s="52"/>
      <c r="N342" s="52"/>
    </row>
    <row r="343" spans="1:14" ht="18" thickBot="1" x14ac:dyDescent="0.75">
      <c r="A343" s="98" t="s">
        <v>237</v>
      </c>
      <c r="B343" s="91" t="s">
        <v>210</v>
      </c>
      <c r="C343" s="80">
        <v>12</v>
      </c>
      <c r="D343" s="90" t="s">
        <v>131</v>
      </c>
      <c r="E343" s="81" t="s">
        <v>64</v>
      </c>
      <c r="F343" s="81" t="s">
        <v>65</v>
      </c>
      <c r="G343" s="82">
        <v>37</v>
      </c>
      <c r="H343" s="80">
        <v>7</v>
      </c>
      <c r="I343" s="90" t="s">
        <v>131</v>
      </c>
      <c r="J343" s="81" t="s">
        <v>63</v>
      </c>
      <c r="K343" s="81"/>
      <c r="L343" s="82">
        <v>65</v>
      </c>
      <c r="M343" s="52"/>
      <c r="N343" s="52"/>
    </row>
    <row r="344" spans="1:14" ht="18" thickBot="1" x14ac:dyDescent="0.75">
      <c r="A344" s="98" t="s">
        <v>237</v>
      </c>
      <c r="B344" s="92" t="s">
        <v>160</v>
      </c>
      <c r="C344" s="83">
        <v>8</v>
      </c>
      <c r="D344" s="90" t="s">
        <v>131</v>
      </c>
      <c r="E344" s="78" t="s">
        <v>69</v>
      </c>
      <c r="F344" s="78"/>
      <c r="G344" s="84">
        <v>11</v>
      </c>
      <c r="H344" s="83"/>
      <c r="I344" s="90" t="s">
        <v>131</v>
      </c>
      <c r="J344" s="78"/>
      <c r="K344" s="78"/>
      <c r="L344" s="84"/>
      <c r="M344" s="52"/>
      <c r="N344" s="52"/>
    </row>
    <row r="345" spans="1:14" ht="18" thickBot="1" x14ac:dyDescent="0.75">
      <c r="A345" s="98" t="s">
        <v>237</v>
      </c>
      <c r="B345" s="93" t="s">
        <v>160</v>
      </c>
      <c r="C345" s="85">
        <v>10</v>
      </c>
      <c r="D345" s="90">
        <v>11</v>
      </c>
      <c r="E345" s="86" t="s">
        <v>65</v>
      </c>
      <c r="F345" s="86"/>
      <c r="G345" s="87">
        <v>6</v>
      </c>
      <c r="H345" s="85">
        <v>14</v>
      </c>
      <c r="I345" s="90" t="s">
        <v>131</v>
      </c>
      <c r="J345" s="86" t="s">
        <v>67</v>
      </c>
      <c r="K345" s="86"/>
      <c r="L345" s="87">
        <v>83</v>
      </c>
      <c r="M345" s="52"/>
      <c r="N345" s="52"/>
    </row>
    <row r="346" spans="1:14" ht="18" thickBot="1" x14ac:dyDescent="0.75">
      <c r="A346" s="98" t="s">
        <v>237</v>
      </c>
      <c r="B346" s="91" t="s">
        <v>160</v>
      </c>
      <c r="C346" s="80">
        <v>20</v>
      </c>
      <c r="D346" s="90" t="s">
        <v>131</v>
      </c>
      <c r="E346" s="81" t="s">
        <v>70</v>
      </c>
      <c r="F346" s="81" t="s">
        <v>65</v>
      </c>
      <c r="G346" s="82">
        <v>32</v>
      </c>
      <c r="H346" s="80"/>
      <c r="I346" s="90" t="s">
        <v>131</v>
      </c>
      <c r="J346" s="81"/>
      <c r="K346" s="81"/>
      <c r="L346" s="82"/>
      <c r="M346" s="52"/>
      <c r="N346" s="52"/>
    </row>
    <row r="347" spans="1:14" ht="18" thickBot="1" x14ac:dyDescent="0.75">
      <c r="A347" s="98" t="s">
        <v>237</v>
      </c>
      <c r="B347" s="92" t="s">
        <v>160</v>
      </c>
      <c r="C347" s="83">
        <v>8</v>
      </c>
      <c r="D347" s="90" t="s">
        <v>131</v>
      </c>
      <c r="E347" s="78" t="s">
        <v>69</v>
      </c>
      <c r="F347" s="78"/>
      <c r="G347" s="84" t="s">
        <v>188</v>
      </c>
      <c r="H347" s="83"/>
      <c r="I347" s="90" t="s">
        <v>131</v>
      </c>
      <c r="J347" s="78"/>
      <c r="K347" s="78"/>
      <c r="L347" s="84"/>
      <c r="M347" s="52"/>
      <c r="N347" s="52"/>
    </row>
    <row r="348" spans="1:14" ht="18" thickBot="1" x14ac:dyDescent="0.75">
      <c r="A348" s="98" t="s">
        <v>237</v>
      </c>
      <c r="B348" s="93" t="s">
        <v>160</v>
      </c>
      <c r="C348" s="85">
        <v>14</v>
      </c>
      <c r="D348" s="90" t="s">
        <v>136</v>
      </c>
      <c r="E348" s="86" t="s">
        <v>65</v>
      </c>
      <c r="F348" s="86" t="s">
        <v>68</v>
      </c>
      <c r="G348" s="87">
        <v>25</v>
      </c>
      <c r="H348" s="85"/>
      <c r="I348" s="90" t="s">
        <v>131</v>
      </c>
      <c r="J348" s="86"/>
      <c r="K348" s="86"/>
      <c r="L348" s="87"/>
      <c r="M348" s="52"/>
      <c r="N348" s="52"/>
    </row>
    <row r="349" spans="1:14" ht="18" thickBot="1" x14ac:dyDescent="0.75">
      <c r="A349" s="98" t="s">
        <v>237</v>
      </c>
      <c r="B349" s="91" t="s">
        <v>160</v>
      </c>
      <c r="C349" s="80"/>
      <c r="D349" s="90" t="s">
        <v>131</v>
      </c>
      <c r="E349" s="81"/>
      <c r="F349" s="81"/>
      <c r="G349" s="82"/>
      <c r="H349" s="80"/>
      <c r="I349" s="90" t="s">
        <v>131</v>
      </c>
      <c r="J349" s="81"/>
      <c r="K349" s="81"/>
      <c r="L349" s="82"/>
      <c r="M349" s="52"/>
      <c r="N349" s="52"/>
    </row>
    <row r="350" spans="1:14" ht="18" thickBot="1" x14ac:dyDescent="0.75">
      <c r="A350" s="98" t="s">
        <v>237</v>
      </c>
      <c r="B350" s="92" t="s">
        <v>211</v>
      </c>
      <c r="C350" s="83">
        <v>14</v>
      </c>
      <c r="D350" s="90" t="s">
        <v>131</v>
      </c>
      <c r="E350" s="78" t="s">
        <v>63</v>
      </c>
      <c r="F350" s="78" t="s">
        <v>66</v>
      </c>
      <c r="G350" s="84"/>
      <c r="H350" s="83"/>
      <c r="I350" s="90" t="s">
        <v>131</v>
      </c>
      <c r="J350" s="78"/>
      <c r="K350" s="78"/>
      <c r="L350" s="84"/>
      <c r="M350" s="52"/>
      <c r="N350" s="52"/>
    </row>
    <row r="351" spans="1:14" ht="18" thickBot="1" x14ac:dyDescent="0.75">
      <c r="A351" s="98" t="s">
        <v>237</v>
      </c>
      <c r="B351" s="93" t="s">
        <v>161</v>
      </c>
      <c r="C351" s="85"/>
      <c r="D351" s="90" t="s">
        <v>131</v>
      </c>
      <c r="E351" s="86"/>
      <c r="F351" s="86"/>
      <c r="G351" s="87"/>
      <c r="H351" s="85"/>
      <c r="I351" s="90" t="s">
        <v>131</v>
      </c>
      <c r="J351" s="86"/>
      <c r="K351" s="86"/>
      <c r="L351" s="87"/>
      <c r="M351" s="52"/>
      <c r="N351" s="52"/>
    </row>
    <row r="352" spans="1:14" ht="18" thickBot="1" x14ac:dyDescent="0.75">
      <c r="A352" s="98" t="s">
        <v>237</v>
      </c>
      <c r="B352" s="91" t="s">
        <v>212</v>
      </c>
      <c r="C352" s="80">
        <v>12</v>
      </c>
      <c r="D352" s="90" t="s">
        <v>131</v>
      </c>
      <c r="E352" s="81" t="s">
        <v>64</v>
      </c>
      <c r="F352" s="81" t="s">
        <v>65</v>
      </c>
      <c r="G352" s="82">
        <v>32</v>
      </c>
      <c r="H352" s="80">
        <v>6</v>
      </c>
      <c r="I352" s="90" t="s">
        <v>131</v>
      </c>
      <c r="J352" s="81" t="s">
        <v>63</v>
      </c>
      <c r="K352" s="81"/>
      <c r="L352" s="82">
        <v>57</v>
      </c>
      <c r="M352" s="52"/>
      <c r="N352" s="52"/>
    </row>
    <row r="353" spans="1:14" ht="18" thickBot="1" x14ac:dyDescent="0.75">
      <c r="A353" s="98" t="s">
        <v>237</v>
      </c>
      <c r="B353" s="92" t="s">
        <v>162</v>
      </c>
      <c r="C353" s="83">
        <v>8</v>
      </c>
      <c r="D353" s="90" t="s">
        <v>131</v>
      </c>
      <c r="E353" s="78" t="s">
        <v>69</v>
      </c>
      <c r="F353" s="78"/>
      <c r="G353" s="84">
        <v>12</v>
      </c>
      <c r="H353" s="83"/>
      <c r="I353" s="90" t="s">
        <v>131</v>
      </c>
      <c r="J353" s="78"/>
      <c r="K353" s="78"/>
      <c r="L353" s="84"/>
      <c r="M353" s="52"/>
      <c r="N353" s="52"/>
    </row>
    <row r="354" spans="1:14" ht="18" thickBot="1" x14ac:dyDescent="0.75">
      <c r="A354" s="98" t="s">
        <v>237</v>
      </c>
      <c r="B354" s="93" t="s">
        <v>162</v>
      </c>
      <c r="C354" s="85">
        <v>14</v>
      </c>
      <c r="D354" s="90">
        <v>12</v>
      </c>
      <c r="E354" s="86" t="s">
        <v>65</v>
      </c>
      <c r="F354" s="86" t="s">
        <v>68</v>
      </c>
      <c r="G354" s="87">
        <v>61</v>
      </c>
      <c r="H354" s="85"/>
      <c r="I354" s="90" t="s">
        <v>131</v>
      </c>
      <c r="J354" s="86"/>
      <c r="K354" s="86"/>
      <c r="L354" s="87"/>
      <c r="M354" s="52"/>
      <c r="N354" s="52"/>
    </row>
    <row r="355" spans="1:14" ht="18" thickBot="1" x14ac:dyDescent="0.75">
      <c r="A355" s="98" t="s">
        <v>237</v>
      </c>
      <c r="B355" s="91" t="s">
        <v>162</v>
      </c>
      <c r="C355" s="80"/>
      <c r="D355" s="90" t="s">
        <v>131</v>
      </c>
      <c r="E355" s="81"/>
      <c r="F355" s="81"/>
      <c r="G355" s="82"/>
      <c r="H355" s="80"/>
      <c r="I355" s="90" t="s">
        <v>131</v>
      </c>
      <c r="J355" s="81"/>
      <c r="K355" s="81"/>
      <c r="L355" s="82"/>
      <c r="M355" s="52"/>
      <c r="N355" s="52"/>
    </row>
    <row r="356" spans="1:14" ht="18" thickBot="1" x14ac:dyDescent="0.75">
      <c r="A356" s="98" t="s">
        <v>237</v>
      </c>
      <c r="B356" s="92" t="s">
        <v>213</v>
      </c>
      <c r="C356" s="83">
        <v>10</v>
      </c>
      <c r="D356" s="90" t="s">
        <v>131</v>
      </c>
      <c r="E356" s="78" t="s">
        <v>63</v>
      </c>
      <c r="F356" s="78"/>
      <c r="G356" s="84">
        <v>61</v>
      </c>
      <c r="H356" s="83">
        <v>53</v>
      </c>
      <c r="I356" s="90" t="s">
        <v>131</v>
      </c>
      <c r="J356" s="78" t="s">
        <v>64</v>
      </c>
      <c r="K356" s="78" t="s">
        <v>67</v>
      </c>
      <c r="L356" s="84">
        <v>48</v>
      </c>
      <c r="M356" s="52"/>
      <c r="N356" s="52"/>
    </row>
    <row r="357" spans="1:14" ht="18" thickBot="1" x14ac:dyDescent="0.75">
      <c r="A357" s="98" t="s">
        <v>237</v>
      </c>
      <c r="B357" s="93" t="s">
        <v>163</v>
      </c>
      <c r="C357" s="85"/>
      <c r="D357" s="90" t="s">
        <v>131</v>
      </c>
      <c r="E357" s="86"/>
      <c r="F357" s="86"/>
      <c r="G357" s="87"/>
      <c r="H357" s="85">
        <v>6</v>
      </c>
      <c r="I357" s="90" t="s">
        <v>131</v>
      </c>
      <c r="J357" s="86" t="s">
        <v>69</v>
      </c>
      <c r="K357" s="86"/>
      <c r="L357" s="87">
        <v>51</v>
      </c>
      <c r="M357" s="52"/>
      <c r="N357" s="52"/>
    </row>
    <row r="358" spans="1:14" ht="18" thickBot="1" x14ac:dyDescent="0.75">
      <c r="A358" s="98" t="s">
        <v>237</v>
      </c>
      <c r="B358" s="91" t="s">
        <v>163</v>
      </c>
      <c r="C358" s="80">
        <v>2</v>
      </c>
      <c r="D358" s="90" t="s">
        <v>131</v>
      </c>
      <c r="E358" s="81" t="s">
        <v>67</v>
      </c>
      <c r="F358" s="81" t="s">
        <v>69</v>
      </c>
      <c r="G358" s="82">
        <v>58</v>
      </c>
      <c r="H358" s="80">
        <v>12</v>
      </c>
      <c r="I358" s="90">
        <v>51</v>
      </c>
      <c r="J358" s="81" t="s">
        <v>65</v>
      </c>
      <c r="K358" s="81" t="s">
        <v>68</v>
      </c>
      <c r="L358" s="82">
        <v>5</v>
      </c>
      <c r="M358" s="52"/>
      <c r="N358" s="52"/>
    </row>
    <row r="359" spans="1:14" ht="18" thickBot="1" x14ac:dyDescent="0.75">
      <c r="A359" s="98" t="s">
        <v>237</v>
      </c>
      <c r="B359" s="92" t="s">
        <v>163</v>
      </c>
      <c r="C359" s="83">
        <v>14</v>
      </c>
      <c r="D359" s="90" t="s">
        <v>131</v>
      </c>
      <c r="E359" s="78" t="s">
        <v>70</v>
      </c>
      <c r="F359" s="78" t="s">
        <v>66</v>
      </c>
      <c r="G359" s="84"/>
      <c r="H359" s="83"/>
      <c r="I359" s="90" t="s">
        <v>131</v>
      </c>
      <c r="J359" s="78"/>
      <c r="K359" s="78"/>
      <c r="L359" s="84"/>
      <c r="M359" s="52"/>
      <c r="N359" s="52"/>
    </row>
    <row r="360" spans="1:14" ht="18" thickBot="1" x14ac:dyDescent="0.75">
      <c r="A360" s="98" t="s">
        <v>237</v>
      </c>
      <c r="B360" s="93" t="s">
        <v>163</v>
      </c>
      <c r="C360" s="85"/>
      <c r="D360" s="90" t="s">
        <v>131</v>
      </c>
      <c r="E360" s="86"/>
      <c r="F360" s="86"/>
      <c r="G360" s="87"/>
      <c r="H360" s="85"/>
      <c r="I360" s="90" t="s">
        <v>131</v>
      </c>
      <c r="J360" s="86"/>
      <c r="K360" s="86"/>
      <c r="L360" s="87"/>
      <c r="M360" s="52"/>
      <c r="N360" s="52"/>
    </row>
    <row r="361" spans="1:14" ht="18" thickBot="1" x14ac:dyDescent="0.75">
      <c r="A361" s="98" t="s">
        <v>237</v>
      </c>
      <c r="B361" s="91" t="s">
        <v>214</v>
      </c>
      <c r="C361" s="80">
        <v>12</v>
      </c>
      <c r="D361" s="90" t="s">
        <v>131</v>
      </c>
      <c r="E361" s="81" t="s">
        <v>64</v>
      </c>
      <c r="F361" s="81" t="s">
        <v>65</v>
      </c>
      <c r="G361" s="82">
        <v>32</v>
      </c>
      <c r="H361" s="80">
        <v>11</v>
      </c>
      <c r="I361" s="90" t="s">
        <v>131</v>
      </c>
      <c r="J361" s="81" t="s">
        <v>63</v>
      </c>
      <c r="K361" s="81"/>
      <c r="L361" s="82">
        <v>87</v>
      </c>
      <c r="M361" s="52"/>
      <c r="N361" s="52"/>
    </row>
    <row r="362" spans="1:14" ht="18" thickBot="1" x14ac:dyDescent="0.75">
      <c r="A362" s="98" t="s">
        <v>237</v>
      </c>
      <c r="B362" s="92" t="s">
        <v>164</v>
      </c>
      <c r="C362" s="83">
        <v>8</v>
      </c>
      <c r="D362" s="90" t="s">
        <v>131</v>
      </c>
      <c r="E362" s="78" t="s">
        <v>69</v>
      </c>
      <c r="F362" s="78"/>
      <c r="G362" s="84">
        <v>11</v>
      </c>
      <c r="H362" s="83"/>
      <c r="I362" s="90" t="s">
        <v>131</v>
      </c>
      <c r="J362" s="78"/>
      <c r="K362" s="78"/>
      <c r="L362" s="84"/>
      <c r="M362" s="52"/>
      <c r="N362" s="52"/>
    </row>
    <row r="363" spans="1:14" ht="18" thickBot="1" x14ac:dyDescent="0.75">
      <c r="A363" s="98" t="s">
        <v>237</v>
      </c>
      <c r="B363" s="93" t="s">
        <v>164</v>
      </c>
      <c r="C363" s="85">
        <v>2</v>
      </c>
      <c r="D363" s="90">
        <v>11</v>
      </c>
      <c r="E363" s="86" t="s">
        <v>65</v>
      </c>
      <c r="F363" s="86"/>
      <c r="G363" s="87">
        <v>7</v>
      </c>
      <c r="H363" s="85">
        <v>14</v>
      </c>
      <c r="I363" s="90" t="s">
        <v>131</v>
      </c>
      <c r="J363" s="86" t="s">
        <v>67</v>
      </c>
      <c r="K363" s="86" t="s">
        <v>69</v>
      </c>
      <c r="L363" s="87">
        <v>43</v>
      </c>
      <c r="M363" s="52"/>
      <c r="N363" s="52"/>
    </row>
    <row r="364" spans="1:14" ht="18" thickBot="1" x14ac:dyDescent="0.75">
      <c r="A364" s="98" t="s">
        <v>237</v>
      </c>
      <c r="B364" s="91" t="s">
        <v>164</v>
      </c>
      <c r="C364" s="80"/>
      <c r="D364" s="90" t="s">
        <v>131</v>
      </c>
      <c r="E364" s="81"/>
      <c r="F364" s="81"/>
      <c r="G364" s="82"/>
      <c r="H364" s="80">
        <v>9</v>
      </c>
      <c r="I364" s="90" t="s">
        <v>131</v>
      </c>
      <c r="J364" s="81" t="s">
        <v>70</v>
      </c>
      <c r="K364" s="81" t="s">
        <v>67</v>
      </c>
      <c r="L364" s="82">
        <v>33</v>
      </c>
      <c r="M364" s="52"/>
      <c r="N364" s="52"/>
    </row>
    <row r="365" spans="1:14" ht="18" thickBot="1" x14ac:dyDescent="0.75">
      <c r="A365" s="98" t="s">
        <v>237</v>
      </c>
      <c r="B365" s="92" t="s">
        <v>164</v>
      </c>
      <c r="C365" s="83"/>
      <c r="D365" s="90" t="s">
        <v>131</v>
      </c>
      <c r="E365" s="78"/>
      <c r="F365" s="78"/>
      <c r="G365" s="84"/>
      <c r="H365" s="83">
        <v>6</v>
      </c>
      <c r="I365" s="90" t="s">
        <v>131</v>
      </c>
      <c r="J365" s="78" t="s">
        <v>69</v>
      </c>
      <c r="K365" s="78"/>
      <c r="L365" s="84" t="s">
        <v>188</v>
      </c>
      <c r="M365" s="52"/>
      <c r="N365" s="52"/>
    </row>
    <row r="366" spans="1:14" ht="18" thickBot="1" x14ac:dyDescent="0.75">
      <c r="A366" s="98" t="s">
        <v>237</v>
      </c>
      <c r="B366" s="93" t="s">
        <v>164</v>
      </c>
      <c r="C366" s="85">
        <v>12</v>
      </c>
      <c r="D366" s="90" t="s">
        <v>131</v>
      </c>
      <c r="E366" s="86" t="s">
        <v>67</v>
      </c>
      <c r="F366" s="86" t="s">
        <v>69</v>
      </c>
      <c r="G366" s="87">
        <v>38</v>
      </c>
      <c r="H366" s="85">
        <v>12</v>
      </c>
      <c r="I366" s="90" t="s">
        <v>136</v>
      </c>
      <c r="J366" s="86" t="s">
        <v>65</v>
      </c>
      <c r="K366" s="86"/>
      <c r="L366" s="87">
        <v>41</v>
      </c>
      <c r="M366" s="52"/>
      <c r="N366" s="52"/>
    </row>
    <row r="367" spans="1:14" ht="18" thickBot="1" x14ac:dyDescent="0.75">
      <c r="A367" s="98" t="s">
        <v>237</v>
      </c>
      <c r="B367" s="91" t="s">
        <v>164</v>
      </c>
      <c r="C367" s="80">
        <v>2</v>
      </c>
      <c r="D367" s="90" t="s">
        <v>131</v>
      </c>
      <c r="E367" s="81" t="s">
        <v>70</v>
      </c>
      <c r="F367" s="81" t="s">
        <v>67</v>
      </c>
      <c r="G367" s="82">
        <v>36</v>
      </c>
      <c r="H367" s="80"/>
      <c r="I367" s="90" t="s">
        <v>131</v>
      </c>
      <c r="J367" s="81"/>
      <c r="K367" s="81"/>
      <c r="L367" s="82"/>
      <c r="M367" s="52"/>
      <c r="N367" s="52"/>
    </row>
    <row r="368" spans="1:14" ht="18" thickBot="1" x14ac:dyDescent="0.75">
      <c r="A368" s="98" t="s">
        <v>237</v>
      </c>
      <c r="B368" s="92" t="s">
        <v>164</v>
      </c>
      <c r="C368" s="83">
        <v>8</v>
      </c>
      <c r="D368" s="90" t="s">
        <v>131</v>
      </c>
      <c r="E368" s="78" t="s">
        <v>69</v>
      </c>
      <c r="F368" s="78"/>
      <c r="G368" s="84" t="s">
        <v>188</v>
      </c>
      <c r="H368" s="83"/>
      <c r="I368" s="90" t="s">
        <v>131</v>
      </c>
      <c r="J368" s="78"/>
      <c r="K368" s="78"/>
      <c r="L368" s="84"/>
      <c r="M368" s="52"/>
      <c r="N368" s="52"/>
    </row>
    <row r="369" spans="1:14" ht="18" thickBot="1" x14ac:dyDescent="0.75">
      <c r="A369" s="98" t="s">
        <v>237</v>
      </c>
      <c r="B369" s="93" t="s">
        <v>164</v>
      </c>
      <c r="C369" s="85">
        <v>1</v>
      </c>
      <c r="D369" s="90" t="s">
        <v>136</v>
      </c>
      <c r="E369" s="86" t="s">
        <v>65</v>
      </c>
      <c r="F369" s="86" t="s">
        <v>68</v>
      </c>
      <c r="G369" s="87">
        <v>91</v>
      </c>
      <c r="H369" s="85"/>
      <c r="I369" s="90" t="s">
        <v>131</v>
      </c>
      <c r="J369" s="86"/>
      <c r="K369" s="86"/>
      <c r="L369" s="87"/>
      <c r="M369" s="52"/>
      <c r="N369" s="52"/>
    </row>
    <row r="370" spans="1:14" ht="18" thickBot="1" x14ac:dyDescent="0.75">
      <c r="A370" s="98" t="s">
        <v>237</v>
      </c>
      <c r="B370" s="91" t="s">
        <v>164</v>
      </c>
      <c r="C370" s="80"/>
      <c r="D370" s="90" t="s">
        <v>131</v>
      </c>
      <c r="E370" s="81"/>
      <c r="F370" s="81"/>
      <c r="G370" s="82"/>
      <c r="H370" s="80">
        <v>12</v>
      </c>
      <c r="I370" s="90" t="s">
        <v>131</v>
      </c>
      <c r="J370" s="81" t="s">
        <v>105</v>
      </c>
      <c r="K370" s="81"/>
      <c r="L370" s="82">
        <v>1</v>
      </c>
      <c r="M370" s="52"/>
      <c r="N370" s="52"/>
    </row>
    <row r="371" spans="1:14" ht="18" thickBot="1" x14ac:dyDescent="0.75">
      <c r="A371" s="98" t="s">
        <v>237</v>
      </c>
      <c r="B371" s="92" t="s">
        <v>215</v>
      </c>
      <c r="C371" s="83">
        <v>1</v>
      </c>
      <c r="D371" s="90" t="s">
        <v>131</v>
      </c>
      <c r="E371" s="78" t="s">
        <v>63</v>
      </c>
      <c r="F371" s="78"/>
      <c r="G371" s="84">
        <v>61</v>
      </c>
      <c r="H371" s="83">
        <v>53</v>
      </c>
      <c r="I371" s="90" t="s">
        <v>131</v>
      </c>
      <c r="J371" s="78" t="s">
        <v>64</v>
      </c>
      <c r="K371" s="78" t="s">
        <v>65</v>
      </c>
      <c r="L371" s="84">
        <v>43</v>
      </c>
      <c r="M371" s="52"/>
      <c r="N371" s="52"/>
    </row>
    <row r="372" spans="1:14" ht="18" thickBot="1" x14ac:dyDescent="0.75">
      <c r="A372" s="98" t="s">
        <v>237</v>
      </c>
      <c r="B372" s="93" t="s">
        <v>165</v>
      </c>
      <c r="C372" s="85"/>
      <c r="D372" s="90" t="s">
        <v>131</v>
      </c>
      <c r="E372" s="86"/>
      <c r="F372" s="86"/>
      <c r="G372" s="87"/>
      <c r="H372" s="85">
        <v>6</v>
      </c>
      <c r="I372" s="90" t="s">
        <v>131</v>
      </c>
      <c r="J372" s="86" t="s">
        <v>69</v>
      </c>
      <c r="K372" s="86"/>
      <c r="L372" s="87">
        <v>51</v>
      </c>
      <c r="M372" s="52"/>
      <c r="N372" s="52"/>
    </row>
    <row r="373" spans="1:14" ht="18" thickBot="1" x14ac:dyDescent="0.75">
      <c r="A373" s="98" t="s">
        <v>237</v>
      </c>
      <c r="B373" s="91" t="s">
        <v>165</v>
      </c>
      <c r="C373" s="80">
        <v>1</v>
      </c>
      <c r="D373" s="90" t="s">
        <v>131</v>
      </c>
      <c r="E373" s="81" t="s">
        <v>70</v>
      </c>
      <c r="F373" s="81" t="s">
        <v>67</v>
      </c>
      <c r="G373" s="82">
        <v>83</v>
      </c>
      <c r="H373" s="80">
        <v>9</v>
      </c>
      <c r="I373" s="90">
        <v>51</v>
      </c>
      <c r="J373" s="81" t="s">
        <v>65</v>
      </c>
      <c r="K373" s="81"/>
      <c r="L373" s="82">
        <v>92</v>
      </c>
      <c r="M373" s="52"/>
      <c r="N373" s="52"/>
    </row>
    <row r="374" spans="1:14" ht="18" thickBot="1" x14ac:dyDescent="0.75">
      <c r="A374" s="98" t="s">
        <v>237</v>
      </c>
      <c r="B374" s="92" t="s">
        <v>165</v>
      </c>
      <c r="C374" s="83">
        <v>8</v>
      </c>
      <c r="D374" s="90" t="s">
        <v>131</v>
      </c>
      <c r="E374" s="78" t="s">
        <v>69</v>
      </c>
      <c r="F374" s="78" t="s">
        <v>180</v>
      </c>
      <c r="G374" s="84">
        <v>53</v>
      </c>
      <c r="H374" s="83"/>
      <c r="I374" s="90" t="s">
        <v>131</v>
      </c>
      <c r="J374" s="78"/>
      <c r="K374" s="78"/>
      <c r="L374" s="84"/>
      <c r="M374" s="52"/>
      <c r="N374" s="52"/>
    </row>
    <row r="375" spans="1:14" ht="18" thickBot="1" x14ac:dyDescent="0.75">
      <c r="A375" s="98" t="s">
        <v>237</v>
      </c>
      <c r="B375" s="93" t="s">
        <v>165</v>
      </c>
      <c r="C375" s="85">
        <v>12</v>
      </c>
      <c r="D375" s="90">
        <v>53</v>
      </c>
      <c r="E375" s="86" t="s">
        <v>65</v>
      </c>
      <c r="F375" s="86" t="s">
        <v>68</v>
      </c>
      <c r="G375" s="87">
        <v>83</v>
      </c>
      <c r="H375" s="85">
        <v>6</v>
      </c>
      <c r="I375" s="90" t="s">
        <v>131</v>
      </c>
      <c r="J375" s="86" t="s">
        <v>70</v>
      </c>
      <c r="K375" s="86" t="s">
        <v>66</v>
      </c>
      <c r="L375" s="87"/>
      <c r="M375" s="52"/>
      <c r="N375" s="52"/>
    </row>
    <row r="376" spans="1:14" ht="18" thickBot="1" x14ac:dyDescent="0.75">
      <c r="A376" s="98" t="s">
        <v>237</v>
      </c>
      <c r="B376" s="91" t="s">
        <v>165</v>
      </c>
      <c r="C376" s="80" t="s">
        <v>85</v>
      </c>
      <c r="D376" s="90" t="s">
        <v>131</v>
      </c>
      <c r="E376" s="81" t="s">
        <v>78</v>
      </c>
      <c r="F376" s="81"/>
      <c r="G376" s="82"/>
      <c r="H376" s="80" t="s">
        <v>87</v>
      </c>
      <c r="I376" s="90" t="s">
        <v>131</v>
      </c>
      <c r="J376" s="81"/>
      <c r="K376" s="81"/>
      <c r="L376" s="82"/>
      <c r="M376" s="52"/>
      <c r="N376" s="52"/>
    </row>
    <row r="377" spans="1:14" ht="18" thickBot="1" x14ac:dyDescent="0.75">
      <c r="A377" s="98" t="s">
        <v>237</v>
      </c>
      <c r="B377" s="94" t="s">
        <v>165</v>
      </c>
      <c r="C377" s="95"/>
      <c r="D377" s="90" t="s">
        <v>131</v>
      </c>
      <c r="E377" s="96"/>
      <c r="F377" s="96"/>
      <c r="G377" s="97"/>
      <c r="H377" s="95" t="s">
        <v>72</v>
      </c>
      <c r="I377" s="90" t="s">
        <v>131</v>
      </c>
      <c r="J377" s="96"/>
      <c r="K377" s="96"/>
      <c r="L377" s="97"/>
      <c r="M377" s="52"/>
      <c r="N377" s="52"/>
    </row>
    <row r="378" spans="1:14" ht="18" thickBot="1" x14ac:dyDescent="0.75">
      <c r="A378" s="98" t="s">
        <v>237</v>
      </c>
      <c r="B378" s="92" t="s">
        <v>216</v>
      </c>
      <c r="C378" s="83">
        <v>1</v>
      </c>
      <c r="D378" s="90" t="s">
        <v>131</v>
      </c>
      <c r="E378" s="78" t="s">
        <v>63</v>
      </c>
      <c r="F378" s="78"/>
      <c r="G378" s="84">
        <v>93</v>
      </c>
      <c r="H378" s="83">
        <v>14</v>
      </c>
      <c r="I378" s="90" t="s">
        <v>131</v>
      </c>
      <c r="J378" s="78" t="s">
        <v>64</v>
      </c>
      <c r="K378" s="78" t="s">
        <v>65</v>
      </c>
      <c r="L378" s="84">
        <v>32</v>
      </c>
      <c r="M378" s="52"/>
      <c r="N378" s="52"/>
    </row>
    <row r="379" spans="1:14" ht="18" thickBot="1" x14ac:dyDescent="0.75">
      <c r="A379" s="98" t="s">
        <v>237</v>
      </c>
      <c r="B379" s="93" t="s">
        <v>166</v>
      </c>
      <c r="C379" s="85"/>
      <c r="D379" s="90" t="s">
        <v>131</v>
      </c>
      <c r="E379" s="86"/>
      <c r="F379" s="86"/>
      <c r="G379" s="87"/>
      <c r="H379" s="85">
        <v>6</v>
      </c>
      <c r="I379" s="90" t="s">
        <v>131</v>
      </c>
      <c r="J379" s="86" t="s">
        <v>69</v>
      </c>
      <c r="K379" s="86"/>
      <c r="L379" s="87" t="s">
        <v>188</v>
      </c>
      <c r="M379" s="52"/>
      <c r="N379" s="52"/>
    </row>
    <row r="380" spans="1:14" ht="18" thickBot="1" x14ac:dyDescent="0.75">
      <c r="A380" s="98" t="s">
        <v>237</v>
      </c>
      <c r="B380" s="91" t="s">
        <v>166</v>
      </c>
      <c r="C380" s="80"/>
      <c r="D380" s="90" t="s">
        <v>131</v>
      </c>
      <c r="E380" s="81"/>
      <c r="F380" s="81"/>
      <c r="G380" s="82"/>
      <c r="H380" s="80">
        <v>1</v>
      </c>
      <c r="I380" s="90" t="s">
        <v>136</v>
      </c>
      <c r="J380" s="81" t="s">
        <v>65</v>
      </c>
      <c r="K380" s="81" t="s">
        <v>68</v>
      </c>
      <c r="L380" s="82">
        <v>68</v>
      </c>
      <c r="M380" s="52"/>
      <c r="N380" s="52"/>
    </row>
    <row r="381" spans="1:14" ht="18" thickBot="1" x14ac:dyDescent="0.75">
      <c r="A381" s="98" t="s">
        <v>237</v>
      </c>
      <c r="B381" s="92" t="s">
        <v>166</v>
      </c>
      <c r="C381" s="83"/>
      <c r="D381" s="90" t="s">
        <v>131</v>
      </c>
      <c r="E381" s="78"/>
      <c r="F381" s="78"/>
      <c r="G381" s="84"/>
      <c r="H381" s="83"/>
      <c r="I381" s="90" t="s">
        <v>131</v>
      </c>
      <c r="J381" s="78"/>
      <c r="K381" s="78"/>
      <c r="L381" s="84"/>
      <c r="M381" s="52"/>
      <c r="N381" s="52"/>
    </row>
    <row r="382" spans="1:14" ht="18" thickBot="1" x14ac:dyDescent="0.75">
      <c r="A382" s="98" t="s">
        <v>237</v>
      </c>
      <c r="B382" s="93" t="s">
        <v>217</v>
      </c>
      <c r="C382" s="83"/>
      <c r="D382" s="69"/>
      <c r="E382" s="78"/>
      <c r="F382" s="78"/>
      <c r="G382" s="84"/>
      <c r="H382" s="85">
        <v>14</v>
      </c>
      <c r="I382" s="90" t="s">
        <v>131</v>
      </c>
      <c r="J382" s="86" t="s">
        <v>63</v>
      </c>
      <c r="K382" s="86" t="s">
        <v>66</v>
      </c>
      <c r="L382" s="87"/>
      <c r="M382" s="52"/>
      <c r="N382" s="52"/>
    </row>
    <row r="383" spans="1:14" ht="18" thickBot="1" x14ac:dyDescent="0.75">
      <c r="A383" s="98" t="s">
        <v>237</v>
      </c>
      <c r="B383" s="91" t="s">
        <v>167</v>
      </c>
      <c r="C383" s="80">
        <v>8</v>
      </c>
      <c r="D383" s="90" t="s">
        <v>131</v>
      </c>
      <c r="E383" s="81" t="s">
        <v>105</v>
      </c>
      <c r="F383" s="81"/>
      <c r="G383" s="82">
        <v>4</v>
      </c>
      <c r="H383" s="83"/>
      <c r="I383" s="69"/>
      <c r="J383" s="78"/>
      <c r="K383" s="78"/>
      <c r="L383" s="84"/>
      <c r="M383" s="52"/>
      <c r="N383" s="52"/>
    </row>
    <row r="384" spans="1:14" ht="18" thickBot="1" x14ac:dyDescent="0.75">
      <c r="A384" s="98" t="s">
        <v>237</v>
      </c>
      <c r="B384" s="92" t="s">
        <v>167</v>
      </c>
      <c r="C384" s="83">
        <v>1</v>
      </c>
      <c r="D384" s="90" t="s">
        <v>131</v>
      </c>
      <c r="E384" s="78" t="s">
        <v>105</v>
      </c>
      <c r="F384" s="78"/>
      <c r="G384" s="84">
        <v>29</v>
      </c>
      <c r="H384" s="83"/>
      <c r="I384" s="69"/>
      <c r="J384" s="78"/>
      <c r="K384" s="78"/>
      <c r="L384" s="84"/>
      <c r="M384" s="52"/>
      <c r="N384" s="52"/>
    </row>
    <row r="385" spans="1:14" ht="18" thickBot="1" x14ac:dyDescent="0.75">
      <c r="A385" s="98" t="s">
        <v>237</v>
      </c>
      <c r="B385" s="93" t="s">
        <v>167</v>
      </c>
      <c r="C385" s="85"/>
      <c r="D385" s="90" t="s">
        <v>131</v>
      </c>
      <c r="E385" s="86"/>
      <c r="F385" s="86"/>
      <c r="G385" s="87"/>
      <c r="H385" s="85"/>
      <c r="I385" s="90" t="s">
        <v>131</v>
      </c>
      <c r="J385" s="86"/>
      <c r="K385" s="86"/>
      <c r="L385" s="87"/>
      <c r="M385" s="52"/>
      <c r="N385" s="52"/>
    </row>
    <row r="386" spans="1:14" ht="18" thickBot="1" x14ac:dyDescent="0.75">
      <c r="A386" s="98" t="s">
        <v>237</v>
      </c>
      <c r="B386" s="91" t="s">
        <v>218</v>
      </c>
      <c r="C386" s="80">
        <v>12</v>
      </c>
      <c r="D386" s="90" t="s">
        <v>131</v>
      </c>
      <c r="E386" s="81" t="s">
        <v>63</v>
      </c>
      <c r="F386" s="81"/>
      <c r="G386" s="82">
        <v>71</v>
      </c>
      <c r="H386" s="80">
        <v>7</v>
      </c>
      <c r="I386" s="90" t="s">
        <v>131</v>
      </c>
      <c r="J386" s="81" t="s">
        <v>64</v>
      </c>
      <c r="K386" s="81" t="s">
        <v>67</v>
      </c>
      <c r="L386" s="82">
        <v>82</v>
      </c>
      <c r="M386" s="52"/>
      <c r="N386" s="52"/>
    </row>
    <row r="387" spans="1:14" ht="18" thickBot="1" x14ac:dyDescent="0.75">
      <c r="A387" s="98" t="s">
        <v>237</v>
      </c>
      <c r="B387" s="92" t="s">
        <v>168</v>
      </c>
      <c r="C387" s="83"/>
      <c r="D387" s="90" t="s">
        <v>131</v>
      </c>
      <c r="E387" s="78"/>
      <c r="F387" s="78"/>
      <c r="G387" s="84"/>
      <c r="H387" s="83">
        <v>6</v>
      </c>
      <c r="I387" s="90" t="s">
        <v>131</v>
      </c>
      <c r="J387" s="78" t="s">
        <v>69</v>
      </c>
      <c r="K387" s="78"/>
      <c r="L387" s="84" t="s">
        <v>188</v>
      </c>
      <c r="M387" s="52"/>
      <c r="N387" s="52"/>
    </row>
    <row r="388" spans="1:14" ht="18" thickBot="1" x14ac:dyDescent="0.75">
      <c r="A388" s="98" t="s">
        <v>237</v>
      </c>
      <c r="B388" s="93" t="s">
        <v>168</v>
      </c>
      <c r="C388" s="85">
        <v>12</v>
      </c>
      <c r="D388" s="90" t="s">
        <v>131</v>
      </c>
      <c r="E388" s="86" t="s">
        <v>70</v>
      </c>
      <c r="F388" s="86" t="s">
        <v>178</v>
      </c>
      <c r="G388" s="87">
        <v>88</v>
      </c>
      <c r="H388" s="85">
        <v>1</v>
      </c>
      <c r="I388" s="90" t="s">
        <v>136</v>
      </c>
      <c r="J388" s="86" t="s">
        <v>65</v>
      </c>
      <c r="K388" s="86"/>
      <c r="L388" s="87">
        <v>65</v>
      </c>
      <c r="M388" s="52"/>
      <c r="N388" s="52"/>
    </row>
    <row r="389" spans="1:14" ht="18" thickBot="1" x14ac:dyDescent="0.75">
      <c r="A389" s="98" t="s">
        <v>237</v>
      </c>
      <c r="B389" s="91" t="s">
        <v>168</v>
      </c>
      <c r="C389" s="80">
        <v>29</v>
      </c>
      <c r="D389" s="90" t="s">
        <v>131</v>
      </c>
      <c r="E389" s="81" t="s">
        <v>69</v>
      </c>
      <c r="F389" s="81" t="s">
        <v>180</v>
      </c>
      <c r="G389" s="82">
        <v>53</v>
      </c>
      <c r="H389" s="80"/>
      <c r="I389" s="90" t="s">
        <v>131</v>
      </c>
      <c r="J389" s="81"/>
      <c r="K389" s="81"/>
      <c r="L389" s="82"/>
      <c r="M389" s="52"/>
      <c r="N389" s="52"/>
    </row>
    <row r="390" spans="1:14" ht="18" thickBot="1" x14ac:dyDescent="0.75">
      <c r="A390" s="98" t="s">
        <v>237</v>
      </c>
      <c r="B390" s="92" t="s">
        <v>168</v>
      </c>
      <c r="C390" s="83">
        <v>14</v>
      </c>
      <c r="D390" s="90">
        <v>53</v>
      </c>
      <c r="E390" s="78" t="s">
        <v>65</v>
      </c>
      <c r="F390" s="78" t="s">
        <v>66</v>
      </c>
      <c r="G390" s="84">
        <v>1</v>
      </c>
      <c r="H390" s="83">
        <v>1</v>
      </c>
      <c r="I390" s="90" t="s">
        <v>131</v>
      </c>
      <c r="J390" s="78" t="s">
        <v>67</v>
      </c>
      <c r="K390" s="78" t="s">
        <v>68</v>
      </c>
      <c r="L390" s="84">
        <v>64</v>
      </c>
      <c r="M390" s="52"/>
      <c r="N390" s="52"/>
    </row>
    <row r="391" spans="1:14" ht="18" thickBot="1" x14ac:dyDescent="0.75">
      <c r="A391" s="98" t="s">
        <v>237</v>
      </c>
      <c r="B391" s="93" t="s">
        <v>168</v>
      </c>
      <c r="C391" s="85"/>
      <c r="D391" s="90" t="s">
        <v>131</v>
      </c>
      <c r="E391" s="86"/>
      <c r="F391" s="86"/>
      <c r="G391" s="87"/>
      <c r="H391" s="85"/>
      <c r="I391" s="90" t="s">
        <v>131</v>
      </c>
      <c r="J391" s="86"/>
      <c r="K391" s="86"/>
      <c r="L391" s="87"/>
      <c r="M391" s="52"/>
      <c r="N391" s="52"/>
    </row>
    <row r="392" spans="1:14" ht="18" thickBot="1" x14ac:dyDescent="0.75">
      <c r="A392" s="98" t="s">
        <v>237</v>
      </c>
      <c r="B392" s="91" t="s">
        <v>219</v>
      </c>
      <c r="C392" s="80">
        <v>20</v>
      </c>
      <c r="D392" s="90" t="s">
        <v>131</v>
      </c>
      <c r="E392" s="81" t="s">
        <v>64</v>
      </c>
      <c r="F392" s="81" t="s">
        <v>178</v>
      </c>
      <c r="G392" s="82">
        <v>44</v>
      </c>
      <c r="H392" s="80">
        <v>1</v>
      </c>
      <c r="I392" s="90" t="s">
        <v>131</v>
      </c>
      <c r="J392" s="81" t="s">
        <v>63</v>
      </c>
      <c r="K392" s="81"/>
      <c r="L392" s="82">
        <v>15</v>
      </c>
      <c r="M392" s="52"/>
      <c r="N392" s="52"/>
    </row>
    <row r="393" spans="1:14" ht="18" thickBot="1" x14ac:dyDescent="0.75">
      <c r="A393" s="98" t="s">
        <v>237</v>
      </c>
      <c r="B393" s="92" t="s">
        <v>169</v>
      </c>
      <c r="C393" s="83">
        <v>29</v>
      </c>
      <c r="D393" s="90" t="s">
        <v>131</v>
      </c>
      <c r="E393" s="78" t="s">
        <v>69</v>
      </c>
      <c r="F393" s="78"/>
      <c r="G393" s="84">
        <v>51</v>
      </c>
      <c r="H393" s="83"/>
      <c r="I393" s="90" t="s">
        <v>131</v>
      </c>
      <c r="J393" s="78"/>
      <c r="K393" s="78"/>
      <c r="L393" s="84"/>
      <c r="M393" s="52"/>
      <c r="N393" s="52"/>
    </row>
    <row r="394" spans="1:14" ht="18" thickBot="1" x14ac:dyDescent="0.75">
      <c r="A394" s="98" t="s">
        <v>237</v>
      </c>
      <c r="B394" s="93" t="s">
        <v>169</v>
      </c>
      <c r="C394" s="85">
        <v>12</v>
      </c>
      <c r="D394" s="90">
        <v>51</v>
      </c>
      <c r="E394" s="86" t="s">
        <v>65</v>
      </c>
      <c r="F394" s="86"/>
      <c r="G394" s="87">
        <v>98</v>
      </c>
      <c r="H394" s="85">
        <v>1</v>
      </c>
      <c r="I394" s="90" t="s">
        <v>131</v>
      </c>
      <c r="J394" s="86" t="s">
        <v>70</v>
      </c>
      <c r="K394" s="86" t="s">
        <v>67</v>
      </c>
      <c r="L394" s="87">
        <v>26</v>
      </c>
      <c r="M394" s="52"/>
      <c r="N394" s="52"/>
    </row>
    <row r="395" spans="1:14" ht="18" thickBot="1" x14ac:dyDescent="0.75">
      <c r="A395" s="98" t="s">
        <v>237</v>
      </c>
      <c r="B395" s="91" t="s">
        <v>169</v>
      </c>
      <c r="C395" s="80"/>
      <c r="D395" s="90" t="s">
        <v>131</v>
      </c>
      <c r="E395" s="81"/>
      <c r="F395" s="81"/>
      <c r="G395" s="82"/>
      <c r="H395" s="80">
        <v>6</v>
      </c>
      <c r="I395" s="90" t="s">
        <v>131</v>
      </c>
      <c r="J395" s="81" t="s">
        <v>69</v>
      </c>
      <c r="K395" s="81"/>
      <c r="L395" s="82">
        <v>51</v>
      </c>
      <c r="M395" s="52"/>
      <c r="N395" s="52"/>
    </row>
    <row r="396" spans="1:14" ht="18" thickBot="1" x14ac:dyDescent="0.75">
      <c r="A396" s="98" t="s">
        <v>237</v>
      </c>
      <c r="B396" s="92" t="s">
        <v>169</v>
      </c>
      <c r="C396" s="83">
        <v>4</v>
      </c>
      <c r="D396" s="90" t="s">
        <v>131</v>
      </c>
      <c r="E396" s="78" t="s">
        <v>67</v>
      </c>
      <c r="F396" s="78" t="s">
        <v>66</v>
      </c>
      <c r="G396" s="84" t="s">
        <v>189</v>
      </c>
      <c r="H396" s="83">
        <v>9</v>
      </c>
      <c r="I396" s="90">
        <v>51</v>
      </c>
      <c r="J396" s="78" t="s">
        <v>65</v>
      </c>
      <c r="K396" s="78" t="s">
        <v>68</v>
      </c>
      <c r="L396" s="84">
        <v>1</v>
      </c>
      <c r="M396" s="52"/>
      <c r="N396" s="52"/>
    </row>
    <row r="397" spans="1:14" ht="18" thickBot="1" x14ac:dyDescent="0.75">
      <c r="A397" s="98" t="s">
        <v>237</v>
      </c>
      <c r="B397" s="93" t="s">
        <v>169</v>
      </c>
      <c r="C397" s="85" t="s">
        <v>84</v>
      </c>
      <c r="D397" s="90" t="s">
        <v>131</v>
      </c>
      <c r="E397" s="86"/>
      <c r="F397" s="86"/>
      <c r="G397" s="87"/>
      <c r="H397" s="85" t="s">
        <v>85</v>
      </c>
      <c r="I397" s="90" t="s">
        <v>131</v>
      </c>
      <c r="J397" s="86" t="s">
        <v>78</v>
      </c>
      <c r="K397" s="86"/>
      <c r="L397" s="87"/>
      <c r="M397" s="52"/>
      <c r="N397" s="52"/>
    </row>
    <row r="398" spans="1:14" ht="18" thickBot="1" x14ac:dyDescent="0.75">
      <c r="A398" s="98" t="s">
        <v>237</v>
      </c>
      <c r="B398" s="91" t="s">
        <v>169</v>
      </c>
      <c r="C398" s="80"/>
      <c r="D398" s="90" t="s">
        <v>131</v>
      </c>
      <c r="E398" s="81"/>
      <c r="F398" s="81"/>
      <c r="G398" s="82"/>
      <c r="H398" s="80"/>
      <c r="I398" s="90" t="s">
        <v>131</v>
      </c>
      <c r="J398" s="81"/>
      <c r="K398" s="81"/>
      <c r="L398" s="82"/>
      <c r="M398" s="52"/>
      <c r="N398" s="52"/>
    </row>
    <row r="399" spans="1:14" ht="18" thickBot="1" x14ac:dyDescent="0.75">
      <c r="A399" s="98" t="s">
        <v>237</v>
      </c>
      <c r="B399" s="92" t="s">
        <v>220</v>
      </c>
      <c r="C399" s="83">
        <v>20</v>
      </c>
      <c r="D399" s="90" t="s">
        <v>131</v>
      </c>
      <c r="E399" s="78" t="s">
        <v>64</v>
      </c>
      <c r="F399" s="78" t="s">
        <v>180</v>
      </c>
      <c r="G399" s="84">
        <v>26</v>
      </c>
      <c r="H399" s="83">
        <v>1</v>
      </c>
      <c r="I399" s="90" t="s">
        <v>131</v>
      </c>
      <c r="J399" s="78" t="s">
        <v>63</v>
      </c>
      <c r="K399" s="78"/>
      <c r="L399" s="84">
        <v>61</v>
      </c>
      <c r="M399" s="52"/>
      <c r="N399" s="52"/>
    </row>
    <row r="400" spans="1:14" ht="18" thickBot="1" x14ac:dyDescent="0.75">
      <c r="A400" s="98" t="s">
        <v>237</v>
      </c>
      <c r="B400" s="93" t="s">
        <v>170</v>
      </c>
      <c r="C400" s="85"/>
      <c r="D400" s="90" t="s">
        <v>131</v>
      </c>
      <c r="E400" s="86"/>
      <c r="F400" s="86"/>
      <c r="G400" s="87"/>
      <c r="H400" s="85">
        <v>7</v>
      </c>
      <c r="I400" s="90" t="s">
        <v>131</v>
      </c>
      <c r="J400" s="86" t="s">
        <v>70</v>
      </c>
      <c r="K400" s="86" t="s">
        <v>65</v>
      </c>
      <c r="L400" s="87">
        <v>32</v>
      </c>
      <c r="M400" s="52"/>
      <c r="N400" s="52"/>
    </row>
    <row r="401" spans="1:14" ht="18" thickBot="1" x14ac:dyDescent="0.75">
      <c r="A401" s="98" t="s">
        <v>237</v>
      </c>
      <c r="B401" s="91" t="s">
        <v>170</v>
      </c>
      <c r="C401" s="80"/>
      <c r="D401" s="90" t="s">
        <v>131</v>
      </c>
      <c r="E401" s="81"/>
      <c r="F401" s="81"/>
      <c r="G401" s="82"/>
      <c r="H401" s="80">
        <v>6</v>
      </c>
      <c r="I401" s="90" t="s">
        <v>131</v>
      </c>
      <c r="J401" s="81" t="s">
        <v>69</v>
      </c>
      <c r="K401" s="81"/>
      <c r="L401" s="82">
        <v>51</v>
      </c>
      <c r="M401" s="52"/>
      <c r="N401" s="52"/>
    </row>
    <row r="402" spans="1:14" ht="18" thickBot="1" x14ac:dyDescent="0.75">
      <c r="A402" s="98" t="s">
        <v>237</v>
      </c>
      <c r="B402" s="92" t="s">
        <v>170</v>
      </c>
      <c r="C402" s="83">
        <v>4</v>
      </c>
      <c r="D402" s="90" t="s">
        <v>131</v>
      </c>
      <c r="E402" s="78" t="s">
        <v>67</v>
      </c>
      <c r="F402" s="78" t="s">
        <v>66</v>
      </c>
      <c r="G402" s="84" t="s">
        <v>180</v>
      </c>
      <c r="H402" s="83">
        <v>9</v>
      </c>
      <c r="I402" s="90">
        <v>51</v>
      </c>
      <c r="J402" s="78" t="s">
        <v>65</v>
      </c>
      <c r="K402" s="78" t="s">
        <v>68</v>
      </c>
      <c r="L402" s="84">
        <v>1</v>
      </c>
      <c r="M402" s="52"/>
      <c r="N402" s="52"/>
    </row>
    <row r="403" spans="1:14" ht="18" thickBot="1" x14ac:dyDescent="0.75">
      <c r="A403" s="98" t="s">
        <v>237</v>
      </c>
      <c r="B403" s="93" t="s">
        <v>170</v>
      </c>
      <c r="C403" s="85" t="s">
        <v>84</v>
      </c>
      <c r="D403" s="90" t="s">
        <v>131</v>
      </c>
      <c r="E403" s="86"/>
      <c r="F403" s="86"/>
      <c r="G403" s="87"/>
      <c r="H403" s="85" t="s">
        <v>85</v>
      </c>
      <c r="I403" s="90" t="s">
        <v>131</v>
      </c>
      <c r="J403" s="86" t="s">
        <v>78</v>
      </c>
      <c r="K403" s="86"/>
      <c r="L403" s="87"/>
      <c r="M403" s="52"/>
      <c r="N403" s="52"/>
    </row>
    <row r="404" spans="1:14" ht="18" thickBot="1" x14ac:dyDescent="0.75">
      <c r="A404" s="98" t="s">
        <v>237</v>
      </c>
      <c r="B404" s="91" t="s">
        <v>170</v>
      </c>
      <c r="C404" s="80" t="s">
        <v>72</v>
      </c>
      <c r="D404" s="90" t="s">
        <v>131</v>
      </c>
      <c r="E404" s="81"/>
      <c r="F404" s="81"/>
      <c r="G404" s="82"/>
      <c r="H404" s="80"/>
      <c r="I404" s="90" t="s">
        <v>131</v>
      </c>
      <c r="J404" s="81"/>
      <c r="K404" s="81"/>
      <c r="L404" s="82"/>
      <c r="M404" s="52"/>
      <c r="N404" s="52"/>
    </row>
    <row r="405" spans="1:14" ht="18" thickBot="1" x14ac:dyDescent="0.75">
      <c r="A405" s="98" t="s">
        <v>237</v>
      </c>
      <c r="B405" s="92" t="s">
        <v>170</v>
      </c>
      <c r="C405" s="83"/>
      <c r="D405" s="90" t="s">
        <v>131</v>
      </c>
      <c r="E405" s="78"/>
      <c r="F405" s="78"/>
      <c r="G405" s="84"/>
      <c r="H405" s="83"/>
      <c r="I405" s="90" t="s">
        <v>131</v>
      </c>
      <c r="J405" s="78"/>
      <c r="K405" s="78"/>
      <c r="L405" s="84"/>
      <c r="M405" s="52"/>
      <c r="N405" s="52"/>
    </row>
    <row r="406" spans="1:14" ht="18" thickBot="1" x14ac:dyDescent="0.75">
      <c r="A406" s="98" t="s">
        <v>237</v>
      </c>
      <c r="B406" s="93" t="s">
        <v>221</v>
      </c>
      <c r="C406" s="85"/>
      <c r="D406" s="90" t="s">
        <v>131</v>
      </c>
      <c r="E406" s="86"/>
      <c r="F406" s="86"/>
      <c r="G406" s="87"/>
      <c r="H406" s="85">
        <v>1</v>
      </c>
      <c r="I406" s="90" t="s">
        <v>131</v>
      </c>
      <c r="J406" s="86" t="s">
        <v>63</v>
      </c>
      <c r="K406" s="86" t="s">
        <v>66</v>
      </c>
      <c r="L406" s="87" t="s">
        <v>129</v>
      </c>
      <c r="M406" s="52"/>
      <c r="N406" s="52"/>
    </row>
    <row r="407" spans="1:14" ht="18" thickBot="1" x14ac:dyDescent="0.75">
      <c r="A407" s="98" t="s">
        <v>237</v>
      </c>
      <c r="B407" s="91" t="s">
        <v>171</v>
      </c>
      <c r="C407" s="80"/>
      <c r="D407" s="90" t="s">
        <v>131</v>
      </c>
      <c r="E407" s="81"/>
      <c r="F407" s="81"/>
      <c r="G407" s="82"/>
      <c r="H407" s="80"/>
      <c r="I407" s="90" t="s">
        <v>131</v>
      </c>
      <c r="J407" s="81"/>
      <c r="K407" s="81"/>
      <c r="L407" s="82"/>
      <c r="M407" s="52"/>
      <c r="N407" s="52"/>
    </row>
    <row r="408" spans="1:14" ht="18" thickBot="1" x14ac:dyDescent="0.75">
      <c r="A408" s="98" t="s">
        <v>237</v>
      </c>
      <c r="B408" s="92" t="s">
        <v>222</v>
      </c>
      <c r="C408" s="83">
        <v>2</v>
      </c>
      <c r="D408" s="90" t="s">
        <v>131</v>
      </c>
      <c r="E408" s="78" t="s">
        <v>63</v>
      </c>
      <c r="F408" s="78"/>
      <c r="G408" s="84">
        <v>58</v>
      </c>
      <c r="H408" s="83">
        <v>9</v>
      </c>
      <c r="I408" s="90" t="s">
        <v>131</v>
      </c>
      <c r="J408" s="78" t="s">
        <v>64</v>
      </c>
      <c r="K408" s="78" t="s">
        <v>65</v>
      </c>
      <c r="L408" s="84">
        <v>32</v>
      </c>
      <c r="M408" s="52"/>
      <c r="N408" s="52"/>
    </row>
    <row r="409" spans="1:14" ht="18" thickBot="1" x14ac:dyDescent="0.75">
      <c r="A409" s="98" t="s">
        <v>237</v>
      </c>
      <c r="B409" s="93" t="s">
        <v>172</v>
      </c>
      <c r="C409" s="85"/>
      <c r="D409" s="90" t="s">
        <v>131</v>
      </c>
      <c r="E409" s="86"/>
      <c r="F409" s="86"/>
      <c r="G409" s="87"/>
      <c r="H409" s="85">
        <v>6</v>
      </c>
      <c r="I409" s="90" t="s">
        <v>131</v>
      </c>
      <c r="J409" s="86" t="s">
        <v>69</v>
      </c>
      <c r="K409" s="86"/>
      <c r="L409" s="87">
        <v>51</v>
      </c>
      <c r="M409" s="52"/>
      <c r="N409" s="52"/>
    </row>
    <row r="410" spans="1:14" ht="18" thickBot="1" x14ac:dyDescent="0.75">
      <c r="A410" s="98" t="s">
        <v>237</v>
      </c>
      <c r="B410" s="91" t="s">
        <v>172</v>
      </c>
      <c r="C410" s="80">
        <v>10</v>
      </c>
      <c r="D410" s="90" t="s">
        <v>131</v>
      </c>
      <c r="E410" s="81" t="s">
        <v>67</v>
      </c>
      <c r="F410" s="81"/>
      <c r="G410" s="82">
        <v>48</v>
      </c>
      <c r="H410" s="80">
        <v>9</v>
      </c>
      <c r="I410" s="90">
        <v>51</v>
      </c>
      <c r="J410" s="81" t="s">
        <v>65</v>
      </c>
      <c r="K410" s="81"/>
      <c r="L410" s="82">
        <v>5</v>
      </c>
      <c r="M410" s="52"/>
      <c r="N410" s="52"/>
    </row>
    <row r="411" spans="1:14" ht="18" thickBot="1" x14ac:dyDescent="0.75">
      <c r="A411" s="98" t="s">
        <v>237</v>
      </c>
      <c r="B411" s="92" t="s">
        <v>172</v>
      </c>
      <c r="C411" s="83"/>
      <c r="D411" s="90" t="s">
        <v>131</v>
      </c>
      <c r="E411" s="78"/>
      <c r="F411" s="78"/>
      <c r="G411" s="84"/>
      <c r="H411" s="83">
        <v>7</v>
      </c>
      <c r="I411" s="90" t="s">
        <v>131</v>
      </c>
      <c r="J411" s="78" t="s">
        <v>70</v>
      </c>
      <c r="K411" s="78" t="s">
        <v>65</v>
      </c>
      <c r="L411" s="84">
        <v>38</v>
      </c>
      <c r="M411" s="52"/>
      <c r="N411" s="52"/>
    </row>
    <row r="412" spans="1:14" ht="18" thickBot="1" x14ac:dyDescent="0.75">
      <c r="A412" s="98" t="s">
        <v>237</v>
      </c>
      <c r="B412" s="93" t="s">
        <v>172</v>
      </c>
      <c r="C412" s="85"/>
      <c r="D412" s="90" t="s">
        <v>131</v>
      </c>
      <c r="E412" s="86"/>
      <c r="F412" s="86"/>
      <c r="G412" s="87"/>
      <c r="H412" s="85">
        <v>6</v>
      </c>
      <c r="I412" s="90" t="s">
        <v>131</v>
      </c>
      <c r="J412" s="86" t="s">
        <v>69</v>
      </c>
      <c r="K412" s="86"/>
      <c r="L412" s="87">
        <v>51</v>
      </c>
      <c r="M412" s="52"/>
      <c r="N412" s="52"/>
    </row>
    <row r="413" spans="1:14" ht="18" thickBot="1" x14ac:dyDescent="0.75">
      <c r="A413" s="98" t="s">
        <v>237</v>
      </c>
      <c r="B413" s="91" t="s">
        <v>172</v>
      </c>
      <c r="C413" s="80"/>
      <c r="D413" s="90" t="s">
        <v>131</v>
      </c>
      <c r="E413" s="81"/>
      <c r="F413" s="81"/>
      <c r="G413" s="82"/>
      <c r="H413" s="80">
        <v>9</v>
      </c>
      <c r="I413" s="90">
        <v>51</v>
      </c>
      <c r="J413" s="81" t="s">
        <v>65</v>
      </c>
      <c r="K413" s="81" t="s">
        <v>68</v>
      </c>
      <c r="L413" s="82">
        <v>73</v>
      </c>
      <c r="M413" s="52"/>
      <c r="N413" s="52"/>
    </row>
    <row r="414" spans="1:14" ht="18" thickBot="1" x14ac:dyDescent="0.75">
      <c r="A414" s="98" t="s">
        <v>237</v>
      </c>
      <c r="B414" s="92" t="s">
        <v>172</v>
      </c>
      <c r="C414" s="83">
        <v>29</v>
      </c>
      <c r="D414" s="90" t="s">
        <v>131</v>
      </c>
      <c r="E414" s="78" t="s">
        <v>105</v>
      </c>
      <c r="F414" s="78"/>
      <c r="G414" s="84">
        <v>1</v>
      </c>
      <c r="H414" s="83"/>
      <c r="I414" s="69"/>
      <c r="J414" s="78"/>
      <c r="K414" s="78"/>
      <c r="L414" s="84"/>
      <c r="M414" s="52"/>
      <c r="N414" s="52"/>
    </row>
    <row r="415" spans="1:14" ht="18" thickBot="1" x14ac:dyDescent="0.75">
      <c r="A415" s="98" t="s">
        <v>237</v>
      </c>
      <c r="B415" s="93" t="s">
        <v>172</v>
      </c>
      <c r="C415" s="85">
        <v>4</v>
      </c>
      <c r="D415" s="90" t="s">
        <v>131</v>
      </c>
      <c r="E415" s="86" t="s">
        <v>105</v>
      </c>
      <c r="F415" s="86"/>
      <c r="G415" s="87">
        <v>8</v>
      </c>
      <c r="H415" s="83"/>
      <c r="I415" s="69"/>
      <c r="J415" s="78"/>
      <c r="K415" s="78"/>
      <c r="L415" s="84"/>
      <c r="M415" s="52"/>
      <c r="N415" s="52"/>
    </row>
    <row r="416" spans="1:14" ht="18" thickBot="1" x14ac:dyDescent="0.75">
      <c r="A416" s="98" t="s">
        <v>237</v>
      </c>
      <c r="B416" s="91" t="s">
        <v>223</v>
      </c>
      <c r="C416" s="80">
        <v>14</v>
      </c>
      <c r="D416" s="90" t="s">
        <v>131</v>
      </c>
      <c r="E416" s="81" t="s">
        <v>64</v>
      </c>
      <c r="F416" s="81" t="s">
        <v>65</v>
      </c>
      <c r="G416" s="82">
        <v>37</v>
      </c>
      <c r="H416" s="80">
        <v>9</v>
      </c>
      <c r="I416" s="90" t="s">
        <v>131</v>
      </c>
      <c r="J416" s="81" t="s">
        <v>63</v>
      </c>
      <c r="K416" s="81"/>
      <c r="L416" s="82">
        <v>56</v>
      </c>
      <c r="M416" s="52"/>
      <c r="N416" s="52"/>
    </row>
    <row r="417" spans="1:14" ht="18" thickBot="1" x14ac:dyDescent="0.75">
      <c r="A417" s="98" t="s">
        <v>237</v>
      </c>
      <c r="B417" s="92" t="s">
        <v>173</v>
      </c>
      <c r="C417" s="83">
        <v>8</v>
      </c>
      <c r="D417" s="90" t="s">
        <v>131</v>
      </c>
      <c r="E417" s="78" t="s">
        <v>69</v>
      </c>
      <c r="F417" s="78"/>
      <c r="G417" s="84" t="s">
        <v>182</v>
      </c>
      <c r="H417" s="83"/>
      <c r="I417" s="90" t="s">
        <v>131</v>
      </c>
      <c r="J417" s="78"/>
      <c r="K417" s="78"/>
      <c r="L417" s="84"/>
      <c r="M417" s="52"/>
      <c r="N417" s="52"/>
    </row>
    <row r="418" spans="1:14" ht="18" thickBot="1" x14ac:dyDescent="0.75">
      <c r="A418" s="98" t="s">
        <v>237</v>
      </c>
      <c r="B418" s="93" t="s">
        <v>173</v>
      </c>
      <c r="C418" s="85">
        <v>12</v>
      </c>
      <c r="D418" s="90" t="s">
        <v>183</v>
      </c>
      <c r="E418" s="86" t="s">
        <v>65</v>
      </c>
      <c r="F418" s="86" t="s">
        <v>68</v>
      </c>
      <c r="G418" s="87">
        <v>61</v>
      </c>
      <c r="H418" s="85"/>
      <c r="I418" s="90" t="s">
        <v>131</v>
      </c>
      <c r="J418" s="86"/>
      <c r="K418" s="86"/>
      <c r="L418" s="87"/>
      <c r="M418" s="52"/>
      <c r="N418" s="52"/>
    </row>
    <row r="419" spans="1:14" ht="18" thickBot="1" x14ac:dyDescent="0.75">
      <c r="A419" s="98" t="s">
        <v>237</v>
      </c>
      <c r="B419" s="91" t="s">
        <v>173</v>
      </c>
      <c r="C419" s="80"/>
      <c r="D419" s="90" t="s">
        <v>131</v>
      </c>
      <c r="E419" s="81"/>
      <c r="F419" s="81"/>
      <c r="G419" s="82"/>
      <c r="H419" s="80"/>
      <c r="I419" s="90" t="s">
        <v>131</v>
      </c>
      <c r="J419" s="81"/>
      <c r="K419" s="81"/>
      <c r="L419" s="82"/>
      <c r="M419" s="52"/>
      <c r="N419" s="52"/>
    </row>
    <row r="420" spans="1:14" ht="18" thickBot="1" x14ac:dyDescent="0.75">
      <c r="A420" s="98" t="s">
        <v>237</v>
      </c>
      <c r="B420" s="92" t="s">
        <v>224</v>
      </c>
      <c r="C420" s="83">
        <v>8</v>
      </c>
      <c r="D420" s="90" t="s">
        <v>131</v>
      </c>
      <c r="E420" s="78" t="s">
        <v>63</v>
      </c>
      <c r="F420" s="78"/>
      <c r="G420" s="84">
        <v>99</v>
      </c>
      <c r="H420" s="83">
        <v>9</v>
      </c>
      <c r="I420" s="90" t="s">
        <v>131</v>
      </c>
      <c r="J420" s="78" t="s">
        <v>64</v>
      </c>
      <c r="K420" s="78" t="s">
        <v>67</v>
      </c>
      <c r="L420" s="84">
        <v>84</v>
      </c>
      <c r="M420" s="52"/>
      <c r="N420" s="52"/>
    </row>
    <row r="421" spans="1:14" ht="18" thickBot="1" x14ac:dyDescent="0.75">
      <c r="A421" s="98" t="s">
        <v>237</v>
      </c>
      <c r="B421" s="93" t="s">
        <v>174</v>
      </c>
      <c r="C421" s="85"/>
      <c r="D421" s="90" t="s">
        <v>131</v>
      </c>
      <c r="E421" s="86"/>
      <c r="F421" s="86"/>
      <c r="G421" s="87"/>
      <c r="H421" s="85">
        <v>6</v>
      </c>
      <c r="I421" s="90" t="s">
        <v>131</v>
      </c>
      <c r="J421" s="86" t="s">
        <v>69</v>
      </c>
      <c r="K421" s="86"/>
      <c r="L421" s="87" t="s">
        <v>177</v>
      </c>
      <c r="M421" s="52"/>
      <c r="N421" s="52"/>
    </row>
    <row r="422" spans="1:14" ht="18" thickBot="1" x14ac:dyDescent="0.75">
      <c r="A422" s="98" t="s">
        <v>237</v>
      </c>
      <c r="B422" s="91" t="s">
        <v>174</v>
      </c>
      <c r="C422" s="80"/>
      <c r="D422" s="90" t="s">
        <v>131</v>
      </c>
      <c r="E422" s="81"/>
      <c r="F422" s="81"/>
      <c r="G422" s="82"/>
      <c r="H422" s="80">
        <v>1</v>
      </c>
      <c r="I422" s="90" t="s">
        <v>144</v>
      </c>
      <c r="J422" s="81" t="s">
        <v>65</v>
      </c>
      <c r="K422" s="81" t="s">
        <v>66</v>
      </c>
      <c r="L422" s="82" t="s">
        <v>130</v>
      </c>
      <c r="M422" s="52"/>
      <c r="N422" s="52"/>
    </row>
    <row r="423" spans="1:14" ht="18" thickBot="1" x14ac:dyDescent="0.75">
      <c r="A423" s="98" t="s">
        <v>237</v>
      </c>
      <c r="B423" s="92" t="s">
        <v>174</v>
      </c>
      <c r="C423" s="83" t="s">
        <v>82</v>
      </c>
      <c r="D423" s="90" t="s">
        <v>131</v>
      </c>
      <c r="E423" s="78" t="s">
        <v>78</v>
      </c>
      <c r="F423" s="78"/>
      <c r="G423" s="84"/>
      <c r="H423" s="83" t="s">
        <v>84</v>
      </c>
      <c r="I423" s="90" t="s">
        <v>131</v>
      </c>
      <c r="J423" s="78"/>
      <c r="K423" s="78"/>
      <c r="L423" s="84"/>
      <c r="M423" s="52"/>
      <c r="N423" s="52"/>
    </row>
    <row r="424" spans="1:14" ht="18" thickBot="1" x14ac:dyDescent="0.75">
      <c r="A424" s="98" t="s">
        <v>237</v>
      </c>
      <c r="B424" s="93" t="s">
        <v>174</v>
      </c>
      <c r="C424" s="85"/>
      <c r="D424" s="90" t="s">
        <v>131</v>
      </c>
      <c r="E424" s="86"/>
      <c r="F424" s="86"/>
      <c r="G424" s="87"/>
      <c r="H424" s="85"/>
      <c r="I424" s="90" t="s">
        <v>131</v>
      </c>
      <c r="J424" s="86"/>
      <c r="K424" s="86"/>
      <c r="L424" s="87"/>
      <c r="M424" s="52"/>
      <c r="N424" s="52"/>
    </row>
    <row r="425" spans="1:14" ht="18" thickBot="1" x14ac:dyDescent="0.75">
      <c r="A425" s="98" t="s">
        <v>237</v>
      </c>
      <c r="B425" s="91" t="s">
        <v>174</v>
      </c>
      <c r="C425" s="80"/>
      <c r="D425" s="90" t="s">
        <v>131</v>
      </c>
      <c r="E425" s="81"/>
      <c r="F425" s="81"/>
      <c r="G425" s="82"/>
      <c r="H425" s="80">
        <v>9</v>
      </c>
      <c r="I425" s="90" t="s">
        <v>131</v>
      </c>
      <c r="J425" s="81" t="s">
        <v>105</v>
      </c>
      <c r="K425" s="81"/>
      <c r="L425" s="82">
        <v>18</v>
      </c>
      <c r="M425" s="52"/>
      <c r="N425" s="52"/>
    </row>
    <row r="426" spans="1:14" ht="18" thickBot="1" x14ac:dyDescent="0.75">
      <c r="A426" s="98" t="s">
        <v>237</v>
      </c>
      <c r="B426" s="92" t="s">
        <v>225</v>
      </c>
      <c r="C426" s="83">
        <v>8</v>
      </c>
      <c r="D426" s="90" t="s">
        <v>131</v>
      </c>
      <c r="E426" s="78" t="s">
        <v>63</v>
      </c>
      <c r="F426" s="78"/>
      <c r="G426" s="84">
        <v>89</v>
      </c>
      <c r="H426" s="83">
        <v>7</v>
      </c>
      <c r="I426" s="90" t="s">
        <v>131</v>
      </c>
      <c r="J426" s="78" t="s">
        <v>64</v>
      </c>
      <c r="K426" s="78" t="s">
        <v>65</v>
      </c>
      <c r="L426" s="84">
        <v>39</v>
      </c>
      <c r="M426" s="52"/>
      <c r="N426" s="52"/>
    </row>
    <row r="427" spans="1:14" ht="18" thickBot="1" x14ac:dyDescent="0.75">
      <c r="A427" s="98" t="s">
        <v>237</v>
      </c>
      <c r="B427" s="93" t="s">
        <v>226</v>
      </c>
      <c r="C427" s="85"/>
      <c r="D427" s="90" t="s">
        <v>131</v>
      </c>
      <c r="E427" s="86"/>
      <c r="F427" s="86"/>
      <c r="G427" s="87"/>
      <c r="H427" s="85">
        <v>6</v>
      </c>
      <c r="I427" s="90" t="s">
        <v>131</v>
      </c>
      <c r="J427" s="86" t="s">
        <v>69</v>
      </c>
      <c r="K427" s="86"/>
      <c r="L427" s="87" t="s">
        <v>177</v>
      </c>
      <c r="M427" s="52"/>
      <c r="N427" s="52"/>
    </row>
    <row r="428" spans="1:14" ht="18" thickBot="1" x14ac:dyDescent="0.75">
      <c r="A428" s="98" t="s">
        <v>237</v>
      </c>
      <c r="B428" s="91" t="s">
        <v>226</v>
      </c>
      <c r="C428" s="80">
        <v>1</v>
      </c>
      <c r="D428" s="90" t="s">
        <v>131</v>
      </c>
      <c r="E428" s="81" t="s">
        <v>70</v>
      </c>
      <c r="F428" s="81" t="s">
        <v>66</v>
      </c>
      <c r="G428" s="82"/>
      <c r="H428" s="80">
        <v>1</v>
      </c>
      <c r="I428" s="90" t="s">
        <v>144</v>
      </c>
      <c r="J428" s="81" t="s">
        <v>65</v>
      </c>
      <c r="K428" s="81" t="s">
        <v>68</v>
      </c>
      <c r="L428" s="82" t="s">
        <v>227</v>
      </c>
      <c r="M428" s="52"/>
      <c r="N428" s="52"/>
    </row>
    <row r="429" spans="1:14" ht="18" thickBot="1" x14ac:dyDescent="0.75">
      <c r="A429" s="98" t="s">
        <v>237</v>
      </c>
      <c r="B429" s="92" t="s">
        <v>226</v>
      </c>
      <c r="C429" s="83"/>
      <c r="D429" s="90" t="s">
        <v>131</v>
      </c>
      <c r="E429" s="78"/>
      <c r="F429" s="78"/>
      <c r="G429" s="84"/>
      <c r="H429" s="83"/>
      <c r="I429" s="90" t="s">
        <v>131</v>
      </c>
      <c r="J429" s="78"/>
      <c r="K429" s="78"/>
      <c r="L429" s="84"/>
      <c r="M429" s="52"/>
      <c r="N429" s="52"/>
    </row>
    <row r="430" spans="1:14" ht="18" thickBot="1" x14ac:dyDescent="0.75">
      <c r="A430" s="98" t="s">
        <v>237</v>
      </c>
      <c r="B430" s="93" t="s">
        <v>228</v>
      </c>
      <c r="C430" s="85"/>
      <c r="D430" s="90" t="s">
        <v>131</v>
      </c>
      <c r="E430" s="86"/>
      <c r="F430" s="86"/>
      <c r="G430" s="87"/>
      <c r="H430" s="85">
        <v>7</v>
      </c>
      <c r="I430" s="90" t="s">
        <v>131</v>
      </c>
      <c r="J430" s="86" t="s">
        <v>63</v>
      </c>
      <c r="K430" s="86" t="s">
        <v>66</v>
      </c>
      <c r="L430" s="87" t="s">
        <v>130</v>
      </c>
      <c r="M430" s="52"/>
      <c r="N430" s="52"/>
    </row>
    <row r="431" spans="1:14" ht="18" thickBot="1" x14ac:dyDescent="0.75">
      <c r="A431" s="98" t="s">
        <v>237</v>
      </c>
      <c r="B431" s="91" t="s">
        <v>229</v>
      </c>
      <c r="C431" s="80"/>
      <c r="D431" s="90" t="s">
        <v>131</v>
      </c>
      <c r="E431" s="81"/>
      <c r="F431" s="81"/>
      <c r="G431" s="82"/>
      <c r="H431" s="80"/>
      <c r="I431" s="90" t="s">
        <v>131</v>
      </c>
      <c r="J431" s="81"/>
      <c r="K431" s="81"/>
      <c r="L431" s="82"/>
      <c r="M431" s="52"/>
      <c r="N431" s="52"/>
    </row>
    <row r="432" spans="1:14" ht="18" thickBot="1" x14ac:dyDescent="0.75">
      <c r="A432" s="98" t="s">
        <v>237</v>
      </c>
      <c r="B432" s="92" t="s">
        <v>230</v>
      </c>
      <c r="C432" s="83">
        <v>14</v>
      </c>
      <c r="D432" s="90" t="s">
        <v>131</v>
      </c>
      <c r="E432" s="78" t="s">
        <v>63</v>
      </c>
      <c r="F432" s="78"/>
      <c r="G432" s="84">
        <v>51</v>
      </c>
      <c r="H432" s="83">
        <v>18</v>
      </c>
      <c r="I432" s="90" t="s">
        <v>131</v>
      </c>
      <c r="J432" s="78" t="s">
        <v>64</v>
      </c>
      <c r="K432" s="78" t="s">
        <v>67</v>
      </c>
      <c r="L432" s="84">
        <v>36</v>
      </c>
      <c r="M432" s="52"/>
      <c r="N432" s="52"/>
    </row>
    <row r="433" spans="1:14" ht="18" thickBot="1" x14ac:dyDescent="0.75">
      <c r="A433" s="98" t="s">
        <v>237</v>
      </c>
      <c r="B433" s="93" t="s">
        <v>231</v>
      </c>
      <c r="C433" s="85"/>
      <c r="D433" s="90" t="s">
        <v>131</v>
      </c>
      <c r="E433" s="86"/>
      <c r="F433" s="86"/>
      <c r="G433" s="87"/>
      <c r="H433" s="85">
        <v>6</v>
      </c>
      <c r="I433" s="90" t="s">
        <v>131</v>
      </c>
      <c r="J433" s="86" t="s">
        <v>69</v>
      </c>
      <c r="K433" s="86"/>
      <c r="L433" s="87" t="s">
        <v>177</v>
      </c>
      <c r="M433" s="52"/>
      <c r="N433" s="52"/>
    </row>
    <row r="434" spans="1:14" ht="18" thickBot="1" x14ac:dyDescent="0.75">
      <c r="A434" s="98" t="s">
        <v>237</v>
      </c>
      <c r="B434" s="91" t="s">
        <v>231</v>
      </c>
      <c r="C434" s="80">
        <v>20</v>
      </c>
      <c r="D434" s="90" t="s">
        <v>131</v>
      </c>
      <c r="E434" s="81" t="s">
        <v>70</v>
      </c>
      <c r="F434" s="81" t="s">
        <v>65</v>
      </c>
      <c r="G434" s="82">
        <v>31</v>
      </c>
      <c r="H434" s="80">
        <v>1</v>
      </c>
      <c r="I434" s="90" t="s">
        <v>144</v>
      </c>
      <c r="J434" s="81" t="s">
        <v>65</v>
      </c>
      <c r="K434" s="81"/>
      <c r="L434" s="82">
        <v>83</v>
      </c>
      <c r="M434" s="52"/>
      <c r="N434" s="52"/>
    </row>
    <row r="435" spans="1:14" ht="18" thickBot="1" x14ac:dyDescent="0.75">
      <c r="A435" s="98" t="s">
        <v>237</v>
      </c>
      <c r="B435" s="92" t="s">
        <v>231</v>
      </c>
      <c r="C435" s="83">
        <v>8</v>
      </c>
      <c r="D435" s="90" t="s">
        <v>131</v>
      </c>
      <c r="E435" s="78" t="s">
        <v>69</v>
      </c>
      <c r="F435" s="78"/>
      <c r="G435" s="84">
        <v>12</v>
      </c>
      <c r="H435" s="83"/>
      <c r="I435" s="90" t="s">
        <v>131</v>
      </c>
      <c r="J435" s="78"/>
      <c r="K435" s="78"/>
      <c r="L435" s="84"/>
      <c r="M435" s="52"/>
      <c r="N435" s="52"/>
    </row>
    <row r="436" spans="1:14" ht="18" thickBot="1" x14ac:dyDescent="0.75">
      <c r="A436" s="98" t="s">
        <v>237</v>
      </c>
      <c r="B436" s="93" t="s">
        <v>231</v>
      </c>
      <c r="C436" s="85">
        <v>14</v>
      </c>
      <c r="D436" s="90">
        <v>12</v>
      </c>
      <c r="E436" s="86" t="s">
        <v>65</v>
      </c>
      <c r="F436" s="86"/>
      <c r="G436" s="87">
        <v>6</v>
      </c>
      <c r="H436" s="85">
        <v>14</v>
      </c>
      <c r="I436" s="90" t="s">
        <v>131</v>
      </c>
      <c r="J436" s="86" t="s">
        <v>67</v>
      </c>
      <c r="K436" s="86" t="s">
        <v>69</v>
      </c>
      <c r="L436" s="87">
        <v>17</v>
      </c>
      <c r="M436" s="52"/>
      <c r="N436" s="52"/>
    </row>
    <row r="437" spans="1:14" ht="18" thickBot="1" x14ac:dyDescent="0.75">
      <c r="A437" s="98" t="s">
        <v>237</v>
      </c>
      <c r="B437" s="91" t="s">
        <v>231</v>
      </c>
      <c r="C437" s="80"/>
      <c r="D437" s="90" t="s">
        <v>131</v>
      </c>
      <c r="E437" s="81"/>
      <c r="F437" s="81"/>
      <c r="G437" s="82"/>
      <c r="H437" s="80">
        <v>1</v>
      </c>
      <c r="I437" s="90" t="s">
        <v>131</v>
      </c>
      <c r="J437" s="81" t="s">
        <v>70</v>
      </c>
      <c r="K437" s="81" t="s">
        <v>178</v>
      </c>
      <c r="L437" s="82" t="s">
        <v>130</v>
      </c>
      <c r="M437" s="52"/>
      <c r="N437" s="52"/>
    </row>
    <row r="438" spans="1:14" ht="18" thickBot="1" x14ac:dyDescent="0.75">
      <c r="A438" s="98" t="s">
        <v>237</v>
      </c>
      <c r="B438" s="92" t="s">
        <v>231</v>
      </c>
      <c r="C438" s="83"/>
      <c r="D438" s="90" t="s">
        <v>131</v>
      </c>
      <c r="E438" s="78"/>
      <c r="F438" s="78"/>
      <c r="G438" s="84"/>
      <c r="H438" s="83">
        <v>53</v>
      </c>
      <c r="I438" s="90" t="s">
        <v>131</v>
      </c>
      <c r="J438" s="78"/>
      <c r="K438" s="78"/>
      <c r="L438" s="84">
        <v>18</v>
      </c>
      <c r="M438" s="52"/>
      <c r="N438" s="52"/>
    </row>
    <row r="439" spans="1:14" ht="18" thickBot="1" x14ac:dyDescent="0.75">
      <c r="A439" s="98" t="s">
        <v>237</v>
      </c>
      <c r="B439" s="93" t="s">
        <v>231</v>
      </c>
      <c r="C439" s="85">
        <v>20</v>
      </c>
      <c r="D439" s="90" t="s">
        <v>131</v>
      </c>
      <c r="E439" s="86" t="s">
        <v>70</v>
      </c>
      <c r="F439" s="86" t="s">
        <v>65</v>
      </c>
      <c r="G439" s="87">
        <v>32</v>
      </c>
      <c r="H439" s="85">
        <v>1</v>
      </c>
      <c r="I439" s="90" t="s">
        <v>131</v>
      </c>
      <c r="J439" s="86"/>
      <c r="K439" s="86"/>
      <c r="L439" s="87">
        <v>38</v>
      </c>
      <c r="M439" s="52"/>
      <c r="N439" s="52"/>
    </row>
    <row r="440" spans="1:14" ht="18" thickBot="1" x14ac:dyDescent="0.75">
      <c r="A440" s="98" t="s">
        <v>237</v>
      </c>
      <c r="B440" s="91" t="s">
        <v>231</v>
      </c>
      <c r="C440" s="80">
        <v>8</v>
      </c>
      <c r="D440" s="90" t="s">
        <v>131</v>
      </c>
      <c r="E440" s="81" t="s">
        <v>69</v>
      </c>
      <c r="F440" s="81"/>
      <c r="G440" s="82">
        <v>51</v>
      </c>
      <c r="H440" s="80"/>
      <c r="I440" s="90" t="s">
        <v>131</v>
      </c>
      <c r="J440" s="81"/>
      <c r="K440" s="81"/>
      <c r="L440" s="82"/>
      <c r="M440" s="52"/>
      <c r="N440" s="52"/>
    </row>
    <row r="441" spans="1:14" ht="18" thickBot="1" x14ac:dyDescent="0.75">
      <c r="A441" s="98" t="s">
        <v>237</v>
      </c>
      <c r="B441" s="92" t="s">
        <v>231</v>
      </c>
      <c r="C441" s="83">
        <v>12</v>
      </c>
      <c r="D441" s="90">
        <v>51</v>
      </c>
      <c r="E441" s="78" t="s">
        <v>65</v>
      </c>
      <c r="F441" s="78" t="s">
        <v>66</v>
      </c>
      <c r="G441" s="84"/>
      <c r="H441" s="83">
        <v>6</v>
      </c>
      <c r="I441" s="90" t="s">
        <v>131</v>
      </c>
      <c r="J441" s="78" t="s">
        <v>67</v>
      </c>
      <c r="K441" s="78" t="s">
        <v>68</v>
      </c>
      <c r="L441" s="84">
        <v>47</v>
      </c>
      <c r="M441" s="52"/>
      <c r="N441" s="52"/>
    </row>
    <row r="442" spans="1:14" ht="18" thickBot="1" x14ac:dyDescent="0.75">
      <c r="A442" s="98" t="s">
        <v>237</v>
      </c>
      <c r="B442" s="93" t="s">
        <v>231</v>
      </c>
      <c r="C442" s="85"/>
      <c r="D442" s="90" t="s">
        <v>131</v>
      </c>
      <c r="E442" s="86"/>
      <c r="F442" s="86"/>
      <c r="G442" s="87"/>
      <c r="H442" s="85"/>
      <c r="I442" s="90" t="s">
        <v>131</v>
      </c>
      <c r="J442" s="86"/>
      <c r="K442" s="86"/>
      <c r="L442" s="87"/>
      <c r="M442" s="52"/>
      <c r="N442" s="52"/>
    </row>
    <row r="443" spans="1:14" ht="18" thickBot="1" x14ac:dyDescent="0.75">
      <c r="A443" s="98" t="s">
        <v>237</v>
      </c>
      <c r="B443" s="91" t="s">
        <v>232</v>
      </c>
      <c r="C443" s="80"/>
      <c r="D443" s="90" t="s">
        <v>131</v>
      </c>
      <c r="E443" s="81"/>
      <c r="F443" s="81"/>
      <c r="G443" s="82"/>
      <c r="H443" s="80">
        <v>6</v>
      </c>
      <c r="I443" s="90" t="s">
        <v>131</v>
      </c>
      <c r="J443" s="81" t="s">
        <v>63</v>
      </c>
      <c r="K443" s="81" t="s">
        <v>66</v>
      </c>
      <c r="L443" s="82" t="s">
        <v>130</v>
      </c>
      <c r="M443" s="52"/>
      <c r="N443" s="52"/>
    </row>
    <row r="444" spans="1:14" ht="18" thickBot="1" x14ac:dyDescent="0.75">
      <c r="A444" s="98" t="s">
        <v>237</v>
      </c>
      <c r="B444" s="92" t="s">
        <v>233</v>
      </c>
      <c r="C444" s="83">
        <v>10</v>
      </c>
      <c r="D444" s="90" t="s">
        <v>131</v>
      </c>
      <c r="E444" s="78" t="s">
        <v>105</v>
      </c>
      <c r="F444" s="78"/>
      <c r="G444" s="84">
        <v>30</v>
      </c>
      <c r="H444" s="83"/>
      <c r="I444" s="90" t="s">
        <v>131</v>
      </c>
      <c r="J444" s="78"/>
      <c r="K444" s="78"/>
      <c r="L444" s="84"/>
      <c r="M444" s="52"/>
      <c r="N444" s="52"/>
    </row>
    <row r="445" spans="1:14" ht="18" thickBot="1" x14ac:dyDescent="0.75">
      <c r="A445" s="98" t="s">
        <v>237</v>
      </c>
      <c r="B445" s="93" t="s">
        <v>234</v>
      </c>
      <c r="C445" s="85">
        <v>30</v>
      </c>
      <c r="D445" s="90" t="s">
        <v>131</v>
      </c>
      <c r="E445" s="86" t="s">
        <v>63</v>
      </c>
      <c r="F445" s="86"/>
      <c r="G445" s="87">
        <v>59</v>
      </c>
      <c r="H445" s="85">
        <v>18</v>
      </c>
      <c r="I445" s="90" t="s">
        <v>131</v>
      </c>
      <c r="J445" s="86" t="s">
        <v>64</v>
      </c>
      <c r="K445" s="86" t="s">
        <v>178</v>
      </c>
      <c r="L445" s="87">
        <v>68</v>
      </c>
      <c r="M445" s="52"/>
      <c r="N445" s="52"/>
    </row>
    <row r="446" spans="1:14" ht="18" thickBot="1" x14ac:dyDescent="0.75">
      <c r="A446" s="98" t="s">
        <v>237</v>
      </c>
      <c r="B446" s="91" t="s">
        <v>235</v>
      </c>
      <c r="C446" s="80"/>
      <c r="D446" s="90" t="s">
        <v>131</v>
      </c>
      <c r="E446" s="81"/>
      <c r="F446" s="81"/>
      <c r="G446" s="82"/>
      <c r="H446" s="80">
        <v>53</v>
      </c>
      <c r="I446" s="90" t="s">
        <v>131</v>
      </c>
      <c r="J446" s="81"/>
      <c r="K446" s="81"/>
      <c r="L446" s="82" t="s">
        <v>236</v>
      </c>
      <c r="M446" s="52"/>
      <c r="N446" s="52"/>
    </row>
    <row r="447" spans="1:14" ht="18" thickBot="1" x14ac:dyDescent="0.75">
      <c r="A447" s="98" t="s">
        <v>237</v>
      </c>
      <c r="B447" s="92" t="s">
        <v>235</v>
      </c>
      <c r="C447" s="83">
        <v>30</v>
      </c>
      <c r="D447" s="90" t="s">
        <v>131</v>
      </c>
      <c r="E447" s="78" t="s">
        <v>70</v>
      </c>
      <c r="F447" s="78" t="s">
        <v>65</v>
      </c>
      <c r="G447" s="84">
        <v>33</v>
      </c>
      <c r="H447" s="83">
        <v>12</v>
      </c>
      <c r="I447" s="90" t="s">
        <v>131</v>
      </c>
      <c r="J447" s="78"/>
      <c r="K447" s="78"/>
      <c r="L447" s="84">
        <v>81</v>
      </c>
      <c r="M447" s="52"/>
      <c r="N447" s="52"/>
    </row>
    <row r="448" spans="1:14" ht="18" thickBot="1" x14ac:dyDescent="0.75">
      <c r="A448" s="98" t="s">
        <v>237</v>
      </c>
      <c r="B448" s="93" t="s">
        <v>235</v>
      </c>
      <c r="C448" s="85">
        <v>8</v>
      </c>
      <c r="D448" s="90" t="s">
        <v>131</v>
      </c>
      <c r="E448" s="86" t="s">
        <v>69</v>
      </c>
      <c r="F448" s="86"/>
      <c r="G448" s="87">
        <v>22</v>
      </c>
      <c r="H448" s="85"/>
      <c r="I448" s="90" t="s">
        <v>131</v>
      </c>
      <c r="J448" s="86"/>
      <c r="K448" s="86"/>
      <c r="L448" s="87"/>
      <c r="M448" s="52"/>
      <c r="N448" s="52"/>
    </row>
    <row r="449" spans="1:14" ht="18" thickBot="1" x14ac:dyDescent="0.75">
      <c r="A449" s="98" t="s">
        <v>237</v>
      </c>
      <c r="B449" s="91" t="s">
        <v>235</v>
      </c>
      <c r="C449" s="80">
        <v>14</v>
      </c>
      <c r="D449" s="90">
        <v>22</v>
      </c>
      <c r="E449" s="81" t="s">
        <v>65</v>
      </c>
      <c r="F449" s="81" t="s">
        <v>68</v>
      </c>
      <c r="G449" s="82">
        <v>15</v>
      </c>
      <c r="H449" s="80"/>
      <c r="I449" s="90" t="s">
        <v>131</v>
      </c>
      <c r="J449" s="81"/>
      <c r="K449" s="81"/>
      <c r="L449" s="82"/>
      <c r="M449" s="52"/>
      <c r="N449" s="52"/>
    </row>
    <row r="450" spans="1:14" x14ac:dyDescent="0.7">
      <c r="A450" s="98" t="s">
        <v>237</v>
      </c>
      <c r="B450" s="92" t="s">
        <v>235</v>
      </c>
      <c r="C450" s="83" t="s">
        <v>86</v>
      </c>
      <c r="D450" s="90" t="s">
        <v>131</v>
      </c>
      <c r="E450" s="78" t="s">
        <v>78</v>
      </c>
      <c r="F450" s="78"/>
      <c r="G450" s="84"/>
      <c r="H450" s="83" t="s">
        <v>82</v>
      </c>
      <c r="I450" s="90" t="s">
        <v>131</v>
      </c>
      <c r="J450" s="78"/>
      <c r="K450" s="78"/>
      <c r="L450" s="84"/>
      <c r="M450" s="52"/>
      <c r="N450" s="52"/>
    </row>
    <row r="451" spans="1:14" ht="18" thickBot="1" x14ac:dyDescent="0.75"/>
    <row r="452" spans="1:14" ht="18" thickBot="1" x14ac:dyDescent="0.75">
      <c r="A452" s="98" t="s">
        <v>311</v>
      </c>
      <c r="B452" s="91" t="s">
        <v>176</v>
      </c>
      <c r="C452" s="80">
        <v>2</v>
      </c>
      <c r="D452" s="90" t="s">
        <v>131</v>
      </c>
      <c r="E452" s="81" t="s">
        <v>238</v>
      </c>
      <c r="F452" s="81"/>
      <c r="G452" s="82">
        <v>56</v>
      </c>
      <c r="H452" s="80">
        <v>11</v>
      </c>
      <c r="I452" s="90" t="s">
        <v>131</v>
      </c>
      <c r="J452" s="81" t="s">
        <v>239</v>
      </c>
      <c r="K452" s="81" t="s">
        <v>240</v>
      </c>
      <c r="L452" s="82">
        <v>37</v>
      </c>
      <c r="M452" s="52">
        <v>25</v>
      </c>
      <c r="N452" s="52">
        <v>19</v>
      </c>
    </row>
    <row r="453" spans="1:14" ht="18" thickBot="1" x14ac:dyDescent="0.75">
      <c r="A453" s="98" t="s">
        <v>311</v>
      </c>
      <c r="B453" s="92" t="s">
        <v>132</v>
      </c>
      <c r="C453" s="83"/>
      <c r="D453" s="90" t="s">
        <v>131</v>
      </c>
      <c r="E453" s="78"/>
      <c r="F453" s="78"/>
      <c r="G453" s="84"/>
      <c r="H453" s="83">
        <v>6</v>
      </c>
      <c r="I453" s="90" t="s">
        <v>131</v>
      </c>
      <c r="J453" s="78" t="s">
        <v>241</v>
      </c>
      <c r="K453" s="78"/>
      <c r="L453" s="84" t="s">
        <v>242</v>
      </c>
      <c r="M453" s="52"/>
      <c r="N453" s="52"/>
    </row>
    <row r="454" spans="1:14" ht="18" thickBot="1" x14ac:dyDescent="0.75">
      <c r="A454" s="98" t="s">
        <v>311</v>
      </c>
      <c r="B454" s="93" t="s">
        <v>132</v>
      </c>
      <c r="C454" s="85">
        <v>14</v>
      </c>
      <c r="D454" s="90" t="s">
        <v>131</v>
      </c>
      <c r="E454" s="86" t="s">
        <v>243</v>
      </c>
      <c r="F454" s="86"/>
      <c r="G454" s="87">
        <v>23</v>
      </c>
      <c r="H454" s="85">
        <v>1</v>
      </c>
      <c r="I454" s="90" t="s">
        <v>136</v>
      </c>
      <c r="J454" s="86" t="s">
        <v>240</v>
      </c>
      <c r="K454" s="86"/>
      <c r="L454" s="87">
        <v>65</v>
      </c>
      <c r="M454" s="52"/>
      <c r="N454" s="52"/>
    </row>
    <row r="455" spans="1:14" ht="18" thickBot="1" x14ac:dyDescent="0.75">
      <c r="A455" s="98" t="s">
        <v>311</v>
      </c>
      <c r="B455" s="91" t="s">
        <v>132</v>
      </c>
      <c r="C455" s="80"/>
      <c r="D455" s="90" t="s">
        <v>131</v>
      </c>
      <c r="E455" s="81"/>
      <c r="F455" s="81"/>
      <c r="G455" s="82"/>
      <c r="H455" s="80">
        <v>1</v>
      </c>
      <c r="I455" s="90" t="s">
        <v>131</v>
      </c>
      <c r="J455" s="81" t="s">
        <v>244</v>
      </c>
      <c r="K455" s="81"/>
      <c r="L455" s="82"/>
      <c r="M455" s="52"/>
      <c r="N455" s="52"/>
    </row>
    <row r="456" spans="1:14" ht="18" thickBot="1" x14ac:dyDescent="0.75">
      <c r="A456" s="98" t="s">
        <v>311</v>
      </c>
      <c r="B456" s="92" t="s">
        <v>132</v>
      </c>
      <c r="C456" s="83" t="s">
        <v>245</v>
      </c>
      <c r="D456" s="90" t="s">
        <v>131</v>
      </c>
      <c r="E456" s="78" t="s">
        <v>246</v>
      </c>
      <c r="F456" s="78"/>
      <c r="G456" s="84"/>
      <c r="H456" s="83" t="s">
        <v>247</v>
      </c>
      <c r="I456" s="90" t="s">
        <v>131</v>
      </c>
      <c r="J456" s="78"/>
      <c r="K456" s="78"/>
      <c r="L456" s="84"/>
      <c r="M456" s="52"/>
      <c r="N456" s="52"/>
    </row>
    <row r="457" spans="1:14" ht="18" thickBot="1" x14ac:dyDescent="0.75">
      <c r="A457" s="98" t="s">
        <v>311</v>
      </c>
      <c r="B457" s="93" t="s">
        <v>132</v>
      </c>
      <c r="C457" s="85"/>
      <c r="D457" s="90" t="s">
        <v>131</v>
      </c>
      <c r="E457" s="86"/>
      <c r="F457" s="86"/>
      <c r="G457" s="87"/>
      <c r="H457" s="85"/>
      <c r="I457" s="90" t="s">
        <v>131</v>
      </c>
      <c r="J457" s="86"/>
      <c r="K457" s="86"/>
      <c r="L457" s="87"/>
      <c r="M457" s="52"/>
      <c r="N457" s="52"/>
    </row>
    <row r="458" spans="1:14" ht="18" thickBot="1" x14ac:dyDescent="0.75">
      <c r="A458" s="98" t="s">
        <v>311</v>
      </c>
      <c r="B458" s="91" t="s">
        <v>248</v>
      </c>
      <c r="C458" s="80">
        <v>2</v>
      </c>
      <c r="D458" s="90" t="s">
        <v>131</v>
      </c>
      <c r="E458" s="81" t="s">
        <v>238</v>
      </c>
      <c r="F458" s="81"/>
      <c r="G458" s="82">
        <v>56</v>
      </c>
      <c r="H458" s="80">
        <v>9</v>
      </c>
      <c r="I458" s="90" t="s">
        <v>131</v>
      </c>
      <c r="J458" s="81" t="s">
        <v>239</v>
      </c>
      <c r="K458" s="81" t="s">
        <v>249</v>
      </c>
      <c r="L458" s="82">
        <v>86</v>
      </c>
      <c r="M458" s="52"/>
      <c r="N458" s="52"/>
    </row>
    <row r="459" spans="1:14" ht="18" thickBot="1" x14ac:dyDescent="0.75">
      <c r="A459" s="98" t="s">
        <v>311</v>
      </c>
      <c r="B459" s="92" t="s">
        <v>133</v>
      </c>
      <c r="C459" s="83"/>
      <c r="D459" s="90" t="s">
        <v>131</v>
      </c>
      <c r="E459" s="78"/>
      <c r="F459" s="78"/>
      <c r="G459" s="84"/>
      <c r="H459" s="83">
        <v>6</v>
      </c>
      <c r="I459" s="90" t="s">
        <v>131</v>
      </c>
      <c r="J459" s="78" t="s">
        <v>241</v>
      </c>
      <c r="K459" s="78"/>
      <c r="L459" s="84" t="s">
        <v>242</v>
      </c>
      <c r="M459" s="52"/>
      <c r="N459" s="52"/>
    </row>
    <row r="460" spans="1:14" ht="18" thickBot="1" x14ac:dyDescent="0.75">
      <c r="A460" s="98" t="s">
        <v>311</v>
      </c>
      <c r="B460" s="93" t="s">
        <v>133</v>
      </c>
      <c r="C460" s="85">
        <v>10</v>
      </c>
      <c r="D460" s="90" t="s">
        <v>131</v>
      </c>
      <c r="E460" s="86" t="s">
        <v>243</v>
      </c>
      <c r="F460" s="86" t="s">
        <v>241</v>
      </c>
      <c r="G460" s="87" t="s">
        <v>250</v>
      </c>
      <c r="H460" s="85">
        <v>1</v>
      </c>
      <c r="I460" s="90" t="s">
        <v>136</v>
      </c>
      <c r="J460" s="86" t="s">
        <v>240</v>
      </c>
      <c r="K460" s="86" t="s">
        <v>251</v>
      </c>
      <c r="L460" s="87">
        <v>1</v>
      </c>
      <c r="M460" s="52"/>
      <c r="N460" s="52"/>
    </row>
    <row r="461" spans="1:14" ht="18" thickBot="1" x14ac:dyDescent="0.75">
      <c r="A461" s="98" t="s">
        <v>311</v>
      </c>
      <c r="B461" s="91" t="s">
        <v>133</v>
      </c>
      <c r="C461" s="80">
        <v>1</v>
      </c>
      <c r="D461" s="90" t="s">
        <v>131</v>
      </c>
      <c r="E461" s="81" t="s">
        <v>252</v>
      </c>
      <c r="F461" s="81" t="s">
        <v>244</v>
      </c>
      <c r="G461" s="82"/>
      <c r="H461" s="80"/>
      <c r="I461" s="90" t="s">
        <v>131</v>
      </c>
      <c r="J461" s="81"/>
      <c r="K461" s="81"/>
      <c r="L461" s="82"/>
      <c r="M461" s="52"/>
      <c r="N461" s="52"/>
    </row>
    <row r="462" spans="1:14" ht="18" thickBot="1" x14ac:dyDescent="0.75">
      <c r="A462" s="98" t="s">
        <v>311</v>
      </c>
      <c r="B462" s="92" t="s">
        <v>133</v>
      </c>
      <c r="C462" s="83"/>
      <c r="D462" s="90" t="s">
        <v>131</v>
      </c>
      <c r="E462" s="78"/>
      <c r="F462" s="78"/>
      <c r="G462" s="84"/>
      <c r="H462" s="83"/>
      <c r="I462" s="90" t="s">
        <v>131</v>
      </c>
      <c r="J462" s="78"/>
      <c r="K462" s="78"/>
      <c r="L462" s="84"/>
      <c r="M462" s="52"/>
      <c r="N462" s="52"/>
    </row>
    <row r="463" spans="1:14" ht="18" thickBot="1" x14ac:dyDescent="0.75">
      <c r="A463" s="98" t="s">
        <v>311</v>
      </c>
      <c r="B463" s="93" t="s">
        <v>253</v>
      </c>
      <c r="C463" s="85">
        <v>14</v>
      </c>
      <c r="D463" s="90" t="s">
        <v>131</v>
      </c>
      <c r="E463" s="86" t="s">
        <v>239</v>
      </c>
      <c r="F463" s="86" t="s">
        <v>244</v>
      </c>
      <c r="G463" s="87"/>
      <c r="H463" s="85">
        <v>1</v>
      </c>
      <c r="I463" s="90" t="s">
        <v>131</v>
      </c>
      <c r="J463" s="86" t="s">
        <v>238</v>
      </c>
      <c r="K463" s="86" t="s">
        <v>251</v>
      </c>
      <c r="L463" s="87">
        <v>52</v>
      </c>
      <c r="M463" s="52"/>
      <c r="N463" s="52"/>
    </row>
    <row r="464" spans="1:14" ht="18" thickBot="1" x14ac:dyDescent="0.75">
      <c r="A464" s="98" t="s">
        <v>311</v>
      </c>
      <c r="B464" s="91" t="s">
        <v>134</v>
      </c>
      <c r="C464" s="80" t="s">
        <v>245</v>
      </c>
      <c r="D464" s="90" t="s">
        <v>131</v>
      </c>
      <c r="E464" s="81"/>
      <c r="F464" s="81"/>
      <c r="G464" s="82"/>
      <c r="H464" s="80" t="s">
        <v>254</v>
      </c>
      <c r="I464" s="90" t="s">
        <v>131</v>
      </c>
      <c r="J464" s="81" t="s">
        <v>255</v>
      </c>
      <c r="K464" s="81"/>
      <c r="L464" s="82"/>
      <c r="M464" s="52"/>
      <c r="N464" s="52"/>
    </row>
    <row r="465" spans="1:14" ht="18" thickBot="1" x14ac:dyDescent="0.75">
      <c r="A465" s="98" t="s">
        <v>311</v>
      </c>
      <c r="B465" s="92" t="s">
        <v>134</v>
      </c>
      <c r="C465" s="83"/>
      <c r="D465" s="90" t="s">
        <v>131</v>
      </c>
      <c r="E465" s="78"/>
      <c r="F465" s="78"/>
      <c r="G465" s="84"/>
      <c r="H465" s="83"/>
      <c r="I465" s="90" t="s">
        <v>131</v>
      </c>
      <c r="J465" s="78"/>
      <c r="K465" s="78"/>
      <c r="L465" s="84"/>
      <c r="M465" s="52"/>
      <c r="N465" s="52"/>
    </row>
    <row r="466" spans="1:14" ht="18" thickBot="1" x14ac:dyDescent="0.75">
      <c r="A466" s="98" t="s">
        <v>311</v>
      </c>
      <c r="B466" s="93" t="s">
        <v>256</v>
      </c>
      <c r="C466" s="85"/>
      <c r="D466" s="90" t="s">
        <v>131</v>
      </c>
      <c r="E466" s="86"/>
      <c r="F466" s="86"/>
      <c r="G466" s="87"/>
      <c r="H466" s="85">
        <v>1</v>
      </c>
      <c r="I466" s="90" t="s">
        <v>131</v>
      </c>
      <c r="J466" s="86" t="s">
        <v>238</v>
      </c>
      <c r="K466" s="86" t="s">
        <v>244</v>
      </c>
      <c r="L466" s="87" t="s">
        <v>250</v>
      </c>
      <c r="M466" s="52"/>
      <c r="N466" s="52"/>
    </row>
    <row r="467" spans="1:14" ht="18" thickBot="1" x14ac:dyDescent="0.75">
      <c r="A467" s="98" t="s">
        <v>311</v>
      </c>
      <c r="B467" s="91" t="s">
        <v>135</v>
      </c>
      <c r="C467" s="80"/>
      <c r="D467" s="90" t="s">
        <v>131</v>
      </c>
      <c r="E467" s="81"/>
      <c r="F467" s="81"/>
      <c r="G467" s="82"/>
      <c r="H467" s="80"/>
      <c r="I467" s="90" t="s">
        <v>131</v>
      </c>
      <c r="J467" s="81"/>
      <c r="K467" s="81"/>
      <c r="L467" s="82"/>
      <c r="M467" s="52"/>
      <c r="N467" s="52"/>
    </row>
    <row r="468" spans="1:14" ht="18" thickBot="1" x14ac:dyDescent="0.75">
      <c r="A468" s="98" t="s">
        <v>311</v>
      </c>
      <c r="B468" s="92" t="s">
        <v>257</v>
      </c>
      <c r="C468" s="83">
        <v>8</v>
      </c>
      <c r="D468" s="90" t="s">
        <v>131</v>
      </c>
      <c r="E468" s="78" t="s">
        <v>238</v>
      </c>
      <c r="F468" s="78"/>
      <c r="G468" s="84">
        <v>58</v>
      </c>
      <c r="H468" s="83">
        <v>9</v>
      </c>
      <c r="I468" s="90" t="s">
        <v>131</v>
      </c>
      <c r="J468" s="78" t="s">
        <v>239</v>
      </c>
      <c r="K468" s="78" t="s">
        <v>243</v>
      </c>
      <c r="L468" s="84">
        <v>26</v>
      </c>
      <c r="M468" s="52"/>
      <c r="N468" s="52"/>
    </row>
    <row r="469" spans="1:14" ht="18" thickBot="1" x14ac:dyDescent="0.75">
      <c r="A469" s="98" t="s">
        <v>311</v>
      </c>
      <c r="B469" s="93" t="s">
        <v>137</v>
      </c>
      <c r="C469" s="85"/>
      <c r="D469" s="90" t="s">
        <v>131</v>
      </c>
      <c r="E469" s="86"/>
      <c r="F469" s="86"/>
      <c r="G469" s="87"/>
      <c r="H469" s="85">
        <v>6</v>
      </c>
      <c r="I469" s="90" t="s">
        <v>131</v>
      </c>
      <c r="J469" s="86" t="s">
        <v>241</v>
      </c>
      <c r="K469" s="86"/>
      <c r="L469" s="87">
        <v>51</v>
      </c>
      <c r="M469" s="52"/>
      <c r="N469" s="52"/>
    </row>
    <row r="470" spans="1:14" ht="18" thickBot="1" x14ac:dyDescent="0.75">
      <c r="A470" s="98" t="s">
        <v>311</v>
      </c>
      <c r="B470" s="91" t="s">
        <v>137</v>
      </c>
      <c r="C470" s="80">
        <v>14</v>
      </c>
      <c r="D470" s="90" t="s">
        <v>131</v>
      </c>
      <c r="E470" s="81" t="s">
        <v>252</v>
      </c>
      <c r="F470" s="81" t="s">
        <v>244</v>
      </c>
      <c r="G470" s="82"/>
      <c r="H470" s="80">
        <v>9</v>
      </c>
      <c r="I470" s="90">
        <v>51</v>
      </c>
      <c r="J470" s="81" t="s">
        <v>240</v>
      </c>
      <c r="K470" s="81" t="s">
        <v>251</v>
      </c>
      <c r="L470" s="82">
        <v>45</v>
      </c>
      <c r="M470" s="52"/>
      <c r="N470" s="52"/>
    </row>
    <row r="471" spans="1:14" ht="18" thickBot="1" x14ac:dyDescent="0.75">
      <c r="A471" s="98" t="s">
        <v>311</v>
      </c>
      <c r="B471" s="92" t="s">
        <v>137</v>
      </c>
      <c r="C471" s="83"/>
      <c r="D471" s="90" t="s">
        <v>131</v>
      </c>
      <c r="E471" s="78"/>
      <c r="F471" s="78"/>
      <c r="G471" s="84"/>
      <c r="H471" s="83"/>
      <c r="I471" s="90" t="s">
        <v>131</v>
      </c>
      <c r="J471" s="78"/>
      <c r="K471" s="78"/>
      <c r="L471" s="84"/>
      <c r="M471" s="52"/>
      <c r="N471" s="52"/>
    </row>
    <row r="472" spans="1:14" ht="18" thickBot="1" x14ac:dyDescent="0.75">
      <c r="A472" s="98" t="s">
        <v>311</v>
      </c>
      <c r="B472" s="93" t="s">
        <v>258</v>
      </c>
      <c r="C472" s="85">
        <v>20</v>
      </c>
      <c r="D472" s="90" t="s">
        <v>131</v>
      </c>
      <c r="E472" s="86" t="s">
        <v>239</v>
      </c>
      <c r="F472" s="86" t="s">
        <v>244</v>
      </c>
      <c r="G472" s="87"/>
      <c r="H472" s="85">
        <v>9</v>
      </c>
      <c r="I472" s="90" t="s">
        <v>131</v>
      </c>
      <c r="J472" s="86" t="s">
        <v>238</v>
      </c>
      <c r="K472" s="86" t="s">
        <v>251</v>
      </c>
      <c r="L472" s="87">
        <v>66</v>
      </c>
      <c r="M472" s="52"/>
      <c r="N472" s="52"/>
    </row>
    <row r="473" spans="1:14" ht="18" thickBot="1" x14ac:dyDescent="0.75">
      <c r="A473" s="98" t="s">
        <v>311</v>
      </c>
      <c r="B473" s="91" t="s">
        <v>138</v>
      </c>
      <c r="C473" s="80" t="s">
        <v>259</v>
      </c>
      <c r="D473" s="90" t="s">
        <v>131</v>
      </c>
      <c r="E473" s="81"/>
      <c r="F473" s="81"/>
      <c r="G473" s="82"/>
      <c r="H473" s="80" t="s">
        <v>260</v>
      </c>
      <c r="I473" s="90" t="s">
        <v>131</v>
      </c>
      <c r="J473" s="81" t="s">
        <v>255</v>
      </c>
      <c r="K473" s="81"/>
      <c r="L473" s="82"/>
      <c r="M473" s="52"/>
      <c r="N473" s="52"/>
    </row>
    <row r="474" spans="1:14" ht="18" thickBot="1" x14ac:dyDescent="0.75">
      <c r="A474" s="98" t="s">
        <v>311</v>
      </c>
      <c r="B474" s="92" t="s">
        <v>138</v>
      </c>
      <c r="C474" s="83"/>
      <c r="D474" s="90" t="s">
        <v>131</v>
      </c>
      <c r="E474" s="78"/>
      <c r="F474" s="78"/>
      <c r="G474" s="84"/>
      <c r="H474" s="83"/>
      <c r="I474" s="90" t="s">
        <v>131</v>
      </c>
      <c r="J474" s="78"/>
      <c r="K474" s="78"/>
      <c r="L474" s="84"/>
      <c r="M474" s="52"/>
      <c r="N474" s="52"/>
    </row>
    <row r="475" spans="1:14" ht="18" thickBot="1" x14ac:dyDescent="0.75">
      <c r="A475" s="98" t="s">
        <v>311</v>
      </c>
      <c r="B475" s="93" t="s">
        <v>261</v>
      </c>
      <c r="C475" s="85">
        <v>14</v>
      </c>
      <c r="D475" s="90" t="s">
        <v>131</v>
      </c>
      <c r="E475" s="86" t="s">
        <v>239</v>
      </c>
      <c r="F475" s="86" t="s">
        <v>240</v>
      </c>
      <c r="G475" s="87">
        <v>32</v>
      </c>
      <c r="H475" s="85">
        <v>9</v>
      </c>
      <c r="I475" s="90" t="s">
        <v>131</v>
      </c>
      <c r="J475" s="86" t="s">
        <v>238</v>
      </c>
      <c r="K475" s="86"/>
      <c r="L475" s="87">
        <v>93</v>
      </c>
      <c r="M475" s="52"/>
      <c r="N475" s="52"/>
    </row>
    <row r="476" spans="1:14" ht="18" thickBot="1" x14ac:dyDescent="0.75">
      <c r="A476" s="98" t="s">
        <v>311</v>
      </c>
      <c r="B476" s="91" t="s">
        <v>140</v>
      </c>
      <c r="C476" s="80">
        <v>8</v>
      </c>
      <c r="D476" s="90" t="s">
        <v>131</v>
      </c>
      <c r="E476" s="81" t="s">
        <v>241</v>
      </c>
      <c r="F476" s="81"/>
      <c r="G476" s="82">
        <v>22</v>
      </c>
      <c r="H476" s="80"/>
      <c r="I476" s="90" t="s">
        <v>131</v>
      </c>
      <c r="J476" s="81"/>
      <c r="K476" s="81"/>
      <c r="L476" s="82"/>
      <c r="M476" s="52"/>
      <c r="N476" s="52"/>
    </row>
    <row r="477" spans="1:14" ht="18" thickBot="1" x14ac:dyDescent="0.75">
      <c r="A477" s="98" t="s">
        <v>311</v>
      </c>
      <c r="B477" s="92" t="s">
        <v>140</v>
      </c>
      <c r="C477" s="83">
        <v>12</v>
      </c>
      <c r="D477" s="90">
        <v>22</v>
      </c>
      <c r="E477" s="78" t="s">
        <v>240</v>
      </c>
      <c r="F477" s="78" t="s">
        <v>251</v>
      </c>
      <c r="G477" s="84">
        <v>6</v>
      </c>
      <c r="H477" s="83">
        <v>7</v>
      </c>
      <c r="I477" s="90" t="s">
        <v>131</v>
      </c>
      <c r="J477" s="78" t="s">
        <v>243</v>
      </c>
      <c r="K477" s="78" t="s">
        <v>244</v>
      </c>
      <c r="L477" s="84" t="s">
        <v>262</v>
      </c>
      <c r="M477" s="52"/>
      <c r="N477" s="52"/>
    </row>
    <row r="478" spans="1:14" ht="18" thickBot="1" x14ac:dyDescent="0.75">
      <c r="A478" s="98" t="s">
        <v>311</v>
      </c>
      <c r="B478" s="93" t="s">
        <v>140</v>
      </c>
      <c r="C478" s="85"/>
      <c r="D478" s="90" t="s">
        <v>131</v>
      </c>
      <c r="E478" s="86"/>
      <c r="F478" s="86"/>
      <c r="G478" s="87"/>
      <c r="H478" s="85"/>
      <c r="I478" s="90" t="s">
        <v>131</v>
      </c>
      <c r="J478" s="86"/>
      <c r="K478" s="86"/>
      <c r="L478" s="87"/>
      <c r="M478" s="52"/>
      <c r="N478" s="52"/>
    </row>
    <row r="479" spans="1:14" ht="18" thickBot="1" x14ac:dyDescent="0.75">
      <c r="A479" s="98" t="s">
        <v>311</v>
      </c>
      <c r="B479" s="91" t="s">
        <v>263</v>
      </c>
      <c r="C479" s="80">
        <v>14</v>
      </c>
      <c r="D479" s="90" t="s">
        <v>131</v>
      </c>
      <c r="E479" s="81" t="s">
        <v>238</v>
      </c>
      <c r="F479" s="81"/>
      <c r="G479" s="82">
        <v>61</v>
      </c>
      <c r="H479" s="80">
        <v>53</v>
      </c>
      <c r="I479" s="90" t="s">
        <v>131</v>
      </c>
      <c r="J479" s="81" t="s">
        <v>239</v>
      </c>
      <c r="K479" s="81" t="s">
        <v>240</v>
      </c>
      <c r="L479" s="82">
        <v>38</v>
      </c>
      <c r="M479" s="52"/>
      <c r="N479" s="52"/>
    </row>
    <row r="480" spans="1:14" ht="18" thickBot="1" x14ac:dyDescent="0.75">
      <c r="A480" s="98" t="s">
        <v>311</v>
      </c>
      <c r="B480" s="92" t="s">
        <v>141</v>
      </c>
      <c r="C480" s="83"/>
      <c r="D480" s="90" t="s">
        <v>131</v>
      </c>
      <c r="E480" s="78"/>
      <c r="F480" s="78"/>
      <c r="G480" s="84"/>
      <c r="H480" s="83">
        <v>6</v>
      </c>
      <c r="I480" s="90" t="s">
        <v>131</v>
      </c>
      <c r="J480" s="78" t="s">
        <v>241</v>
      </c>
      <c r="K480" s="78"/>
      <c r="L480" s="84">
        <v>12</v>
      </c>
      <c r="M480" s="52"/>
      <c r="N480" s="52"/>
    </row>
    <row r="481" spans="1:14" ht="18" thickBot="1" x14ac:dyDescent="0.75">
      <c r="A481" s="98" t="s">
        <v>311</v>
      </c>
      <c r="B481" s="93" t="s">
        <v>141</v>
      </c>
      <c r="C481" s="85">
        <v>20</v>
      </c>
      <c r="D481" s="90" t="s">
        <v>131</v>
      </c>
      <c r="E481" s="86" t="s">
        <v>252</v>
      </c>
      <c r="F481" s="86" t="s">
        <v>244</v>
      </c>
      <c r="G481" s="87" t="s">
        <v>264</v>
      </c>
      <c r="H481" s="85">
        <v>9</v>
      </c>
      <c r="I481" s="90">
        <v>12</v>
      </c>
      <c r="J481" s="86" t="s">
        <v>240</v>
      </c>
      <c r="K481" s="86" t="s">
        <v>251</v>
      </c>
      <c r="L481" s="87">
        <v>76</v>
      </c>
      <c r="M481" s="52"/>
      <c r="N481" s="52"/>
    </row>
    <row r="482" spans="1:14" ht="18" thickBot="1" x14ac:dyDescent="0.75">
      <c r="A482" s="98" t="s">
        <v>311</v>
      </c>
      <c r="B482" s="91" t="s">
        <v>141</v>
      </c>
      <c r="C482" s="80"/>
      <c r="D482" s="90" t="s">
        <v>131</v>
      </c>
      <c r="E482" s="81"/>
      <c r="F482" s="81"/>
      <c r="G482" s="82"/>
      <c r="H482" s="80"/>
      <c r="I482" s="90" t="s">
        <v>131</v>
      </c>
      <c r="J482" s="81"/>
      <c r="K482" s="81"/>
      <c r="L482" s="82"/>
      <c r="M482" s="52"/>
      <c r="N482" s="52"/>
    </row>
    <row r="483" spans="1:14" ht="18" thickBot="1" x14ac:dyDescent="0.75">
      <c r="A483" s="98" t="s">
        <v>311</v>
      </c>
      <c r="B483" s="92" t="s">
        <v>265</v>
      </c>
      <c r="C483" s="83">
        <v>12</v>
      </c>
      <c r="D483" s="90" t="s">
        <v>131</v>
      </c>
      <c r="E483" s="78" t="s">
        <v>239</v>
      </c>
      <c r="F483" s="78" t="s">
        <v>240</v>
      </c>
      <c r="G483" s="84">
        <v>39</v>
      </c>
      <c r="H483" s="83">
        <v>7</v>
      </c>
      <c r="I483" s="90" t="s">
        <v>131</v>
      </c>
      <c r="J483" s="78" t="s">
        <v>238</v>
      </c>
      <c r="K483" s="78"/>
      <c r="L483" s="84">
        <v>51</v>
      </c>
      <c r="M483" s="52"/>
      <c r="N483" s="52"/>
    </row>
    <row r="484" spans="1:14" ht="18" thickBot="1" x14ac:dyDescent="0.75">
      <c r="A484" s="98" t="s">
        <v>311</v>
      </c>
      <c r="B484" s="93" t="s">
        <v>142</v>
      </c>
      <c r="C484" s="85">
        <v>8</v>
      </c>
      <c r="D484" s="90" t="s">
        <v>131</v>
      </c>
      <c r="E484" s="86" t="s">
        <v>241</v>
      </c>
      <c r="F484" s="86"/>
      <c r="G484" s="87" t="s">
        <v>242</v>
      </c>
      <c r="H484" s="85"/>
      <c r="I484" s="90" t="s">
        <v>131</v>
      </c>
      <c r="J484" s="86"/>
      <c r="K484" s="86"/>
      <c r="L484" s="87"/>
      <c r="M484" s="52"/>
      <c r="N484" s="52"/>
    </row>
    <row r="485" spans="1:14" ht="18" thickBot="1" x14ac:dyDescent="0.75">
      <c r="A485" s="98" t="s">
        <v>311</v>
      </c>
      <c r="B485" s="91" t="s">
        <v>142</v>
      </c>
      <c r="C485" s="80">
        <v>1</v>
      </c>
      <c r="D485" s="90" t="s">
        <v>136</v>
      </c>
      <c r="E485" s="81" t="s">
        <v>240</v>
      </c>
      <c r="F485" s="81"/>
      <c r="G485" s="82">
        <v>5</v>
      </c>
      <c r="H485" s="80">
        <v>11</v>
      </c>
      <c r="I485" s="90" t="s">
        <v>131</v>
      </c>
      <c r="J485" s="81" t="s">
        <v>243</v>
      </c>
      <c r="K485" s="81" t="s">
        <v>241</v>
      </c>
      <c r="L485" s="82">
        <v>11</v>
      </c>
      <c r="M485" s="52"/>
      <c r="N485" s="52"/>
    </row>
    <row r="486" spans="1:14" ht="18" thickBot="1" x14ac:dyDescent="0.75">
      <c r="A486" s="98" t="s">
        <v>311</v>
      </c>
      <c r="B486" s="92" t="s">
        <v>142</v>
      </c>
      <c r="C486" s="83"/>
      <c r="D486" s="90" t="s">
        <v>131</v>
      </c>
      <c r="E486" s="78"/>
      <c r="F486" s="78"/>
      <c r="G486" s="84"/>
      <c r="H486" s="83">
        <v>9</v>
      </c>
      <c r="I486" s="90" t="s">
        <v>131</v>
      </c>
      <c r="J486" s="78" t="s">
        <v>252</v>
      </c>
      <c r="K486" s="78" t="s">
        <v>243</v>
      </c>
      <c r="L486" s="84">
        <v>26</v>
      </c>
      <c r="M486" s="52"/>
      <c r="N486" s="52"/>
    </row>
    <row r="487" spans="1:14" ht="18" thickBot="1" x14ac:dyDescent="0.75">
      <c r="A487" s="98" t="s">
        <v>311</v>
      </c>
      <c r="B487" s="93" t="s">
        <v>142</v>
      </c>
      <c r="C487" s="85"/>
      <c r="D487" s="90" t="s">
        <v>131</v>
      </c>
      <c r="E487" s="86"/>
      <c r="F487" s="86"/>
      <c r="G487" s="87"/>
      <c r="H487" s="85">
        <v>6</v>
      </c>
      <c r="I487" s="90" t="s">
        <v>131</v>
      </c>
      <c r="J487" s="86" t="s">
        <v>241</v>
      </c>
      <c r="K487" s="86"/>
      <c r="L487" s="87" t="s">
        <v>266</v>
      </c>
      <c r="M487" s="52"/>
      <c r="N487" s="52"/>
    </row>
    <row r="488" spans="1:14" ht="18" thickBot="1" x14ac:dyDescent="0.75">
      <c r="A488" s="98" t="s">
        <v>311</v>
      </c>
      <c r="B488" s="91" t="s">
        <v>142</v>
      </c>
      <c r="C488" s="80">
        <v>14</v>
      </c>
      <c r="D488" s="90" t="s">
        <v>131</v>
      </c>
      <c r="E488" s="81" t="s">
        <v>252</v>
      </c>
      <c r="F488" s="81" t="s">
        <v>240</v>
      </c>
      <c r="G488" s="82">
        <v>39</v>
      </c>
      <c r="H488" s="80">
        <v>1</v>
      </c>
      <c r="I488" s="90" t="s">
        <v>144</v>
      </c>
      <c r="J488" s="81" t="s">
        <v>240</v>
      </c>
      <c r="K488" s="81"/>
      <c r="L488" s="82">
        <v>58</v>
      </c>
      <c r="M488" s="52"/>
      <c r="N488" s="52"/>
    </row>
    <row r="489" spans="1:14" ht="18" thickBot="1" x14ac:dyDescent="0.75">
      <c r="A489" s="98" t="s">
        <v>311</v>
      </c>
      <c r="B489" s="92" t="s">
        <v>142</v>
      </c>
      <c r="C489" s="83">
        <v>8</v>
      </c>
      <c r="D489" s="90" t="s">
        <v>131</v>
      </c>
      <c r="E489" s="78" t="s">
        <v>241</v>
      </c>
      <c r="F489" s="78"/>
      <c r="G489" s="84">
        <v>21</v>
      </c>
      <c r="H489" s="83"/>
      <c r="I489" s="90" t="s">
        <v>131</v>
      </c>
      <c r="J489" s="78"/>
      <c r="K489" s="78"/>
      <c r="L489" s="84"/>
      <c r="M489" s="52"/>
      <c r="N489" s="52"/>
    </row>
    <row r="490" spans="1:14" ht="18" thickBot="1" x14ac:dyDescent="0.75">
      <c r="A490" s="98" t="s">
        <v>311</v>
      </c>
      <c r="B490" s="93" t="s">
        <v>142</v>
      </c>
      <c r="C490" s="85">
        <v>10</v>
      </c>
      <c r="D490" s="90">
        <v>21</v>
      </c>
      <c r="E490" s="86" t="s">
        <v>240</v>
      </c>
      <c r="F490" s="86" t="s">
        <v>251</v>
      </c>
      <c r="G490" s="87">
        <v>78</v>
      </c>
      <c r="H490" s="85"/>
      <c r="I490" s="90" t="s">
        <v>131</v>
      </c>
      <c r="J490" s="86"/>
      <c r="K490" s="86"/>
      <c r="L490" s="87"/>
      <c r="M490" s="52"/>
      <c r="N490" s="52"/>
    </row>
    <row r="491" spans="1:14" ht="18" thickBot="1" x14ac:dyDescent="0.75">
      <c r="A491" s="98" t="s">
        <v>311</v>
      </c>
      <c r="B491" s="91" t="s">
        <v>142</v>
      </c>
      <c r="C491" s="80"/>
      <c r="D491" s="90" t="s">
        <v>131</v>
      </c>
      <c r="E491" s="81"/>
      <c r="F491" s="81"/>
      <c r="G491" s="82"/>
      <c r="H491" s="80"/>
      <c r="I491" s="90" t="s">
        <v>131</v>
      </c>
      <c r="J491" s="81"/>
      <c r="K491" s="81"/>
      <c r="L491" s="82"/>
      <c r="M491" s="52"/>
      <c r="N491" s="52"/>
    </row>
    <row r="492" spans="1:14" ht="18" thickBot="1" x14ac:dyDescent="0.75">
      <c r="A492" s="98" t="s">
        <v>311</v>
      </c>
      <c r="B492" s="92" t="s">
        <v>267</v>
      </c>
      <c r="C492" s="83">
        <v>10</v>
      </c>
      <c r="D492" s="90" t="s">
        <v>131</v>
      </c>
      <c r="E492" s="78" t="s">
        <v>238</v>
      </c>
      <c r="F492" s="78"/>
      <c r="G492" s="84">
        <v>75</v>
      </c>
      <c r="H492" s="83">
        <v>11</v>
      </c>
      <c r="I492" s="90" t="s">
        <v>131</v>
      </c>
      <c r="J492" s="78" t="s">
        <v>239</v>
      </c>
      <c r="K492" s="78" t="s">
        <v>240</v>
      </c>
      <c r="L492" s="84">
        <v>32</v>
      </c>
      <c r="M492" s="52"/>
      <c r="N492" s="52"/>
    </row>
    <row r="493" spans="1:14" ht="18" thickBot="1" x14ac:dyDescent="0.75">
      <c r="A493" s="98" t="s">
        <v>311</v>
      </c>
      <c r="B493" s="93" t="s">
        <v>143</v>
      </c>
      <c r="C493" s="85"/>
      <c r="D493" s="90" t="s">
        <v>131</v>
      </c>
      <c r="E493" s="86"/>
      <c r="F493" s="86"/>
      <c r="G493" s="87"/>
      <c r="H493" s="85">
        <v>6</v>
      </c>
      <c r="I493" s="90" t="s">
        <v>131</v>
      </c>
      <c r="J493" s="86" t="s">
        <v>241</v>
      </c>
      <c r="K493" s="86"/>
      <c r="L493" s="87">
        <v>51</v>
      </c>
      <c r="M493" s="52"/>
      <c r="N493" s="52"/>
    </row>
    <row r="494" spans="1:14" ht="18" thickBot="1" x14ac:dyDescent="0.75">
      <c r="A494" s="98" t="s">
        <v>311</v>
      </c>
      <c r="B494" s="91" t="s">
        <v>143</v>
      </c>
      <c r="C494" s="80">
        <v>1</v>
      </c>
      <c r="D494" s="90" t="s">
        <v>131</v>
      </c>
      <c r="E494" s="81" t="s">
        <v>243</v>
      </c>
      <c r="F494" s="81" t="s">
        <v>244</v>
      </c>
      <c r="G494" s="82" t="s">
        <v>262</v>
      </c>
      <c r="H494" s="80">
        <v>11</v>
      </c>
      <c r="I494" s="90">
        <v>51</v>
      </c>
      <c r="J494" s="81" t="s">
        <v>240</v>
      </c>
      <c r="K494" s="81" t="s">
        <v>251</v>
      </c>
      <c r="L494" s="82">
        <v>6</v>
      </c>
      <c r="M494" s="52"/>
      <c r="N494" s="52"/>
    </row>
    <row r="495" spans="1:14" ht="18" thickBot="1" x14ac:dyDescent="0.75">
      <c r="A495" s="98" t="s">
        <v>311</v>
      </c>
      <c r="B495" s="92" t="s">
        <v>143</v>
      </c>
      <c r="C495" s="83"/>
      <c r="D495" s="90" t="s">
        <v>131</v>
      </c>
      <c r="E495" s="78"/>
      <c r="F495" s="78"/>
      <c r="G495" s="84"/>
      <c r="H495" s="83"/>
      <c r="I495" s="90" t="s">
        <v>131</v>
      </c>
      <c r="J495" s="78"/>
      <c r="K495" s="78"/>
      <c r="L495" s="84"/>
      <c r="M495" s="52"/>
      <c r="N495" s="52"/>
    </row>
    <row r="496" spans="1:14" ht="18" thickBot="1" x14ac:dyDescent="0.75">
      <c r="A496" s="98" t="s">
        <v>311</v>
      </c>
      <c r="B496" s="93" t="s">
        <v>268</v>
      </c>
      <c r="C496" s="85"/>
      <c r="D496" s="90" t="s">
        <v>131</v>
      </c>
      <c r="E496" s="86"/>
      <c r="F496" s="86"/>
      <c r="G496" s="87"/>
      <c r="H496" s="85">
        <v>6</v>
      </c>
      <c r="I496" s="90" t="s">
        <v>131</v>
      </c>
      <c r="J496" s="86" t="s">
        <v>238</v>
      </c>
      <c r="K496" s="86" t="s">
        <v>244</v>
      </c>
      <c r="L496" s="87"/>
      <c r="M496" s="52"/>
      <c r="N496" s="52"/>
    </row>
    <row r="497" spans="1:14" ht="18" thickBot="1" x14ac:dyDescent="0.75">
      <c r="A497" s="98" t="s">
        <v>311</v>
      </c>
      <c r="B497" s="91" t="s">
        <v>145</v>
      </c>
      <c r="C497" s="80"/>
      <c r="D497" s="90" t="s">
        <v>131</v>
      </c>
      <c r="E497" s="81"/>
      <c r="F497" s="81"/>
      <c r="G497" s="82"/>
      <c r="H497" s="80"/>
      <c r="I497" s="90" t="s">
        <v>131</v>
      </c>
      <c r="J497" s="81"/>
      <c r="K497" s="81"/>
      <c r="L497" s="82"/>
      <c r="M497" s="52"/>
      <c r="N497" s="52"/>
    </row>
    <row r="498" spans="1:14" ht="18" thickBot="1" x14ac:dyDescent="0.75">
      <c r="A498" s="98" t="s">
        <v>311</v>
      </c>
      <c r="B498" s="92" t="s">
        <v>269</v>
      </c>
      <c r="C498" s="83">
        <v>1</v>
      </c>
      <c r="D498" s="90" t="s">
        <v>131</v>
      </c>
      <c r="E498" s="78" t="s">
        <v>238</v>
      </c>
      <c r="F498" s="78"/>
      <c r="G498" s="84">
        <v>65</v>
      </c>
      <c r="H498" s="83">
        <v>53</v>
      </c>
      <c r="I498" s="90" t="s">
        <v>131</v>
      </c>
      <c r="J498" s="78" t="s">
        <v>239</v>
      </c>
      <c r="K498" s="78" t="s">
        <v>243</v>
      </c>
      <c r="L498" s="84">
        <v>21</v>
      </c>
      <c r="M498" s="52"/>
      <c r="N498" s="52"/>
    </row>
    <row r="499" spans="1:14" ht="18" thickBot="1" x14ac:dyDescent="0.75">
      <c r="A499" s="98" t="s">
        <v>311</v>
      </c>
      <c r="B499" s="93" t="s">
        <v>146</v>
      </c>
      <c r="C499" s="85"/>
      <c r="D499" s="90" t="s">
        <v>131</v>
      </c>
      <c r="E499" s="86"/>
      <c r="F499" s="86"/>
      <c r="G499" s="87"/>
      <c r="H499" s="85">
        <v>6</v>
      </c>
      <c r="I499" s="90" t="s">
        <v>131</v>
      </c>
      <c r="J499" s="86" t="s">
        <v>241</v>
      </c>
      <c r="K499" s="86"/>
      <c r="L499" s="87">
        <v>51</v>
      </c>
      <c r="M499" s="52"/>
      <c r="N499" s="52"/>
    </row>
    <row r="500" spans="1:14" ht="18" thickBot="1" x14ac:dyDescent="0.75">
      <c r="A500" s="98" t="s">
        <v>311</v>
      </c>
      <c r="B500" s="91" t="s">
        <v>146</v>
      </c>
      <c r="C500" s="80"/>
      <c r="D500" s="90" t="s">
        <v>131</v>
      </c>
      <c r="E500" s="81"/>
      <c r="F500" s="81"/>
      <c r="G500" s="82"/>
      <c r="H500" s="80">
        <v>1</v>
      </c>
      <c r="I500" s="90">
        <v>51</v>
      </c>
      <c r="J500" s="81" t="s">
        <v>240</v>
      </c>
      <c r="K500" s="81" t="s">
        <v>244</v>
      </c>
      <c r="L500" s="82" t="s">
        <v>270</v>
      </c>
      <c r="M500" s="52"/>
      <c r="N500" s="52"/>
    </row>
    <row r="501" spans="1:14" ht="18" thickBot="1" x14ac:dyDescent="0.75">
      <c r="A501" s="98" t="s">
        <v>311</v>
      </c>
      <c r="B501" s="92" t="s">
        <v>146</v>
      </c>
      <c r="C501" s="83" t="s">
        <v>254</v>
      </c>
      <c r="D501" s="90" t="s">
        <v>131</v>
      </c>
      <c r="E501" s="78" t="s">
        <v>246</v>
      </c>
      <c r="F501" s="78"/>
      <c r="G501" s="84"/>
      <c r="H501" s="83" t="s">
        <v>259</v>
      </c>
      <c r="I501" s="90" t="s">
        <v>131</v>
      </c>
      <c r="J501" s="78"/>
      <c r="K501" s="78"/>
      <c r="L501" s="84"/>
      <c r="M501" s="52"/>
      <c r="N501" s="52"/>
    </row>
    <row r="502" spans="1:14" ht="18" thickBot="1" x14ac:dyDescent="0.75">
      <c r="A502" s="98" t="s">
        <v>311</v>
      </c>
      <c r="B502" s="93" t="s">
        <v>146</v>
      </c>
      <c r="C502" s="85"/>
      <c r="D502" s="90" t="s">
        <v>131</v>
      </c>
      <c r="E502" s="86"/>
      <c r="F502" s="86"/>
      <c r="G502" s="87"/>
      <c r="H502" s="85"/>
      <c r="I502" s="90" t="s">
        <v>131</v>
      </c>
      <c r="J502" s="86"/>
      <c r="K502" s="86"/>
      <c r="L502" s="87"/>
      <c r="M502" s="52"/>
      <c r="N502" s="52"/>
    </row>
    <row r="503" spans="1:14" ht="18" thickBot="1" x14ac:dyDescent="0.75">
      <c r="A503" s="98" t="s">
        <v>311</v>
      </c>
      <c r="B503" s="91" t="s">
        <v>271</v>
      </c>
      <c r="C503" s="80">
        <v>1</v>
      </c>
      <c r="D503" s="90" t="s">
        <v>131</v>
      </c>
      <c r="E503" s="81" t="s">
        <v>238</v>
      </c>
      <c r="F503" s="81"/>
      <c r="G503" s="82">
        <v>16</v>
      </c>
      <c r="H503" s="80">
        <v>11</v>
      </c>
      <c r="I503" s="90" t="s">
        <v>131</v>
      </c>
      <c r="J503" s="81" t="s">
        <v>239</v>
      </c>
      <c r="K503" s="81" t="s">
        <v>249</v>
      </c>
      <c r="L503" s="82" t="s">
        <v>250</v>
      </c>
      <c r="M503" s="52"/>
      <c r="N503" s="52"/>
    </row>
    <row r="504" spans="1:14" ht="18" thickBot="1" x14ac:dyDescent="0.75">
      <c r="A504" s="98" t="s">
        <v>311</v>
      </c>
      <c r="B504" s="92" t="s">
        <v>147</v>
      </c>
      <c r="C504" s="83"/>
      <c r="D504" s="90" t="s">
        <v>131</v>
      </c>
      <c r="E504" s="78"/>
      <c r="F504" s="78"/>
      <c r="G504" s="84"/>
      <c r="H504" s="83">
        <v>6</v>
      </c>
      <c r="I504" s="90" t="s">
        <v>131</v>
      </c>
      <c r="J504" s="78" t="s">
        <v>241</v>
      </c>
      <c r="K504" s="78" t="s">
        <v>264</v>
      </c>
      <c r="L504" s="84">
        <v>53</v>
      </c>
      <c r="M504" s="52"/>
      <c r="N504" s="52"/>
    </row>
    <row r="505" spans="1:14" ht="18" thickBot="1" x14ac:dyDescent="0.75">
      <c r="A505" s="98" t="s">
        <v>311</v>
      </c>
      <c r="B505" s="93" t="s">
        <v>147</v>
      </c>
      <c r="C505" s="85">
        <v>12</v>
      </c>
      <c r="D505" s="90" t="s">
        <v>131</v>
      </c>
      <c r="E505" s="86" t="s">
        <v>243</v>
      </c>
      <c r="F505" s="86" t="s">
        <v>241</v>
      </c>
      <c r="G505" s="87">
        <v>48</v>
      </c>
      <c r="H505" s="85">
        <v>1</v>
      </c>
      <c r="I505" s="90">
        <v>53</v>
      </c>
      <c r="J505" s="86" t="s">
        <v>240</v>
      </c>
      <c r="K505" s="86" t="s">
        <v>251</v>
      </c>
      <c r="L505" s="87">
        <v>7</v>
      </c>
      <c r="M505" s="52"/>
      <c r="N505" s="52"/>
    </row>
    <row r="506" spans="1:14" ht="18" thickBot="1" x14ac:dyDescent="0.75">
      <c r="A506" s="98" t="s">
        <v>311</v>
      </c>
      <c r="B506" s="91" t="s">
        <v>147</v>
      </c>
      <c r="C506" s="80">
        <v>12</v>
      </c>
      <c r="D506" s="90" t="s">
        <v>131</v>
      </c>
      <c r="E506" s="81" t="s">
        <v>244</v>
      </c>
      <c r="F506" s="81"/>
      <c r="G506" s="82"/>
      <c r="H506" s="80"/>
      <c r="I506" s="90" t="s">
        <v>131</v>
      </c>
      <c r="J506" s="81"/>
      <c r="K506" s="81"/>
      <c r="L506" s="82"/>
      <c r="M506" s="52"/>
      <c r="N506" s="52"/>
    </row>
    <row r="507" spans="1:14" ht="18" thickBot="1" x14ac:dyDescent="0.75">
      <c r="A507" s="98" t="s">
        <v>311</v>
      </c>
      <c r="B507" s="92" t="s">
        <v>147</v>
      </c>
      <c r="C507" s="83"/>
      <c r="D507" s="90" t="s">
        <v>131</v>
      </c>
      <c r="E507" s="78"/>
      <c r="F507" s="78"/>
      <c r="G507" s="84"/>
      <c r="H507" s="83"/>
      <c r="I507" s="90" t="s">
        <v>131</v>
      </c>
      <c r="J507" s="78"/>
      <c r="K507" s="78"/>
      <c r="L507" s="84"/>
      <c r="M507" s="52"/>
      <c r="N507" s="52"/>
    </row>
    <row r="508" spans="1:14" ht="18" thickBot="1" x14ac:dyDescent="0.75">
      <c r="A508" s="98" t="s">
        <v>311</v>
      </c>
      <c r="B508" s="93" t="s">
        <v>272</v>
      </c>
      <c r="C508" s="85">
        <v>14</v>
      </c>
      <c r="D508" s="90" t="s">
        <v>131</v>
      </c>
      <c r="E508" s="86" t="s">
        <v>239</v>
      </c>
      <c r="F508" s="86" t="s">
        <v>240</v>
      </c>
      <c r="G508" s="87">
        <v>32</v>
      </c>
      <c r="H508" s="85">
        <v>11</v>
      </c>
      <c r="I508" s="90" t="s">
        <v>131</v>
      </c>
      <c r="J508" s="86" t="s">
        <v>238</v>
      </c>
      <c r="K508" s="86"/>
      <c r="L508" s="87">
        <v>65</v>
      </c>
      <c r="M508" s="52"/>
      <c r="N508" s="52"/>
    </row>
    <row r="509" spans="1:14" ht="18" thickBot="1" x14ac:dyDescent="0.75">
      <c r="A509" s="98" t="s">
        <v>311</v>
      </c>
      <c r="B509" s="91" t="s">
        <v>148</v>
      </c>
      <c r="C509" s="80">
        <v>8</v>
      </c>
      <c r="D509" s="90" t="s">
        <v>131</v>
      </c>
      <c r="E509" s="81" t="s">
        <v>241</v>
      </c>
      <c r="F509" s="81"/>
      <c r="G509" s="82" t="s">
        <v>266</v>
      </c>
      <c r="H509" s="80"/>
      <c r="I509" s="90" t="s">
        <v>131</v>
      </c>
      <c r="J509" s="81"/>
      <c r="K509" s="81"/>
      <c r="L509" s="82"/>
      <c r="M509" s="52"/>
      <c r="N509" s="52"/>
    </row>
    <row r="510" spans="1:14" ht="18" thickBot="1" x14ac:dyDescent="0.75">
      <c r="A510" s="98" t="s">
        <v>311</v>
      </c>
      <c r="B510" s="92" t="s">
        <v>148</v>
      </c>
      <c r="C510" s="83">
        <v>1</v>
      </c>
      <c r="D510" s="90" t="s">
        <v>144</v>
      </c>
      <c r="E510" s="78" t="s">
        <v>240</v>
      </c>
      <c r="F510" s="78" t="s">
        <v>251</v>
      </c>
      <c r="G510" s="84">
        <v>17</v>
      </c>
      <c r="H510" s="83"/>
      <c r="I510" s="90" t="s">
        <v>131</v>
      </c>
      <c r="J510" s="78"/>
      <c r="K510" s="78"/>
      <c r="L510" s="84"/>
      <c r="M510" s="52"/>
      <c r="N510" s="52"/>
    </row>
    <row r="511" spans="1:14" ht="18" thickBot="1" x14ac:dyDescent="0.75">
      <c r="A511" s="98" t="s">
        <v>311</v>
      </c>
      <c r="B511" s="93" t="s">
        <v>148</v>
      </c>
      <c r="C511" s="85"/>
      <c r="D511" s="90" t="s">
        <v>131</v>
      </c>
      <c r="E511" s="86"/>
      <c r="F511" s="86"/>
      <c r="G511" s="87"/>
      <c r="H511" s="85"/>
      <c r="I511" s="90" t="s">
        <v>131</v>
      </c>
      <c r="J511" s="86"/>
      <c r="K511" s="86"/>
      <c r="L511" s="87"/>
      <c r="M511" s="52"/>
      <c r="N511" s="52"/>
    </row>
    <row r="512" spans="1:14" ht="18" thickBot="1" x14ac:dyDescent="0.75">
      <c r="A512" s="98" t="s">
        <v>311</v>
      </c>
      <c r="B512" s="91" t="s">
        <v>273</v>
      </c>
      <c r="C512" s="80">
        <v>12</v>
      </c>
      <c r="D512" s="90" t="s">
        <v>131</v>
      </c>
      <c r="E512" s="81" t="s">
        <v>238</v>
      </c>
      <c r="F512" s="81"/>
      <c r="G512" s="82">
        <v>66</v>
      </c>
      <c r="H512" s="80">
        <v>53</v>
      </c>
      <c r="I512" s="90" t="s">
        <v>131</v>
      </c>
      <c r="J512" s="81" t="s">
        <v>239</v>
      </c>
      <c r="K512" s="81" t="s">
        <v>240</v>
      </c>
      <c r="L512" s="82">
        <v>39</v>
      </c>
      <c r="M512" s="52"/>
      <c r="N512" s="52"/>
    </row>
    <row r="513" spans="1:14" ht="18" thickBot="1" x14ac:dyDescent="0.75">
      <c r="A513" s="98" t="s">
        <v>311</v>
      </c>
      <c r="B513" s="92" t="s">
        <v>149</v>
      </c>
      <c r="C513" s="83"/>
      <c r="D513" s="90" t="s">
        <v>131</v>
      </c>
      <c r="E513" s="78"/>
      <c r="F513" s="78"/>
      <c r="G513" s="84"/>
      <c r="H513" s="83">
        <v>6</v>
      </c>
      <c r="I513" s="90" t="s">
        <v>131</v>
      </c>
      <c r="J513" s="78" t="s">
        <v>241</v>
      </c>
      <c r="K513" s="78"/>
      <c r="L513" s="84">
        <v>51</v>
      </c>
      <c r="M513" s="52"/>
      <c r="N513" s="52"/>
    </row>
    <row r="514" spans="1:14" ht="18" thickBot="1" x14ac:dyDescent="0.75">
      <c r="A514" s="98" t="s">
        <v>311</v>
      </c>
      <c r="B514" s="93" t="s">
        <v>149</v>
      </c>
      <c r="C514" s="85">
        <v>2</v>
      </c>
      <c r="D514" s="90" t="s">
        <v>131</v>
      </c>
      <c r="E514" s="86" t="s">
        <v>243</v>
      </c>
      <c r="F514" s="86" t="s">
        <v>241</v>
      </c>
      <c r="G514" s="87" t="s">
        <v>274</v>
      </c>
      <c r="H514" s="85">
        <v>9</v>
      </c>
      <c r="I514" s="90">
        <v>51</v>
      </c>
      <c r="J514" s="86" t="s">
        <v>240</v>
      </c>
      <c r="K514" s="86"/>
      <c r="L514" s="87">
        <v>7</v>
      </c>
      <c r="M514" s="52"/>
      <c r="N514" s="52"/>
    </row>
    <row r="515" spans="1:14" ht="18" thickBot="1" x14ac:dyDescent="0.75">
      <c r="A515" s="98" t="s">
        <v>311</v>
      </c>
      <c r="B515" s="91" t="s">
        <v>149</v>
      </c>
      <c r="C515" s="80">
        <v>1</v>
      </c>
      <c r="D515" s="90" t="s">
        <v>131</v>
      </c>
      <c r="E515" s="81" t="s">
        <v>252</v>
      </c>
      <c r="F515" s="81" t="s">
        <v>249</v>
      </c>
      <c r="G515" s="82">
        <v>23</v>
      </c>
      <c r="H515" s="80"/>
      <c r="I515" s="90" t="s">
        <v>131</v>
      </c>
      <c r="J515" s="81"/>
      <c r="K515" s="81"/>
      <c r="L515" s="82"/>
      <c r="M515" s="52"/>
      <c r="N515" s="52"/>
    </row>
    <row r="516" spans="1:14" ht="18" thickBot="1" x14ac:dyDescent="0.75">
      <c r="A516" s="98" t="s">
        <v>311</v>
      </c>
      <c r="B516" s="92" t="s">
        <v>149</v>
      </c>
      <c r="C516" s="83">
        <v>8</v>
      </c>
      <c r="D516" s="90" t="s">
        <v>131</v>
      </c>
      <c r="E516" s="78"/>
      <c r="F516" s="78"/>
      <c r="G516" s="84">
        <v>28</v>
      </c>
      <c r="H516" s="83"/>
      <c r="I516" s="90" t="s">
        <v>131</v>
      </c>
      <c r="J516" s="78"/>
      <c r="K516" s="78"/>
      <c r="L516" s="84"/>
      <c r="M516" s="52"/>
      <c r="N516" s="52"/>
    </row>
    <row r="517" spans="1:14" ht="18" thickBot="1" x14ac:dyDescent="0.75">
      <c r="A517" s="98" t="s">
        <v>311</v>
      </c>
      <c r="B517" s="93" t="s">
        <v>149</v>
      </c>
      <c r="C517" s="85">
        <v>2</v>
      </c>
      <c r="D517" s="90" t="s">
        <v>131</v>
      </c>
      <c r="E517" s="86"/>
      <c r="F517" s="86"/>
      <c r="G517" s="87">
        <v>31</v>
      </c>
      <c r="H517" s="85">
        <v>14</v>
      </c>
      <c r="I517" s="90" t="s">
        <v>131</v>
      </c>
      <c r="J517" s="86" t="s">
        <v>252</v>
      </c>
      <c r="K517" s="86" t="s">
        <v>240</v>
      </c>
      <c r="L517" s="87">
        <v>39</v>
      </c>
      <c r="M517" s="52"/>
      <c r="N517" s="52"/>
    </row>
    <row r="518" spans="1:14" ht="18" thickBot="1" x14ac:dyDescent="0.75">
      <c r="A518" s="98" t="s">
        <v>311</v>
      </c>
      <c r="B518" s="91" t="s">
        <v>149</v>
      </c>
      <c r="C518" s="80"/>
      <c r="D518" s="90" t="s">
        <v>131</v>
      </c>
      <c r="E518" s="81"/>
      <c r="F518" s="81"/>
      <c r="G518" s="82"/>
      <c r="H518" s="80">
        <v>6</v>
      </c>
      <c r="I518" s="90" t="s">
        <v>131</v>
      </c>
      <c r="J518" s="81" t="s">
        <v>241</v>
      </c>
      <c r="K518" s="81"/>
      <c r="L518" s="82">
        <v>51</v>
      </c>
      <c r="M518" s="52"/>
      <c r="N518" s="52"/>
    </row>
    <row r="519" spans="1:14" ht="18" thickBot="1" x14ac:dyDescent="0.75">
      <c r="A519" s="98" t="s">
        <v>311</v>
      </c>
      <c r="B519" s="92" t="s">
        <v>149</v>
      </c>
      <c r="C519" s="83"/>
      <c r="D519" s="90" t="s">
        <v>131</v>
      </c>
      <c r="E519" s="78"/>
      <c r="F519" s="78"/>
      <c r="G519" s="84"/>
      <c r="H519" s="83">
        <v>9</v>
      </c>
      <c r="I519" s="90">
        <v>51</v>
      </c>
      <c r="J519" s="78" t="s">
        <v>240</v>
      </c>
      <c r="K519" s="78" t="s">
        <v>251</v>
      </c>
      <c r="L519" s="84">
        <v>78</v>
      </c>
      <c r="M519" s="52"/>
      <c r="N519" s="52"/>
    </row>
    <row r="520" spans="1:14" ht="18" thickBot="1" x14ac:dyDescent="0.75">
      <c r="A520" s="98" t="s">
        <v>311</v>
      </c>
      <c r="B520" s="93" t="s">
        <v>149</v>
      </c>
      <c r="C520" s="85"/>
      <c r="D520" s="90" t="s">
        <v>131</v>
      </c>
      <c r="E520" s="86"/>
      <c r="F520" s="86"/>
      <c r="G520" s="87"/>
      <c r="H520" s="85"/>
      <c r="I520" s="90" t="s">
        <v>131</v>
      </c>
      <c r="J520" s="86"/>
      <c r="K520" s="86"/>
      <c r="L520" s="87"/>
      <c r="M520" s="52"/>
      <c r="N520" s="52"/>
    </row>
    <row r="521" spans="1:14" ht="18" thickBot="1" x14ac:dyDescent="0.75">
      <c r="A521" s="98" t="s">
        <v>311</v>
      </c>
      <c r="B521" s="91" t="s">
        <v>275</v>
      </c>
      <c r="C521" s="80">
        <v>12</v>
      </c>
      <c r="D521" s="90" t="s">
        <v>131</v>
      </c>
      <c r="E521" s="81" t="s">
        <v>239</v>
      </c>
      <c r="F521" s="81" t="s">
        <v>240</v>
      </c>
      <c r="G521" s="82">
        <v>32</v>
      </c>
      <c r="H521" s="80">
        <v>14</v>
      </c>
      <c r="I521" s="90" t="s">
        <v>131</v>
      </c>
      <c r="J521" s="81" t="s">
        <v>238</v>
      </c>
      <c r="K521" s="81"/>
      <c r="L521" s="82">
        <v>18</v>
      </c>
      <c r="M521" s="52"/>
      <c r="N521" s="52"/>
    </row>
    <row r="522" spans="1:14" ht="18" thickBot="1" x14ac:dyDescent="0.75">
      <c r="A522" s="98" t="s">
        <v>311</v>
      </c>
      <c r="B522" s="92" t="s">
        <v>150</v>
      </c>
      <c r="C522" s="83">
        <v>8</v>
      </c>
      <c r="D522" s="90" t="s">
        <v>131</v>
      </c>
      <c r="E522" s="78" t="s">
        <v>241</v>
      </c>
      <c r="F522" s="78"/>
      <c r="G522" s="84">
        <v>11</v>
      </c>
      <c r="H522" s="83"/>
      <c r="I522" s="90" t="s">
        <v>131</v>
      </c>
      <c r="J522" s="78"/>
      <c r="K522" s="78"/>
      <c r="L522" s="84"/>
      <c r="M522" s="52"/>
      <c r="N522" s="52"/>
    </row>
    <row r="523" spans="1:14" ht="18" thickBot="1" x14ac:dyDescent="0.75">
      <c r="A523" s="98" t="s">
        <v>311</v>
      </c>
      <c r="B523" s="93" t="s">
        <v>150</v>
      </c>
      <c r="C523" s="85">
        <v>2</v>
      </c>
      <c r="D523" s="90">
        <v>11</v>
      </c>
      <c r="E523" s="86" t="s">
        <v>240</v>
      </c>
      <c r="F523" s="86" t="s">
        <v>251</v>
      </c>
      <c r="G523" s="87">
        <v>97</v>
      </c>
      <c r="H523" s="85"/>
      <c r="I523" s="90" t="s">
        <v>131</v>
      </c>
      <c r="J523" s="86"/>
      <c r="K523" s="86"/>
      <c r="L523" s="87"/>
      <c r="M523" s="52"/>
      <c r="N523" s="52"/>
    </row>
    <row r="524" spans="1:14" ht="18" thickBot="1" x14ac:dyDescent="0.75">
      <c r="A524" s="98" t="s">
        <v>311</v>
      </c>
      <c r="B524" s="91" t="s">
        <v>150</v>
      </c>
      <c r="C524" s="80"/>
      <c r="D524" s="90" t="s">
        <v>131</v>
      </c>
      <c r="E524" s="81"/>
      <c r="F524" s="81"/>
      <c r="G524" s="82"/>
      <c r="H524" s="80"/>
      <c r="I524" s="90" t="s">
        <v>131</v>
      </c>
      <c r="J524" s="81"/>
      <c r="K524" s="81"/>
      <c r="L524" s="82"/>
      <c r="M524" s="52"/>
      <c r="N524" s="52"/>
    </row>
    <row r="525" spans="1:14" ht="18" thickBot="1" x14ac:dyDescent="0.75">
      <c r="A525" s="98" t="s">
        <v>311</v>
      </c>
      <c r="B525" s="92" t="s">
        <v>276</v>
      </c>
      <c r="C525" s="83">
        <v>2</v>
      </c>
      <c r="D525" s="90" t="s">
        <v>131</v>
      </c>
      <c r="E525" s="78" t="s">
        <v>238</v>
      </c>
      <c r="F525" s="78" t="s">
        <v>244</v>
      </c>
      <c r="G525" s="84" t="s">
        <v>270</v>
      </c>
      <c r="H525" s="83"/>
      <c r="I525" s="90" t="s">
        <v>131</v>
      </c>
      <c r="J525" s="78"/>
      <c r="K525" s="78"/>
      <c r="L525" s="84"/>
      <c r="M525" s="52"/>
      <c r="N525" s="52"/>
    </row>
    <row r="526" spans="1:14" ht="18" thickBot="1" x14ac:dyDescent="0.75">
      <c r="A526" s="98" t="s">
        <v>311</v>
      </c>
      <c r="B526" s="93" t="s">
        <v>151</v>
      </c>
      <c r="C526" s="85"/>
      <c r="D526" s="90" t="s">
        <v>131</v>
      </c>
      <c r="E526" s="86"/>
      <c r="F526" s="86"/>
      <c r="G526" s="87"/>
      <c r="H526" s="85"/>
      <c r="I526" s="90" t="s">
        <v>131</v>
      </c>
      <c r="J526" s="86"/>
      <c r="K526" s="86"/>
      <c r="L526" s="87"/>
      <c r="M526" s="52"/>
      <c r="N526" s="52"/>
    </row>
    <row r="527" spans="1:14" ht="18" thickBot="1" x14ac:dyDescent="0.75">
      <c r="A527" s="98" t="s">
        <v>311</v>
      </c>
      <c r="B527" s="91" t="s">
        <v>277</v>
      </c>
      <c r="C527" s="80">
        <v>14</v>
      </c>
      <c r="D527" s="90" t="s">
        <v>131</v>
      </c>
      <c r="E527" s="81" t="s">
        <v>239</v>
      </c>
      <c r="F527" s="81" t="s">
        <v>249</v>
      </c>
      <c r="G527" s="82">
        <v>18</v>
      </c>
      <c r="H527" s="80">
        <v>1</v>
      </c>
      <c r="I527" s="90" t="s">
        <v>131</v>
      </c>
      <c r="J527" s="81" t="s">
        <v>238</v>
      </c>
      <c r="K527" s="81"/>
      <c r="L527" s="82">
        <v>55</v>
      </c>
      <c r="M527" s="52"/>
      <c r="N527" s="52"/>
    </row>
    <row r="528" spans="1:14" ht="18" thickBot="1" x14ac:dyDescent="0.75">
      <c r="A528" s="98" t="s">
        <v>311</v>
      </c>
      <c r="B528" s="92" t="s">
        <v>152</v>
      </c>
      <c r="C528" s="83">
        <v>20</v>
      </c>
      <c r="D528" s="90" t="s">
        <v>131</v>
      </c>
      <c r="E528" s="78" t="s">
        <v>241</v>
      </c>
      <c r="F528" s="78" t="s">
        <v>264</v>
      </c>
      <c r="G528" s="84">
        <v>53</v>
      </c>
      <c r="H528" s="83"/>
      <c r="I528" s="90" t="s">
        <v>131</v>
      </c>
      <c r="J528" s="78"/>
      <c r="K528" s="78"/>
      <c r="L528" s="84"/>
      <c r="M528" s="52"/>
      <c r="N528" s="52"/>
    </row>
    <row r="529" spans="1:14" ht="18" thickBot="1" x14ac:dyDescent="0.75">
      <c r="A529" s="98" t="s">
        <v>311</v>
      </c>
      <c r="B529" s="93" t="s">
        <v>152</v>
      </c>
      <c r="C529" s="85">
        <v>14</v>
      </c>
      <c r="D529" s="90">
        <v>53</v>
      </c>
      <c r="E529" s="86" t="s">
        <v>240</v>
      </c>
      <c r="F529" s="86" t="s">
        <v>251</v>
      </c>
      <c r="G529" s="87">
        <v>83</v>
      </c>
      <c r="H529" s="85">
        <v>19</v>
      </c>
      <c r="I529" s="90" t="s">
        <v>131</v>
      </c>
      <c r="J529" s="86" t="s">
        <v>252</v>
      </c>
      <c r="K529" s="86" t="s">
        <v>244</v>
      </c>
      <c r="L529" s="87"/>
      <c r="M529" s="52"/>
      <c r="N529" s="52"/>
    </row>
    <row r="530" spans="1:14" ht="18" thickBot="1" x14ac:dyDescent="0.75">
      <c r="A530" s="98" t="s">
        <v>311</v>
      </c>
      <c r="B530" s="91" t="s">
        <v>152</v>
      </c>
      <c r="C530" s="80"/>
      <c r="D530" s="90" t="s">
        <v>131</v>
      </c>
      <c r="E530" s="81"/>
      <c r="F530" s="81"/>
      <c r="G530" s="82"/>
      <c r="H530" s="80"/>
      <c r="I530" s="90" t="s">
        <v>131</v>
      </c>
      <c r="J530" s="81"/>
      <c r="K530" s="81"/>
      <c r="L530" s="82"/>
      <c r="M530" s="52"/>
      <c r="N530" s="52"/>
    </row>
    <row r="531" spans="1:14" ht="18" thickBot="1" x14ac:dyDescent="0.75">
      <c r="A531" s="98" t="s">
        <v>311</v>
      </c>
      <c r="B531" s="92" t="s">
        <v>278</v>
      </c>
      <c r="C531" s="83">
        <v>8</v>
      </c>
      <c r="D531" s="90" t="s">
        <v>131</v>
      </c>
      <c r="E531" s="78" t="s">
        <v>238</v>
      </c>
      <c r="F531" s="78"/>
      <c r="G531" s="84">
        <v>56</v>
      </c>
      <c r="H531" s="83">
        <v>9</v>
      </c>
      <c r="I531" s="90" t="s">
        <v>131</v>
      </c>
      <c r="J531" s="78" t="s">
        <v>239</v>
      </c>
      <c r="K531" s="78" t="s">
        <v>240</v>
      </c>
      <c r="L531" s="84">
        <v>32</v>
      </c>
      <c r="M531" s="52"/>
      <c r="N531" s="52"/>
    </row>
    <row r="532" spans="1:14" ht="18" thickBot="1" x14ac:dyDescent="0.75">
      <c r="A532" s="98" t="s">
        <v>311</v>
      </c>
      <c r="B532" s="93" t="s">
        <v>153</v>
      </c>
      <c r="C532" s="85"/>
      <c r="D532" s="90" t="s">
        <v>131</v>
      </c>
      <c r="E532" s="86"/>
      <c r="F532" s="86"/>
      <c r="G532" s="87"/>
      <c r="H532" s="85">
        <v>6</v>
      </c>
      <c r="I532" s="90" t="s">
        <v>131</v>
      </c>
      <c r="J532" s="86" t="s">
        <v>241</v>
      </c>
      <c r="K532" s="86"/>
      <c r="L532" s="87">
        <v>51</v>
      </c>
      <c r="M532" s="52"/>
      <c r="N532" s="52"/>
    </row>
    <row r="533" spans="1:14" ht="18" thickBot="1" x14ac:dyDescent="0.75">
      <c r="A533" s="98" t="s">
        <v>311</v>
      </c>
      <c r="B533" s="91" t="s">
        <v>153</v>
      </c>
      <c r="C533" s="80">
        <v>12</v>
      </c>
      <c r="D533" s="90" t="s">
        <v>131</v>
      </c>
      <c r="E533" s="81" t="s">
        <v>252</v>
      </c>
      <c r="F533" s="81" t="s">
        <v>244</v>
      </c>
      <c r="G533" s="82"/>
      <c r="H533" s="80">
        <v>9</v>
      </c>
      <c r="I533" s="90">
        <v>51</v>
      </c>
      <c r="J533" s="81" t="s">
        <v>240</v>
      </c>
      <c r="K533" s="81" t="s">
        <v>251</v>
      </c>
      <c r="L533" s="82">
        <v>17</v>
      </c>
      <c r="M533" s="52"/>
      <c r="N533" s="52"/>
    </row>
    <row r="534" spans="1:14" ht="18" thickBot="1" x14ac:dyDescent="0.75">
      <c r="A534" s="98" t="s">
        <v>311</v>
      </c>
      <c r="B534" s="92" t="s">
        <v>153</v>
      </c>
      <c r="C534" s="83"/>
      <c r="D534" s="90" t="s">
        <v>131</v>
      </c>
      <c r="E534" s="78"/>
      <c r="F534" s="78"/>
      <c r="G534" s="84"/>
      <c r="H534" s="83"/>
      <c r="I534" s="90" t="s">
        <v>131</v>
      </c>
      <c r="J534" s="78"/>
      <c r="K534" s="78"/>
      <c r="L534" s="84"/>
      <c r="M534" s="52"/>
      <c r="N534" s="52"/>
    </row>
    <row r="535" spans="1:14" ht="18" thickBot="1" x14ac:dyDescent="0.75">
      <c r="A535" s="98" t="s">
        <v>311</v>
      </c>
      <c r="B535" s="93" t="s">
        <v>279</v>
      </c>
      <c r="C535" s="85">
        <v>12</v>
      </c>
      <c r="D535" s="90" t="s">
        <v>131</v>
      </c>
      <c r="E535" s="86" t="s">
        <v>239</v>
      </c>
      <c r="F535" s="86" t="s">
        <v>240</v>
      </c>
      <c r="G535" s="87">
        <v>32</v>
      </c>
      <c r="H535" s="85">
        <v>9</v>
      </c>
      <c r="I535" s="90" t="s">
        <v>131</v>
      </c>
      <c r="J535" s="86" t="s">
        <v>238</v>
      </c>
      <c r="K535" s="86"/>
      <c r="L535" s="87">
        <v>56</v>
      </c>
      <c r="M535" s="52"/>
      <c r="N535" s="52"/>
    </row>
    <row r="536" spans="1:14" ht="18" thickBot="1" x14ac:dyDescent="0.75">
      <c r="A536" s="98" t="s">
        <v>311</v>
      </c>
      <c r="B536" s="91" t="s">
        <v>154</v>
      </c>
      <c r="C536" s="80">
        <v>8</v>
      </c>
      <c r="D536" s="90" t="s">
        <v>131</v>
      </c>
      <c r="E536" s="81" t="s">
        <v>241</v>
      </c>
      <c r="F536" s="81"/>
      <c r="G536" s="82">
        <v>11</v>
      </c>
      <c r="H536" s="80"/>
      <c r="I536" s="90" t="s">
        <v>131</v>
      </c>
      <c r="J536" s="81"/>
      <c r="K536" s="81"/>
      <c r="L536" s="82"/>
      <c r="M536" s="52"/>
      <c r="N536" s="52"/>
    </row>
    <row r="537" spans="1:14" ht="18" thickBot="1" x14ac:dyDescent="0.75">
      <c r="A537" s="98" t="s">
        <v>311</v>
      </c>
      <c r="B537" s="92" t="s">
        <v>154</v>
      </c>
      <c r="C537" s="83">
        <v>10</v>
      </c>
      <c r="D537" s="90">
        <v>11</v>
      </c>
      <c r="E537" s="78" t="s">
        <v>240</v>
      </c>
      <c r="F537" s="78" t="s">
        <v>251</v>
      </c>
      <c r="G537" s="84">
        <v>64</v>
      </c>
      <c r="H537" s="83"/>
      <c r="I537" s="90" t="s">
        <v>131</v>
      </c>
      <c r="J537" s="78"/>
      <c r="K537" s="78"/>
      <c r="L537" s="84"/>
      <c r="M537" s="52"/>
      <c r="N537" s="52"/>
    </row>
    <row r="538" spans="1:14" ht="18" thickBot="1" x14ac:dyDescent="0.75">
      <c r="A538" s="98" t="s">
        <v>311</v>
      </c>
      <c r="B538" s="93" t="s">
        <v>154</v>
      </c>
      <c r="C538" s="85"/>
      <c r="D538" s="90" t="s">
        <v>131</v>
      </c>
      <c r="E538" s="86"/>
      <c r="F538" s="86"/>
      <c r="G538" s="87"/>
      <c r="H538" s="85"/>
      <c r="I538" s="90" t="s">
        <v>131</v>
      </c>
      <c r="J538" s="86"/>
      <c r="K538" s="86"/>
      <c r="L538" s="87"/>
      <c r="M538" s="52"/>
      <c r="N538" s="52"/>
    </row>
    <row r="539" spans="1:14" ht="18" thickBot="1" x14ac:dyDescent="0.75">
      <c r="A539" s="98" t="s">
        <v>311</v>
      </c>
      <c r="B539" s="91" t="s">
        <v>280</v>
      </c>
      <c r="C539" s="80">
        <v>14</v>
      </c>
      <c r="D539" s="90" t="s">
        <v>131</v>
      </c>
      <c r="E539" s="81" t="s">
        <v>238</v>
      </c>
      <c r="F539" s="81"/>
      <c r="G539" s="82">
        <v>19</v>
      </c>
      <c r="H539" s="80">
        <v>9</v>
      </c>
      <c r="I539" s="90" t="s">
        <v>131</v>
      </c>
      <c r="J539" s="81" t="s">
        <v>239</v>
      </c>
      <c r="K539" s="81" t="s">
        <v>249</v>
      </c>
      <c r="L539" s="82">
        <v>51</v>
      </c>
      <c r="M539" s="52"/>
      <c r="N539" s="52"/>
    </row>
    <row r="540" spans="1:14" ht="18" thickBot="1" x14ac:dyDescent="0.75">
      <c r="A540" s="98" t="s">
        <v>311</v>
      </c>
      <c r="B540" s="92" t="s">
        <v>155</v>
      </c>
      <c r="C540" s="83"/>
      <c r="D540" s="90" t="s">
        <v>131</v>
      </c>
      <c r="E540" s="78"/>
      <c r="F540" s="78"/>
      <c r="G540" s="84"/>
      <c r="H540" s="83">
        <v>53</v>
      </c>
      <c r="I540" s="90" t="s">
        <v>131</v>
      </c>
      <c r="J540" s="78" t="s">
        <v>241</v>
      </c>
      <c r="K540" s="78" t="s">
        <v>264</v>
      </c>
      <c r="L540" s="84">
        <v>53</v>
      </c>
      <c r="M540" s="52"/>
      <c r="N540" s="52"/>
    </row>
    <row r="541" spans="1:14" ht="18" thickBot="1" x14ac:dyDescent="0.75">
      <c r="A541" s="98" t="s">
        <v>311</v>
      </c>
      <c r="B541" s="93" t="s">
        <v>155</v>
      </c>
      <c r="C541" s="85">
        <v>12</v>
      </c>
      <c r="D541" s="90" t="s">
        <v>131</v>
      </c>
      <c r="E541" s="86" t="s">
        <v>252</v>
      </c>
      <c r="F541" s="86" t="s">
        <v>249</v>
      </c>
      <c r="G541" s="87" t="s">
        <v>274</v>
      </c>
      <c r="H541" s="85">
        <v>11</v>
      </c>
      <c r="I541" s="90">
        <v>53</v>
      </c>
      <c r="J541" s="86" t="s">
        <v>240</v>
      </c>
      <c r="K541" s="86"/>
      <c r="L541" s="87">
        <v>25</v>
      </c>
      <c r="M541" s="52"/>
      <c r="N541" s="52"/>
    </row>
    <row r="542" spans="1:14" ht="18" thickBot="1" x14ac:dyDescent="0.75">
      <c r="A542" s="98" t="s">
        <v>311</v>
      </c>
      <c r="B542" s="91" t="s">
        <v>155</v>
      </c>
      <c r="C542" s="80">
        <v>8</v>
      </c>
      <c r="D542" s="90" t="s">
        <v>131</v>
      </c>
      <c r="E542" s="81" t="s">
        <v>241</v>
      </c>
      <c r="F542" s="81" t="s">
        <v>264</v>
      </c>
      <c r="G542" s="82" t="s">
        <v>281</v>
      </c>
      <c r="H542" s="80"/>
      <c r="I542" s="90" t="s">
        <v>131</v>
      </c>
      <c r="J542" s="81"/>
      <c r="K542" s="81"/>
      <c r="L542" s="82"/>
      <c r="M542" s="52"/>
      <c r="N542" s="52"/>
    </row>
    <row r="543" spans="1:14" ht="18" thickBot="1" x14ac:dyDescent="0.75">
      <c r="A543" s="98" t="s">
        <v>311</v>
      </c>
      <c r="B543" s="92" t="s">
        <v>155</v>
      </c>
      <c r="C543" s="83">
        <v>1</v>
      </c>
      <c r="D543" s="90" t="s">
        <v>139</v>
      </c>
      <c r="E543" s="78" t="s">
        <v>240</v>
      </c>
      <c r="F543" s="78" t="s">
        <v>251</v>
      </c>
      <c r="G543" s="84">
        <v>5</v>
      </c>
      <c r="H543" s="83">
        <v>11</v>
      </c>
      <c r="I543" s="90" t="s">
        <v>131</v>
      </c>
      <c r="J543" s="78" t="s">
        <v>243</v>
      </c>
      <c r="K543" s="78" t="s">
        <v>244</v>
      </c>
      <c r="L543" s="84" t="s">
        <v>264</v>
      </c>
      <c r="M543" s="52"/>
      <c r="N543" s="52"/>
    </row>
    <row r="544" spans="1:14" ht="18" thickBot="1" x14ac:dyDescent="0.75">
      <c r="A544" s="98" t="s">
        <v>311</v>
      </c>
      <c r="B544" s="93" t="s">
        <v>155</v>
      </c>
      <c r="C544" s="85" t="s">
        <v>282</v>
      </c>
      <c r="D544" s="90" t="s">
        <v>131</v>
      </c>
      <c r="E544" s="86" t="s">
        <v>283</v>
      </c>
      <c r="F544" s="86"/>
      <c r="G544" s="87"/>
      <c r="H544" s="85" t="s">
        <v>260</v>
      </c>
      <c r="I544" s="90" t="s">
        <v>131</v>
      </c>
      <c r="J544" s="86"/>
      <c r="K544" s="86"/>
      <c r="L544" s="87"/>
      <c r="M544" s="52"/>
      <c r="N544" s="52"/>
    </row>
    <row r="545" spans="1:14" ht="18" thickBot="1" x14ac:dyDescent="0.75">
      <c r="A545" s="98" t="s">
        <v>311</v>
      </c>
      <c r="B545" s="91" t="s">
        <v>155</v>
      </c>
      <c r="C545" s="80"/>
      <c r="D545" s="90" t="s">
        <v>131</v>
      </c>
      <c r="E545" s="81"/>
      <c r="F545" s="81"/>
      <c r="G545" s="82"/>
      <c r="H545" s="80"/>
      <c r="I545" s="90" t="s">
        <v>131</v>
      </c>
      <c r="J545" s="81"/>
      <c r="K545" s="81"/>
      <c r="L545" s="82"/>
      <c r="M545" s="52"/>
      <c r="N545" s="52"/>
    </row>
    <row r="546" spans="1:14" ht="18" thickBot="1" x14ac:dyDescent="0.75">
      <c r="A546" s="98" t="s">
        <v>311</v>
      </c>
      <c r="B546" s="92" t="s">
        <v>284</v>
      </c>
      <c r="C546" s="83">
        <v>14</v>
      </c>
      <c r="D546" s="90" t="s">
        <v>131</v>
      </c>
      <c r="E546" s="78" t="s">
        <v>238</v>
      </c>
      <c r="F546" s="78" t="s">
        <v>244</v>
      </c>
      <c r="G546" s="84" t="s">
        <v>250</v>
      </c>
      <c r="H546" s="83"/>
      <c r="I546" s="90" t="s">
        <v>131</v>
      </c>
      <c r="J546" s="78"/>
      <c r="K546" s="78"/>
      <c r="L546" s="84"/>
      <c r="M546" s="52"/>
      <c r="N546" s="52"/>
    </row>
    <row r="547" spans="1:14" ht="18" thickBot="1" x14ac:dyDescent="0.75">
      <c r="A547" s="98" t="s">
        <v>311</v>
      </c>
      <c r="B547" s="93" t="s">
        <v>156</v>
      </c>
      <c r="C547" s="85"/>
      <c r="D547" s="90" t="s">
        <v>131</v>
      </c>
      <c r="E547" s="86"/>
      <c r="F547" s="86"/>
      <c r="G547" s="87"/>
      <c r="H547" s="85"/>
      <c r="I547" s="90" t="s">
        <v>131</v>
      </c>
      <c r="J547" s="86"/>
      <c r="K547" s="86"/>
      <c r="L547" s="87"/>
      <c r="M547" s="52"/>
      <c r="N547" s="52"/>
    </row>
    <row r="548" spans="1:14" ht="18" thickBot="1" x14ac:dyDescent="0.75">
      <c r="A548" s="98" t="s">
        <v>311</v>
      </c>
      <c r="B548" s="91" t="s">
        <v>285</v>
      </c>
      <c r="C548" s="80">
        <v>10</v>
      </c>
      <c r="D548" s="90" t="s">
        <v>131</v>
      </c>
      <c r="E548" s="81" t="s">
        <v>239</v>
      </c>
      <c r="F548" s="81" t="s">
        <v>249</v>
      </c>
      <c r="G548" s="82">
        <v>92</v>
      </c>
      <c r="H548" s="80">
        <v>7</v>
      </c>
      <c r="I548" s="90" t="s">
        <v>131</v>
      </c>
      <c r="J548" s="81" t="s">
        <v>238</v>
      </c>
      <c r="K548" s="81"/>
      <c r="L548" s="82">
        <v>87</v>
      </c>
      <c r="M548" s="52"/>
      <c r="N548" s="52"/>
    </row>
    <row r="549" spans="1:14" ht="18" thickBot="1" x14ac:dyDescent="0.75">
      <c r="A549" s="98" t="s">
        <v>311</v>
      </c>
      <c r="B549" s="92" t="s">
        <v>157</v>
      </c>
      <c r="C549" s="83">
        <v>8</v>
      </c>
      <c r="D549" s="90" t="s">
        <v>131</v>
      </c>
      <c r="E549" s="78" t="s">
        <v>241</v>
      </c>
      <c r="F549" s="78"/>
      <c r="G549" s="84">
        <v>51</v>
      </c>
      <c r="H549" s="83"/>
      <c r="I549" s="90" t="s">
        <v>131</v>
      </c>
      <c r="J549" s="78"/>
      <c r="K549" s="78"/>
      <c r="L549" s="84"/>
      <c r="M549" s="52"/>
      <c r="N549" s="52"/>
    </row>
    <row r="550" spans="1:14" ht="18" thickBot="1" x14ac:dyDescent="0.75">
      <c r="A550" s="98" t="s">
        <v>311</v>
      </c>
      <c r="B550" s="93" t="s">
        <v>157</v>
      </c>
      <c r="C550" s="85">
        <v>12</v>
      </c>
      <c r="D550" s="90" t="s">
        <v>131</v>
      </c>
      <c r="E550" s="86" t="s">
        <v>244</v>
      </c>
      <c r="F550" s="86"/>
      <c r="G550" s="87"/>
      <c r="H550" s="85"/>
      <c r="I550" s="90" t="s">
        <v>131</v>
      </c>
      <c r="J550" s="86"/>
      <c r="K550" s="86"/>
      <c r="L550" s="87"/>
      <c r="M550" s="52"/>
      <c r="N550" s="52"/>
    </row>
    <row r="551" spans="1:14" ht="18" thickBot="1" x14ac:dyDescent="0.75">
      <c r="A551" s="98" t="s">
        <v>311</v>
      </c>
      <c r="B551" s="91" t="s">
        <v>157</v>
      </c>
      <c r="C551" s="80" t="s">
        <v>282</v>
      </c>
      <c r="D551" s="90" t="s">
        <v>131</v>
      </c>
      <c r="E551" s="81"/>
      <c r="F551" s="81"/>
      <c r="G551" s="82"/>
      <c r="H551" s="80" t="s">
        <v>245</v>
      </c>
      <c r="I551" s="90" t="s">
        <v>131</v>
      </c>
      <c r="J551" s="81" t="s">
        <v>246</v>
      </c>
      <c r="K551" s="81"/>
      <c r="L551" s="82"/>
      <c r="M551" s="52"/>
      <c r="N551" s="52"/>
    </row>
    <row r="552" spans="1:14" ht="18" thickBot="1" x14ac:dyDescent="0.75">
      <c r="A552" s="98" t="s">
        <v>311</v>
      </c>
      <c r="B552" s="92" t="s">
        <v>157</v>
      </c>
      <c r="C552" s="83"/>
      <c r="D552" s="90" t="s">
        <v>131</v>
      </c>
      <c r="E552" s="78"/>
      <c r="F552" s="78"/>
      <c r="G552" s="84"/>
      <c r="H552" s="83"/>
      <c r="I552" s="90" t="s">
        <v>131</v>
      </c>
      <c r="J552" s="78"/>
      <c r="K552" s="78"/>
      <c r="L552" s="84"/>
      <c r="M552" s="52"/>
      <c r="N552" s="52"/>
    </row>
    <row r="553" spans="1:14" ht="18" thickBot="1" x14ac:dyDescent="0.75">
      <c r="A553" s="98" t="s">
        <v>311</v>
      </c>
      <c r="B553" s="93" t="s">
        <v>286</v>
      </c>
      <c r="C553" s="85">
        <v>2</v>
      </c>
      <c r="D553" s="90" t="s">
        <v>131</v>
      </c>
      <c r="E553" s="86" t="s">
        <v>239</v>
      </c>
      <c r="F553" s="86" t="s">
        <v>243</v>
      </c>
      <c r="G553" s="87">
        <v>32</v>
      </c>
      <c r="H553" s="85">
        <v>7</v>
      </c>
      <c r="I553" s="90" t="s">
        <v>131</v>
      </c>
      <c r="J553" s="86" t="s">
        <v>238</v>
      </c>
      <c r="K553" s="86"/>
      <c r="L553" s="87">
        <v>73</v>
      </c>
      <c r="M553" s="52"/>
      <c r="N553" s="52"/>
    </row>
    <row r="554" spans="1:14" ht="18" thickBot="1" x14ac:dyDescent="0.75">
      <c r="A554" s="98" t="s">
        <v>311</v>
      </c>
      <c r="B554" s="91" t="s">
        <v>158</v>
      </c>
      <c r="C554" s="80">
        <v>8</v>
      </c>
      <c r="D554" s="90" t="s">
        <v>131</v>
      </c>
      <c r="E554" s="81" t="s">
        <v>241</v>
      </c>
      <c r="F554" s="81"/>
      <c r="G554" s="82" t="s">
        <v>242</v>
      </c>
      <c r="H554" s="80"/>
      <c r="I554" s="90" t="s">
        <v>131</v>
      </c>
      <c r="J554" s="81"/>
      <c r="K554" s="81"/>
      <c r="L554" s="82"/>
      <c r="M554" s="52"/>
      <c r="N554" s="52"/>
    </row>
    <row r="555" spans="1:14" ht="18" thickBot="1" x14ac:dyDescent="0.75">
      <c r="A555" s="98" t="s">
        <v>311</v>
      </c>
      <c r="B555" s="92" t="s">
        <v>158</v>
      </c>
      <c r="C555" s="83">
        <v>1</v>
      </c>
      <c r="D555" s="90" t="s">
        <v>136</v>
      </c>
      <c r="E555" s="78" t="s">
        <v>240</v>
      </c>
      <c r="F555" s="78" t="s">
        <v>251</v>
      </c>
      <c r="G555" s="84">
        <v>65</v>
      </c>
      <c r="H555" s="83"/>
      <c r="I555" s="90" t="s">
        <v>131</v>
      </c>
      <c r="J555" s="78"/>
      <c r="K555" s="78"/>
      <c r="L555" s="84"/>
      <c r="M555" s="52"/>
      <c r="N555" s="52"/>
    </row>
    <row r="556" spans="1:14" ht="18" thickBot="1" x14ac:dyDescent="0.75">
      <c r="A556" s="98" t="s">
        <v>311</v>
      </c>
      <c r="B556" s="93" t="s">
        <v>158</v>
      </c>
      <c r="C556" s="85"/>
      <c r="D556" s="90" t="s">
        <v>131</v>
      </c>
      <c r="E556" s="86"/>
      <c r="F556" s="86"/>
      <c r="G556" s="87"/>
      <c r="H556" s="85"/>
      <c r="I556" s="90" t="s">
        <v>131</v>
      </c>
      <c r="J556" s="86"/>
      <c r="K556" s="86"/>
      <c r="L556" s="87"/>
      <c r="M556" s="52"/>
      <c r="N556" s="52"/>
    </row>
    <row r="557" spans="1:14" ht="18" thickBot="1" x14ac:dyDescent="0.75">
      <c r="A557" s="98" t="s">
        <v>311</v>
      </c>
      <c r="B557" s="91" t="s">
        <v>287</v>
      </c>
      <c r="C557" s="80">
        <v>10</v>
      </c>
      <c r="D557" s="90" t="s">
        <v>131</v>
      </c>
      <c r="E557" s="81" t="s">
        <v>238</v>
      </c>
      <c r="F557" s="81"/>
      <c r="G557" s="82">
        <v>76</v>
      </c>
      <c r="H557" s="80">
        <v>11</v>
      </c>
      <c r="I557" s="90" t="s">
        <v>131</v>
      </c>
      <c r="J557" s="81" t="s">
        <v>239</v>
      </c>
      <c r="K557" s="81" t="s">
        <v>240</v>
      </c>
      <c r="L557" s="82">
        <v>33</v>
      </c>
      <c r="M557" s="52"/>
      <c r="N557" s="52"/>
    </row>
    <row r="558" spans="1:14" ht="18" thickBot="1" x14ac:dyDescent="0.75">
      <c r="A558" s="98" t="s">
        <v>311</v>
      </c>
      <c r="B558" s="92" t="s">
        <v>159</v>
      </c>
      <c r="C558" s="83"/>
      <c r="D558" s="90" t="s">
        <v>131</v>
      </c>
      <c r="E558" s="78"/>
      <c r="F558" s="78"/>
      <c r="G558" s="84"/>
      <c r="H558" s="83">
        <v>6</v>
      </c>
      <c r="I558" s="90" t="s">
        <v>131</v>
      </c>
      <c r="J558" s="78" t="s">
        <v>241</v>
      </c>
      <c r="K558" s="78"/>
      <c r="L558" s="84">
        <v>21</v>
      </c>
      <c r="M558" s="52"/>
      <c r="N558" s="52"/>
    </row>
    <row r="559" spans="1:14" ht="18" thickBot="1" x14ac:dyDescent="0.75">
      <c r="A559" s="98" t="s">
        <v>311</v>
      </c>
      <c r="B559" s="93" t="s">
        <v>159</v>
      </c>
      <c r="C559" s="85">
        <v>8</v>
      </c>
      <c r="D559" s="90" t="s">
        <v>131</v>
      </c>
      <c r="E559" s="86" t="s">
        <v>252</v>
      </c>
      <c r="F559" s="86" t="s">
        <v>249</v>
      </c>
      <c r="G559" s="87">
        <v>46</v>
      </c>
      <c r="H559" s="85">
        <v>14</v>
      </c>
      <c r="I559" s="90">
        <v>21</v>
      </c>
      <c r="J559" s="86" t="s">
        <v>240</v>
      </c>
      <c r="K559" s="86"/>
      <c r="L559" s="87">
        <v>89</v>
      </c>
      <c r="M559" s="52"/>
      <c r="N559" s="52"/>
    </row>
    <row r="560" spans="1:14" ht="18" thickBot="1" x14ac:dyDescent="0.75">
      <c r="A560" s="98" t="s">
        <v>311</v>
      </c>
      <c r="B560" s="91" t="s">
        <v>159</v>
      </c>
      <c r="C560" s="80">
        <v>12</v>
      </c>
      <c r="D560" s="90" t="s">
        <v>131</v>
      </c>
      <c r="E560" s="81" t="s">
        <v>241</v>
      </c>
      <c r="F560" s="81" t="s">
        <v>264</v>
      </c>
      <c r="G560" s="82" t="s">
        <v>281</v>
      </c>
      <c r="H560" s="80"/>
      <c r="I560" s="90" t="s">
        <v>131</v>
      </c>
      <c r="J560" s="81"/>
      <c r="K560" s="81"/>
      <c r="L560" s="82"/>
      <c r="M560" s="52"/>
      <c r="N560" s="52"/>
    </row>
    <row r="561" spans="1:14" ht="18" thickBot="1" x14ac:dyDescent="0.75">
      <c r="A561" s="98" t="s">
        <v>311</v>
      </c>
      <c r="B561" s="92" t="s">
        <v>159</v>
      </c>
      <c r="C561" s="83">
        <v>1</v>
      </c>
      <c r="D561" s="90" t="s">
        <v>139</v>
      </c>
      <c r="E561" s="78" t="s">
        <v>240</v>
      </c>
      <c r="F561" s="78" t="s">
        <v>251</v>
      </c>
      <c r="G561" s="84">
        <v>6</v>
      </c>
      <c r="H561" s="83">
        <v>14</v>
      </c>
      <c r="I561" s="90" t="s">
        <v>131</v>
      </c>
      <c r="J561" s="78" t="s">
        <v>243</v>
      </c>
      <c r="K561" s="78" t="s">
        <v>244</v>
      </c>
      <c r="L561" s="84" t="s">
        <v>288</v>
      </c>
      <c r="M561" s="52"/>
      <c r="N561" s="52"/>
    </row>
    <row r="562" spans="1:14" ht="18" thickBot="1" x14ac:dyDescent="0.75">
      <c r="A562" s="98" t="s">
        <v>311</v>
      </c>
      <c r="B562" s="93" t="s">
        <v>159</v>
      </c>
      <c r="C562" s="85" t="s">
        <v>247</v>
      </c>
      <c r="D562" s="90" t="s">
        <v>131</v>
      </c>
      <c r="E562" s="86" t="s">
        <v>283</v>
      </c>
      <c r="F562" s="86"/>
      <c r="G562" s="87"/>
      <c r="H562" s="85" t="s">
        <v>245</v>
      </c>
      <c r="I562" s="90" t="s">
        <v>131</v>
      </c>
      <c r="J562" s="86"/>
      <c r="K562" s="86"/>
      <c r="L562" s="87"/>
      <c r="M562" s="52"/>
      <c r="N562" s="52"/>
    </row>
    <row r="563" spans="1:14" ht="18" thickBot="1" x14ac:dyDescent="0.75">
      <c r="A563" s="98" t="s">
        <v>311</v>
      </c>
      <c r="B563" s="91" t="s">
        <v>289</v>
      </c>
      <c r="C563" s="80">
        <v>10</v>
      </c>
      <c r="D563" s="90" t="s">
        <v>131</v>
      </c>
      <c r="E563" s="81" t="s">
        <v>238</v>
      </c>
      <c r="F563" s="81"/>
      <c r="G563" s="82">
        <v>53</v>
      </c>
      <c r="H563" s="80">
        <v>11</v>
      </c>
      <c r="I563" s="90" t="s">
        <v>131</v>
      </c>
      <c r="J563" s="81" t="s">
        <v>239</v>
      </c>
      <c r="K563" s="81" t="s">
        <v>240</v>
      </c>
      <c r="L563" s="82">
        <v>32</v>
      </c>
      <c r="M563" s="52"/>
      <c r="N563" s="52"/>
    </row>
    <row r="564" spans="1:14" ht="18" thickBot="1" x14ac:dyDescent="0.75">
      <c r="A564" s="98" t="s">
        <v>311</v>
      </c>
      <c r="B564" s="92" t="s">
        <v>160</v>
      </c>
      <c r="C564" s="83"/>
      <c r="D564" s="90" t="s">
        <v>131</v>
      </c>
      <c r="E564" s="78"/>
      <c r="F564" s="78"/>
      <c r="G564" s="84"/>
      <c r="H564" s="83">
        <v>6</v>
      </c>
      <c r="I564" s="90" t="s">
        <v>131</v>
      </c>
      <c r="J564" s="78" t="s">
        <v>241</v>
      </c>
      <c r="K564" s="78"/>
      <c r="L564" s="84">
        <v>51</v>
      </c>
      <c r="M564" s="52"/>
      <c r="N564" s="52"/>
    </row>
    <row r="565" spans="1:14" ht="18" thickBot="1" x14ac:dyDescent="0.75">
      <c r="A565" s="98" t="s">
        <v>311</v>
      </c>
      <c r="B565" s="93" t="s">
        <v>160</v>
      </c>
      <c r="C565" s="85">
        <v>10</v>
      </c>
      <c r="D565" s="90" t="s">
        <v>131</v>
      </c>
      <c r="E565" s="86" t="s">
        <v>252</v>
      </c>
      <c r="F565" s="86" t="s">
        <v>244</v>
      </c>
      <c r="G565" s="87"/>
      <c r="H565" s="85">
        <v>11</v>
      </c>
      <c r="I565" s="90">
        <v>51</v>
      </c>
      <c r="J565" s="86" t="s">
        <v>240</v>
      </c>
      <c r="K565" s="86" t="s">
        <v>251</v>
      </c>
      <c r="L565" s="87">
        <v>76</v>
      </c>
      <c r="M565" s="52"/>
      <c r="N565" s="52"/>
    </row>
    <row r="566" spans="1:14" ht="18" thickBot="1" x14ac:dyDescent="0.75">
      <c r="A566" s="98" t="s">
        <v>311</v>
      </c>
      <c r="B566" s="91" t="s">
        <v>160</v>
      </c>
      <c r="C566" s="80"/>
      <c r="D566" s="90" t="s">
        <v>131</v>
      </c>
      <c r="E566" s="81"/>
      <c r="F566" s="81"/>
      <c r="G566" s="82"/>
      <c r="H566" s="80"/>
      <c r="I566" s="90" t="s">
        <v>131</v>
      </c>
      <c r="J566" s="81"/>
      <c r="K566" s="81"/>
      <c r="L566" s="82"/>
      <c r="M566" s="52"/>
      <c r="N566" s="52"/>
    </row>
    <row r="567" spans="1:14" ht="18" thickBot="1" x14ac:dyDescent="0.75">
      <c r="A567" s="98" t="s">
        <v>311</v>
      </c>
      <c r="B567" s="92" t="s">
        <v>290</v>
      </c>
      <c r="C567" s="83">
        <v>12</v>
      </c>
      <c r="D567" s="90" t="s">
        <v>131</v>
      </c>
      <c r="E567" s="78" t="s">
        <v>239</v>
      </c>
      <c r="F567" s="78" t="s">
        <v>240</v>
      </c>
      <c r="G567" s="84">
        <v>39</v>
      </c>
      <c r="H567" s="83">
        <v>6</v>
      </c>
      <c r="I567" s="90" t="s">
        <v>131</v>
      </c>
      <c r="J567" s="78" t="s">
        <v>238</v>
      </c>
      <c r="K567" s="78"/>
      <c r="L567" s="84">
        <v>58</v>
      </c>
      <c r="M567" s="52"/>
      <c r="N567" s="52"/>
    </row>
    <row r="568" spans="1:14" ht="18" thickBot="1" x14ac:dyDescent="0.75">
      <c r="A568" s="98" t="s">
        <v>311</v>
      </c>
      <c r="B568" s="93" t="s">
        <v>161</v>
      </c>
      <c r="C568" s="85">
        <v>8</v>
      </c>
      <c r="D568" s="90" t="s">
        <v>131</v>
      </c>
      <c r="E568" s="86" t="s">
        <v>241</v>
      </c>
      <c r="F568" s="86"/>
      <c r="G568" s="87">
        <v>22</v>
      </c>
      <c r="H568" s="85"/>
      <c r="I568" s="90" t="s">
        <v>131</v>
      </c>
      <c r="J568" s="86"/>
      <c r="K568" s="86"/>
      <c r="L568" s="87"/>
      <c r="M568" s="52"/>
      <c r="N568" s="52"/>
    </row>
    <row r="569" spans="1:14" ht="18" thickBot="1" x14ac:dyDescent="0.75">
      <c r="A569" s="98" t="s">
        <v>311</v>
      </c>
      <c r="B569" s="91" t="s">
        <v>161</v>
      </c>
      <c r="C569" s="80">
        <v>14</v>
      </c>
      <c r="D569" s="90">
        <v>22</v>
      </c>
      <c r="E569" s="81" t="s">
        <v>240</v>
      </c>
      <c r="F569" s="81" t="s">
        <v>251</v>
      </c>
      <c r="G569" s="82">
        <v>66</v>
      </c>
      <c r="H569" s="80"/>
      <c r="I569" s="90" t="s">
        <v>131</v>
      </c>
      <c r="J569" s="81"/>
      <c r="K569" s="81"/>
      <c r="L569" s="82"/>
      <c r="M569" s="52"/>
      <c r="N569" s="52"/>
    </row>
    <row r="570" spans="1:14" ht="18" thickBot="1" x14ac:dyDescent="0.75">
      <c r="A570" s="98" t="s">
        <v>311</v>
      </c>
      <c r="B570" s="92" t="s">
        <v>161</v>
      </c>
      <c r="C570" s="83"/>
      <c r="D570" s="90" t="s">
        <v>131</v>
      </c>
      <c r="E570" s="78"/>
      <c r="F570" s="78"/>
      <c r="G570" s="84"/>
      <c r="H570" s="83"/>
      <c r="I570" s="90" t="s">
        <v>131</v>
      </c>
      <c r="J570" s="78"/>
      <c r="K570" s="78"/>
      <c r="L570" s="84"/>
      <c r="M570" s="52"/>
      <c r="N570" s="52"/>
    </row>
    <row r="571" spans="1:14" ht="18" thickBot="1" x14ac:dyDescent="0.75">
      <c r="A571" s="98" t="s">
        <v>311</v>
      </c>
      <c r="B571" s="93" t="s">
        <v>291</v>
      </c>
      <c r="C571" s="85">
        <v>1</v>
      </c>
      <c r="D571" s="90" t="s">
        <v>131</v>
      </c>
      <c r="E571" s="86" t="s">
        <v>238</v>
      </c>
      <c r="F571" s="86" t="s">
        <v>244</v>
      </c>
      <c r="G571" s="87" t="s">
        <v>288</v>
      </c>
      <c r="H571" s="85"/>
      <c r="I571" s="90" t="s">
        <v>131</v>
      </c>
      <c r="J571" s="86"/>
      <c r="K571" s="86"/>
      <c r="L571" s="87"/>
      <c r="M571" s="52"/>
      <c r="N571" s="52"/>
    </row>
    <row r="572" spans="1:14" ht="18" thickBot="1" x14ac:dyDescent="0.75">
      <c r="A572" s="98" t="s">
        <v>311</v>
      </c>
      <c r="B572" s="91" t="s">
        <v>162</v>
      </c>
      <c r="C572" s="80"/>
      <c r="D572" s="90" t="s">
        <v>131</v>
      </c>
      <c r="E572" s="81"/>
      <c r="F572" s="81"/>
      <c r="G572" s="82"/>
      <c r="H572" s="80"/>
      <c r="I572" s="90" t="s">
        <v>131</v>
      </c>
      <c r="J572" s="81"/>
      <c r="K572" s="81"/>
      <c r="L572" s="82"/>
      <c r="M572" s="52"/>
      <c r="N572" s="52"/>
    </row>
    <row r="573" spans="1:14" ht="18" thickBot="1" x14ac:dyDescent="0.75">
      <c r="A573" s="98" t="s">
        <v>311</v>
      </c>
      <c r="B573" s="92" t="s">
        <v>292</v>
      </c>
      <c r="C573" s="83"/>
      <c r="D573" s="90" t="s">
        <v>131</v>
      </c>
      <c r="E573" s="78"/>
      <c r="F573" s="78"/>
      <c r="G573" s="84"/>
      <c r="H573" s="83">
        <v>11</v>
      </c>
      <c r="I573" s="90" t="s">
        <v>131</v>
      </c>
      <c r="J573" s="78" t="s">
        <v>238</v>
      </c>
      <c r="K573" s="78" t="s">
        <v>244</v>
      </c>
      <c r="L573" s="84"/>
      <c r="M573" s="52"/>
      <c r="N573" s="52"/>
    </row>
    <row r="574" spans="1:14" ht="18" thickBot="1" x14ac:dyDescent="0.75">
      <c r="A574" s="98" t="s">
        <v>311</v>
      </c>
      <c r="B574" s="93" t="s">
        <v>163</v>
      </c>
      <c r="C574" s="85"/>
      <c r="D574" s="90" t="s">
        <v>131</v>
      </c>
      <c r="E574" s="86"/>
      <c r="F574" s="86"/>
      <c r="G574" s="87"/>
      <c r="H574" s="85"/>
      <c r="I574" s="90" t="s">
        <v>131</v>
      </c>
      <c r="J574" s="86"/>
      <c r="K574" s="86"/>
      <c r="L574" s="87"/>
      <c r="M574" s="52"/>
      <c r="N574" s="52"/>
    </row>
    <row r="575" spans="1:14" ht="18" thickBot="1" x14ac:dyDescent="0.75">
      <c r="A575" s="98" t="s">
        <v>311</v>
      </c>
      <c r="B575" s="91" t="s">
        <v>293</v>
      </c>
      <c r="C575" s="80">
        <v>12</v>
      </c>
      <c r="D575" s="90" t="s">
        <v>131</v>
      </c>
      <c r="E575" s="81" t="s">
        <v>238</v>
      </c>
      <c r="F575" s="81"/>
      <c r="G575" s="82">
        <v>88</v>
      </c>
      <c r="H575" s="80">
        <v>14</v>
      </c>
      <c r="I575" s="90" t="s">
        <v>131</v>
      </c>
      <c r="J575" s="81" t="s">
        <v>239</v>
      </c>
      <c r="K575" s="81" t="s">
        <v>243</v>
      </c>
      <c r="L575" s="82">
        <v>31</v>
      </c>
      <c r="M575" s="52"/>
      <c r="N575" s="52"/>
    </row>
    <row r="576" spans="1:14" ht="18" thickBot="1" x14ac:dyDescent="0.75">
      <c r="A576" s="98" t="s">
        <v>311</v>
      </c>
      <c r="B576" s="92" t="s">
        <v>164</v>
      </c>
      <c r="C576" s="83"/>
      <c r="D576" s="90" t="s">
        <v>131</v>
      </c>
      <c r="E576" s="78"/>
      <c r="F576" s="78"/>
      <c r="G576" s="84"/>
      <c r="H576" s="83">
        <v>6</v>
      </c>
      <c r="I576" s="90" t="s">
        <v>131</v>
      </c>
      <c r="J576" s="78" t="s">
        <v>241</v>
      </c>
      <c r="K576" s="78"/>
      <c r="L576" s="84" t="s">
        <v>242</v>
      </c>
      <c r="M576" s="52"/>
      <c r="N576" s="52"/>
    </row>
    <row r="577" spans="1:14" ht="18" thickBot="1" x14ac:dyDescent="0.75">
      <c r="A577" s="98" t="s">
        <v>311</v>
      </c>
      <c r="B577" s="93" t="s">
        <v>164</v>
      </c>
      <c r="C577" s="85">
        <v>12</v>
      </c>
      <c r="D577" s="90" t="s">
        <v>131</v>
      </c>
      <c r="E577" s="86" t="s">
        <v>252</v>
      </c>
      <c r="F577" s="86" t="s">
        <v>244</v>
      </c>
      <c r="G577" s="87"/>
      <c r="H577" s="85">
        <v>1</v>
      </c>
      <c r="I577" s="90" t="s">
        <v>136</v>
      </c>
      <c r="J577" s="86" t="s">
        <v>240</v>
      </c>
      <c r="K577" s="86" t="s">
        <v>251</v>
      </c>
      <c r="L577" s="87">
        <v>66</v>
      </c>
      <c r="M577" s="52"/>
      <c r="N577" s="52"/>
    </row>
    <row r="578" spans="1:14" ht="18" thickBot="1" x14ac:dyDescent="0.75">
      <c r="A578" s="98" t="s">
        <v>311</v>
      </c>
      <c r="B578" s="91" t="s">
        <v>164</v>
      </c>
      <c r="C578" s="80"/>
      <c r="D578" s="90" t="s">
        <v>131</v>
      </c>
      <c r="E578" s="81"/>
      <c r="F578" s="81"/>
      <c r="G578" s="82"/>
      <c r="H578" s="80"/>
      <c r="I578" s="90" t="s">
        <v>131</v>
      </c>
      <c r="J578" s="81"/>
      <c r="K578" s="81"/>
      <c r="L578" s="82"/>
      <c r="M578" s="52"/>
      <c r="N578" s="52"/>
    </row>
    <row r="579" spans="1:14" ht="18" thickBot="1" x14ac:dyDescent="0.75">
      <c r="A579" s="98" t="s">
        <v>311</v>
      </c>
      <c r="B579" s="92" t="s">
        <v>294</v>
      </c>
      <c r="C579" s="83">
        <v>14</v>
      </c>
      <c r="D579" s="90" t="s">
        <v>131</v>
      </c>
      <c r="E579" s="78" t="s">
        <v>239</v>
      </c>
      <c r="F579" s="78" t="s">
        <v>264</v>
      </c>
      <c r="G579" s="84">
        <v>33</v>
      </c>
      <c r="H579" s="83">
        <v>14</v>
      </c>
      <c r="I579" s="90" t="s">
        <v>131</v>
      </c>
      <c r="J579" s="78" t="s">
        <v>238</v>
      </c>
      <c r="K579" s="78"/>
      <c r="L579" s="84">
        <v>5</v>
      </c>
      <c r="M579" s="52"/>
      <c r="N579" s="52"/>
    </row>
    <row r="580" spans="1:14" ht="18" thickBot="1" x14ac:dyDescent="0.75">
      <c r="A580" s="98" t="s">
        <v>311</v>
      </c>
      <c r="B580" s="93" t="s">
        <v>165</v>
      </c>
      <c r="C580" s="85">
        <v>8</v>
      </c>
      <c r="D580" s="90" t="s">
        <v>131</v>
      </c>
      <c r="E580" s="86" t="s">
        <v>243</v>
      </c>
      <c r="F580" s="86" t="s">
        <v>241</v>
      </c>
      <c r="G580" s="87">
        <v>81</v>
      </c>
      <c r="H580" s="85">
        <v>7</v>
      </c>
      <c r="I580" s="90">
        <v>5</v>
      </c>
      <c r="J580" s="86" t="s">
        <v>240</v>
      </c>
      <c r="K580" s="86"/>
      <c r="L580" s="87">
        <v>8</v>
      </c>
      <c r="M580" s="52"/>
      <c r="N580" s="52"/>
    </row>
    <row r="581" spans="1:14" ht="18" thickBot="1" x14ac:dyDescent="0.75">
      <c r="A581" s="98" t="s">
        <v>311</v>
      </c>
      <c r="B581" s="91" t="s">
        <v>165</v>
      </c>
      <c r="C581" s="80">
        <v>20</v>
      </c>
      <c r="D581" s="90" t="s">
        <v>131</v>
      </c>
      <c r="E581" s="81" t="s">
        <v>252</v>
      </c>
      <c r="F581" s="81" t="s">
        <v>249</v>
      </c>
      <c r="G581" s="82">
        <v>88</v>
      </c>
      <c r="H581" s="80"/>
      <c r="I581" s="90" t="s">
        <v>131</v>
      </c>
      <c r="J581" s="81"/>
      <c r="K581" s="81"/>
      <c r="L581" s="82"/>
      <c r="M581" s="52"/>
      <c r="N581" s="52"/>
    </row>
    <row r="582" spans="1:14" ht="18" thickBot="1" x14ac:dyDescent="0.75">
      <c r="A582" s="98" t="s">
        <v>311</v>
      </c>
      <c r="B582" s="92" t="s">
        <v>165</v>
      </c>
      <c r="C582" s="83">
        <v>12</v>
      </c>
      <c r="D582" s="90" t="s">
        <v>131</v>
      </c>
      <c r="E582" s="78" t="s">
        <v>241</v>
      </c>
      <c r="F582" s="78" t="s">
        <v>264</v>
      </c>
      <c r="G582" s="84">
        <v>53</v>
      </c>
      <c r="H582" s="83"/>
      <c r="I582" s="90" t="s">
        <v>131</v>
      </c>
      <c r="J582" s="78"/>
      <c r="K582" s="78"/>
      <c r="L582" s="84"/>
      <c r="M582" s="52"/>
      <c r="N582" s="52"/>
    </row>
    <row r="583" spans="1:14" ht="18" thickBot="1" x14ac:dyDescent="0.75">
      <c r="A583" s="98" t="s">
        <v>311</v>
      </c>
      <c r="B583" s="93" t="s">
        <v>165</v>
      </c>
      <c r="C583" s="85">
        <v>14</v>
      </c>
      <c r="D583" s="90">
        <v>53</v>
      </c>
      <c r="E583" s="86" t="s">
        <v>240</v>
      </c>
      <c r="F583" s="86"/>
      <c r="G583" s="87">
        <v>5</v>
      </c>
      <c r="H583" s="85">
        <v>7</v>
      </c>
      <c r="I583" s="90" t="s">
        <v>131</v>
      </c>
      <c r="J583" s="86" t="s">
        <v>243</v>
      </c>
      <c r="K583" s="86" t="s">
        <v>241</v>
      </c>
      <c r="L583" s="87" t="s">
        <v>270</v>
      </c>
      <c r="M583" s="52"/>
      <c r="N583" s="52"/>
    </row>
    <row r="584" spans="1:14" ht="18" thickBot="1" x14ac:dyDescent="0.75">
      <c r="A584" s="98" t="s">
        <v>311</v>
      </c>
      <c r="B584" s="91" t="s">
        <v>165</v>
      </c>
      <c r="C584" s="80"/>
      <c r="D584" s="90" t="s">
        <v>131</v>
      </c>
      <c r="E584" s="81"/>
      <c r="F584" s="81"/>
      <c r="G584" s="82"/>
      <c r="H584" s="80">
        <v>11</v>
      </c>
      <c r="I584" s="90" t="s">
        <v>131</v>
      </c>
      <c r="J584" s="81" t="s">
        <v>252</v>
      </c>
      <c r="K584" s="81" t="s">
        <v>243</v>
      </c>
      <c r="L584" s="82">
        <v>36</v>
      </c>
      <c r="M584" s="52"/>
      <c r="N584" s="52"/>
    </row>
    <row r="585" spans="1:14" ht="18" thickBot="1" x14ac:dyDescent="0.75">
      <c r="A585" s="98" t="s">
        <v>311</v>
      </c>
      <c r="B585" s="92" t="s">
        <v>165</v>
      </c>
      <c r="C585" s="83"/>
      <c r="D585" s="90" t="s">
        <v>131</v>
      </c>
      <c r="E585" s="78"/>
      <c r="F585" s="78"/>
      <c r="G585" s="84"/>
      <c r="H585" s="83">
        <v>6</v>
      </c>
      <c r="I585" s="90" t="s">
        <v>131</v>
      </c>
      <c r="J585" s="78" t="s">
        <v>241</v>
      </c>
      <c r="K585" s="78"/>
      <c r="L585" s="84" t="s">
        <v>242</v>
      </c>
      <c r="M585" s="52"/>
      <c r="N585" s="52"/>
    </row>
    <row r="586" spans="1:14" ht="18" thickBot="1" x14ac:dyDescent="0.75">
      <c r="A586" s="98" t="s">
        <v>311</v>
      </c>
      <c r="B586" s="93" t="s">
        <v>165</v>
      </c>
      <c r="C586" s="85">
        <v>8</v>
      </c>
      <c r="D586" s="90" t="s">
        <v>131</v>
      </c>
      <c r="E586" s="86" t="s">
        <v>252</v>
      </c>
      <c r="F586" s="86" t="s">
        <v>243</v>
      </c>
      <c r="G586" s="87">
        <v>83</v>
      </c>
      <c r="H586" s="85">
        <v>7</v>
      </c>
      <c r="I586" s="90" t="s">
        <v>136</v>
      </c>
      <c r="J586" s="86" t="s">
        <v>240</v>
      </c>
      <c r="K586" s="86"/>
      <c r="L586" s="87">
        <v>36</v>
      </c>
      <c r="M586" s="52"/>
      <c r="N586" s="52"/>
    </row>
    <row r="587" spans="1:14" ht="18" thickBot="1" x14ac:dyDescent="0.75">
      <c r="A587" s="98" t="s">
        <v>311</v>
      </c>
      <c r="B587" s="91" t="s">
        <v>165</v>
      </c>
      <c r="C587" s="80">
        <v>12</v>
      </c>
      <c r="D587" s="90" t="s">
        <v>131</v>
      </c>
      <c r="E587" s="81" t="s">
        <v>241</v>
      </c>
      <c r="F587" s="81"/>
      <c r="G587" s="82" t="s">
        <v>266</v>
      </c>
      <c r="H587" s="80"/>
      <c r="I587" s="90" t="s">
        <v>131</v>
      </c>
      <c r="J587" s="81"/>
      <c r="K587" s="81"/>
      <c r="L587" s="82"/>
      <c r="M587" s="52"/>
      <c r="N587" s="52"/>
    </row>
    <row r="588" spans="1:14" ht="18" thickBot="1" x14ac:dyDescent="0.75">
      <c r="A588" s="98" t="s">
        <v>311</v>
      </c>
      <c r="B588" s="92" t="s">
        <v>165</v>
      </c>
      <c r="C588" s="83">
        <v>1</v>
      </c>
      <c r="D588" s="90" t="s">
        <v>144</v>
      </c>
      <c r="E588" s="78" t="s">
        <v>240</v>
      </c>
      <c r="F588" s="78"/>
      <c r="G588" s="84"/>
      <c r="H588" s="83">
        <v>14</v>
      </c>
      <c r="I588" s="90" t="s">
        <v>131</v>
      </c>
      <c r="J588" s="78" t="s">
        <v>252</v>
      </c>
      <c r="K588" s="78" t="s">
        <v>249</v>
      </c>
      <c r="L588" s="84">
        <v>23</v>
      </c>
      <c r="M588" s="52"/>
      <c r="N588" s="52"/>
    </row>
    <row r="589" spans="1:14" ht="18" thickBot="1" x14ac:dyDescent="0.75">
      <c r="A589" s="98" t="s">
        <v>311</v>
      </c>
      <c r="B589" s="93" t="s">
        <v>165</v>
      </c>
      <c r="C589" s="85"/>
      <c r="D589" s="90" t="s">
        <v>131</v>
      </c>
      <c r="E589" s="86"/>
      <c r="F589" s="86"/>
      <c r="G589" s="87"/>
      <c r="H589" s="85">
        <v>7</v>
      </c>
      <c r="I589" s="90" t="s">
        <v>131</v>
      </c>
      <c r="J589" s="86"/>
      <c r="K589" s="86"/>
      <c r="L589" s="87">
        <v>23</v>
      </c>
      <c r="M589" s="52"/>
      <c r="N589" s="52"/>
    </row>
    <row r="590" spans="1:14" ht="18" thickBot="1" x14ac:dyDescent="0.75">
      <c r="A590" s="98" t="s">
        <v>311</v>
      </c>
      <c r="B590" s="91" t="s">
        <v>165</v>
      </c>
      <c r="C590" s="80"/>
      <c r="D590" s="90" t="s">
        <v>131</v>
      </c>
      <c r="E590" s="81"/>
      <c r="F590" s="81"/>
      <c r="G590" s="82"/>
      <c r="H590" s="80">
        <v>1</v>
      </c>
      <c r="I590" s="90" t="s">
        <v>131</v>
      </c>
      <c r="J590" s="81"/>
      <c r="K590" s="81"/>
      <c r="L590" s="82">
        <v>36</v>
      </c>
      <c r="M590" s="52"/>
      <c r="N590" s="52"/>
    </row>
    <row r="591" spans="1:14" ht="18" thickBot="1" x14ac:dyDescent="0.75">
      <c r="A591" s="98" t="s">
        <v>311</v>
      </c>
      <c r="B591" s="92" t="s">
        <v>165</v>
      </c>
      <c r="C591" s="83"/>
      <c r="D591" s="90" t="s">
        <v>131</v>
      </c>
      <c r="E591" s="78"/>
      <c r="F591" s="78"/>
      <c r="G591" s="84"/>
      <c r="H591" s="83">
        <v>7</v>
      </c>
      <c r="I591" s="90" t="s">
        <v>131</v>
      </c>
      <c r="J591" s="78" t="s">
        <v>244</v>
      </c>
      <c r="K591" s="78"/>
      <c r="L591" s="84"/>
      <c r="M591" s="52"/>
      <c r="N591" s="52"/>
    </row>
    <row r="592" spans="1:14" ht="18" thickBot="1" x14ac:dyDescent="0.75">
      <c r="A592" s="98" t="s">
        <v>311</v>
      </c>
      <c r="B592" s="93" t="s">
        <v>165</v>
      </c>
      <c r="C592" s="85"/>
      <c r="D592" s="90" t="s">
        <v>131</v>
      </c>
      <c r="E592" s="86"/>
      <c r="F592" s="86"/>
      <c r="G592" s="87"/>
      <c r="H592" s="85"/>
      <c r="I592" s="90" t="s">
        <v>131</v>
      </c>
      <c r="J592" s="86"/>
      <c r="K592" s="86"/>
      <c r="L592" s="87"/>
      <c r="M592" s="52"/>
      <c r="N592" s="52"/>
    </row>
    <row r="593" spans="1:14" ht="18" thickBot="1" x14ac:dyDescent="0.75">
      <c r="A593" s="98" t="s">
        <v>311</v>
      </c>
      <c r="B593" s="91" t="s">
        <v>295</v>
      </c>
      <c r="C593" s="80">
        <v>2</v>
      </c>
      <c r="D593" s="90" t="s">
        <v>131</v>
      </c>
      <c r="E593" s="81" t="s">
        <v>238</v>
      </c>
      <c r="F593" s="81"/>
      <c r="G593" s="82">
        <v>78</v>
      </c>
      <c r="H593" s="80">
        <v>9</v>
      </c>
      <c r="I593" s="90" t="s">
        <v>131</v>
      </c>
      <c r="J593" s="81" t="s">
        <v>239</v>
      </c>
      <c r="K593" s="81" t="s">
        <v>243</v>
      </c>
      <c r="L593" s="82">
        <v>32</v>
      </c>
      <c r="M593" s="52"/>
      <c r="N593" s="52"/>
    </row>
    <row r="594" spans="1:14" ht="18" thickBot="1" x14ac:dyDescent="0.75">
      <c r="A594" s="98" t="s">
        <v>311</v>
      </c>
      <c r="B594" s="92" t="s">
        <v>166</v>
      </c>
      <c r="C594" s="83"/>
      <c r="D594" s="90" t="s">
        <v>131</v>
      </c>
      <c r="E594" s="78"/>
      <c r="F594" s="78"/>
      <c r="G594" s="84"/>
      <c r="H594" s="83">
        <v>6</v>
      </c>
      <c r="I594" s="90" t="s">
        <v>131</v>
      </c>
      <c r="J594" s="78" t="s">
        <v>241</v>
      </c>
      <c r="K594" s="78"/>
      <c r="L594" s="84">
        <v>11</v>
      </c>
      <c r="M594" s="52"/>
      <c r="N594" s="52"/>
    </row>
    <row r="595" spans="1:14" ht="18" thickBot="1" x14ac:dyDescent="0.75">
      <c r="A595" s="98" t="s">
        <v>311</v>
      </c>
      <c r="B595" s="93" t="s">
        <v>166</v>
      </c>
      <c r="C595" s="85">
        <v>8</v>
      </c>
      <c r="D595" s="90" t="s">
        <v>131</v>
      </c>
      <c r="E595" s="86" t="s">
        <v>244</v>
      </c>
      <c r="F595" s="86"/>
      <c r="G595" s="87"/>
      <c r="H595" s="85">
        <v>7</v>
      </c>
      <c r="I595" s="90">
        <v>11</v>
      </c>
      <c r="J595" s="86" t="s">
        <v>240</v>
      </c>
      <c r="K595" s="86"/>
      <c r="L595" s="87"/>
      <c r="M595" s="52"/>
      <c r="N595" s="52"/>
    </row>
    <row r="596" spans="1:14" ht="18" thickBot="1" x14ac:dyDescent="0.75">
      <c r="A596" s="98" t="s">
        <v>311</v>
      </c>
      <c r="B596" s="91" t="s">
        <v>166</v>
      </c>
      <c r="C596" s="80"/>
      <c r="D596" s="90" t="s">
        <v>131</v>
      </c>
      <c r="E596" s="81"/>
      <c r="F596" s="81"/>
      <c r="G596" s="82"/>
      <c r="H596" s="80"/>
      <c r="I596" s="90" t="s">
        <v>131</v>
      </c>
      <c r="J596" s="81"/>
      <c r="K596" s="81"/>
      <c r="L596" s="82"/>
      <c r="M596" s="52"/>
      <c r="N596" s="52"/>
    </row>
    <row r="597" spans="1:14" ht="18" thickBot="1" x14ac:dyDescent="0.75">
      <c r="A597" s="98" t="s">
        <v>311</v>
      </c>
      <c r="B597" s="92" t="s">
        <v>296</v>
      </c>
      <c r="C597" s="83">
        <v>10</v>
      </c>
      <c r="D597" s="90" t="s">
        <v>131</v>
      </c>
      <c r="E597" s="78" t="s">
        <v>239</v>
      </c>
      <c r="F597" s="78" t="s">
        <v>243</v>
      </c>
      <c r="G597" s="84">
        <v>36</v>
      </c>
      <c r="H597" s="83">
        <v>1</v>
      </c>
      <c r="I597" s="90" t="s">
        <v>131</v>
      </c>
      <c r="J597" s="78" t="s">
        <v>238</v>
      </c>
      <c r="K597" s="78"/>
      <c r="L597" s="84">
        <v>48</v>
      </c>
      <c r="M597" s="52"/>
      <c r="N597" s="52"/>
    </row>
    <row r="598" spans="1:14" ht="18" thickBot="1" x14ac:dyDescent="0.75">
      <c r="A598" s="98" t="s">
        <v>311</v>
      </c>
      <c r="B598" s="93" t="s">
        <v>167</v>
      </c>
      <c r="C598" s="85">
        <v>8</v>
      </c>
      <c r="D598" s="90" t="s">
        <v>131</v>
      </c>
      <c r="E598" s="86" t="s">
        <v>241</v>
      </c>
      <c r="F598" s="86"/>
      <c r="G598" s="87">
        <v>51</v>
      </c>
      <c r="H598" s="85"/>
      <c r="I598" s="90" t="s">
        <v>131</v>
      </c>
      <c r="J598" s="86"/>
      <c r="K598" s="86"/>
      <c r="L598" s="87"/>
      <c r="M598" s="52"/>
      <c r="N598" s="52"/>
    </row>
    <row r="599" spans="1:14" ht="18" thickBot="1" x14ac:dyDescent="0.75">
      <c r="A599" s="98" t="s">
        <v>311</v>
      </c>
      <c r="B599" s="91" t="s">
        <v>167</v>
      </c>
      <c r="C599" s="80">
        <v>14</v>
      </c>
      <c r="D599" s="90">
        <v>51</v>
      </c>
      <c r="E599" s="81" t="s">
        <v>240</v>
      </c>
      <c r="F599" s="81"/>
      <c r="G599" s="82">
        <v>27</v>
      </c>
      <c r="H599" s="80">
        <v>7</v>
      </c>
      <c r="I599" s="90" t="s">
        <v>131</v>
      </c>
      <c r="J599" s="81" t="s">
        <v>243</v>
      </c>
      <c r="K599" s="81" t="s">
        <v>241</v>
      </c>
      <c r="L599" s="82">
        <v>26</v>
      </c>
      <c r="M599" s="52"/>
      <c r="N599" s="52"/>
    </row>
    <row r="600" spans="1:14" ht="18" thickBot="1" x14ac:dyDescent="0.75">
      <c r="A600" s="98" t="s">
        <v>311</v>
      </c>
      <c r="B600" s="92" t="s">
        <v>167</v>
      </c>
      <c r="C600" s="83"/>
      <c r="D600" s="90" t="s">
        <v>131</v>
      </c>
      <c r="E600" s="78"/>
      <c r="F600" s="78"/>
      <c r="G600" s="84"/>
      <c r="H600" s="83">
        <v>9</v>
      </c>
      <c r="I600" s="90" t="s">
        <v>131</v>
      </c>
      <c r="J600" s="78" t="s">
        <v>252</v>
      </c>
      <c r="K600" s="78" t="s">
        <v>249</v>
      </c>
      <c r="L600" s="84">
        <v>36</v>
      </c>
      <c r="M600" s="52"/>
      <c r="N600" s="52"/>
    </row>
    <row r="601" spans="1:14" ht="18" thickBot="1" x14ac:dyDescent="0.75">
      <c r="A601" s="98" t="s">
        <v>311</v>
      </c>
      <c r="B601" s="93" t="s">
        <v>167</v>
      </c>
      <c r="C601" s="85"/>
      <c r="D601" s="90" t="s">
        <v>131</v>
      </c>
      <c r="E601" s="86"/>
      <c r="F601" s="86"/>
      <c r="G601" s="87"/>
      <c r="H601" s="85">
        <v>6</v>
      </c>
      <c r="I601" s="90" t="s">
        <v>131</v>
      </c>
      <c r="J601" s="86" t="s">
        <v>241</v>
      </c>
      <c r="K601" s="86" t="s">
        <v>264</v>
      </c>
      <c r="L601" s="87">
        <v>13</v>
      </c>
      <c r="M601" s="52"/>
      <c r="N601" s="52"/>
    </row>
    <row r="602" spans="1:14" ht="18" thickBot="1" x14ac:dyDescent="0.75">
      <c r="A602" s="98" t="s">
        <v>311</v>
      </c>
      <c r="B602" s="91" t="s">
        <v>167</v>
      </c>
      <c r="C602" s="80">
        <v>14</v>
      </c>
      <c r="D602" s="90" t="s">
        <v>131</v>
      </c>
      <c r="E602" s="81" t="s">
        <v>252</v>
      </c>
      <c r="F602" s="81" t="s">
        <v>240</v>
      </c>
      <c r="G602" s="82">
        <v>32</v>
      </c>
      <c r="H602" s="80">
        <v>9</v>
      </c>
      <c r="I602" s="90">
        <v>13</v>
      </c>
      <c r="J602" s="81" t="s">
        <v>240</v>
      </c>
      <c r="K602" s="81"/>
      <c r="L602" s="82">
        <v>48</v>
      </c>
      <c r="M602" s="52"/>
      <c r="N602" s="52"/>
    </row>
    <row r="603" spans="1:14" ht="18" thickBot="1" x14ac:dyDescent="0.75">
      <c r="A603" s="98" t="s">
        <v>311</v>
      </c>
      <c r="B603" s="92" t="s">
        <v>167</v>
      </c>
      <c r="C603" s="83">
        <v>8</v>
      </c>
      <c r="D603" s="90" t="s">
        <v>131</v>
      </c>
      <c r="E603" s="78" t="s">
        <v>241</v>
      </c>
      <c r="F603" s="78"/>
      <c r="G603" s="84">
        <v>51</v>
      </c>
      <c r="H603" s="83"/>
      <c r="I603" s="90" t="s">
        <v>131</v>
      </c>
      <c r="J603" s="78"/>
      <c r="K603" s="78"/>
      <c r="L603" s="84"/>
      <c r="M603" s="52"/>
      <c r="N603" s="52"/>
    </row>
    <row r="604" spans="1:14" ht="18" thickBot="1" x14ac:dyDescent="0.75">
      <c r="A604" s="98" t="s">
        <v>311</v>
      </c>
      <c r="B604" s="93" t="s">
        <v>167</v>
      </c>
      <c r="C604" s="85">
        <v>14</v>
      </c>
      <c r="D604" s="90">
        <v>51</v>
      </c>
      <c r="E604" s="86" t="s">
        <v>240</v>
      </c>
      <c r="F604" s="86" t="s">
        <v>251</v>
      </c>
      <c r="G604" s="87">
        <v>1</v>
      </c>
      <c r="H604" s="85">
        <v>6</v>
      </c>
      <c r="I604" s="90" t="s">
        <v>131</v>
      </c>
      <c r="J604" s="86" t="s">
        <v>243</v>
      </c>
      <c r="K604" s="86" t="s">
        <v>244</v>
      </c>
      <c r="L604" s="87" t="s">
        <v>274</v>
      </c>
      <c r="M604" s="52"/>
      <c r="N604" s="52"/>
    </row>
    <row r="605" spans="1:14" ht="18" thickBot="1" x14ac:dyDescent="0.75">
      <c r="A605" s="98" t="s">
        <v>311</v>
      </c>
      <c r="B605" s="91" t="s">
        <v>167</v>
      </c>
      <c r="C605" s="80"/>
      <c r="D605" s="90" t="s">
        <v>131</v>
      </c>
      <c r="E605" s="81"/>
      <c r="F605" s="81"/>
      <c r="G605" s="82"/>
      <c r="H605" s="80"/>
      <c r="I605" s="90" t="s">
        <v>131</v>
      </c>
      <c r="J605" s="81"/>
      <c r="K605" s="81"/>
      <c r="L605" s="82"/>
      <c r="M605" s="52"/>
      <c r="N605" s="52"/>
    </row>
    <row r="606" spans="1:14" ht="18" thickBot="1" x14ac:dyDescent="0.75">
      <c r="A606" s="98" t="s">
        <v>311</v>
      </c>
      <c r="B606" s="92" t="s">
        <v>297</v>
      </c>
      <c r="C606" s="83">
        <v>8</v>
      </c>
      <c r="D606" s="90" t="s">
        <v>131</v>
      </c>
      <c r="E606" s="78" t="s">
        <v>238</v>
      </c>
      <c r="F606" s="78"/>
      <c r="G606" s="84">
        <v>98</v>
      </c>
      <c r="H606" s="83">
        <v>53</v>
      </c>
      <c r="I606" s="90" t="s">
        <v>131</v>
      </c>
      <c r="J606" s="78" t="s">
        <v>239</v>
      </c>
      <c r="K606" s="78" t="s">
        <v>240</v>
      </c>
      <c r="L606" s="84">
        <v>32</v>
      </c>
      <c r="M606" s="52"/>
      <c r="N606" s="52"/>
    </row>
    <row r="607" spans="1:14" ht="18" thickBot="1" x14ac:dyDescent="0.75">
      <c r="A607" s="98" t="s">
        <v>311</v>
      </c>
      <c r="B607" s="93" t="s">
        <v>168</v>
      </c>
      <c r="C607" s="85"/>
      <c r="D607" s="90" t="s">
        <v>131</v>
      </c>
      <c r="E607" s="86"/>
      <c r="F607" s="86"/>
      <c r="G607" s="87"/>
      <c r="H607" s="85">
        <v>6</v>
      </c>
      <c r="I607" s="90" t="s">
        <v>131</v>
      </c>
      <c r="J607" s="86" t="s">
        <v>241</v>
      </c>
      <c r="K607" s="86"/>
      <c r="L607" s="87" t="s">
        <v>266</v>
      </c>
      <c r="M607" s="52"/>
      <c r="N607" s="52"/>
    </row>
    <row r="608" spans="1:14" ht="18" thickBot="1" x14ac:dyDescent="0.75">
      <c r="A608" s="98" t="s">
        <v>311</v>
      </c>
      <c r="B608" s="91" t="s">
        <v>168</v>
      </c>
      <c r="C608" s="80">
        <v>20</v>
      </c>
      <c r="D608" s="90" t="s">
        <v>131</v>
      </c>
      <c r="E608" s="81" t="s">
        <v>252</v>
      </c>
      <c r="F608" s="81" t="s">
        <v>243</v>
      </c>
      <c r="G608" s="82">
        <v>82</v>
      </c>
      <c r="H608" s="80">
        <v>1</v>
      </c>
      <c r="I608" s="90" t="s">
        <v>144</v>
      </c>
      <c r="J608" s="81" t="s">
        <v>240</v>
      </c>
      <c r="K608" s="81"/>
      <c r="L608" s="82">
        <v>53</v>
      </c>
      <c r="M608" s="52"/>
      <c r="N608" s="52"/>
    </row>
    <row r="609" spans="1:14" ht="18" thickBot="1" x14ac:dyDescent="0.75">
      <c r="A609" s="98" t="s">
        <v>311</v>
      </c>
      <c r="B609" s="92" t="s">
        <v>168</v>
      </c>
      <c r="C609" s="83">
        <v>8</v>
      </c>
      <c r="D609" s="90" t="s">
        <v>131</v>
      </c>
      <c r="E609" s="78" t="s">
        <v>241</v>
      </c>
      <c r="F609" s="78"/>
      <c r="G609" s="84">
        <v>51</v>
      </c>
      <c r="H609" s="83"/>
      <c r="I609" s="90" t="s">
        <v>131</v>
      </c>
      <c r="J609" s="78"/>
      <c r="K609" s="78"/>
      <c r="L609" s="84"/>
      <c r="M609" s="52"/>
      <c r="N609" s="52"/>
    </row>
    <row r="610" spans="1:14" ht="18" thickBot="1" x14ac:dyDescent="0.75">
      <c r="A610" s="98" t="s">
        <v>311</v>
      </c>
      <c r="B610" s="93" t="s">
        <v>168</v>
      </c>
      <c r="C610" s="85">
        <v>14</v>
      </c>
      <c r="D610" s="90">
        <v>51</v>
      </c>
      <c r="E610" s="86" t="s">
        <v>240</v>
      </c>
      <c r="F610" s="86" t="s">
        <v>251</v>
      </c>
      <c r="G610" s="87">
        <v>71</v>
      </c>
      <c r="H610" s="85">
        <v>11</v>
      </c>
      <c r="I610" s="90" t="s">
        <v>131</v>
      </c>
      <c r="J610" s="86" t="s">
        <v>252</v>
      </c>
      <c r="K610" s="86" t="s">
        <v>244</v>
      </c>
      <c r="L610" s="87"/>
      <c r="M610" s="52"/>
      <c r="N610" s="52"/>
    </row>
    <row r="611" spans="1:14" ht="18" thickBot="1" x14ac:dyDescent="0.75">
      <c r="A611" s="98" t="s">
        <v>311</v>
      </c>
      <c r="B611" s="91" t="s">
        <v>168</v>
      </c>
      <c r="C611" s="80" t="s">
        <v>259</v>
      </c>
      <c r="D611" s="90" t="s">
        <v>131</v>
      </c>
      <c r="E611" s="81" t="s">
        <v>283</v>
      </c>
      <c r="F611" s="81"/>
      <c r="G611" s="82"/>
      <c r="H611" s="80" t="s">
        <v>254</v>
      </c>
      <c r="I611" s="90" t="s">
        <v>131</v>
      </c>
      <c r="J611" s="81"/>
      <c r="K611" s="81"/>
      <c r="L611" s="82"/>
      <c r="M611" s="52"/>
      <c r="N611" s="52"/>
    </row>
    <row r="612" spans="1:14" ht="18" thickBot="1" x14ac:dyDescent="0.75">
      <c r="A612" s="98" t="s">
        <v>311</v>
      </c>
      <c r="B612" s="92" t="s">
        <v>168</v>
      </c>
      <c r="C612" s="83"/>
      <c r="D612" s="90" t="s">
        <v>131</v>
      </c>
      <c r="E612" s="78"/>
      <c r="F612" s="78"/>
      <c r="G612" s="84"/>
      <c r="H612" s="83" t="s">
        <v>298</v>
      </c>
      <c r="I612" s="90" t="s">
        <v>131</v>
      </c>
      <c r="J612" s="78"/>
      <c r="K612" s="78"/>
      <c r="L612" s="84"/>
      <c r="M612" s="52"/>
      <c r="N612" s="52"/>
    </row>
    <row r="613" spans="1:14" ht="18" thickBot="1" x14ac:dyDescent="0.75">
      <c r="A613" s="98" t="s">
        <v>311</v>
      </c>
      <c r="B613" s="93" t="s">
        <v>299</v>
      </c>
      <c r="C613" s="85">
        <v>8</v>
      </c>
      <c r="D613" s="90" t="s">
        <v>131</v>
      </c>
      <c r="E613" s="86" t="s">
        <v>238</v>
      </c>
      <c r="F613" s="86"/>
      <c r="G613" s="87">
        <v>99</v>
      </c>
      <c r="H613" s="85">
        <v>53</v>
      </c>
      <c r="I613" s="90" t="s">
        <v>131</v>
      </c>
      <c r="J613" s="86" t="s">
        <v>239</v>
      </c>
      <c r="K613" s="86" t="s">
        <v>240</v>
      </c>
      <c r="L613" s="87">
        <v>32</v>
      </c>
      <c r="M613" s="52"/>
      <c r="N613" s="52"/>
    </row>
    <row r="614" spans="1:14" ht="18" thickBot="1" x14ac:dyDescent="0.75">
      <c r="A614" s="98" t="s">
        <v>311</v>
      </c>
      <c r="B614" s="91" t="s">
        <v>169</v>
      </c>
      <c r="C614" s="80"/>
      <c r="D614" s="90" t="s">
        <v>131</v>
      </c>
      <c r="E614" s="81"/>
      <c r="F614" s="81"/>
      <c r="G614" s="82"/>
      <c r="H614" s="80">
        <v>6</v>
      </c>
      <c r="I614" s="90" t="s">
        <v>131</v>
      </c>
      <c r="J614" s="81" t="s">
        <v>241</v>
      </c>
      <c r="K614" s="81"/>
      <c r="L614" s="82">
        <v>51</v>
      </c>
      <c r="M614" s="52"/>
      <c r="N614" s="52"/>
    </row>
    <row r="615" spans="1:14" ht="18" thickBot="1" x14ac:dyDescent="0.75">
      <c r="A615" s="98" t="s">
        <v>311</v>
      </c>
      <c r="B615" s="92" t="s">
        <v>169</v>
      </c>
      <c r="C615" s="83">
        <v>1</v>
      </c>
      <c r="D615" s="90" t="s">
        <v>131</v>
      </c>
      <c r="E615" s="78" t="s">
        <v>243</v>
      </c>
      <c r="F615" s="78" t="s">
        <v>251</v>
      </c>
      <c r="G615" s="84">
        <v>38</v>
      </c>
      <c r="H615" s="83">
        <v>11</v>
      </c>
      <c r="I615" s="90">
        <v>51</v>
      </c>
      <c r="J615" s="78" t="s">
        <v>240</v>
      </c>
      <c r="K615" s="78" t="s">
        <v>244</v>
      </c>
      <c r="L615" s="84">
        <v>6</v>
      </c>
      <c r="M615" s="52"/>
      <c r="N615" s="52"/>
    </row>
    <row r="616" spans="1:14" ht="18" thickBot="1" x14ac:dyDescent="0.75">
      <c r="A616" s="98" t="s">
        <v>311</v>
      </c>
      <c r="B616" s="93" t="s">
        <v>169</v>
      </c>
      <c r="C616" s="85" t="s">
        <v>259</v>
      </c>
      <c r="D616" s="90" t="s">
        <v>131</v>
      </c>
      <c r="E616" s="86" t="s">
        <v>300</v>
      </c>
      <c r="F616" s="86"/>
      <c r="G616" s="87"/>
      <c r="H616" s="85" t="s">
        <v>254</v>
      </c>
      <c r="I616" s="90" t="s">
        <v>131</v>
      </c>
      <c r="J616" s="86"/>
      <c r="K616" s="86"/>
      <c r="L616" s="87"/>
      <c r="M616" s="52"/>
      <c r="N616" s="52"/>
    </row>
    <row r="617" spans="1:14" ht="18" thickBot="1" x14ac:dyDescent="0.75">
      <c r="A617" s="98" t="s">
        <v>311</v>
      </c>
      <c r="B617" s="91" t="s">
        <v>169</v>
      </c>
      <c r="C617" s="80"/>
      <c r="D617" s="90" t="s">
        <v>131</v>
      </c>
      <c r="E617" s="81"/>
      <c r="F617" s="81"/>
      <c r="G617" s="82"/>
      <c r="H617" s="80"/>
      <c r="I617" s="90" t="s">
        <v>131</v>
      </c>
      <c r="J617" s="81"/>
      <c r="K617" s="81"/>
      <c r="L617" s="82"/>
      <c r="M617" s="52"/>
      <c r="N617" s="52"/>
    </row>
    <row r="618" spans="1:14" ht="18" thickBot="1" x14ac:dyDescent="0.75">
      <c r="A618" s="98" t="s">
        <v>311</v>
      </c>
      <c r="B618" s="92" t="s">
        <v>301</v>
      </c>
      <c r="C618" s="83">
        <v>8</v>
      </c>
      <c r="D618" s="90" t="s">
        <v>131</v>
      </c>
      <c r="E618" s="78" t="s">
        <v>238</v>
      </c>
      <c r="F618" s="78"/>
      <c r="G618" s="84">
        <v>74</v>
      </c>
      <c r="H618" s="83">
        <v>7</v>
      </c>
      <c r="I618" s="90" t="s">
        <v>131</v>
      </c>
      <c r="J618" s="78" t="s">
        <v>239</v>
      </c>
      <c r="K618" s="78" t="s">
        <v>243</v>
      </c>
      <c r="L618" s="84">
        <v>83</v>
      </c>
      <c r="M618" s="52"/>
      <c r="N618" s="52"/>
    </row>
    <row r="619" spans="1:14" ht="18" thickBot="1" x14ac:dyDescent="0.75">
      <c r="A619" s="98" t="s">
        <v>311</v>
      </c>
      <c r="B619" s="93" t="s">
        <v>170</v>
      </c>
      <c r="C619" s="85"/>
      <c r="D619" s="90" t="s">
        <v>131</v>
      </c>
      <c r="E619" s="86"/>
      <c r="F619" s="86"/>
      <c r="G619" s="87"/>
      <c r="H619" s="85">
        <v>6</v>
      </c>
      <c r="I619" s="90" t="s">
        <v>131</v>
      </c>
      <c r="J619" s="86" t="s">
        <v>241</v>
      </c>
      <c r="K619" s="86"/>
      <c r="L619" s="87" t="s">
        <v>266</v>
      </c>
      <c r="M619" s="52"/>
      <c r="N619" s="52"/>
    </row>
    <row r="620" spans="1:14" ht="18" thickBot="1" x14ac:dyDescent="0.75">
      <c r="A620" s="98" t="s">
        <v>311</v>
      </c>
      <c r="B620" s="91" t="s">
        <v>170</v>
      </c>
      <c r="C620" s="80">
        <v>14</v>
      </c>
      <c r="D620" s="90" t="s">
        <v>131</v>
      </c>
      <c r="E620" s="81" t="s">
        <v>243</v>
      </c>
      <c r="F620" s="81" t="s">
        <v>251</v>
      </c>
      <c r="G620" s="82">
        <v>23</v>
      </c>
      <c r="H620" s="80">
        <v>1</v>
      </c>
      <c r="I620" s="90" t="s">
        <v>144</v>
      </c>
      <c r="J620" s="81" t="s">
        <v>240</v>
      </c>
      <c r="K620" s="81" t="s">
        <v>244</v>
      </c>
      <c r="L620" s="82">
        <v>6</v>
      </c>
      <c r="M620" s="52"/>
      <c r="N620" s="52"/>
    </row>
    <row r="621" spans="1:14" ht="18" thickBot="1" x14ac:dyDescent="0.75">
      <c r="A621" s="98" t="s">
        <v>311</v>
      </c>
      <c r="B621" s="92" t="s">
        <v>170</v>
      </c>
      <c r="C621" s="83" t="s">
        <v>259</v>
      </c>
      <c r="D621" s="90" t="s">
        <v>131</v>
      </c>
      <c r="E621" s="78" t="s">
        <v>300</v>
      </c>
      <c r="F621" s="78"/>
      <c r="G621" s="84"/>
      <c r="H621" s="83" t="s">
        <v>254</v>
      </c>
      <c r="I621" s="90" t="s">
        <v>131</v>
      </c>
      <c r="J621" s="78"/>
      <c r="K621" s="78"/>
      <c r="L621" s="84"/>
      <c r="M621" s="52"/>
      <c r="N621" s="52"/>
    </row>
    <row r="622" spans="1:14" ht="18" thickBot="1" x14ac:dyDescent="0.75">
      <c r="A622" s="98" t="s">
        <v>311</v>
      </c>
      <c r="B622" s="93" t="s">
        <v>170</v>
      </c>
      <c r="C622" s="85"/>
      <c r="D622" s="90" t="s">
        <v>131</v>
      </c>
      <c r="E622" s="86"/>
      <c r="F622" s="86"/>
      <c r="G622" s="87"/>
      <c r="H622" s="85" t="s">
        <v>298</v>
      </c>
      <c r="I622" s="90" t="s">
        <v>131</v>
      </c>
      <c r="J622" s="86"/>
      <c r="K622" s="86"/>
      <c r="L622" s="87"/>
      <c r="M622" s="52"/>
      <c r="N622" s="52"/>
    </row>
    <row r="623" spans="1:14" ht="18" thickBot="1" x14ac:dyDescent="0.75">
      <c r="A623" s="98" t="s">
        <v>311</v>
      </c>
      <c r="B623" s="91" t="s">
        <v>170</v>
      </c>
      <c r="C623" s="80"/>
      <c r="D623" s="90" t="s">
        <v>131</v>
      </c>
      <c r="E623" s="81"/>
      <c r="F623" s="81"/>
      <c r="G623" s="82"/>
      <c r="H623" s="80"/>
      <c r="I623" s="90" t="s">
        <v>131</v>
      </c>
      <c r="J623" s="81"/>
      <c r="K623" s="81"/>
      <c r="L623" s="82"/>
      <c r="M623" s="52"/>
      <c r="N623" s="52"/>
    </row>
    <row r="624" spans="1:14" ht="18" thickBot="1" x14ac:dyDescent="0.75">
      <c r="A624" s="98" t="s">
        <v>311</v>
      </c>
      <c r="B624" s="92" t="s">
        <v>302</v>
      </c>
      <c r="C624" s="83">
        <v>8</v>
      </c>
      <c r="D624" s="90" t="s">
        <v>131</v>
      </c>
      <c r="E624" s="78" t="s">
        <v>238</v>
      </c>
      <c r="F624" s="78"/>
      <c r="G624" s="84">
        <v>88</v>
      </c>
      <c r="H624" s="83">
        <v>9</v>
      </c>
      <c r="I624" s="90" t="s">
        <v>131</v>
      </c>
      <c r="J624" s="78" t="s">
        <v>239</v>
      </c>
      <c r="K624" s="78" t="s">
        <v>243</v>
      </c>
      <c r="L624" s="84">
        <v>34</v>
      </c>
      <c r="M624" s="52"/>
      <c r="N624" s="52"/>
    </row>
    <row r="625" spans="1:14" ht="18" thickBot="1" x14ac:dyDescent="0.75">
      <c r="A625" s="98" t="s">
        <v>311</v>
      </c>
      <c r="B625" s="93" t="s">
        <v>171</v>
      </c>
      <c r="C625" s="85"/>
      <c r="D625" s="90" t="s">
        <v>131</v>
      </c>
      <c r="E625" s="86"/>
      <c r="F625" s="86"/>
      <c r="G625" s="87"/>
      <c r="H625" s="85">
        <v>6</v>
      </c>
      <c r="I625" s="90" t="s">
        <v>131</v>
      </c>
      <c r="J625" s="86" t="s">
        <v>241</v>
      </c>
      <c r="K625" s="86"/>
      <c r="L625" s="87">
        <v>21</v>
      </c>
      <c r="M625" s="52"/>
      <c r="N625" s="52"/>
    </row>
    <row r="626" spans="1:14" ht="18" thickBot="1" x14ac:dyDescent="0.75">
      <c r="A626" s="98" t="s">
        <v>311</v>
      </c>
      <c r="B626" s="91" t="s">
        <v>171</v>
      </c>
      <c r="C626" s="80">
        <v>10</v>
      </c>
      <c r="D626" s="90" t="s">
        <v>131</v>
      </c>
      <c r="E626" s="81" t="s">
        <v>243</v>
      </c>
      <c r="F626" s="81" t="s">
        <v>241</v>
      </c>
      <c r="G626" s="82">
        <v>98</v>
      </c>
      <c r="H626" s="80">
        <v>7</v>
      </c>
      <c r="I626" s="90">
        <v>21</v>
      </c>
      <c r="J626" s="81" t="s">
        <v>240</v>
      </c>
      <c r="K626" s="81"/>
      <c r="L626" s="82">
        <v>1</v>
      </c>
      <c r="M626" s="52"/>
      <c r="N626" s="52"/>
    </row>
    <row r="627" spans="1:14" ht="18" thickBot="1" x14ac:dyDescent="0.75">
      <c r="A627" s="98" t="s">
        <v>311</v>
      </c>
      <c r="B627" s="92" t="s">
        <v>171</v>
      </c>
      <c r="C627" s="83">
        <v>8</v>
      </c>
      <c r="D627" s="90" t="s">
        <v>131</v>
      </c>
      <c r="E627" s="78" t="s">
        <v>252</v>
      </c>
      <c r="F627" s="78" t="s">
        <v>243</v>
      </c>
      <c r="G627" s="84">
        <v>83</v>
      </c>
      <c r="H627" s="83"/>
      <c r="I627" s="90" t="s">
        <v>131</v>
      </c>
      <c r="J627" s="78"/>
      <c r="K627" s="78"/>
      <c r="L627" s="84"/>
      <c r="M627" s="52"/>
      <c r="N627" s="52"/>
    </row>
    <row r="628" spans="1:14" ht="18" thickBot="1" x14ac:dyDescent="0.75">
      <c r="A628" s="98" t="s">
        <v>311</v>
      </c>
      <c r="B628" s="93" t="s">
        <v>171</v>
      </c>
      <c r="C628" s="85">
        <v>12</v>
      </c>
      <c r="D628" s="90">
        <v>83</v>
      </c>
      <c r="E628" s="86" t="s">
        <v>240</v>
      </c>
      <c r="F628" s="86"/>
      <c r="G628" s="87">
        <v>6</v>
      </c>
      <c r="H628" s="85">
        <v>7</v>
      </c>
      <c r="I628" s="90" t="s">
        <v>131</v>
      </c>
      <c r="J628" s="86" t="s">
        <v>243</v>
      </c>
      <c r="K628" s="86" t="s">
        <v>241</v>
      </c>
      <c r="L628" s="87" t="s">
        <v>270</v>
      </c>
      <c r="M628" s="52"/>
      <c r="N628" s="52"/>
    </row>
    <row r="629" spans="1:14" ht="18" thickBot="1" x14ac:dyDescent="0.75">
      <c r="A629" s="98" t="s">
        <v>311</v>
      </c>
      <c r="B629" s="91" t="s">
        <v>171</v>
      </c>
      <c r="C629" s="80"/>
      <c r="D629" s="90" t="s">
        <v>131</v>
      </c>
      <c r="E629" s="81"/>
      <c r="F629" s="81"/>
      <c r="G629" s="82"/>
      <c r="H629" s="80">
        <v>53</v>
      </c>
      <c r="I629" s="90" t="s">
        <v>131</v>
      </c>
      <c r="J629" s="81" t="s">
        <v>252</v>
      </c>
      <c r="K629" s="81" t="s">
        <v>243</v>
      </c>
      <c r="L629" s="82">
        <v>32</v>
      </c>
      <c r="M629" s="52"/>
      <c r="N629" s="52"/>
    </row>
    <row r="630" spans="1:14" ht="18" thickBot="1" x14ac:dyDescent="0.75">
      <c r="A630" s="98" t="s">
        <v>311</v>
      </c>
      <c r="B630" s="92" t="s">
        <v>171</v>
      </c>
      <c r="C630" s="83">
        <v>14</v>
      </c>
      <c r="D630" s="90" t="s">
        <v>131</v>
      </c>
      <c r="E630" s="78" t="s">
        <v>252</v>
      </c>
      <c r="F630" s="78" t="s">
        <v>249</v>
      </c>
      <c r="G630" s="84">
        <v>72</v>
      </c>
      <c r="H630" s="83">
        <v>6</v>
      </c>
      <c r="I630" s="90">
        <v>32</v>
      </c>
      <c r="J630" s="78" t="s">
        <v>240</v>
      </c>
      <c r="K630" s="78"/>
      <c r="L630" s="84">
        <v>48</v>
      </c>
      <c r="M630" s="52"/>
      <c r="N630" s="52"/>
    </row>
    <row r="631" spans="1:14" ht="18" thickBot="1" x14ac:dyDescent="0.75">
      <c r="A631" s="98" t="s">
        <v>311</v>
      </c>
      <c r="B631" s="93" t="s">
        <v>171</v>
      </c>
      <c r="C631" s="85">
        <v>8</v>
      </c>
      <c r="D631" s="90" t="s">
        <v>131</v>
      </c>
      <c r="E631" s="86" t="s">
        <v>241</v>
      </c>
      <c r="F631" s="86"/>
      <c r="G631" s="87" t="s">
        <v>242</v>
      </c>
      <c r="H631" s="85"/>
      <c r="I631" s="90" t="s">
        <v>131</v>
      </c>
      <c r="J631" s="86"/>
      <c r="K631" s="86"/>
      <c r="L631" s="87"/>
      <c r="M631" s="52"/>
      <c r="N631" s="52"/>
    </row>
    <row r="632" spans="1:14" ht="18" thickBot="1" x14ac:dyDescent="0.75">
      <c r="A632" s="98" t="s">
        <v>311</v>
      </c>
      <c r="B632" s="91" t="s">
        <v>171</v>
      </c>
      <c r="C632" s="80">
        <v>1</v>
      </c>
      <c r="D632" s="90" t="s">
        <v>136</v>
      </c>
      <c r="E632" s="81" t="s">
        <v>240</v>
      </c>
      <c r="F632" s="81" t="s">
        <v>251</v>
      </c>
      <c r="G632" s="82">
        <v>9</v>
      </c>
      <c r="H632" s="80">
        <v>7</v>
      </c>
      <c r="I632" s="90" t="s">
        <v>131</v>
      </c>
      <c r="J632" s="81" t="s">
        <v>243</v>
      </c>
      <c r="K632" s="81" t="s">
        <v>244</v>
      </c>
      <c r="L632" s="82" t="s">
        <v>274</v>
      </c>
      <c r="M632" s="52"/>
      <c r="N632" s="52"/>
    </row>
    <row r="633" spans="1:14" ht="18" thickBot="1" x14ac:dyDescent="0.75">
      <c r="A633" s="98" t="s">
        <v>311</v>
      </c>
      <c r="B633" s="92" t="s">
        <v>171</v>
      </c>
      <c r="C633" s="83" t="s">
        <v>259</v>
      </c>
      <c r="D633" s="90" t="s">
        <v>131</v>
      </c>
      <c r="E633" s="78" t="s">
        <v>283</v>
      </c>
      <c r="F633" s="78"/>
      <c r="G633" s="84"/>
      <c r="H633" s="83" t="s">
        <v>254</v>
      </c>
      <c r="I633" s="90" t="s">
        <v>131</v>
      </c>
      <c r="J633" s="78"/>
      <c r="K633" s="78"/>
      <c r="L633" s="84"/>
      <c r="M633" s="52"/>
      <c r="N633" s="52"/>
    </row>
    <row r="634" spans="1:14" ht="18" thickBot="1" x14ac:dyDescent="0.75">
      <c r="A634" s="98" t="s">
        <v>311</v>
      </c>
      <c r="B634" s="93" t="s">
        <v>171</v>
      </c>
      <c r="C634" s="85"/>
      <c r="D634" s="90" t="s">
        <v>131</v>
      </c>
      <c r="E634" s="86"/>
      <c r="F634" s="86"/>
      <c r="G634" s="87"/>
      <c r="H634" s="85"/>
      <c r="I634" s="90" t="s">
        <v>131</v>
      </c>
      <c r="J634" s="86"/>
      <c r="K634" s="86"/>
      <c r="L634" s="87"/>
      <c r="M634" s="52"/>
      <c r="N634" s="52"/>
    </row>
    <row r="635" spans="1:14" ht="18" thickBot="1" x14ac:dyDescent="0.75">
      <c r="A635" s="98" t="s">
        <v>311</v>
      </c>
      <c r="B635" s="91" t="s">
        <v>303</v>
      </c>
      <c r="C635" s="80">
        <v>8</v>
      </c>
      <c r="D635" s="90" t="s">
        <v>131</v>
      </c>
      <c r="E635" s="81" t="s">
        <v>238</v>
      </c>
      <c r="F635" s="81"/>
      <c r="G635" s="82">
        <v>78</v>
      </c>
      <c r="H635" s="80">
        <v>7</v>
      </c>
      <c r="I635" s="90" t="s">
        <v>131</v>
      </c>
      <c r="J635" s="81" t="s">
        <v>239</v>
      </c>
      <c r="K635" s="81" t="s">
        <v>243</v>
      </c>
      <c r="L635" s="82">
        <v>37</v>
      </c>
      <c r="M635" s="52"/>
      <c r="N635" s="52"/>
    </row>
    <row r="636" spans="1:14" ht="18" thickBot="1" x14ac:dyDescent="0.75">
      <c r="A636" s="98" t="s">
        <v>311</v>
      </c>
      <c r="B636" s="92" t="s">
        <v>172</v>
      </c>
      <c r="C636" s="83"/>
      <c r="D636" s="90" t="s">
        <v>131</v>
      </c>
      <c r="E636" s="78"/>
      <c r="F636" s="78"/>
      <c r="G636" s="84"/>
      <c r="H636" s="83">
        <v>6</v>
      </c>
      <c r="I636" s="90" t="s">
        <v>131</v>
      </c>
      <c r="J636" s="78" t="s">
        <v>241</v>
      </c>
      <c r="K636" s="78"/>
      <c r="L636" s="84" t="s">
        <v>266</v>
      </c>
      <c r="M636" s="52"/>
      <c r="N636" s="52"/>
    </row>
    <row r="637" spans="1:14" ht="18" thickBot="1" x14ac:dyDescent="0.75">
      <c r="A637" s="98" t="s">
        <v>311</v>
      </c>
      <c r="B637" s="93" t="s">
        <v>172</v>
      </c>
      <c r="C637" s="85"/>
      <c r="D637" s="90" t="s">
        <v>131</v>
      </c>
      <c r="E637" s="86"/>
      <c r="F637" s="86"/>
      <c r="G637" s="87"/>
      <c r="H637" s="85">
        <v>1</v>
      </c>
      <c r="I637" s="90" t="s">
        <v>144</v>
      </c>
      <c r="J637" s="86" t="s">
        <v>240</v>
      </c>
      <c r="K637" s="86" t="s">
        <v>251</v>
      </c>
      <c r="L637" s="87">
        <v>59</v>
      </c>
      <c r="M637" s="52"/>
      <c r="N637" s="52"/>
    </row>
    <row r="638" spans="1:14" ht="18" thickBot="1" x14ac:dyDescent="0.75">
      <c r="A638" s="98" t="s">
        <v>311</v>
      </c>
      <c r="B638" s="91" t="s">
        <v>172</v>
      </c>
      <c r="C638" s="80"/>
      <c r="D638" s="90" t="s">
        <v>131</v>
      </c>
      <c r="E638" s="81"/>
      <c r="F638" s="81"/>
      <c r="G638" s="82"/>
      <c r="H638" s="80"/>
      <c r="I638" s="90" t="s">
        <v>131</v>
      </c>
      <c r="J638" s="81"/>
      <c r="K638" s="81"/>
      <c r="L638" s="82"/>
      <c r="M638" s="52"/>
      <c r="N638" s="52"/>
    </row>
    <row r="639" spans="1:14" ht="18" thickBot="1" x14ac:dyDescent="0.75">
      <c r="A639" s="98" t="s">
        <v>311</v>
      </c>
      <c r="B639" s="92" t="s">
        <v>304</v>
      </c>
      <c r="C639" s="83"/>
      <c r="D639" s="90" t="s">
        <v>131</v>
      </c>
      <c r="E639" s="78"/>
      <c r="F639" s="78"/>
      <c r="G639" s="84"/>
      <c r="H639" s="83">
        <v>9</v>
      </c>
      <c r="I639" s="90" t="s">
        <v>131</v>
      </c>
      <c r="J639" s="78" t="s">
        <v>238</v>
      </c>
      <c r="K639" s="78" t="s">
        <v>244</v>
      </c>
      <c r="L639" s="84" t="s">
        <v>250</v>
      </c>
      <c r="M639" s="52"/>
      <c r="N639" s="52"/>
    </row>
    <row r="640" spans="1:14" ht="18" thickBot="1" x14ac:dyDescent="0.75">
      <c r="A640" s="98" t="s">
        <v>311</v>
      </c>
      <c r="B640" s="93" t="s">
        <v>173</v>
      </c>
      <c r="C640" s="85"/>
      <c r="D640" s="90" t="s">
        <v>131</v>
      </c>
      <c r="E640" s="86"/>
      <c r="F640" s="86"/>
      <c r="G640" s="87"/>
      <c r="H640" s="85"/>
      <c r="I640" s="90" t="s">
        <v>131</v>
      </c>
      <c r="J640" s="86"/>
      <c r="K640" s="86"/>
      <c r="L640" s="87"/>
      <c r="M640" s="52"/>
      <c r="N640" s="52"/>
    </row>
    <row r="641" spans="1:14" ht="18" thickBot="1" x14ac:dyDescent="0.75">
      <c r="A641" s="98" t="s">
        <v>311</v>
      </c>
      <c r="B641" s="91" t="s">
        <v>305</v>
      </c>
      <c r="C641" s="80">
        <v>14</v>
      </c>
      <c r="D641" s="90" t="s">
        <v>131</v>
      </c>
      <c r="E641" s="81" t="s">
        <v>238</v>
      </c>
      <c r="F641" s="81" t="s">
        <v>251</v>
      </c>
      <c r="G641" s="82">
        <v>15</v>
      </c>
      <c r="H641" s="80">
        <v>9</v>
      </c>
      <c r="I641" s="90" t="s">
        <v>131</v>
      </c>
      <c r="J641" s="81" t="s">
        <v>239</v>
      </c>
      <c r="K641" s="81" t="s">
        <v>244</v>
      </c>
      <c r="L641" s="82"/>
      <c r="M641" s="52"/>
      <c r="N641" s="52"/>
    </row>
    <row r="642" spans="1:14" ht="18" thickBot="1" x14ac:dyDescent="0.75">
      <c r="A642" s="98" t="s">
        <v>311</v>
      </c>
      <c r="B642" s="92" t="s">
        <v>174</v>
      </c>
      <c r="C642" s="83" t="s">
        <v>282</v>
      </c>
      <c r="D642" s="90" t="s">
        <v>131</v>
      </c>
      <c r="E642" s="78" t="s">
        <v>255</v>
      </c>
      <c r="F642" s="78"/>
      <c r="G642" s="84"/>
      <c r="H642" s="83" t="s">
        <v>260</v>
      </c>
      <c r="I642" s="90" t="s">
        <v>131</v>
      </c>
      <c r="J642" s="78"/>
      <c r="K642" s="78"/>
      <c r="L642" s="84"/>
      <c r="M642" s="52"/>
      <c r="N642" s="52"/>
    </row>
    <row r="643" spans="1:14" ht="18" thickBot="1" x14ac:dyDescent="0.75">
      <c r="A643" s="98" t="s">
        <v>311</v>
      </c>
      <c r="B643" s="93" t="s">
        <v>174</v>
      </c>
      <c r="C643" s="85"/>
      <c r="D643" s="90" t="s">
        <v>131</v>
      </c>
      <c r="E643" s="86"/>
      <c r="F643" s="86"/>
      <c r="G643" s="87"/>
      <c r="H643" s="85"/>
      <c r="I643" s="90" t="s">
        <v>131</v>
      </c>
      <c r="J643" s="86"/>
      <c r="K643" s="86"/>
      <c r="L643" s="87"/>
      <c r="M643" s="52"/>
      <c r="N643" s="52"/>
    </row>
    <row r="644" spans="1:14" ht="18" thickBot="1" x14ac:dyDescent="0.75">
      <c r="A644" s="98" t="s">
        <v>311</v>
      </c>
      <c r="B644" s="91" t="s">
        <v>306</v>
      </c>
      <c r="C644" s="80">
        <v>14</v>
      </c>
      <c r="D644" s="90" t="s">
        <v>131</v>
      </c>
      <c r="E644" s="81" t="s">
        <v>238</v>
      </c>
      <c r="F644" s="81"/>
      <c r="G644" s="82">
        <v>66</v>
      </c>
      <c r="H644" s="80">
        <v>53</v>
      </c>
      <c r="I644" s="90" t="s">
        <v>131</v>
      </c>
      <c r="J644" s="81" t="s">
        <v>239</v>
      </c>
      <c r="K644" s="81" t="s">
        <v>243</v>
      </c>
      <c r="L644" s="82">
        <v>26</v>
      </c>
      <c r="M644" s="52"/>
      <c r="N644" s="52"/>
    </row>
    <row r="645" spans="1:14" ht="18" thickBot="1" x14ac:dyDescent="0.75">
      <c r="A645" s="98" t="s">
        <v>311</v>
      </c>
      <c r="B645" s="92" t="s">
        <v>226</v>
      </c>
      <c r="C645" s="83"/>
      <c r="D645" s="90" t="s">
        <v>131</v>
      </c>
      <c r="E645" s="78"/>
      <c r="F645" s="78"/>
      <c r="G645" s="84"/>
      <c r="H645" s="83">
        <v>6</v>
      </c>
      <c r="I645" s="90" t="s">
        <v>131</v>
      </c>
      <c r="J645" s="78" t="s">
        <v>241</v>
      </c>
      <c r="K645" s="78"/>
      <c r="L645" s="84" t="s">
        <v>266</v>
      </c>
      <c r="M645" s="52"/>
      <c r="N645" s="52"/>
    </row>
    <row r="646" spans="1:14" ht="18" thickBot="1" x14ac:dyDescent="0.75">
      <c r="A646" s="98" t="s">
        <v>311</v>
      </c>
      <c r="B646" s="93" t="s">
        <v>226</v>
      </c>
      <c r="C646" s="85"/>
      <c r="D646" s="90" t="s">
        <v>131</v>
      </c>
      <c r="E646" s="86"/>
      <c r="F646" s="86"/>
      <c r="G646" s="87"/>
      <c r="H646" s="85">
        <v>1</v>
      </c>
      <c r="I646" s="90" t="s">
        <v>144</v>
      </c>
      <c r="J646" s="86" t="s">
        <v>240</v>
      </c>
      <c r="K646" s="86" t="s">
        <v>251</v>
      </c>
      <c r="L646" s="87">
        <v>63</v>
      </c>
      <c r="M646" s="52"/>
      <c r="N646" s="52"/>
    </row>
    <row r="647" spans="1:14" ht="18" thickBot="1" x14ac:dyDescent="0.75">
      <c r="A647" s="98" t="s">
        <v>311</v>
      </c>
      <c r="B647" s="91" t="s">
        <v>226</v>
      </c>
      <c r="C647" s="80">
        <v>14</v>
      </c>
      <c r="D647" s="90" t="s">
        <v>131</v>
      </c>
      <c r="E647" s="81" t="s">
        <v>307</v>
      </c>
      <c r="F647" s="81"/>
      <c r="G647" s="82">
        <v>11</v>
      </c>
      <c r="H647" s="80"/>
      <c r="I647" s="90" t="s">
        <v>131</v>
      </c>
      <c r="J647" s="81"/>
      <c r="K647" s="81"/>
      <c r="L647" s="82"/>
      <c r="M647" s="52"/>
      <c r="N647" s="52"/>
    </row>
    <row r="648" spans="1:14" ht="18" thickBot="1" x14ac:dyDescent="0.75">
      <c r="A648" s="98" t="s">
        <v>311</v>
      </c>
      <c r="B648" s="92" t="s">
        <v>308</v>
      </c>
      <c r="C648" s="83"/>
      <c r="D648" s="90" t="s">
        <v>131</v>
      </c>
      <c r="E648" s="78"/>
      <c r="F648" s="78"/>
      <c r="G648" s="84"/>
      <c r="H648" s="83">
        <v>7</v>
      </c>
      <c r="I648" s="90" t="s">
        <v>131</v>
      </c>
      <c r="J648" s="78" t="s">
        <v>238</v>
      </c>
      <c r="K648" s="78" t="s">
        <v>244</v>
      </c>
      <c r="L648" s="84"/>
      <c r="M648" s="52"/>
      <c r="N648" s="52"/>
    </row>
    <row r="649" spans="1:14" ht="18" thickBot="1" x14ac:dyDescent="0.75">
      <c r="A649" s="98" t="s">
        <v>311</v>
      </c>
      <c r="B649" s="93" t="s">
        <v>229</v>
      </c>
      <c r="C649" s="85">
        <v>10</v>
      </c>
      <c r="D649" s="90" t="s">
        <v>131</v>
      </c>
      <c r="E649" s="86" t="s">
        <v>307</v>
      </c>
      <c r="F649" s="86"/>
      <c r="G649" s="87">
        <v>30</v>
      </c>
      <c r="H649" s="85"/>
      <c r="I649" s="90" t="s">
        <v>131</v>
      </c>
      <c r="J649" s="86"/>
      <c r="K649" s="86"/>
      <c r="L649" s="87"/>
      <c r="M649" s="52"/>
      <c r="N649" s="52"/>
    </row>
    <row r="650" spans="1:14" ht="18" thickBot="1" x14ac:dyDescent="0.75">
      <c r="A650" s="98" t="s">
        <v>311</v>
      </c>
      <c r="B650" s="91" t="s">
        <v>309</v>
      </c>
      <c r="C650" s="80">
        <v>30</v>
      </c>
      <c r="D650" s="90" t="s">
        <v>131</v>
      </c>
      <c r="E650" s="81" t="s">
        <v>238</v>
      </c>
      <c r="F650" s="81"/>
      <c r="G650" s="82">
        <v>56</v>
      </c>
      <c r="H650" s="80">
        <v>11</v>
      </c>
      <c r="I650" s="90" t="s">
        <v>131</v>
      </c>
      <c r="J650" s="81" t="s">
        <v>239</v>
      </c>
      <c r="K650" s="81" t="s">
        <v>243</v>
      </c>
      <c r="L650" s="82">
        <v>43</v>
      </c>
      <c r="M650" s="52"/>
      <c r="N650" s="52"/>
    </row>
    <row r="651" spans="1:14" ht="18" thickBot="1" x14ac:dyDescent="0.75">
      <c r="A651" s="98" t="s">
        <v>311</v>
      </c>
      <c r="B651" s="92" t="s">
        <v>231</v>
      </c>
      <c r="C651" s="83"/>
      <c r="D651" s="90" t="s">
        <v>131</v>
      </c>
      <c r="E651" s="78"/>
      <c r="F651" s="78"/>
      <c r="G651" s="84"/>
      <c r="H651" s="83">
        <v>6</v>
      </c>
      <c r="I651" s="90" t="s">
        <v>131</v>
      </c>
      <c r="J651" s="78" t="s">
        <v>241</v>
      </c>
      <c r="K651" s="78"/>
      <c r="L651" s="84" t="s">
        <v>266</v>
      </c>
      <c r="M651" s="52"/>
      <c r="N651" s="52"/>
    </row>
    <row r="652" spans="1:14" ht="18" thickBot="1" x14ac:dyDescent="0.75">
      <c r="A652" s="98" t="s">
        <v>311</v>
      </c>
      <c r="B652" s="93" t="s">
        <v>231</v>
      </c>
      <c r="C652" s="85"/>
      <c r="D652" s="90" t="s">
        <v>131</v>
      </c>
      <c r="E652" s="86"/>
      <c r="F652" s="86"/>
      <c r="G652" s="87"/>
      <c r="H652" s="85">
        <v>1</v>
      </c>
      <c r="I652" s="90" t="s">
        <v>144</v>
      </c>
      <c r="J652" s="86" t="s">
        <v>240</v>
      </c>
      <c r="K652" s="86" t="s">
        <v>251</v>
      </c>
      <c r="L652" s="87">
        <v>64</v>
      </c>
      <c r="M652" s="52"/>
      <c r="N652" s="52"/>
    </row>
    <row r="653" spans="1:14" ht="18" thickBot="1" x14ac:dyDescent="0.75">
      <c r="A653" s="98" t="s">
        <v>311</v>
      </c>
      <c r="B653" s="91" t="s">
        <v>231</v>
      </c>
      <c r="C653" s="80">
        <v>30</v>
      </c>
      <c r="D653" s="90" t="s">
        <v>131</v>
      </c>
      <c r="E653" s="81" t="s">
        <v>307</v>
      </c>
      <c r="F653" s="81"/>
      <c r="G653" s="82">
        <v>10</v>
      </c>
      <c r="H653" s="80"/>
      <c r="I653" s="90" t="s">
        <v>131</v>
      </c>
      <c r="J653" s="81"/>
      <c r="K653" s="81"/>
      <c r="L653" s="82"/>
      <c r="M653" s="52"/>
      <c r="N653" s="52"/>
    </row>
    <row r="654" spans="1:14" ht="18" thickBot="1" x14ac:dyDescent="0.75">
      <c r="A654" s="98" t="s">
        <v>311</v>
      </c>
      <c r="B654" s="92" t="s">
        <v>231</v>
      </c>
      <c r="C654" s="83"/>
      <c r="D654" s="90" t="s">
        <v>131</v>
      </c>
      <c r="E654" s="78"/>
      <c r="F654" s="78"/>
      <c r="G654" s="84"/>
      <c r="H654" s="83"/>
      <c r="I654" s="90" t="s">
        <v>131</v>
      </c>
      <c r="J654" s="78"/>
      <c r="K654" s="78"/>
      <c r="L654" s="84"/>
      <c r="M654" s="52"/>
      <c r="N654" s="52"/>
    </row>
    <row r="655" spans="1:14" ht="18" thickBot="1" x14ac:dyDescent="0.75">
      <c r="A655" s="98" t="s">
        <v>311</v>
      </c>
      <c r="B655" s="93" t="s">
        <v>310</v>
      </c>
      <c r="C655" s="85"/>
      <c r="D655" s="90" t="s">
        <v>131</v>
      </c>
      <c r="E655" s="86"/>
      <c r="F655" s="86"/>
      <c r="G655" s="87"/>
      <c r="H655" s="85">
        <v>6</v>
      </c>
      <c r="I655" s="90" t="s">
        <v>131</v>
      </c>
      <c r="J655" s="86" t="s">
        <v>238</v>
      </c>
      <c r="K655" s="86" t="s">
        <v>244</v>
      </c>
      <c r="L655" s="87" t="s">
        <v>288</v>
      </c>
      <c r="M655" s="52"/>
      <c r="N655" s="52"/>
    </row>
    <row r="656" spans="1:14" ht="18" thickBot="1" x14ac:dyDescent="0.75">
      <c r="C656" s="77"/>
      <c r="E656" s="17"/>
      <c r="F656" s="17"/>
      <c r="G656" s="19"/>
    </row>
    <row r="657" spans="3:7" x14ac:dyDescent="0.7">
      <c r="C657" s="74"/>
      <c r="E657" s="75"/>
      <c r="F657" s="75"/>
      <c r="G657" s="76"/>
    </row>
    <row r="658" spans="3:7" x14ac:dyDescent="0.7">
      <c r="C658" s="77"/>
      <c r="E658" s="17"/>
      <c r="F658" s="17"/>
      <c r="G658" s="19"/>
    </row>
    <row r="659" spans="3:7" ht="18" thickBot="1" x14ac:dyDescent="0.75">
      <c r="C659" s="77"/>
      <c r="E659" s="17"/>
      <c r="F659" s="17"/>
      <c r="G659" s="19"/>
    </row>
    <row r="660" spans="3:7" x14ac:dyDescent="0.7">
      <c r="C660" s="74"/>
      <c r="E660" s="75"/>
      <c r="F660" s="75"/>
      <c r="G660" s="76"/>
    </row>
    <row r="661" spans="3:7" x14ac:dyDescent="0.7">
      <c r="C661" s="77"/>
      <c r="E661" s="17"/>
      <c r="F661" s="17"/>
      <c r="G661" s="19"/>
    </row>
    <row r="662" spans="3:7" ht="18" thickBot="1" x14ac:dyDescent="0.75">
      <c r="C662" s="77"/>
      <c r="E662" s="17"/>
      <c r="F662" s="17"/>
      <c r="G662" s="19"/>
    </row>
    <row r="663" spans="3:7" x14ac:dyDescent="0.7">
      <c r="C663" s="74"/>
      <c r="E663" s="75"/>
      <c r="F663" s="75"/>
      <c r="G663" s="76"/>
    </row>
    <row r="664" spans="3:7" x14ac:dyDescent="0.7">
      <c r="C664" s="77"/>
      <c r="E664" s="17"/>
      <c r="F664" s="17"/>
      <c r="G664" s="19"/>
    </row>
    <row r="665" spans="3:7" ht="18" thickBot="1" x14ac:dyDescent="0.75">
      <c r="C665" s="77"/>
      <c r="E665" s="17"/>
      <c r="F665" s="17"/>
      <c r="G665" s="19"/>
    </row>
    <row r="666" spans="3:7" x14ac:dyDescent="0.7">
      <c r="C666" s="74"/>
      <c r="E666" s="75"/>
      <c r="F666" s="75"/>
      <c r="G666" s="76"/>
    </row>
    <row r="667" spans="3:7" x14ac:dyDescent="0.7">
      <c r="C667" s="77"/>
      <c r="E667" s="17"/>
      <c r="F667" s="17"/>
      <c r="G667" s="19"/>
    </row>
    <row r="668" spans="3:7" ht="18" thickBot="1" x14ac:dyDescent="0.75">
      <c r="C668" s="77"/>
      <c r="E668" s="17"/>
      <c r="F668" s="17"/>
      <c r="G668" s="19"/>
    </row>
    <row r="669" spans="3:7" x14ac:dyDescent="0.7">
      <c r="C669" s="74"/>
      <c r="E669" s="75"/>
      <c r="F669" s="75"/>
      <c r="G669" s="76"/>
    </row>
    <row r="670" spans="3:7" x14ac:dyDescent="0.7">
      <c r="C670" s="77"/>
      <c r="E670" s="17"/>
      <c r="F670" s="17"/>
      <c r="G670" s="19"/>
    </row>
    <row r="671" spans="3:7" ht="18" thickBot="1" x14ac:dyDescent="0.75">
      <c r="C671" s="77"/>
      <c r="E671" s="17"/>
      <c r="F671" s="17"/>
      <c r="G671" s="19"/>
    </row>
    <row r="672" spans="3:7" x14ac:dyDescent="0.7">
      <c r="C672" s="74"/>
      <c r="E672" s="75"/>
      <c r="F672" s="75"/>
      <c r="G672" s="76"/>
    </row>
    <row r="673" spans="3:7" x14ac:dyDescent="0.7">
      <c r="C673" s="77"/>
      <c r="E673" s="17"/>
      <c r="F673" s="17"/>
      <c r="G673" s="19"/>
    </row>
    <row r="674" spans="3:7" ht="18" thickBot="1" x14ac:dyDescent="0.75">
      <c r="C674" s="77"/>
      <c r="E674" s="17"/>
      <c r="F674" s="17"/>
      <c r="G674" s="19"/>
    </row>
    <row r="675" spans="3:7" x14ac:dyDescent="0.7">
      <c r="C675" s="74"/>
      <c r="E675" s="75"/>
      <c r="F675" s="75"/>
      <c r="G675" s="76"/>
    </row>
    <row r="676" spans="3:7" x14ac:dyDescent="0.7">
      <c r="C676" s="77"/>
      <c r="E676" s="17"/>
      <c r="F676" s="17"/>
      <c r="G676" s="19"/>
    </row>
    <row r="677" spans="3:7" ht="18" thickBot="1" x14ac:dyDescent="0.75">
      <c r="C677" s="77"/>
      <c r="E677" s="17"/>
      <c r="F677" s="17"/>
      <c r="G677" s="19"/>
    </row>
    <row r="678" spans="3:7" x14ac:dyDescent="0.7">
      <c r="C678" s="74"/>
      <c r="E678" s="75"/>
      <c r="F678" s="75"/>
      <c r="G678" s="76"/>
    </row>
    <row r="679" spans="3:7" x14ac:dyDescent="0.7">
      <c r="C679" s="77"/>
      <c r="E679" s="17"/>
      <c r="F679" s="17"/>
      <c r="G679" s="19"/>
    </row>
    <row r="680" spans="3:7" ht="18" thickBot="1" x14ac:dyDescent="0.75">
      <c r="C680" s="77"/>
      <c r="E680" s="17"/>
      <c r="F680" s="17"/>
      <c r="G680" s="19"/>
    </row>
    <row r="681" spans="3:7" x14ac:dyDescent="0.7">
      <c r="C681" s="74"/>
      <c r="E681" s="75"/>
      <c r="F681" s="75"/>
      <c r="G681" s="76"/>
    </row>
    <row r="682" spans="3:7" x14ac:dyDescent="0.7">
      <c r="C682" s="77"/>
      <c r="E682" s="17"/>
      <c r="F682" s="17"/>
      <c r="G682" s="19"/>
    </row>
    <row r="683" spans="3:7" ht="18" thickBot="1" x14ac:dyDescent="0.75">
      <c r="C683" s="77"/>
      <c r="E683" s="17"/>
      <c r="F683" s="17"/>
      <c r="G683" s="19"/>
    </row>
    <row r="684" spans="3:7" x14ac:dyDescent="0.7">
      <c r="C684" s="74"/>
      <c r="E684" s="75"/>
      <c r="F684" s="75"/>
      <c r="G684" s="76"/>
    </row>
    <row r="685" spans="3:7" x14ac:dyDescent="0.7">
      <c r="C685" s="77"/>
      <c r="E685" s="17"/>
      <c r="F685" s="17"/>
      <c r="G685" s="19"/>
    </row>
    <row r="686" spans="3:7" ht="18" thickBot="1" x14ac:dyDescent="0.75">
      <c r="C686" s="77"/>
      <c r="E686" s="17"/>
      <c r="F686" s="17"/>
      <c r="G686" s="19"/>
    </row>
    <row r="687" spans="3:7" x14ac:dyDescent="0.7">
      <c r="C687" s="74"/>
      <c r="E687" s="75"/>
      <c r="F687" s="75"/>
      <c r="G687" s="76"/>
    </row>
    <row r="688" spans="3:7" x14ac:dyDescent="0.7">
      <c r="C688" s="77"/>
      <c r="E688" s="17"/>
      <c r="F688" s="17"/>
      <c r="G688" s="19"/>
    </row>
    <row r="689" spans="3:7" ht="18" thickBot="1" x14ac:dyDescent="0.75">
      <c r="C689" s="77"/>
      <c r="E689" s="17"/>
      <c r="F689" s="17"/>
      <c r="G689" s="19"/>
    </row>
    <row r="690" spans="3:7" x14ac:dyDescent="0.7">
      <c r="C690" s="74"/>
      <c r="E690" s="75"/>
      <c r="F690" s="75"/>
      <c r="G690" s="76"/>
    </row>
    <row r="691" spans="3:7" x14ac:dyDescent="0.7">
      <c r="C691" s="77"/>
      <c r="E691" s="17"/>
      <c r="F691" s="17"/>
      <c r="G691" s="19"/>
    </row>
    <row r="692" spans="3:7" ht="18" thickBot="1" x14ac:dyDescent="0.75">
      <c r="C692" s="77"/>
      <c r="E692" s="17"/>
      <c r="F692" s="17"/>
      <c r="G692" s="19"/>
    </row>
    <row r="693" spans="3:7" x14ac:dyDescent="0.7">
      <c r="C693" s="74"/>
      <c r="E693" s="75"/>
      <c r="F693" s="75"/>
      <c r="G693" s="76"/>
    </row>
    <row r="694" spans="3:7" x14ac:dyDescent="0.7">
      <c r="C694" s="77"/>
      <c r="E694" s="17"/>
      <c r="F694" s="17"/>
      <c r="G694" s="19"/>
    </row>
    <row r="695" spans="3:7" ht="18" thickBot="1" x14ac:dyDescent="0.75">
      <c r="C695" s="77"/>
      <c r="E695" s="17"/>
      <c r="F695" s="17"/>
      <c r="G695" s="19"/>
    </row>
    <row r="696" spans="3:7" x14ac:dyDescent="0.7">
      <c r="C696" s="74"/>
      <c r="E696" s="75"/>
      <c r="F696" s="75"/>
      <c r="G696" s="76"/>
    </row>
    <row r="697" spans="3:7" x14ac:dyDescent="0.7">
      <c r="C697" s="77"/>
      <c r="E697" s="17"/>
      <c r="F697" s="17"/>
      <c r="G697" s="19"/>
    </row>
    <row r="698" spans="3:7" ht="18" thickBot="1" x14ac:dyDescent="0.75">
      <c r="C698" s="77"/>
      <c r="E698" s="17"/>
      <c r="F698" s="17"/>
      <c r="G698" s="19"/>
    </row>
    <row r="699" spans="3:7" x14ac:dyDescent="0.7">
      <c r="C699" s="74"/>
      <c r="E699" s="75"/>
      <c r="F699" s="75"/>
      <c r="G699" s="76"/>
    </row>
    <row r="700" spans="3:7" x14ac:dyDescent="0.7">
      <c r="C700" s="77"/>
      <c r="E700" s="17"/>
      <c r="F700" s="17"/>
      <c r="G700" s="19"/>
    </row>
    <row r="701" spans="3:7" ht="18" thickBot="1" x14ac:dyDescent="0.75">
      <c r="C701" s="77"/>
      <c r="E701" s="17"/>
      <c r="F701" s="17"/>
      <c r="G701" s="19"/>
    </row>
    <row r="702" spans="3:7" x14ac:dyDescent="0.7">
      <c r="C702" s="74"/>
      <c r="E702" s="75"/>
      <c r="F702" s="75"/>
      <c r="G702" s="76"/>
    </row>
    <row r="703" spans="3:7" x14ac:dyDescent="0.7">
      <c r="C703" s="77"/>
      <c r="E703" s="17"/>
      <c r="F703" s="17"/>
      <c r="G703" s="19"/>
    </row>
    <row r="704" spans="3:7" ht="18" thickBot="1" x14ac:dyDescent="0.75">
      <c r="C704" s="77"/>
      <c r="E704" s="17"/>
      <c r="F704" s="17"/>
      <c r="G704" s="19"/>
    </row>
    <row r="705" spans="3:7" x14ac:dyDescent="0.7">
      <c r="C705" s="74"/>
      <c r="E705" s="75"/>
      <c r="F705" s="75"/>
      <c r="G705" s="76"/>
    </row>
    <row r="706" spans="3:7" x14ac:dyDescent="0.7">
      <c r="C706" s="77"/>
      <c r="E706" s="17"/>
      <c r="F706" s="17"/>
      <c r="G706" s="19"/>
    </row>
    <row r="707" spans="3:7" ht="18" thickBot="1" x14ac:dyDescent="0.75">
      <c r="C707" s="77"/>
      <c r="E707" s="17"/>
      <c r="F707" s="17"/>
      <c r="G707" s="19"/>
    </row>
    <row r="708" spans="3:7" x14ac:dyDescent="0.7">
      <c r="C708" s="74"/>
      <c r="E708" s="75"/>
      <c r="F708" s="75"/>
      <c r="G708" s="76"/>
    </row>
    <row r="709" spans="3:7" x14ac:dyDescent="0.7">
      <c r="C709" s="77"/>
      <c r="E709" s="17"/>
      <c r="F709" s="17"/>
      <c r="G709" s="19"/>
    </row>
    <row r="710" spans="3:7" ht="18" thickBot="1" x14ac:dyDescent="0.75">
      <c r="C710" s="77"/>
      <c r="E710" s="17"/>
      <c r="F710" s="17"/>
      <c r="G710" s="19"/>
    </row>
    <row r="711" spans="3:7" x14ac:dyDescent="0.7">
      <c r="C711" s="74"/>
      <c r="E711" s="75"/>
      <c r="F711" s="75"/>
      <c r="G711" s="76"/>
    </row>
    <row r="712" spans="3:7" x14ac:dyDescent="0.7">
      <c r="C712" s="77"/>
      <c r="E712" s="17"/>
      <c r="F712" s="17"/>
      <c r="G712" s="19"/>
    </row>
    <row r="713" spans="3:7" ht="18" thickBot="1" x14ac:dyDescent="0.75">
      <c r="C713" s="77"/>
      <c r="E713" s="17"/>
      <c r="F713" s="17"/>
      <c r="G713" s="19"/>
    </row>
    <row r="714" spans="3:7" x14ac:dyDescent="0.7">
      <c r="C714" s="74"/>
      <c r="E714" s="75"/>
      <c r="F714" s="75"/>
      <c r="G714" s="76"/>
    </row>
    <row r="715" spans="3:7" x14ac:dyDescent="0.7">
      <c r="C715" s="77"/>
      <c r="E715" s="17"/>
      <c r="F715" s="17"/>
      <c r="G715" s="19"/>
    </row>
    <row r="716" spans="3:7" ht="18" thickBot="1" x14ac:dyDescent="0.75">
      <c r="C716" s="77"/>
      <c r="E716" s="17"/>
      <c r="F716" s="17"/>
      <c r="G716" s="19"/>
    </row>
    <row r="717" spans="3:7" x14ac:dyDescent="0.7">
      <c r="C717" s="74"/>
      <c r="E717" s="75"/>
      <c r="F717" s="75"/>
      <c r="G717" s="76"/>
    </row>
    <row r="718" spans="3:7" x14ac:dyDescent="0.7">
      <c r="C718" s="77"/>
      <c r="E718" s="17"/>
      <c r="F718" s="17"/>
      <c r="G718" s="19"/>
    </row>
    <row r="719" spans="3:7" ht="18" thickBot="1" x14ac:dyDescent="0.75">
      <c r="C719" s="77"/>
      <c r="E719" s="17"/>
      <c r="F719" s="17"/>
      <c r="G719" s="19"/>
    </row>
    <row r="720" spans="3:7" x14ac:dyDescent="0.7">
      <c r="C720" s="74"/>
      <c r="E720" s="75"/>
      <c r="F720" s="75"/>
      <c r="G720" s="76"/>
    </row>
    <row r="721" spans="3:7" x14ac:dyDescent="0.7">
      <c r="C721" s="77"/>
      <c r="E721" s="17"/>
      <c r="F721" s="17"/>
      <c r="G721" s="19"/>
    </row>
    <row r="722" spans="3:7" ht="18" thickBot="1" x14ac:dyDescent="0.75">
      <c r="C722" s="77"/>
      <c r="E722" s="17"/>
      <c r="F722" s="17"/>
      <c r="G722" s="19"/>
    </row>
    <row r="723" spans="3:7" x14ac:dyDescent="0.7">
      <c r="C723" s="74"/>
      <c r="E723" s="75"/>
      <c r="F723" s="75"/>
      <c r="G723" s="76"/>
    </row>
    <row r="724" spans="3:7" x14ac:dyDescent="0.7">
      <c r="C724" s="77"/>
      <c r="E724" s="17"/>
      <c r="F724" s="17"/>
      <c r="G724" s="19"/>
    </row>
    <row r="725" spans="3:7" ht="18" thickBot="1" x14ac:dyDescent="0.75">
      <c r="C725" s="77"/>
      <c r="E725" s="17"/>
      <c r="F725" s="17"/>
      <c r="G725" s="19"/>
    </row>
    <row r="726" spans="3:7" x14ac:dyDescent="0.7">
      <c r="C726" s="74"/>
      <c r="E726" s="75"/>
      <c r="F726" s="75"/>
      <c r="G726" s="76"/>
    </row>
    <row r="727" spans="3:7" x14ac:dyDescent="0.7">
      <c r="C727" s="77"/>
      <c r="E727" s="17"/>
      <c r="F727" s="17"/>
      <c r="G727" s="19"/>
    </row>
    <row r="728" spans="3:7" ht="18" thickBot="1" x14ac:dyDescent="0.75">
      <c r="C728" s="77"/>
      <c r="E728" s="17"/>
      <c r="F728" s="17"/>
      <c r="G728" s="19"/>
    </row>
    <row r="729" spans="3:7" x14ac:dyDescent="0.7">
      <c r="C729" s="74"/>
      <c r="E729" s="75"/>
      <c r="F729" s="75"/>
      <c r="G729" s="76"/>
    </row>
    <row r="730" spans="3:7" x14ac:dyDescent="0.7">
      <c r="C730" s="77"/>
      <c r="E730" s="17"/>
      <c r="F730" s="17"/>
      <c r="G730" s="19"/>
    </row>
    <row r="731" spans="3:7" ht="18" thickBot="1" x14ac:dyDescent="0.75">
      <c r="C731" s="77"/>
      <c r="E731" s="17"/>
      <c r="F731" s="17"/>
      <c r="G731" s="19"/>
    </row>
    <row r="732" spans="3:7" x14ac:dyDescent="0.7">
      <c r="C732" s="74"/>
      <c r="E732" s="75"/>
      <c r="F732" s="75"/>
      <c r="G732" s="76"/>
    </row>
    <row r="733" spans="3:7" x14ac:dyDescent="0.7">
      <c r="C733" s="77"/>
      <c r="E733" s="17"/>
      <c r="F733" s="17"/>
      <c r="G733" s="19"/>
    </row>
    <row r="734" spans="3:7" ht="18" thickBot="1" x14ac:dyDescent="0.75">
      <c r="C734" s="77"/>
      <c r="E734" s="17"/>
      <c r="F734" s="17"/>
      <c r="G734" s="19"/>
    </row>
    <row r="735" spans="3:7" x14ac:dyDescent="0.7">
      <c r="C735" s="74"/>
      <c r="E735" s="75"/>
      <c r="F735" s="75"/>
      <c r="G735" s="76"/>
    </row>
    <row r="736" spans="3:7" x14ac:dyDescent="0.7">
      <c r="C736" s="77"/>
      <c r="E736" s="17"/>
      <c r="F736" s="17"/>
      <c r="G736" s="19"/>
    </row>
    <row r="737" spans="3:7" ht="18" thickBot="1" x14ac:dyDescent="0.75">
      <c r="C737" s="77"/>
      <c r="E737" s="17"/>
      <c r="F737" s="17"/>
      <c r="G737" s="19"/>
    </row>
    <row r="738" spans="3:7" x14ac:dyDescent="0.7">
      <c r="C738" s="74"/>
      <c r="E738" s="75"/>
      <c r="F738" s="75"/>
      <c r="G738" s="76"/>
    </row>
    <row r="739" spans="3:7" x14ac:dyDescent="0.7">
      <c r="C739" s="77"/>
      <c r="E739" s="17"/>
      <c r="F739" s="17"/>
      <c r="G739" s="19"/>
    </row>
    <row r="740" spans="3:7" ht="18" thickBot="1" x14ac:dyDescent="0.75">
      <c r="C740" s="77"/>
      <c r="E740" s="17"/>
      <c r="F740" s="17"/>
      <c r="G740" s="19"/>
    </row>
    <row r="741" spans="3:7" x14ac:dyDescent="0.7">
      <c r="C741" s="74"/>
      <c r="E741" s="75"/>
      <c r="F741" s="75"/>
      <c r="G741" s="76"/>
    </row>
    <row r="742" spans="3:7" x14ac:dyDescent="0.7">
      <c r="C742" s="77"/>
      <c r="E742" s="17"/>
      <c r="F742" s="17"/>
      <c r="G742" s="19"/>
    </row>
    <row r="743" spans="3:7" ht="18" thickBot="1" x14ac:dyDescent="0.75">
      <c r="C743" s="77"/>
      <c r="E743" s="17"/>
      <c r="F743" s="17"/>
      <c r="G743" s="19"/>
    </row>
    <row r="744" spans="3:7" x14ac:dyDescent="0.7">
      <c r="C744" s="74"/>
      <c r="E744" s="75"/>
      <c r="F744" s="75"/>
      <c r="G744" s="76"/>
    </row>
    <row r="745" spans="3:7" x14ac:dyDescent="0.7">
      <c r="C745" s="77"/>
      <c r="E745" s="17"/>
      <c r="F745" s="17"/>
      <c r="G745" s="19"/>
    </row>
    <row r="746" spans="3:7" ht="18" thickBot="1" x14ac:dyDescent="0.75">
      <c r="C746" s="77"/>
      <c r="E746" s="17"/>
      <c r="F746" s="17"/>
      <c r="G746" s="19"/>
    </row>
    <row r="747" spans="3:7" x14ac:dyDescent="0.7">
      <c r="C747" s="74"/>
      <c r="E747" s="75"/>
      <c r="F747" s="75"/>
      <c r="G747" s="76"/>
    </row>
    <row r="748" spans="3:7" x14ac:dyDescent="0.7">
      <c r="C748" s="77"/>
      <c r="E748" s="17"/>
      <c r="F748" s="17"/>
      <c r="G748" s="19"/>
    </row>
    <row r="749" spans="3:7" ht="18" thickBot="1" x14ac:dyDescent="0.75">
      <c r="C749" s="77"/>
      <c r="E749" s="17"/>
      <c r="F749" s="17"/>
      <c r="G749" s="19"/>
    </row>
    <row r="750" spans="3:7" x14ac:dyDescent="0.7">
      <c r="C750" s="74"/>
      <c r="E750" s="75"/>
      <c r="F750" s="75"/>
      <c r="G750" s="76"/>
    </row>
    <row r="751" spans="3:7" x14ac:dyDescent="0.7">
      <c r="C751" s="77"/>
      <c r="E751" s="17"/>
      <c r="F751" s="17"/>
      <c r="G751" s="19"/>
    </row>
    <row r="752" spans="3:7" ht="18" thickBot="1" x14ac:dyDescent="0.75">
      <c r="C752" s="77"/>
      <c r="E752" s="17"/>
      <c r="F752" s="17"/>
      <c r="G752" s="19"/>
    </row>
    <row r="753" spans="3:7" x14ac:dyDescent="0.7">
      <c r="C753" s="74"/>
      <c r="E753" s="75"/>
      <c r="F753" s="75"/>
      <c r="G753" s="76"/>
    </row>
    <row r="754" spans="3:7" x14ac:dyDescent="0.7">
      <c r="C754" s="77"/>
      <c r="E754" s="17"/>
      <c r="F754" s="17"/>
      <c r="G754" s="19"/>
    </row>
    <row r="755" spans="3:7" ht="18" thickBot="1" x14ac:dyDescent="0.75">
      <c r="C755" s="77"/>
      <c r="E755" s="17"/>
      <c r="F755" s="17"/>
      <c r="G755" s="19"/>
    </row>
    <row r="756" spans="3:7" x14ac:dyDescent="0.7">
      <c r="C756" s="74"/>
      <c r="E756" s="75"/>
      <c r="F756" s="75"/>
      <c r="G756" s="76"/>
    </row>
    <row r="757" spans="3:7" x14ac:dyDescent="0.7">
      <c r="C757" s="77"/>
      <c r="E757" s="17"/>
      <c r="F757" s="17"/>
      <c r="G757" s="19"/>
    </row>
    <row r="758" spans="3:7" ht="18" thickBot="1" x14ac:dyDescent="0.75">
      <c r="C758" s="77"/>
      <c r="E758" s="17"/>
      <c r="F758" s="17"/>
      <c r="G758" s="19"/>
    </row>
    <row r="759" spans="3:7" x14ac:dyDescent="0.7">
      <c r="C759" s="74"/>
      <c r="E759" s="75"/>
      <c r="F759" s="75"/>
      <c r="G759" s="76"/>
    </row>
    <row r="760" spans="3:7" x14ac:dyDescent="0.7">
      <c r="C760" s="77"/>
      <c r="E760" s="17"/>
      <c r="F760" s="17"/>
      <c r="G760" s="19"/>
    </row>
    <row r="761" spans="3:7" ht="18" thickBot="1" x14ac:dyDescent="0.75">
      <c r="C761" s="77"/>
      <c r="E761" s="17"/>
      <c r="F761" s="17"/>
      <c r="G761" s="19"/>
    </row>
    <row r="762" spans="3:7" x14ac:dyDescent="0.7">
      <c r="C762" s="74"/>
      <c r="E762" s="75"/>
      <c r="F762" s="75"/>
      <c r="G762" s="76"/>
    </row>
    <row r="763" spans="3:7" x14ac:dyDescent="0.7">
      <c r="C763" s="77"/>
      <c r="E763" s="17"/>
      <c r="F763" s="17"/>
      <c r="G763" s="19"/>
    </row>
    <row r="764" spans="3:7" ht="18" thickBot="1" x14ac:dyDescent="0.75">
      <c r="C764" s="77"/>
      <c r="E764" s="17"/>
      <c r="F764" s="17"/>
      <c r="G764" s="19"/>
    </row>
    <row r="765" spans="3:7" x14ac:dyDescent="0.7">
      <c r="C765" s="74"/>
      <c r="E765" s="75"/>
      <c r="F765" s="75"/>
      <c r="G765" s="76"/>
    </row>
    <row r="766" spans="3:7" x14ac:dyDescent="0.7">
      <c r="C766" s="77"/>
      <c r="E766" s="17"/>
      <c r="F766" s="17"/>
      <c r="G766" s="19"/>
    </row>
    <row r="767" spans="3:7" ht="18" thickBot="1" x14ac:dyDescent="0.75">
      <c r="C767" s="77"/>
      <c r="E767" s="17"/>
      <c r="F767" s="17"/>
      <c r="G767" s="19"/>
    </row>
    <row r="768" spans="3:7" x14ac:dyDescent="0.7">
      <c r="C768" s="74"/>
      <c r="E768" s="75"/>
      <c r="F768" s="75"/>
      <c r="G768" s="76"/>
    </row>
    <row r="769" spans="3:7" x14ac:dyDescent="0.7">
      <c r="C769" s="77"/>
      <c r="E769" s="17"/>
      <c r="F769" s="17"/>
      <c r="G769" s="19"/>
    </row>
    <row r="770" spans="3:7" ht="18" thickBot="1" x14ac:dyDescent="0.75">
      <c r="C770" s="77"/>
      <c r="E770" s="17"/>
      <c r="F770" s="17"/>
      <c r="G770" s="19"/>
    </row>
    <row r="771" spans="3:7" x14ac:dyDescent="0.7">
      <c r="C771" s="74"/>
      <c r="E771" s="75"/>
      <c r="F771" s="75"/>
      <c r="G771" s="76"/>
    </row>
    <row r="772" spans="3:7" x14ac:dyDescent="0.7">
      <c r="C772" s="77"/>
      <c r="E772" s="17"/>
      <c r="F772" s="17"/>
      <c r="G772" s="19"/>
    </row>
    <row r="773" spans="3:7" ht="18" thickBot="1" x14ac:dyDescent="0.75">
      <c r="C773" s="77"/>
      <c r="E773" s="17"/>
      <c r="F773" s="17"/>
      <c r="G773" s="19"/>
    </row>
    <row r="774" spans="3:7" x14ac:dyDescent="0.7">
      <c r="C774" s="74"/>
      <c r="E774" s="75"/>
      <c r="F774" s="75"/>
      <c r="G774" s="76"/>
    </row>
    <row r="775" spans="3:7" x14ac:dyDescent="0.7">
      <c r="C775" s="77"/>
      <c r="E775" s="17"/>
      <c r="F775" s="17"/>
      <c r="G775" s="19"/>
    </row>
    <row r="776" spans="3:7" ht="18" thickBot="1" x14ac:dyDescent="0.75">
      <c r="C776" s="77"/>
      <c r="E776" s="17"/>
      <c r="F776" s="17"/>
      <c r="G776" s="19"/>
    </row>
    <row r="777" spans="3:7" x14ac:dyDescent="0.7">
      <c r="C777" s="74"/>
      <c r="E777" s="75"/>
      <c r="F777" s="75"/>
      <c r="G777" s="76"/>
    </row>
    <row r="778" spans="3:7" x14ac:dyDescent="0.7">
      <c r="C778" s="77"/>
      <c r="E778" s="17"/>
      <c r="F778" s="17"/>
      <c r="G778" s="19"/>
    </row>
    <row r="779" spans="3:7" ht="18" thickBot="1" x14ac:dyDescent="0.75">
      <c r="C779" s="77"/>
      <c r="E779" s="17"/>
      <c r="F779" s="17"/>
      <c r="G779" s="19"/>
    </row>
    <row r="780" spans="3:7" x14ac:dyDescent="0.7">
      <c r="C780" s="74"/>
      <c r="E780" s="75"/>
      <c r="F780" s="75"/>
      <c r="G780" s="76"/>
    </row>
    <row r="781" spans="3:7" x14ac:dyDescent="0.7">
      <c r="C781" s="77"/>
      <c r="E781" s="17"/>
      <c r="F781" s="17"/>
      <c r="G781" s="19"/>
    </row>
    <row r="782" spans="3:7" ht="18" thickBot="1" x14ac:dyDescent="0.75">
      <c r="C782" s="77"/>
      <c r="E782" s="17"/>
      <c r="F782" s="17"/>
      <c r="G782" s="19"/>
    </row>
    <row r="783" spans="3:7" x14ac:dyDescent="0.7">
      <c r="C783" s="74"/>
      <c r="E783" s="75"/>
      <c r="F783" s="75"/>
      <c r="G783" s="76"/>
    </row>
    <row r="784" spans="3:7" x14ac:dyDescent="0.7">
      <c r="C784" s="77"/>
      <c r="E784" s="17"/>
      <c r="F784" s="17"/>
      <c r="G784" s="19"/>
    </row>
    <row r="785" spans="3:7" ht="18" thickBot="1" x14ac:dyDescent="0.75">
      <c r="C785" s="77"/>
      <c r="E785" s="17"/>
      <c r="F785" s="17"/>
      <c r="G785" s="19"/>
    </row>
    <row r="786" spans="3:7" x14ac:dyDescent="0.7">
      <c r="C786" s="74"/>
      <c r="E786" s="75"/>
      <c r="F786" s="75"/>
      <c r="G786" s="76"/>
    </row>
    <row r="787" spans="3:7" x14ac:dyDescent="0.7">
      <c r="C787" s="77"/>
      <c r="E787" s="17"/>
      <c r="F787" s="17"/>
      <c r="G787" s="19"/>
    </row>
    <row r="788" spans="3:7" ht="18" thickBot="1" x14ac:dyDescent="0.75">
      <c r="C788" s="77"/>
      <c r="E788" s="17"/>
      <c r="F788" s="17"/>
      <c r="G788" s="19"/>
    </row>
    <row r="789" spans="3:7" x14ac:dyDescent="0.7">
      <c r="C789" s="74"/>
      <c r="E789" s="75"/>
      <c r="F789" s="75"/>
      <c r="G789" s="76"/>
    </row>
    <row r="790" spans="3:7" x14ac:dyDescent="0.7">
      <c r="C790" s="77"/>
      <c r="E790" s="17"/>
      <c r="F790" s="17"/>
      <c r="G790" s="19"/>
    </row>
    <row r="791" spans="3:7" ht="18" thickBot="1" x14ac:dyDescent="0.75">
      <c r="C791" s="77"/>
      <c r="E791" s="17"/>
      <c r="F791" s="17"/>
      <c r="G791" s="19"/>
    </row>
    <row r="792" spans="3:7" x14ac:dyDescent="0.7">
      <c r="C792" s="74"/>
      <c r="E792" s="75"/>
      <c r="F792" s="75"/>
      <c r="G792" s="76"/>
    </row>
    <row r="793" spans="3:7" x14ac:dyDescent="0.7">
      <c r="C793" s="77"/>
      <c r="E793" s="17"/>
      <c r="F793" s="17"/>
      <c r="G793" s="19"/>
    </row>
    <row r="794" spans="3:7" ht="18" thickBot="1" x14ac:dyDescent="0.75">
      <c r="C794" s="77"/>
      <c r="E794" s="17"/>
      <c r="F794" s="17"/>
      <c r="G794" s="19"/>
    </row>
    <row r="795" spans="3:7" x14ac:dyDescent="0.7">
      <c r="C795" s="74"/>
      <c r="E795" s="75"/>
      <c r="F795" s="75"/>
      <c r="G795" s="76"/>
    </row>
    <row r="796" spans="3:7" x14ac:dyDescent="0.7">
      <c r="C796" s="77"/>
      <c r="E796" s="17"/>
      <c r="F796" s="17"/>
      <c r="G796" s="19"/>
    </row>
    <row r="797" spans="3:7" ht="18" thickBot="1" x14ac:dyDescent="0.75">
      <c r="C797" s="77"/>
      <c r="E797" s="17"/>
      <c r="F797" s="17"/>
      <c r="G797" s="19"/>
    </row>
    <row r="798" spans="3:7" x14ac:dyDescent="0.7">
      <c r="C798" s="74"/>
      <c r="E798" s="75"/>
      <c r="F798" s="75"/>
      <c r="G798" s="76"/>
    </row>
    <row r="799" spans="3:7" x14ac:dyDescent="0.7">
      <c r="C799" s="77"/>
      <c r="E799" s="17"/>
      <c r="F799" s="17"/>
      <c r="G799" s="19"/>
    </row>
  </sheetData>
  <autoFilter ref="A1:L799" xr:uid="{1E8445B6-EFF5-4701-B6F6-6B8FA5E73AC7}"/>
  <mergeCells count="2">
    <mergeCell ref="V1:Z1"/>
    <mergeCell ref="AA1:AD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Team1</vt:lpstr>
      <vt:lpstr>Team2</vt:lpstr>
      <vt:lpstr>Full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村上喬史</dc:creator>
  <cp:lastModifiedBy>喬史 村上</cp:lastModifiedBy>
  <dcterms:created xsi:type="dcterms:W3CDTF">2021-10-15T09:22:22Z</dcterms:created>
  <dcterms:modified xsi:type="dcterms:W3CDTF">2024-03-30T07:37:48Z</dcterms:modified>
</cp:coreProperties>
</file>